
<file path=[Content_Types].xml><?xml version="1.0" encoding="utf-8"?>
<Types xmlns="http://schemas.openxmlformats.org/package/2006/content-types">
  <Default Extension="bin" ContentType="application/vnd.ms-office.activeX"/>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activeX/activeX1.xml" ContentType="application/vnd.ms-office.activeX+xml"/>
  <Override PartName="/xl/activeX/activeX2.xml" ContentType="application/vnd.ms-office.activeX+xml"/>
  <Override PartName="/xl/activeX/activeX3.xml" ContentType="application/vnd.ms-office.activeX+xml"/>
  <Override PartName="/xl/activeX/activeX4.xml" ContentType="application/vnd.ms-office.activeX+xml"/>
  <Override PartName="/xl/activeX/activeX5.xml" ContentType="application/vnd.ms-office.activeX+xml"/>
  <Override PartName="/xl/activeX/activeX6.xml" ContentType="application/vnd.ms-office.activeX+xml"/>
  <Override PartName="/xl/activeX/activeX7.xml" ContentType="application/vnd.ms-office.activeX+xml"/>
  <Override PartName="/xl/activeX/activeX8.xml" ContentType="application/vnd.ms-office.activeX+xml"/>
  <Override PartName="/xl/activeX/activeX9.xml" ContentType="application/vnd.ms-office.activeX+xml"/>
  <Override PartName="/xl/activeX/activeX10.xml" ContentType="application/vnd.ms-office.activeX+xml"/>
  <Override PartName="/xl/activeX/activeX11.xml" ContentType="application/vnd.ms-office.activeX+xml"/>
  <Override PartName="/xl/activeX/activeX12.xml" ContentType="application/vnd.ms-office.activeX+xml"/>
  <Override PartName="/xl/activeX/activeX13.xml" ContentType="application/vnd.ms-office.activeX+xml"/>
  <Override PartName="/xl/activeX/activeX14.xml" ContentType="application/vnd.ms-office.activeX+xml"/>
  <Override PartName="/xl/comments1.xml" ContentType="application/vnd.openxmlformats-officedocument.spreadsheetml.comments+xml"/>
  <Override PartName="/xl/activeX/activeX15.xml" ContentType="application/vnd.ms-office.activeX+xml"/>
  <Override PartName="/xl/activeX/activeX16.xml" ContentType="application/vnd.ms-office.activeX+xml"/>
  <Override PartName="/xl/activeX/activeX17.xml" ContentType="application/vnd.ms-office.activeX+xml"/>
  <Override PartName="/xl/comments2.xml" ContentType="application/vnd.openxmlformats-officedocument.spreadsheetml.comments+xml"/>
  <Override PartName="/xl/activeX/activeX18.xml" ContentType="application/vnd.ms-office.activeX+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4.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activeX/activeX23.xml" ContentType="application/vnd.ms-office.activeX+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activeX/activeX19.xml" ContentType="application/vnd.ms-office.activeX+xml"/>
  <Override PartName="/xl/comments3.xml" ContentType="application/vnd.openxmlformats-officedocument.spreadsheetml.comments+xml"/>
  <Override PartName="/xl/activeX/activeX21.xml" ContentType="application/vnd.ms-office.activeX+xml"/>
  <Override PartName="/xl/activeX/activeX22.xml" ContentType="application/vnd.ms-office.activeX+xml"/>
  <Override PartName="/xl/activeX/activeX24.xml" ContentType="application/vnd.ms-office.activeX+xml"/>
  <Override PartName="/xl/activeX/activeX20.xml" ContentType="application/vnd.ms-office.activeX+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4D1C537B-E38A-612A-F078-A93A15B4B7F4}"/>
  <workbookPr codeName="ThisWorkbook"/>
  <mc:AlternateContent xmlns:mc="http://schemas.openxmlformats.org/markup-compatibility/2006">
    <mc:Choice Requires="x15">
      <x15ac:absPath xmlns:x15ac="http://schemas.microsoft.com/office/spreadsheetml/2010/11/ac" url="C:\Users\Steve.Bickerton\OneDrive - Natural Resources Wales\Desktop\Steve Apps\PAN-014591\"/>
    </mc:Choice>
  </mc:AlternateContent>
  <xr:revisionPtr revIDLastSave="1" documentId="8_{D5694516-CE94-4DE7-9DBC-1A99DB88E20E}" xr6:coauthVersionLast="45" xr6:coauthVersionMax="46" xr10:uidLastSave="{F250E61E-2786-4BCB-A7D6-AAF65675AE7E}"/>
  <bookViews>
    <workbookView xWindow="28680" yWindow="-120" windowWidth="29040" windowHeight="15840" tabRatio="865" firstSheet="8" activeTab="11" xr2:uid="{00000000-000D-0000-FFFF-FFFF00000000}"/>
  </bookViews>
  <sheets>
    <sheet name="Introduction" sheetId="15" state="hidden" r:id="rId1"/>
    <sheet name="Glossary" sheetId="31" state="hidden" r:id="rId2"/>
    <sheet name="Help" sheetId="30" state="hidden" r:id="rId3"/>
    <sheet name="AdminMenu" sheetId="21" state="hidden" r:id="rId4"/>
    <sheet name="EQSbioavailable" sheetId="23" state="hidden" r:id="rId5"/>
    <sheet name="ThresholdValues" sheetId="22" state="hidden" r:id="rId6"/>
    <sheet name="flags_new" sheetId="47" state="hidden" r:id="rId7"/>
    <sheet name="TestDataCu" sheetId="24" state="hidden" r:id="rId8"/>
    <sheet name="Bio Ass test Data" sheetId="48" r:id="rId9"/>
    <sheet name="Licence" sheetId="51" r:id="rId10"/>
    <sheet name="validation" sheetId="49" state="hidden" r:id="rId11"/>
    <sheet name="Bioavailability Assessment Tool" sheetId="20" r:id="rId12"/>
    <sheet name="IntermediateResultsCu" sheetId="19" state="hidden" r:id="rId13"/>
    <sheet name="IntermediateResultsZn" sheetId="5" state="hidden" r:id="rId14"/>
    <sheet name="IntermediateResultsMn" sheetId="32" state="hidden" r:id="rId15"/>
    <sheet name="IntermediateResultsNi" sheetId="39" state="hidden" r:id="rId16"/>
    <sheet name="ModelConstantsCu" sheetId="14" state="hidden" r:id="rId17"/>
    <sheet name="ModelConstantsZn" sheetId="18" state="hidden" r:id="rId18"/>
    <sheet name="ModelConstantsNi" sheetId="42" state="hidden" r:id="rId19"/>
    <sheet name="ModelConstantsMn" sheetId="33" state="hidden" r:id="rId20"/>
    <sheet name="TestDataZn" sheetId="29" state="hidden" r:id="rId21"/>
    <sheet name="TestDataMn" sheetId="34" state="hidden" r:id="rId22"/>
    <sheet name="VersionControl" sheetId="16" state="hidden" r:id="rId23"/>
    <sheet name="ChangeLog" sheetId="17" state="hidden" r:id="rId24"/>
    <sheet name="Cu Summary" sheetId="43" state="hidden" r:id="rId25"/>
    <sheet name=" Nickel Summary" sheetId="44" state="hidden" r:id="rId26"/>
    <sheet name="Zn Summary" sheetId="36" state="hidden" r:id="rId27"/>
    <sheet name="Ni Summary" sheetId="41" state="hidden" r:id="rId28"/>
    <sheet name="Mn Summary" sheetId="35" state="hidden" r:id="rId29"/>
    <sheet name="Flags" sheetId="38" state="hidden" r:id="rId30"/>
  </sheets>
  <externalReferences>
    <externalReference r:id="rId31"/>
    <externalReference r:id="rId32"/>
    <externalReference r:id="rId33"/>
  </externalReferences>
  <definedNames>
    <definedName name="_xlnm._FilterDatabase" localSheetId="8" hidden="1">'Bio Ass test Data'!$B$4:$P$28</definedName>
    <definedName name="_xlnm._FilterDatabase" localSheetId="11" hidden="1">'Bioavailability Assessment Tool'!$B$4:$P$28</definedName>
    <definedName name="_xlnm._FilterDatabase" localSheetId="12" hidden="1">IntermediateResultsCu!$A$4:$H$34</definedName>
    <definedName name="_xlnm._FilterDatabase" localSheetId="14" hidden="1">IntermediateResultsMn!$A$4:$H$34</definedName>
    <definedName name="_xlnm._FilterDatabase" localSheetId="15" hidden="1">IntermediateResultsNi!$A$4:$H$34</definedName>
    <definedName name="_xlnm._FilterDatabase" localSheetId="13" hidden="1">IntermediateResultsZn!$A$4:$H$34</definedName>
    <definedName name="BioExceeds">flags_new!$B$30</definedName>
    <definedName name="CopperThreshold" localSheetId="24">[1]ThresholdValues!$E$4</definedName>
    <definedName name="CopperThreshold" localSheetId="4">ThresholdValues!$E$4</definedName>
    <definedName name="CopperThreshold">ThresholdValues!$E$4</definedName>
    <definedName name="CuCaDefaultHigh">ThresholdValues!$H$21</definedName>
    <definedName name="CuCaDefaultLow">ThresholdValues!$G$21</definedName>
    <definedName name="CuDocDefault">ThresholdValues!$I$21</definedName>
    <definedName name="CupHDefaultHigh" localSheetId="24">'[1]Cu Summary'!$B$19</definedName>
    <definedName name="CuPhDefaultHigh">ThresholdValues!$F$21</definedName>
    <definedName name="CupHDefaultLow" localSheetId="24">'[1]Cu Summary'!$B$18</definedName>
    <definedName name="cuPhDefaultLow">ThresholdValues!$E$21</definedName>
    <definedName name="CupHMaximum" localSheetId="8">#REF!</definedName>
    <definedName name="CupHMaximum" localSheetId="24">'[1]Cu Summary'!$B$21</definedName>
    <definedName name="CupHMaximum">#REF!</definedName>
    <definedName name="CupHMinimum" localSheetId="8">#REF!</definedName>
    <definedName name="CupHMinimum" localSheetId="24">'[1]Cu Summary'!$B$20</definedName>
    <definedName name="CupHMinimum">#REF!</definedName>
    <definedName name="CuPNECFlag" localSheetId="8">Flags!#REF!</definedName>
    <definedName name="CuPNECFlag" localSheetId="24">[1]Flags!#REF!</definedName>
    <definedName name="CuPNECFlag" localSheetId="15">Flags!#REF!</definedName>
    <definedName name="CuPNECFlag" localSheetId="18">Flags!#REF!</definedName>
    <definedName name="CuPNECFlag">Flags!#REF!</definedName>
    <definedName name="cuthresholdvalue" localSheetId="8">'Bio Ass test Data'!#REF!</definedName>
    <definedName name="cuthresholdvalue">'Bioavailability Assessment Tool'!#REF!</definedName>
    <definedName name="DOC" localSheetId="8">'Bio Ass test Data'!$K:$K</definedName>
    <definedName name="DOC" localSheetId="11">'Bioavailability Assessment Tool'!$K:$K</definedName>
    <definedName name="DOC" localSheetId="12">IntermediateResultsCu!#REF!</definedName>
    <definedName name="DOCDefault">ThresholdValues!$M$22</definedName>
    <definedName name="flagCuCaHigh">flags_new!$B$10</definedName>
    <definedName name="flagCuCaLow">flags_new!$B$11</definedName>
    <definedName name="flagCuDOChigh">flags_new!$B$19</definedName>
    <definedName name="flagCupHHigh">flags_new!$B$1</definedName>
    <definedName name="flagCupHLow">flags_new!$B$2</definedName>
    <definedName name="flagMnCaHigh">flags_new!$B$14</definedName>
    <definedName name="flagMnCaLow">flags_new!$B$15</definedName>
    <definedName name="flagMnDOChigh">flags_new!$B$21</definedName>
    <definedName name="flagMnpHHigh">flags_new!$B$5</definedName>
    <definedName name="flagMnpHLow">flags_new!$B$6</definedName>
    <definedName name="flagNiCaHigh">flags_new!$B$12</definedName>
    <definedName name="flagNiCaLow">flags_new!$B$13</definedName>
    <definedName name="flagNiDOChigh">flags_new!$B$20</definedName>
    <definedName name="flagNipHHigh">flags_new!$B$3</definedName>
    <definedName name="flagNipHLow">flags_new!$B$4</definedName>
    <definedName name="flagZnCaHigh">flags_new!$B$16</definedName>
    <definedName name="flagZnCaLow">flags_new!$B$17</definedName>
    <definedName name="flagZnDOChigh">flags_new!$B$22</definedName>
    <definedName name="flagZnpHHigh">flags_new!$B$7</definedName>
    <definedName name="flagZnpHLow">flags_new!$B$8</definedName>
    <definedName name="FooterTitle">VersionControl!$B$9</definedName>
    <definedName name="FullTitle">VersionControl!$B$8</definedName>
    <definedName name="m_000" localSheetId="24">[1]ModelConstantsCu!$F$84</definedName>
    <definedName name="m_000">ModelConstantsCu!$F$84</definedName>
    <definedName name="m_001" localSheetId="24">[1]ModelConstantsCu!$F$83</definedName>
    <definedName name="m_001">ModelConstantsCu!$F$83</definedName>
    <definedName name="m_002" localSheetId="24">[1]ModelConstantsCu!$F$82</definedName>
    <definedName name="m_002">ModelConstantsCu!$F$82</definedName>
    <definedName name="m_003" localSheetId="24">[1]ModelConstantsCu!$F$81</definedName>
    <definedName name="m_003">ModelConstantsCu!$F$81</definedName>
    <definedName name="m_010" localSheetId="24">[1]ModelConstantsCu!$F$80</definedName>
    <definedName name="m_010">ModelConstantsCu!$F$80</definedName>
    <definedName name="m_011" localSheetId="24">[1]ModelConstantsCu!$F$79</definedName>
    <definedName name="m_011">ModelConstantsCu!$F$79</definedName>
    <definedName name="m_012" localSheetId="24">[1]ModelConstantsCu!$F$78</definedName>
    <definedName name="m_012">ModelConstantsCu!$F$78</definedName>
    <definedName name="m_013" localSheetId="24">[1]ModelConstantsCu!$F$77</definedName>
    <definedName name="m_013">ModelConstantsCu!$F$77</definedName>
    <definedName name="m_020" localSheetId="24">[1]ModelConstantsCu!$F$76</definedName>
    <definedName name="m_020">ModelConstantsCu!$F$76</definedName>
    <definedName name="m_021" localSheetId="24">[1]ModelConstantsCu!$F$75</definedName>
    <definedName name="m_021">ModelConstantsCu!$F$75</definedName>
    <definedName name="m_022" localSheetId="24">[1]ModelConstantsCu!$F$74</definedName>
    <definedName name="m_022">ModelConstantsCu!$F$74</definedName>
    <definedName name="m_023" localSheetId="24">[1]ModelConstantsCu!$F$73</definedName>
    <definedName name="m_023">ModelConstantsCu!$F$73</definedName>
    <definedName name="m_030" localSheetId="24">[1]ModelConstantsCu!$F$72</definedName>
    <definedName name="m_030">ModelConstantsCu!$F$72</definedName>
    <definedName name="m_031" localSheetId="24">[1]ModelConstantsCu!$F$71</definedName>
    <definedName name="m_031">ModelConstantsCu!$F$71</definedName>
    <definedName name="m_032" localSheetId="24">[1]ModelConstantsCu!$F$70</definedName>
    <definedName name="m_032">ModelConstantsCu!$F$70</definedName>
    <definedName name="m_033" localSheetId="24">[1]ModelConstantsCu!$F$69</definedName>
    <definedName name="m_033">ModelConstantsCu!$F$69</definedName>
    <definedName name="m_100" localSheetId="24">[1]ModelConstantsCu!$F$68</definedName>
    <definedName name="m_100">ModelConstantsCu!$F$68</definedName>
    <definedName name="m_101" localSheetId="24">[1]ModelConstantsCu!$F$67</definedName>
    <definedName name="m_101">ModelConstantsCu!$F$67</definedName>
    <definedName name="m_102" localSheetId="24">[1]ModelConstantsCu!$F$66</definedName>
    <definedName name="m_102">ModelConstantsCu!$F$66</definedName>
    <definedName name="m_103" localSheetId="24">[1]ModelConstantsCu!$F$65</definedName>
    <definedName name="m_103">ModelConstantsCu!$F$65</definedName>
    <definedName name="m_110" localSheetId="24">[1]ModelConstantsCu!$F$64</definedName>
    <definedName name="m_110">ModelConstantsCu!$F$64</definedName>
    <definedName name="m_111" localSheetId="24">[1]ModelConstantsCu!$F$63</definedName>
    <definedName name="m_111">ModelConstantsCu!$F$63</definedName>
    <definedName name="m_112" localSheetId="24">[1]ModelConstantsCu!$F$62</definedName>
    <definedName name="m_112">ModelConstantsCu!$F$62</definedName>
    <definedName name="m_113" localSheetId="24">[1]ModelConstantsCu!$F$61</definedName>
    <definedName name="m_113">ModelConstantsCu!$F$61</definedName>
    <definedName name="m_120" localSheetId="24">[1]ModelConstantsCu!$F$60</definedName>
    <definedName name="m_120">ModelConstantsCu!$F$60</definedName>
    <definedName name="m_121" localSheetId="24">[1]ModelConstantsCu!$F$59</definedName>
    <definedName name="m_121">ModelConstantsCu!$F$59</definedName>
    <definedName name="m_122" localSheetId="24">[1]ModelConstantsCu!$F$58</definedName>
    <definedName name="m_122">ModelConstantsCu!$F$58</definedName>
    <definedName name="m_123" localSheetId="24">[1]ModelConstantsCu!$F$57</definedName>
    <definedName name="m_123">ModelConstantsCu!$F$57</definedName>
    <definedName name="m_130" localSheetId="24">[1]ModelConstantsCu!$F$56</definedName>
    <definedName name="m_130">ModelConstantsCu!$F$56</definedName>
    <definedName name="m_131" localSheetId="24">[1]ModelConstantsCu!$F$55</definedName>
    <definedName name="m_131">ModelConstantsCu!$F$55</definedName>
    <definedName name="m_132" localSheetId="24">[1]ModelConstantsCu!$F$54</definedName>
    <definedName name="m_132">ModelConstantsCu!$F$54</definedName>
    <definedName name="m_133" localSheetId="24">[1]ModelConstantsCu!$F$53</definedName>
    <definedName name="m_133">ModelConstantsCu!$F$53</definedName>
    <definedName name="m_200" localSheetId="24">[1]ModelConstantsCu!$F$52</definedName>
    <definedName name="m_200">ModelConstantsCu!$F$52</definedName>
    <definedName name="m_201" localSheetId="24">[1]ModelConstantsCu!$F$51</definedName>
    <definedName name="m_201">ModelConstantsCu!$F$51</definedName>
    <definedName name="m_202" localSheetId="24">[1]ModelConstantsCu!$F$50</definedName>
    <definedName name="m_202">ModelConstantsCu!$F$50</definedName>
    <definedName name="m_203" localSheetId="24">[1]ModelConstantsCu!$F$49</definedName>
    <definedName name="m_203">ModelConstantsCu!$F$49</definedName>
    <definedName name="m_210" localSheetId="24">[1]ModelConstantsCu!$F$48</definedName>
    <definedName name="m_210">ModelConstantsCu!$F$48</definedName>
    <definedName name="m_211" localSheetId="24">[1]ModelConstantsCu!$F$47</definedName>
    <definedName name="m_211">ModelConstantsCu!$F$47</definedName>
    <definedName name="m_212" localSheetId="24">[1]ModelConstantsCu!$F$46</definedName>
    <definedName name="m_212">ModelConstantsCu!$F$46</definedName>
    <definedName name="m_213" localSheetId="24">[1]ModelConstantsCu!$F$45</definedName>
    <definedName name="m_213">ModelConstantsCu!$F$45</definedName>
    <definedName name="m_220" localSheetId="24">[1]ModelConstantsCu!$F$44</definedName>
    <definedName name="m_220">ModelConstantsCu!$F$44</definedName>
    <definedName name="m_221" localSheetId="24">[1]ModelConstantsCu!$F$43</definedName>
    <definedName name="m_221">ModelConstantsCu!$F$43</definedName>
    <definedName name="m_222" localSheetId="24">[1]ModelConstantsCu!$F$42</definedName>
    <definedName name="m_222">ModelConstantsCu!$F$42</definedName>
    <definedName name="m_223" localSheetId="24">[1]ModelConstantsCu!$F$41</definedName>
    <definedName name="m_223">ModelConstantsCu!$F$41</definedName>
    <definedName name="m_230" localSheetId="24">[1]ModelConstantsCu!$F$40</definedName>
    <definedName name="m_230">ModelConstantsCu!$F$40</definedName>
    <definedName name="m_231" localSheetId="24">[1]ModelConstantsCu!$F$39</definedName>
    <definedName name="m_231">ModelConstantsCu!$F$39</definedName>
    <definedName name="m_232" localSheetId="24">[1]ModelConstantsCu!$F$38</definedName>
    <definedName name="m_232">ModelConstantsCu!$F$38</definedName>
    <definedName name="m_233" localSheetId="24">[1]ModelConstantsCu!$F$37</definedName>
    <definedName name="m_233">ModelConstantsCu!$F$37</definedName>
    <definedName name="m_300" localSheetId="24">[1]ModelConstantsCu!$F$36</definedName>
    <definedName name="m_300">ModelConstantsCu!$F$36</definedName>
    <definedName name="m_301" localSheetId="24">[1]ModelConstantsCu!$F$35</definedName>
    <definedName name="m_301">ModelConstantsCu!$F$35</definedName>
    <definedName name="m_302" localSheetId="24">[1]ModelConstantsCu!$F$34</definedName>
    <definedName name="m_302">ModelConstantsCu!$F$34</definedName>
    <definedName name="m_303" localSheetId="24">[1]ModelConstantsCu!$F$33</definedName>
    <definedName name="m_303">ModelConstantsCu!$F$33</definedName>
    <definedName name="m_310" localSheetId="24">[1]ModelConstantsCu!$F$32</definedName>
    <definedName name="m_310">ModelConstantsCu!$F$32</definedName>
    <definedName name="m_311" localSheetId="24">[1]ModelConstantsCu!$F$31</definedName>
    <definedName name="m_311">ModelConstantsCu!$F$31</definedName>
    <definedName name="m_312" localSheetId="24">[1]ModelConstantsCu!$F$30</definedName>
    <definedName name="m_312">ModelConstantsCu!$F$30</definedName>
    <definedName name="m_313" localSheetId="24">[1]ModelConstantsCu!$F$29</definedName>
    <definedName name="m_313">ModelConstantsCu!$F$29</definedName>
    <definedName name="m_320" localSheetId="24">[1]ModelConstantsCu!$F$28</definedName>
    <definedName name="m_320">ModelConstantsCu!$F$28</definedName>
    <definedName name="m_321" localSheetId="24">[1]ModelConstantsCu!$F$27</definedName>
    <definedName name="m_321">ModelConstantsCu!$F$27</definedName>
    <definedName name="m_322" localSheetId="24">[1]ModelConstantsCu!$F$26</definedName>
    <definedName name="m_322">ModelConstantsCu!$F$26</definedName>
    <definedName name="m_323" localSheetId="24">[1]ModelConstantsCu!$F$25</definedName>
    <definedName name="m_323">ModelConstantsCu!$F$25</definedName>
    <definedName name="m_330" localSheetId="24">[1]ModelConstantsCu!$F$24</definedName>
    <definedName name="m_330">ModelConstantsCu!$F$24</definedName>
    <definedName name="m_331" localSheetId="24">[1]ModelConstantsCu!$F$23</definedName>
    <definedName name="m_331">ModelConstantsCu!$F$23</definedName>
    <definedName name="m_332" localSheetId="24">[1]ModelConstantsCu!$F$22</definedName>
    <definedName name="m_332">ModelConstantsCu!$F$22</definedName>
    <definedName name="m_333" localSheetId="24">[1]ModelConstantsCu!$F$21</definedName>
    <definedName name="m_333">ModelConstantsCu!$F$21</definedName>
    <definedName name="m_400" localSheetId="24">[1]ModelConstantsCu!$F$20</definedName>
    <definedName name="m_400">ModelConstantsCu!$F$20</definedName>
    <definedName name="m_401" localSheetId="24">[1]ModelConstantsCu!$F$19</definedName>
    <definedName name="m_401">ModelConstantsCu!$F$19</definedName>
    <definedName name="m_402" localSheetId="24">[1]ModelConstantsCu!$F$18</definedName>
    <definedName name="m_402">ModelConstantsCu!$F$18</definedName>
    <definedName name="m_403" localSheetId="24">[1]ModelConstantsCu!$F$17</definedName>
    <definedName name="m_403">ModelConstantsCu!$F$17</definedName>
    <definedName name="m_410" localSheetId="24">[1]ModelConstantsCu!$F$16</definedName>
    <definedName name="m_410">ModelConstantsCu!$F$16</definedName>
    <definedName name="m_411" localSheetId="24">[1]ModelConstantsCu!$F$15</definedName>
    <definedName name="m_411">ModelConstantsCu!$F$15</definedName>
    <definedName name="m_412" localSheetId="24">[1]ModelConstantsCu!$F$14</definedName>
    <definedName name="m_412">ModelConstantsCu!$F$14</definedName>
    <definedName name="m_413" localSheetId="24">[1]ModelConstantsCu!$F$13</definedName>
    <definedName name="m_413">ModelConstantsCu!$F$13</definedName>
    <definedName name="m_420" localSheetId="24">[1]ModelConstantsCu!$F$12</definedName>
    <definedName name="m_420">ModelConstantsCu!$F$12</definedName>
    <definedName name="m_421" localSheetId="24">[1]ModelConstantsCu!$F$11</definedName>
    <definedName name="m_421">ModelConstantsCu!$F$11</definedName>
    <definedName name="m_422" localSheetId="24">[1]ModelConstantsCu!$F$10</definedName>
    <definedName name="m_422">ModelConstantsCu!$F$10</definedName>
    <definedName name="m_423" localSheetId="24">[1]ModelConstantsCu!$F$9</definedName>
    <definedName name="m_423">ModelConstantsCu!$F$9</definedName>
    <definedName name="m_430" localSheetId="24">[1]ModelConstantsCu!$F$8</definedName>
    <definedName name="m_430">ModelConstantsCu!$F$8</definedName>
    <definedName name="m_431" localSheetId="24">[1]ModelConstantsCu!$F$7</definedName>
    <definedName name="m_431">ModelConstantsCu!$F$7</definedName>
    <definedName name="m_432" localSheetId="24">[1]ModelConstantsCu!$F$6</definedName>
    <definedName name="m_432">ModelConstantsCu!$F$6</definedName>
    <definedName name="m_433" localSheetId="24">[1]ModelConstantsCu!$F$5</definedName>
    <definedName name="m_433">ModelConstantsCu!$F$5</definedName>
    <definedName name="MatchedCuPNEC" localSheetId="8">'Bio Ass test Data'!$P:$P</definedName>
    <definedName name="MatchedCuPNEC" localSheetId="11">'Bioavailability Assessment Tool'!$P:$P</definedName>
    <definedName name="MatchedCuPNEC" localSheetId="12">IntermediateResultsCu!#REF!</definedName>
    <definedName name="MnAlgalRef" localSheetId="24">[1]ThresholdValues!$F$11</definedName>
    <definedName name="MnAlgalRef">ThresholdValues!$F$11</definedName>
    <definedName name="MnBioMFlag" localSheetId="24">[1]Flags!$B$23</definedName>
    <definedName name="MnBioMFlag">Flags!$B$23</definedName>
    <definedName name="MnCaDefaultHigh">ThresholdValues!$H$23</definedName>
    <definedName name="MnCaDefaultLow">ThresholdValues!$G$23</definedName>
    <definedName name="MnCaFlag1" localSheetId="24">[1]Flags!$B$18</definedName>
    <definedName name="MnCaFlag1">Flags!$B$18</definedName>
    <definedName name="MnCaFlag2" localSheetId="24">[1]Flags!$B$19</definedName>
    <definedName name="MnCaFlag2">Flags!$B$19</definedName>
    <definedName name="MnCaFlag3" localSheetId="24">[1]Flags!$B$20</definedName>
    <definedName name="MnCaFlag3">Flags!$B$20</definedName>
    <definedName name="MnCaFlag4" localSheetId="24">[1]Flags!$B$21</definedName>
    <definedName name="MnCaFlag4">Flags!$B$21</definedName>
    <definedName name="MnConA1" localSheetId="24">[1]ModelConstantsMn!$C$6</definedName>
    <definedName name="MnConA1">ModelConstantsMn!$C$6</definedName>
    <definedName name="MnConA2" localSheetId="24">[1]ModelConstantsMn!$C$7</definedName>
    <definedName name="MnConA2">ModelConstantsMn!$C$7</definedName>
    <definedName name="MnConA3" localSheetId="24">[1]ModelConstantsMn!$C$8</definedName>
    <definedName name="MnConA3">ModelConstantsMn!$C$8</definedName>
    <definedName name="MnConA4" localSheetId="24">[1]ModelConstantsMn!$C$9</definedName>
    <definedName name="MnConA4">ModelConstantsMn!$C$9</definedName>
    <definedName name="MnConA5" localSheetId="24">[1]ModelConstantsMn!$C$10</definedName>
    <definedName name="MnConA5">ModelConstantsMn!$C$10</definedName>
    <definedName name="MnConA6" localSheetId="24">[1]ModelConstantsMn!$C$11</definedName>
    <definedName name="MnConA6">ModelConstantsMn!$C$11</definedName>
    <definedName name="MnConA7" localSheetId="24">[1]ModelConstantsMn!$C$12</definedName>
    <definedName name="MnConA7">ModelConstantsMn!$C$12</definedName>
    <definedName name="MnConA8" localSheetId="24">[1]ModelConstantsMn!$C$13</definedName>
    <definedName name="MnConA8">ModelConstantsMn!$C$13</definedName>
    <definedName name="MnConA9" localSheetId="24">[1]ModelConstantsMn!$C$14</definedName>
    <definedName name="MnConA9">ModelConstantsMn!$C$14</definedName>
    <definedName name="MnConB1" localSheetId="24">[1]ModelConstantsMn!$C$18</definedName>
    <definedName name="MnConB1">ModelConstantsMn!$C$18</definedName>
    <definedName name="MnConB2" localSheetId="24">[1]ModelConstantsMn!$C$19</definedName>
    <definedName name="MnConB2">ModelConstantsMn!$C$19</definedName>
    <definedName name="MnConB3" localSheetId="24">[1]ModelConstantsMn!$C$20</definedName>
    <definedName name="MnConB3">ModelConstantsMn!$C$20</definedName>
    <definedName name="MnConB4" localSheetId="24">[1]ModelConstantsMn!$C$21</definedName>
    <definedName name="MnConB4">ModelConstantsMn!$C$21</definedName>
    <definedName name="MnConB5" localSheetId="24">[1]ModelConstantsMn!$C$22</definedName>
    <definedName name="MnConB5">ModelConstantsMn!$C$22</definedName>
    <definedName name="MnConB6" localSheetId="24">[1]ModelConstantsMn!$C$23</definedName>
    <definedName name="MnConB6">ModelConstantsMn!$C$23</definedName>
    <definedName name="MnConB7" localSheetId="24">[1]ModelConstantsMn!$C$24</definedName>
    <definedName name="MnConB7">ModelConstantsMn!$C$24</definedName>
    <definedName name="MnConB8" localSheetId="24">[1]ModelConstantsMn!$C$25</definedName>
    <definedName name="MnConB8">ModelConstantsMn!$C$25</definedName>
    <definedName name="MnConB9" localSheetId="24">[1]ModelConstantsMn!$C$26</definedName>
    <definedName name="MnConB9">ModelConstantsMn!$C$26</definedName>
    <definedName name="MnConC1" localSheetId="24">[1]ModelConstantsMn!$C$30</definedName>
    <definedName name="MnConC1">ModelConstantsMn!$C$30</definedName>
    <definedName name="MnConC2" localSheetId="24">[1]ModelConstantsMn!$C$31</definedName>
    <definedName name="MnConC2">ModelConstantsMn!$C$31</definedName>
    <definedName name="MnConC3" localSheetId="24">[1]ModelConstantsMn!$C$32</definedName>
    <definedName name="MnConC3">ModelConstantsMn!$C$32</definedName>
    <definedName name="MnConC4" localSheetId="24">[1]ModelConstantsMn!$C$33</definedName>
    <definedName name="MnConC4">ModelConstantsMn!$C$33</definedName>
    <definedName name="MnConC5" localSheetId="24">[1]ModelConstantsMn!$C$34</definedName>
    <definedName name="MnConC5">ModelConstantsMn!$C$34</definedName>
    <definedName name="MnConC6" localSheetId="24">[1]ModelConstantsMn!$C$35</definedName>
    <definedName name="MnConC6">ModelConstantsMn!$C$35</definedName>
    <definedName name="MnConC7" localSheetId="24">[1]ModelConstantsMn!$C$36</definedName>
    <definedName name="MnConC7">ModelConstantsMn!$C$36</definedName>
    <definedName name="MnConC8" localSheetId="24">[1]ModelConstantsMn!$C$37</definedName>
    <definedName name="MnConC8">ModelConstantsMn!$C$37</definedName>
    <definedName name="MnConC9" localSheetId="24">[1]ModelConstantsMn!$C$38</definedName>
    <definedName name="MnConC9">ModelConstantsMn!$C$38</definedName>
    <definedName name="MnConD1" localSheetId="24">[1]ModelConstantsMn!$C$42</definedName>
    <definedName name="MnConD1">ModelConstantsMn!$C$42</definedName>
    <definedName name="MnConD2" localSheetId="24">[1]ModelConstantsMn!$C$43</definedName>
    <definedName name="MnConD2">ModelConstantsMn!$C$43</definedName>
    <definedName name="MnConD3" localSheetId="24">[1]ModelConstantsMn!$C$44</definedName>
    <definedName name="MnConD3">ModelConstantsMn!$C$44</definedName>
    <definedName name="MnConD4" localSheetId="24">[1]ModelConstantsMn!$C$45</definedName>
    <definedName name="MnConD4">ModelConstantsMn!$C$45</definedName>
    <definedName name="MnConD5" localSheetId="24">[1]ModelConstantsMn!$C$46</definedName>
    <definedName name="MnConD5">ModelConstantsMn!$C$46</definedName>
    <definedName name="MnConD6" localSheetId="24">[1]ModelConstantsMn!$C$47</definedName>
    <definedName name="MnConD6">ModelConstantsMn!$C$47</definedName>
    <definedName name="MnConD7" localSheetId="24">[1]ModelConstantsMn!$C$48</definedName>
    <definedName name="MnConD7">ModelConstantsMn!$C$48</definedName>
    <definedName name="MnConD8" localSheetId="24">[1]ModelConstantsMn!$C$49</definedName>
    <definedName name="MnConD8">ModelConstantsMn!$C$49</definedName>
    <definedName name="MnConD9" localSheetId="24">[1]ModelConstantsMn!$C$50</definedName>
    <definedName name="MnConD9">ModelConstantsMn!$C$50</definedName>
    <definedName name="MnConE1" localSheetId="24">[1]ModelConstantsMn!$C$54</definedName>
    <definedName name="MnConE1">ModelConstantsMn!$C$54</definedName>
    <definedName name="MnConE2" localSheetId="24">[1]ModelConstantsMn!$C$55</definedName>
    <definedName name="MnConE2">ModelConstantsMn!$C$55</definedName>
    <definedName name="MnConE3" localSheetId="24">[1]ModelConstantsMn!$C$56</definedName>
    <definedName name="MnConE3">ModelConstantsMn!$C$56</definedName>
    <definedName name="MnConE4" localSheetId="24">[1]ModelConstantsMn!$C$57</definedName>
    <definedName name="MnConE4">ModelConstantsMn!$C$57</definedName>
    <definedName name="MnConE5" localSheetId="24">[1]ModelConstantsMn!$C$58</definedName>
    <definedName name="MnConE5">ModelConstantsMn!$C$58</definedName>
    <definedName name="MnConE6" localSheetId="24">[1]ModelConstantsMn!$C$59</definedName>
    <definedName name="MnConE6">ModelConstantsMn!$C$59</definedName>
    <definedName name="MnConE7" localSheetId="24">[1]ModelConstantsMn!$C$60</definedName>
    <definedName name="MnConE7">ModelConstantsMn!$C$60</definedName>
    <definedName name="MnConE8" localSheetId="24">[1]ModelConstantsMn!$C$61</definedName>
    <definedName name="MnConE8">ModelConstantsMn!$C$61</definedName>
    <definedName name="MnConE9" localSheetId="24">[1]ModelConstantsMn!$C$62</definedName>
    <definedName name="MnConE9">ModelConstantsMn!$C$62</definedName>
    <definedName name="MnConF1" localSheetId="24">[1]ModelConstantsMn!$C$66</definedName>
    <definedName name="MnConF1">ModelConstantsMn!$C$66</definedName>
    <definedName name="MnConF2" localSheetId="24">[1]ModelConstantsMn!$C$67</definedName>
    <definedName name="MnConF2">ModelConstantsMn!$C$67</definedName>
    <definedName name="MnConF3" localSheetId="24">[1]ModelConstantsMn!$C$68</definedName>
    <definedName name="MnConF3">ModelConstantsMn!$C$68</definedName>
    <definedName name="MnConF4" localSheetId="24">[1]ModelConstantsMn!$C$69</definedName>
    <definedName name="MnConF4">ModelConstantsMn!$C$69</definedName>
    <definedName name="MnConF5" localSheetId="24">[1]ModelConstantsMn!$C$70</definedName>
    <definedName name="MnConF5">ModelConstantsMn!$C$70</definedName>
    <definedName name="MnConF6" localSheetId="24">[1]ModelConstantsMn!$C$71</definedName>
    <definedName name="MnConF6">ModelConstantsMn!$C$71</definedName>
    <definedName name="MnConF7" localSheetId="24">[1]ModelConstantsMn!$C$72</definedName>
    <definedName name="MnConF7">ModelConstantsMn!$C$72</definedName>
    <definedName name="MnConF8" localSheetId="24">[1]ModelConstantsMn!$C$73</definedName>
    <definedName name="MnConF8">ModelConstantsMn!$C$73</definedName>
    <definedName name="MnConF9" localSheetId="24">[1]ModelConstantsMn!$C$74</definedName>
    <definedName name="MnConF9">ModelConstantsMn!$C$74</definedName>
    <definedName name="MnConG1" localSheetId="24">[1]ModelConstantsMn!$C$78</definedName>
    <definedName name="MnConG1">ModelConstantsMn!$C$78</definedName>
    <definedName name="MnConG2" localSheetId="24">[1]ModelConstantsMn!$C$79</definedName>
    <definedName name="MnConG2">ModelConstantsMn!$C$79</definedName>
    <definedName name="MnConG3" localSheetId="24">[1]ModelConstantsMn!$C$80</definedName>
    <definedName name="MnConG3">ModelConstantsMn!$C$80</definedName>
    <definedName name="MnConG4" localSheetId="24">[1]ModelConstantsMn!$C$81</definedName>
    <definedName name="MnConG4">ModelConstantsMn!$C$81</definedName>
    <definedName name="MnConG5" localSheetId="24">[1]ModelConstantsMn!$C$82</definedName>
    <definedName name="MnConG5">ModelConstantsMn!$C$82</definedName>
    <definedName name="MnConG6" localSheetId="24">[1]ModelConstantsMn!$C$83</definedName>
    <definedName name="MnConG6">ModelConstantsMn!$C$83</definedName>
    <definedName name="MnConG7" localSheetId="24">[1]ModelConstantsMn!$C$84</definedName>
    <definedName name="MnConG7">ModelConstantsMn!$C$84</definedName>
    <definedName name="MnConG8" localSheetId="24">[1]ModelConstantsMn!$C$85</definedName>
    <definedName name="MnConG8">ModelConstantsMn!$C$85</definedName>
    <definedName name="MnConG9" localSheetId="24">[1]ModelConstantsMn!$C$86</definedName>
    <definedName name="MnConG9">ModelConstantsMn!$C$86</definedName>
    <definedName name="MnConH1" localSheetId="24">[1]ModelConstantsMn!$C$90</definedName>
    <definedName name="MnConH1">ModelConstantsMn!$C$90</definedName>
    <definedName name="MnConH2" localSheetId="24">[1]ModelConstantsMn!$C$91</definedName>
    <definedName name="MnConH2">ModelConstantsMn!$C$91</definedName>
    <definedName name="MnConH3" localSheetId="24">[1]ModelConstantsMn!$C$92</definedName>
    <definedName name="MnConH3">ModelConstantsMn!$C$92</definedName>
    <definedName name="MnConH4" localSheetId="24">[1]ModelConstantsMn!$C$93</definedName>
    <definedName name="MnConH4">ModelConstantsMn!$C$93</definedName>
    <definedName name="MnConH5" localSheetId="24">[1]ModelConstantsMn!$C$94</definedName>
    <definedName name="MnConH5">ModelConstantsMn!$C$94</definedName>
    <definedName name="MnConH6" localSheetId="24">[1]ModelConstantsMn!$C$95</definedName>
    <definedName name="MnConH6">ModelConstantsMn!$C$95</definedName>
    <definedName name="MnConH7" localSheetId="24">[1]ModelConstantsMn!$C$96</definedName>
    <definedName name="MnConH7">ModelConstantsMn!$C$96</definedName>
    <definedName name="MnConH8" localSheetId="24">[1]ModelConstantsMn!$C$97</definedName>
    <definedName name="MnConH8">ModelConstantsMn!$C$97</definedName>
    <definedName name="MnConH9" localSheetId="24">[1]ModelConstantsMn!$C$98</definedName>
    <definedName name="MnConH9">ModelConstantsMn!$C$98</definedName>
    <definedName name="MnConI1" localSheetId="24">[1]ModelConstantsMn!$F$6</definedName>
    <definedName name="MnConI1">ModelConstantsMn!$F$6</definedName>
    <definedName name="MnConI2" localSheetId="24">[1]ModelConstantsMn!$F$7</definedName>
    <definedName name="MnConI2">ModelConstantsMn!$F$7</definedName>
    <definedName name="MnConI3" localSheetId="24">[1]ModelConstantsMn!$F$8</definedName>
    <definedName name="MnConI3">ModelConstantsMn!$F$8</definedName>
    <definedName name="MnConI4" localSheetId="24">[1]ModelConstantsMn!$F$9</definedName>
    <definedName name="MnConI4">ModelConstantsMn!$F$9</definedName>
    <definedName name="MnConI5" localSheetId="24">[1]ModelConstantsMn!$F$10</definedName>
    <definedName name="MnConI5">ModelConstantsMn!$F$10</definedName>
    <definedName name="MnConI6" localSheetId="24">[1]ModelConstantsMn!$F$11</definedName>
    <definedName name="MnConI6">ModelConstantsMn!$F$11</definedName>
    <definedName name="MnConI7" localSheetId="24">[1]ModelConstantsMn!$F$12</definedName>
    <definedName name="MnConI7">ModelConstantsMn!$F$12</definedName>
    <definedName name="MnConI8" localSheetId="24">[1]ModelConstantsMn!$F$13</definedName>
    <definedName name="MnConI8">ModelConstantsMn!$F$13</definedName>
    <definedName name="MnConI9" localSheetId="24">[1]ModelConstantsMn!$F$14</definedName>
    <definedName name="MnConI9">ModelConstantsMn!$F$14</definedName>
    <definedName name="MnConJ1" localSheetId="24">[1]ModelConstantsMn!$F$18</definedName>
    <definedName name="MnConJ1">ModelConstantsMn!$F$18</definedName>
    <definedName name="MnConJ2" localSheetId="24">[1]ModelConstantsMn!$F$19</definedName>
    <definedName name="MnConJ2">ModelConstantsMn!$F$19</definedName>
    <definedName name="MnConJ3" localSheetId="24">[1]ModelConstantsMn!$F$20</definedName>
    <definedName name="MnConJ3">ModelConstantsMn!$F$20</definedName>
    <definedName name="MnConJ4" localSheetId="24">[1]ModelConstantsMn!$F$21</definedName>
    <definedName name="MnConJ4">ModelConstantsMn!$F$21</definedName>
    <definedName name="MnConJ5" localSheetId="24">[1]ModelConstantsMn!$F$22</definedName>
    <definedName name="MnConJ5">ModelConstantsMn!$F$22</definedName>
    <definedName name="MnConJ6" localSheetId="24">[1]ModelConstantsMn!$F$23</definedName>
    <definedName name="MnConJ6">ModelConstantsMn!$F$23</definedName>
    <definedName name="MnConJ7" localSheetId="24">[1]ModelConstantsMn!$F$24</definedName>
    <definedName name="MnConJ7">ModelConstantsMn!$F$24</definedName>
    <definedName name="MnConJ8" localSheetId="24">[1]ModelConstantsMn!$F$25</definedName>
    <definedName name="MnConJ8">ModelConstantsMn!$F$25</definedName>
    <definedName name="MnConJ9" localSheetId="24">[1]ModelConstantsMn!$F$26</definedName>
    <definedName name="MnConJ9">ModelConstantsMn!$F$26</definedName>
    <definedName name="MnDocDefault">ThresholdValues!$I$23</definedName>
    <definedName name="MnFishRef" localSheetId="24">[1]ThresholdValues!$E$11</definedName>
    <definedName name="MnFishRef">ThresholdValues!$E$11</definedName>
    <definedName name="MnPhDefaultHigh">ThresholdValues!$F$23</definedName>
    <definedName name="MnPhDefaultLow">ThresholdValues!$E$23</definedName>
    <definedName name="MnPNECFlag" localSheetId="24">[1]Flags!$B$22</definedName>
    <definedName name="MnPNECFlag">Flags!$B$22</definedName>
    <definedName name="MnThreshold" localSheetId="24">[1]ThresholdValues!$E$7</definedName>
    <definedName name="MnThreshold">ThresholdValues!$E$7</definedName>
    <definedName name="NiBioMFlag" localSheetId="24">[1]Flags!$B$27</definedName>
    <definedName name="NiBioMFlag">Flags!$B$27</definedName>
    <definedName name="NiCaDefaultHigh">ThresholdValues!$H$22</definedName>
    <definedName name="NiCaDefaultLow">ThresholdValues!$G$22</definedName>
    <definedName name="NiConstantA">ModelConstantsNi!$D$7</definedName>
    <definedName name="NiConstantB">ModelConstantsNi!$D$8</definedName>
    <definedName name="NiConstantC">ModelConstantsNi!$D$9</definedName>
    <definedName name="NiConstantD">ModelConstantsNi!$D$10</definedName>
    <definedName name="NiConstantE">ModelConstantsNi!$D$11</definedName>
    <definedName name="NiConstantF">ModelConstantsNi!$D$12</definedName>
    <definedName name="NiConstantG">ModelConstantsNi!$D$13</definedName>
    <definedName name="NiConstantH">ModelConstantsNi!$D$14</definedName>
    <definedName name="NiConstantI">ModelConstantsNi!$D$15</definedName>
    <definedName name="NiConstantJ">ModelConstantsNi!$D$16</definedName>
    <definedName name="NiConstantK">ModelConstantsNi!$D$17</definedName>
    <definedName name="NiConstantL">ModelConstantsNi!$D$18</definedName>
    <definedName name="NiConstantM">ModelConstantsNi!$D$19</definedName>
    <definedName name="NiConstantN">ModelConstantsNi!$D$20</definedName>
    <definedName name="NiConstantO">ModelConstantsNi!$D$21</definedName>
    <definedName name="NiConstantP">ModelConstantsNi!$D$22</definedName>
    <definedName name="NiConstantQ">ModelConstantsNi!$D$23</definedName>
    <definedName name="NiConstantR">ModelConstantsNi!$D$24</definedName>
    <definedName name="NiConstantS">ModelConstantsNi!$D$25</definedName>
    <definedName name="NiConstantT">ModelConstantsNi!$D$26</definedName>
    <definedName name="NiDocDefault">ThresholdValues!$I$22</definedName>
    <definedName name="NiPhDefaultHigh">ThresholdValues!$F$22</definedName>
    <definedName name="NiPhDefaultLow">ThresholdValues!$E$22</definedName>
    <definedName name="NiPNECFlag" localSheetId="24">[1]Flags!$B$26</definedName>
    <definedName name="NiPNECFlag">Flags!$B$26</definedName>
    <definedName name="NiPNECGeneric">ThresholdValues!$F$14</definedName>
    <definedName name="NiThreshold" localSheetId="24">[1]ThresholdValues!$F$15</definedName>
    <definedName name="NiThreshold">ThresholdValues!$F$15</definedName>
    <definedName name="OldZnThreshold" localSheetId="24">[1]ThresholdValues!$F$6</definedName>
    <definedName name="OldZnThreshold">ThresholdValues!$F$6</definedName>
    <definedName name="pH" localSheetId="8">'Bio Ass test Data'!$J:$J</definedName>
    <definedName name="pH" localSheetId="11">'Bioavailability Assessment Tool'!$J:$J</definedName>
    <definedName name="pH" localSheetId="12">IntermediateResultsCu!#REF!</definedName>
    <definedName name="PNECGeneric">ThresholdValues!$F$14</definedName>
    <definedName name="_xlnm.Print_Area" localSheetId="8">'Bio Ass test Data'!$B$4:$X$163</definedName>
    <definedName name="_xlnm.Print_Area" localSheetId="11">'Bioavailability Assessment Tool'!$B$4:$X$163</definedName>
    <definedName name="_xlnm.Print_Area" localSheetId="7">TestDataCu!$A$2:$X$82</definedName>
    <definedName name="_xlnm.Print_Titles" localSheetId="7">TestDataCu!$2:$2</definedName>
    <definedName name="_xlnm.Print_Titles" localSheetId="21">TestDataMn!$2:$2</definedName>
    <definedName name="_xlnm.Print_Titles" localSheetId="20">TestDataZn!$2:$2</definedName>
    <definedName name="ReleaseDate" localSheetId="24">[1]VersionControl!$B$5</definedName>
    <definedName name="ReleaseDate">VersionControl!$B$5</definedName>
    <definedName name="ReleaseNumber" localSheetId="24">[1]VersionControl!$B$4</definedName>
    <definedName name="ReleaseNumber">VersionControl!$B$4</definedName>
    <definedName name="stFlag1">Flags!$B$6</definedName>
    <definedName name="stFlag10" localSheetId="24">[1]Flags!$B$15</definedName>
    <definedName name="stFlag10" localSheetId="27">[2]Flags!$B$15</definedName>
    <definedName name="stFlag10">Flags!$B$15</definedName>
    <definedName name="stFlag2">Flags!$B$7</definedName>
    <definedName name="stFlag3">Flags!$B$8</definedName>
    <definedName name="stFlag4">Flags!$B$9</definedName>
    <definedName name="stFlag5">Flags!$B$10</definedName>
    <definedName name="stFlag6">Flags!$B$11</definedName>
    <definedName name="stFlag7">Flags!$B$12</definedName>
    <definedName name="stFlag8">Flags!$B$13</definedName>
    <definedName name="stFlag9">Flags!$B$14</definedName>
    <definedName name="vaExtenderConstant1" localSheetId="8">#REF!</definedName>
    <definedName name="vaExtenderConstant1">#REF!</definedName>
    <definedName name="vaExtenderConstant2" localSheetId="8">#REF!</definedName>
    <definedName name="vaExtenderConstant2">#REF!</definedName>
    <definedName name="vaFactor" localSheetId="8">#REF!</definedName>
    <definedName name="vaFactor">#REF!</definedName>
    <definedName name="vaMinimumPNEC">'Cu Summary'!$A$44</definedName>
    <definedName name="vaOffset" localSheetId="8">#REF!</definedName>
    <definedName name="vaOffset">#REF!</definedName>
    <definedName name="vaScale" localSheetId="8">#REF!</definedName>
    <definedName name="vaScale">#REF!</definedName>
    <definedName name="vaShape" localSheetId="8">#REF!</definedName>
    <definedName name="vaShape">#REF!</definedName>
    <definedName name="VersionNumber" localSheetId="24">[1]VersionControl!$B$3</definedName>
    <definedName name="VersionNumber">VersionControl!$B$3</definedName>
    <definedName name="VersionTitle" localSheetId="24">[1]VersionControl!$B$7</definedName>
    <definedName name="VersionTitle">VersionControl!$B$7</definedName>
    <definedName name="whittonlookup">[3]Formula!$A$1:$Y$349</definedName>
    <definedName name="ZincThreshold" localSheetId="4">ThresholdValues!$E$5</definedName>
    <definedName name="ZnBioMFlag" localSheetId="24">[1]Flags!$B$3</definedName>
    <definedName name="ZnBioMFlag">Flags!$B$3</definedName>
    <definedName name="ZnCaDefaultHigh">ThresholdValues!$H$24</definedName>
    <definedName name="ZnCaDefaultLow">ThresholdValues!$G$24</definedName>
    <definedName name="ZnConA111" localSheetId="8">ModelConstantsZn!#REF!</definedName>
    <definedName name="ZnConA111" localSheetId="24">[1]ModelConstantsZn!#REF!</definedName>
    <definedName name="ZnConA111" localSheetId="15">ModelConstantsZn!#REF!</definedName>
    <definedName name="ZnConA111" localSheetId="19">ModelConstantsMn!$C$6</definedName>
    <definedName name="ZnConA111" localSheetId="18">ModelConstantsNi!#REF!</definedName>
    <definedName name="ZnConA111">ModelConstantsZn!#REF!</definedName>
    <definedName name="ZnConA112" localSheetId="8">ModelConstantsZn!#REF!</definedName>
    <definedName name="ZnConA112" localSheetId="24">[1]ModelConstantsZn!#REF!</definedName>
    <definedName name="ZnConA112" localSheetId="15">ModelConstantsZn!#REF!</definedName>
    <definedName name="ZnConA112" localSheetId="19">ModelConstantsMn!#REF!</definedName>
    <definedName name="ZnConA112" localSheetId="18">ModelConstantsNi!#REF!</definedName>
    <definedName name="ZnConA112">ModelConstantsZn!#REF!</definedName>
    <definedName name="ZnConA121" localSheetId="8">ModelConstantsZn!#REF!</definedName>
    <definedName name="ZnConA121" localSheetId="24">[1]ModelConstantsZn!#REF!</definedName>
    <definedName name="ZnConA121" localSheetId="15">ModelConstantsZn!#REF!</definedName>
    <definedName name="ZnConA121" localSheetId="19">ModelConstantsMn!$C$7</definedName>
    <definedName name="ZnConA121" localSheetId="18">ModelConstantsNi!#REF!</definedName>
    <definedName name="ZnConA121">ModelConstantsZn!#REF!</definedName>
    <definedName name="ZnConA122" localSheetId="8">ModelConstantsZn!#REF!</definedName>
    <definedName name="ZnConA122" localSheetId="24">[1]ModelConstantsZn!#REF!</definedName>
    <definedName name="ZnConA122" localSheetId="15">ModelConstantsZn!#REF!</definedName>
    <definedName name="ZnConA122" localSheetId="19">ModelConstantsMn!#REF!</definedName>
    <definedName name="ZnConA122" localSheetId="18">ModelConstantsNi!#REF!</definedName>
    <definedName name="ZnConA122">ModelConstantsZn!#REF!</definedName>
    <definedName name="ZnConA211" localSheetId="8">ModelConstantsZn!#REF!</definedName>
    <definedName name="ZnConA211" localSheetId="24">[1]ModelConstantsZn!#REF!</definedName>
    <definedName name="ZnConA211" localSheetId="15">ModelConstantsZn!#REF!</definedName>
    <definedName name="ZnConA211" localSheetId="19">ModelConstantsMn!#REF!</definedName>
    <definedName name="ZnConA211" localSheetId="18">ModelConstantsNi!#REF!</definedName>
    <definedName name="ZnConA211">ModelConstantsZn!#REF!</definedName>
    <definedName name="ZnConA212" localSheetId="8">ModelConstantsZn!#REF!</definedName>
    <definedName name="ZnConA212" localSheetId="24">[1]ModelConstantsZn!#REF!</definedName>
    <definedName name="ZnConA212" localSheetId="15">ModelConstantsZn!#REF!</definedName>
    <definedName name="ZnConA212" localSheetId="19">ModelConstantsMn!#REF!</definedName>
    <definedName name="ZnConA212" localSheetId="18">ModelConstantsNi!#REF!</definedName>
    <definedName name="ZnConA212">ModelConstantsZn!#REF!</definedName>
    <definedName name="ZnConA221" localSheetId="8">ModelConstantsZn!#REF!</definedName>
    <definedName name="ZnConA221" localSheetId="24">[1]ModelConstantsZn!#REF!</definedName>
    <definedName name="ZnConA221" localSheetId="15">ModelConstantsZn!#REF!</definedName>
    <definedName name="ZnConA221" localSheetId="19">ModelConstantsMn!#REF!</definedName>
    <definedName name="ZnConA221" localSheetId="18">ModelConstantsNi!#REF!</definedName>
    <definedName name="ZnConA221">ModelConstantsZn!#REF!</definedName>
    <definedName name="ZnConA222" localSheetId="8">ModelConstantsZn!#REF!</definedName>
    <definedName name="ZnConA222" localSheetId="24">[1]ModelConstantsZn!#REF!</definedName>
    <definedName name="ZnConA222" localSheetId="15">ModelConstantsZn!#REF!</definedName>
    <definedName name="ZnConA222" localSheetId="19">ModelConstantsMn!#REF!</definedName>
    <definedName name="ZnConA222" localSheetId="18">ModelConstantsNi!#REF!</definedName>
    <definedName name="ZnConA222">ModelConstantsZn!#REF!</definedName>
    <definedName name="ZnConB111" localSheetId="8">ModelConstantsZn!#REF!</definedName>
    <definedName name="ZnConB111" localSheetId="24">[1]ModelConstantsZn!#REF!</definedName>
    <definedName name="ZnConB111" localSheetId="15">ModelConstantsZn!#REF!</definedName>
    <definedName name="ZnConB111" localSheetId="19">ModelConstantsMn!$C$18</definedName>
    <definedName name="ZnConB111" localSheetId="18">ModelConstantsNi!#REF!</definedName>
    <definedName name="ZnConB111">ModelConstantsZn!#REF!</definedName>
    <definedName name="ZnConB112" localSheetId="8">ModelConstantsZn!#REF!</definedName>
    <definedName name="ZnConB112" localSheetId="24">[1]ModelConstantsZn!#REF!</definedName>
    <definedName name="ZnConB112" localSheetId="15">ModelConstantsZn!#REF!</definedName>
    <definedName name="ZnConB112" localSheetId="19">ModelConstantsMn!#REF!</definedName>
    <definedName name="ZnConB112" localSheetId="18">ModelConstantsNi!#REF!</definedName>
    <definedName name="ZnConB112">ModelConstantsZn!#REF!</definedName>
    <definedName name="ZnConB121" localSheetId="8">ModelConstantsZn!#REF!</definedName>
    <definedName name="ZnConB121" localSheetId="24">[1]ModelConstantsZn!#REF!</definedName>
    <definedName name="ZnConB121" localSheetId="15">ModelConstantsZn!#REF!</definedName>
    <definedName name="ZnConB121" localSheetId="19">ModelConstantsMn!$C$19</definedName>
    <definedName name="ZnConB121" localSheetId="18">ModelConstantsNi!#REF!</definedName>
    <definedName name="ZnConB121">ModelConstantsZn!#REF!</definedName>
    <definedName name="ZnConB122" localSheetId="8">ModelConstantsZn!#REF!</definedName>
    <definedName name="ZnConB122" localSheetId="24">[1]ModelConstantsZn!#REF!</definedName>
    <definedName name="ZnConB122" localSheetId="15">ModelConstantsZn!#REF!</definedName>
    <definedName name="ZnConB122" localSheetId="19">ModelConstantsMn!#REF!</definedName>
    <definedName name="ZnConB122" localSheetId="18">ModelConstantsNi!#REF!</definedName>
    <definedName name="ZnConB122">ModelConstantsZn!#REF!</definedName>
    <definedName name="ZnConB211" localSheetId="8">ModelConstantsZn!#REF!</definedName>
    <definedName name="ZnConB211" localSheetId="24">[1]ModelConstantsZn!#REF!</definedName>
    <definedName name="ZnConB211" localSheetId="15">ModelConstantsZn!#REF!</definedName>
    <definedName name="ZnConB211" localSheetId="19">ModelConstantsMn!#REF!</definedName>
    <definedName name="ZnConB211" localSheetId="18">ModelConstantsNi!#REF!</definedName>
    <definedName name="ZnConB211">ModelConstantsZn!#REF!</definedName>
    <definedName name="ZnConB212" localSheetId="8">ModelConstantsZn!#REF!</definedName>
    <definedName name="ZnConB212" localSheetId="24">[1]ModelConstantsZn!#REF!</definedName>
    <definedName name="ZnConB212" localSheetId="15">ModelConstantsZn!#REF!</definedName>
    <definedName name="ZnConB212" localSheetId="19">ModelConstantsMn!#REF!</definedName>
    <definedName name="ZnConB212" localSheetId="18">ModelConstantsNi!#REF!</definedName>
    <definedName name="ZnConB212">ModelConstantsZn!#REF!</definedName>
    <definedName name="ZnConB221" localSheetId="8">ModelConstantsZn!#REF!</definedName>
    <definedName name="ZnConB221" localSheetId="24">[1]ModelConstantsZn!#REF!</definedName>
    <definedName name="ZnConB221" localSheetId="15">ModelConstantsZn!#REF!</definedName>
    <definedName name="ZnConB221" localSheetId="19">ModelConstantsMn!#REF!</definedName>
    <definedName name="ZnConB221" localSheetId="18">ModelConstantsNi!#REF!</definedName>
    <definedName name="ZnConB221">ModelConstantsZn!#REF!</definedName>
    <definedName name="ZnConB222" localSheetId="8">ModelConstantsZn!#REF!</definedName>
    <definedName name="ZnConB222" localSheetId="24">[1]ModelConstantsZn!#REF!</definedName>
    <definedName name="ZnConB222" localSheetId="15">ModelConstantsZn!#REF!</definedName>
    <definedName name="ZnConB222" localSheetId="19">ModelConstantsMn!#REF!</definedName>
    <definedName name="ZnConB222" localSheetId="18">ModelConstantsNi!#REF!</definedName>
    <definedName name="ZnConB222">ModelConstantsZn!#REF!</definedName>
    <definedName name="ZnConC111" localSheetId="8">ModelConstantsZn!#REF!</definedName>
    <definedName name="ZnConC111" localSheetId="24">[1]ModelConstantsZn!#REF!</definedName>
    <definedName name="ZnConC111" localSheetId="15">ModelConstantsZn!#REF!</definedName>
    <definedName name="ZnConC111" localSheetId="19">ModelConstantsMn!$C$24</definedName>
    <definedName name="ZnConC111" localSheetId="18">ModelConstantsNi!#REF!</definedName>
    <definedName name="ZnConC111">ModelConstantsZn!#REF!</definedName>
    <definedName name="ZnConC112" localSheetId="8">ModelConstantsZn!#REF!</definedName>
    <definedName name="ZnConC112" localSheetId="24">[1]ModelConstantsZn!#REF!</definedName>
    <definedName name="ZnConC112" localSheetId="15">ModelConstantsZn!#REF!</definedName>
    <definedName name="ZnConC112" localSheetId="19">ModelConstantsMn!#REF!</definedName>
    <definedName name="ZnConC112" localSheetId="18">ModelConstantsNi!#REF!</definedName>
    <definedName name="ZnConC112">ModelConstantsZn!#REF!</definedName>
    <definedName name="ZnConC121" localSheetId="8">ModelConstantsZn!#REF!</definedName>
    <definedName name="ZnConC121" localSheetId="24">[1]ModelConstantsZn!#REF!</definedName>
    <definedName name="ZnConC121" localSheetId="15">ModelConstantsZn!#REF!</definedName>
    <definedName name="ZnConC121" localSheetId="19">ModelConstantsMn!$C$25</definedName>
    <definedName name="ZnConC121" localSheetId="18">ModelConstantsNi!#REF!</definedName>
    <definedName name="ZnConC121">ModelConstantsZn!#REF!</definedName>
    <definedName name="ZnConC122" localSheetId="8">ModelConstantsZn!#REF!</definedName>
    <definedName name="ZnConC122" localSheetId="24">[1]ModelConstantsZn!#REF!</definedName>
    <definedName name="ZnConC122" localSheetId="15">ModelConstantsZn!#REF!</definedName>
    <definedName name="ZnConC122" localSheetId="19">ModelConstantsMn!#REF!</definedName>
    <definedName name="ZnConC122" localSheetId="18">ModelConstantsNi!#REF!</definedName>
    <definedName name="ZnConC122">ModelConstantsZn!#REF!</definedName>
    <definedName name="ZnConC211" localSheetId="8">ModelConstantsZn!#REF!</definedName>
    <definedName name="ZnConC211" localSheetId="24">[1]ModelConstantsZn!#REF!</definedName>
    <definedName name="ZnConC211" localSheetId="15">ModelConstantsZn!#REF!</definedName>
    <definedName name="ZnConC211" localSheetId="19">ModelConstantsMn!#REF!</definedName>
    <definedName name="ZnConC211" localSheetId="18">ModelConstantsNi!#REF!</definedName>
    <definedName name="ZnConC211">ModelConstantsZn!#REF!</definedName>
    <definedName name="ZnConC212" localSheetId="8">ModelConstantsZn!#REF!</definedName>
    <definedName name="ZnConC212" localSheetId="24">[1]ModelConstantsZn!#REF!</definedName>
    <definedName name="ZnConC212" localSheetId="15">ModelConstantsZn!#REF!</definedName>
    <definedName name="ZnConC212" localSheetId="19">ModelConstantsMn!#REF!</definedName>
    <definedName name="ZnConC212" localSheetId="18">ModelConstantsNi!#REF!</definedName>
    <definedName name="ZnConC212">ModelConstantsZn!#REF!</definedName>
    <definedName name="ZnConC221" localSheetId="8">ModelConstantsZn!#REF!</definedName>
    <definedName name="ZnConC221" localSheetId="24">[1]ModelConstantsZn!#REF!</definedName>
    <definedName name="ZnConC221" localSheetId="15">ModelConstantsZn!#REF!</definedName>
    <definedName name="ZnConC221" localSheetId="19">ModelConstantsMn!#REF!</definedName>
    <definedName name="ZnConC221" localSheetId="18">ModelConstantsNi!#REF!</definedName>
    <definedName name="ZnConC221">ModelConstantsZn!#REF!</definedName>
    <definedName name="ZnConC222" localSheetId="8">ModelConstantsZn!#REF!</definedName>
    <definedName name="ZnConC222" localSheetId="24">[1]ModelConstantsZn!#REF!</definedName>
    <definedName name="ZnConC222" localSheetId="15">ModelConstantsZn!#REF!</definedName>
    <definedName name="ZnConC222" localSheetId="19">ModelConstantsMn!#REF!</definedName>
    <definedName name="ZnConC222" localSheetId="18">ModelConstantsNi!#REF!</definedName>
    <definedName name="ZnConC222">ModelConstantsZn!#REF!</definedName>
    <definedName name="ZnConD111" localSheetId="8">ModelConstantsZn!#REF!</definedName>
    <definedName name="ZnConD111" localSheetId="24">[1]ModelConstantsZn!#REF!</definedName>
    <definedName name="ZnConD111" localSheetId="15">ModelConstantsZn!#REF!</definedName>
    <definedName name="ZnConD111" localSheetId="19">ModelConstantsMn!$C$30</definedName>
    <definedName name="ZnConD111" localSheetId="18">ModelConstantsNi!#REF!</definedName>
    <definedName name="ZnConD111">ModelConstantsZn!#REF!</definedName>
    <definedName name="ZnConD112" localSheetId="8">ModelConstantsZn!#REF!</definedName>
    <definedName name="ZnConD112" localSheetId="24">[1]ModelConstantsZn!#REF!</definedName>
    <definedName name="ZnConD112" localSheetId="15">ModelConstantsZn!#REF!</definedName>
    <definedName name="ZnConD112" localSheetId="19">ModelConstantsMn!#REF!</definedName>
    <definedName name="ZnConD112" localSheetId="18">ModelConstantsNi!#REF!</definedName>
    <definedName name="ZnConD112">ModelConstantsZn!#REF!</definedName>
    <definedName name="ZnConD121" localSheetId="8">ModelConstantsZn!#REF!</definedName>
    <definedName name="ZnConD121" localSheetId="24">[1]ModelConstantsZn!#REF!</definedName>
    <definedName name="ZnConD121" localSheetId="15">ModelConstantsZn!#REF!</definedName>
    <definedName name="ZnConD121" localSheetId="19">ModelConstantsMn!$C$31</definedName>
    <definedName name="ZnConD121" localSheetId="18">ModelConstantsNi!#REF!</definedName>
    <definedName name="ZnConD121">ModelConstantsZn!#REF!</definedName>
    <definedName name="ZnConD122" localSheetId="8">ModelConstantsZn!#REF!</definedName>
    <definedName name="ZnConD122" localSheetId="24">[1]ModelConstantsZn!#REF!</definedName>
    <definedName name="ZnConD122" localSheetId="15">ModelConstantsZn!#REF!</definedName>
    <definedName name="ZnConD122" localSheetId="19">ModelConstantsMn!#REF!</definedName>
    <definedName name="ZnConD122" localSheetId="18">ModelConstantsNi!#REF!</definedName>
    <definedName name="ZnConD122">ModelConstantsZn!#REF!</definedName>
    <definedName name="ZnConD211" localSheetId="8">ModelConstantsZn!#REF!</definedName>
    <definedName name="ZnConD211" localSheetId="24">[1]ModelConstantsZn!#REF!</definedName>
    <definedName name="ZnConD211" localSheetId="15">ModelConstantsZn!#REF!</definedName>
    <definedName name="ZnConD211" localSheetId="19">ModelConstantsMn!#REF!</definedName>
    <definedName name="ZnConD211" localSheetId="18">ModelConstantsNi!#REF!</definedName>
    <definedName name="ZnConD211">ModelConstantsZn!#REF!</definedName>
    <definedName name="ZnConD212" localSheetId="8">ModelConstantsZn!#REF!</definedName>
    <definedName name="ZnConD212" localSheetId="24">[1]ModelConstantsZn!#REF!</definedName>
    <definedName name="ZnConD212" localSheetId="15">ModelConstantsZn!#REF!</definedName>
    <definedName name="ZnConD212" localSheetId="19">ModelConstantsMn!#REF!</definedName>
    <definedName name="ZnConD212" localSheetId="18">ModelConstantsNi!#REF!</definedName>
    <definedName name="ZnConD212">ModelConstantsZn!#REF!</definedName>
    <definedName name="ZnConD221" localSheetId="8">ModelConstantsZn!#REF!</definedName>
    <definedName name="ZnConD221" localSheetId="24">[1]ModelConstantsZn!#REF!</definedName>
    <definedName name="ZnConD221" localSheetId="15">ModelConstantsZn!#REF!</definedName>
    <definedName name="ZnConD221" localSheetId="19">ModelConstantsMn!#REF!</definedName>
    <definedName name="ZnConD221" localSheetId="18">ModelConstantsNi!#REF!</definedName>
    <definedName name="ZnConD221">ModelConstantsZn!#REF!</definedName>
    <definedName name="ZnConD222" localSheetId="8">ModelConstantsZn!#REF!</definedName>
    <definedName name="ZnConD222" localSheetId="24">[1]ModelConstantsZn!#REF!</definedName>
    <definedName name="ZnConD222" localSheetId="15">ModelConstantsZn!#REF!</definedName>
    <definedName name="ZnConD222" localSheetId="19">ModelConstantsMn!#REF!</definedName>
    <definedName name="ZnConD222" localSheetId="18">ModelConstantsNi!#REF!</definedName>
    <definedName name="ZnConD222">ModelConstantsZn!#REF!</definedName>
    <definedName name="ZnConE111" localSheetId="8">ModelConstantsZn!#REF!</definedName>
    <definedName name="ZnConE111" localSheetId="24">[1]ModelConstantsZn!#REF!</definedName>
    <definedName name="ZnConE111" localSheetId="15">ModelConstantsZn!#REF!</definedName>
    <definedName name="ZnConE111" localSheetId="19">ModelConstantsMn!$C$36</definedName>
    <definedName name="ZnConE111" localSheetId="18">ModelConstantsNi!#REF!</definedName>
    <definedName name="ZnConE111">ModelConstantsZn!#REF!</definedName>
    <definedName name="ZnConE112" localSheetId="8">ModelConstantsZn!#REF!</definedName>
    <definedName name="ZnConE112" localSheetId="24">[1]ModelConstantsZn!#REF!</definedName>
    <definedName name="ZnConE112" localSheetId="15">ModelConstantsZn!#REF!</definedName>
    <definedName name="ZnConE112" localSheetId="19">ModelConstantsMn!#REF!</definedName>
    <definedName name="ZnConE112" localSheetId="18">ModelConstantsNi!#REF!</definedName>
    <definedName name="ZnConE112">ModelConstantsZn!#REF!</definedName>
    <definedName name="ZnConE121" localSheetId="8">ModelConstantsZn!#REF!</definedName>
    <definedName name="ZnConE121" localSheetId="24">[1]ModelConstantsZn!#REF!</definedName>
    <definedName name="ZnConE121" localSheetId="15">ModelConstantsZn!#REF!</definedName>
    <definedName name="ZnConE121" localSheetId="19">ModelConstantsMn!$C$37</definedName>
    <definedName name="ZnConE121" localSheetId="18">ModelConstantsNi!#REF!</definedName>
    <definedName name="ZnConE121">ModelConstantsZn!#REF!</definedName>
    <definedName name="ZnConE122" localSheetId="8">ModelConstantsZn!#REF!</definedName>
    <definedName name="ZnConE122" localSheetId="24">[1]ModelConstantsZn!#REF!</definedName>
    <definedName name="ZnConE122" localSheetId="15">ModelConstantsZn!#REF!</definedName>
    <definedName name="ZnConE122" localSheetId="19">ModelConstantsMn!#REF!</definedName>
    <definedName name="ZnConE122" localSheetId="18">ModelConstantsNi!#REF!</definedName>
    <definedName name="ZnConE122">ModelConstantsZn!#REF!</definedName>
    <definedName name="ZnConE211" localSheetId="8">ModelConstantsZn!#REF!</definedName>
    <definedName name="ZnConE211" localSheetId="24">[1]ModelConstantsZn!#REF!</definedName>
    <definedName name="ZnConE211" localSheetId="15">ModelConstantsZn!#REF!</definedName>
    <definedName name="ZnConE211" localSheetId="19">ModelConstantsMn!#REF!</definedName>
    <definedName name="ZnConE211" localSheetId="18">ModelConstantsNi!#REF!</definedName>
    <definedName name="ZnConE211">ModelConstantsZn!#REF!</definedName>
    <definedName name="ZnConE212" localSheetId="8">ModelConstantsZn!#REF!</definedName>
    <definedName name="ZnConE212" localSheetId="24">[1]ModelConstantsZn!#REF!</definedName>
    <definedName name="ZnConE212" localSheetId="15">ModelConstantsZn!#REF!</definedName>
    <definedName name="ZnConE212" localSheetId="19">ModelConstantsMn!#REF!</definedName>
    <definedName name="ZnConE212" localSheetId="18">ModelConstantsNi!#REF!</definedName>
    <definedName name="ZnConE212">ModelConstantsZn!#REF!</definedName>
    <definedName name="ZnConE221" localSheetId="8">ModelConstantsZn!#REF!</definedName>
    <definedName name="ZnConE221" localSheetId="24">[1]ModelConstantsZn!#REF!</definedName>
    <definedName name="ZnConE221" localSheetId="15">ModelConstantsZn!#REF!</definedName>
    <definedName name="ZnConE221" localSheetId="19">ModelConstantsMn!#REF!</definedName>
    <definedName name="ZnConE221" localSheetId="18">ModelConstantsNi!#REF!</definedName>
    <definedName name="ZnConE221">ModelConstantsZn!#REF!</definedName>
    <definedName name="ZnConE222" localSheetId="8">ModelConstantsZn!#REF!</definedName>
    <definedName name="ZnConE222" localSheetId="24">[1]ModelConstantsZn!#REF!</definedName>
    <definedName name="ZnConE222" localSheetId="15">ModelConstantsZn!#REF!</definedName>
    <definedName name="ZnConE222" localSheetId="19">ModelConstantsMn!#REF!</definedName>
    <definedName name="ZnConE222" localSheetId="18">ModelConstantsNi!#REF!</definedName>
    <definedName name="ZnConE222">ModelConstantsZn!#REF!</definedName>
    <definedName name="ZnConF111" localSheetId="8">ModelConstantsZn!#REF!</definedName>
    <definedName name="ZnConF111" localSheetId="24">[1]ModelConstantsZn!#REF!</definedName>
    <definedName name="ZnConF111" localSheetId="15">ModelConstantsZn!#REF!</definedName>
    <definedName name="ZnConF111" localSheetId="19">ModelConstantsMn!$C$42</definedName>
    <definedName name="ZnConF111" localSheetId="18">ModelConstantsNi!#REF!</definedName>
    <definedName name="ZnConF111">ModelConstantsZn!#REF!</definedName>
    <definedName name="ZnConF112" localSheetId="8">ModelConstantsZn!#REF!</definedName>
    <definedName name="ZnConF112" localSheetId="24">[1]ModelConstantsZn!#REF!</definedName>
    <definedName name="ZnConF112" localSheetId="15">ModelConstantsZn!#REF!</definedName>
    <definedName name="ZnConF112" localSheetId="19">ModelConstantsMn!#REF!</definedName>
    <definedName name="ZnConF112" localSheetId="18">ModelConstantsNi!#REF!</definedName>
    <definedName name="ZnConF112">ModelConstantsZn!#REF!</definedName>
    <definedName name="ZnConF121" localSheetId="8">ModelConstantsZn!#REF!</definedName>
    <definedName name="ZnConF121" localSheetId="24">[1]ModelConstantsZn!#REF!</definedName>
    <definedName name="ZnConF121" localSheetId="15">ModelConstantsZn!#REF!</definedName>
    <definedName name="ZnConF121" localSheetId="19">ModelConstantsMn!$C$43</definedName>
    <definedName name="ZnConF121" localSheetId="18">ModelConstantsNi!#REF!</definedName>
    <definedName name="ZnConF121">ModelConstantsZn!#REF!</definedName>
    <definedName name="ZnConF122" localSheetId="8">ModelConstantsZn!#REF!</definedName>
    <definedName name="ZnConF122" localSheetId="24">[1]ModelConstantsZn!#REF!</definedName>
    <definedName name="ZnConF122" localSheetId="15">ModelConstantsZn!#REF!</definedName>
    <definedName name="ZnConF122" localSheetId="19">ModelConstantsMn!#REF!</definedName>
    <definedName name="ZnConF122" localSheetId="18">ModelConstantsNi!#REF!</definedName>
    <definedName name="ZnConF122">ModelConstantsZn!#REF!</definedName>
    <definedName name="ZnConF211" localSheetId="8">ModelConstantsZn!#REF!</definedName>
    <definedName name="ZnConF211" localSheetId="24">[1]ModelConstantsZn!#REF!</definedName>
    <definedName name="ZnConF211" localSheetId="15">ModelConstantsZn!#REF!</definedName>
    <definedName name="ZnConF211" localSheetId="19">ModelConstantsMn!#REF!</definedName>
    <definedName name="ZnConF211" localSheetId="18">ModelConstantsNi!#REF!</definedName>
    <definedName name="ZnConF211">ModelConstantsZn!#REF!</definedName>
    <definedName name="ZnConF212" localSheetId="8">ModelConstantsZn!#REF!</definedName>
    <definedName name="ZnConF212" localSheetId="24">[1]ModelConstantsZn!#REF!</definedName>
    <definedName name="ZnConF212" localSheetId="15">ModelConstantsZn!#REF!</definedName>
    <definedName name="ZnConF212" localSheetId="19">ModelConstantsMn!#REF!</definedName>
    <definedName name="ZnConF212" localSheetId="18">ModelConstantsNi!#REF!</definedName>
    <definedName name="ZnConF212">ModelConstantsZn!#REF!</definedName>
    <definedName name="ZnConF221" localSheetId="8">ModelConstantsZn!#REF!</definedName>
    <definedName name="ZnConF221" localSheetId="24">[1]ModelConstantsZn!#REF!</definedName>
    <definedName name="ZnConF221" localSheetId="15">ModelConstantsZn!#REF!</definedName>
    <definedName name="ZnConF221" localSheetId="19">ModelConstantsMn!#REF!</definedName>
    <definedName name="ZnConF221" localSheetId="18">ModelConstantsNi!#REF!</definedName>
    <definedName name="ZnConF221">ModelConstantsZn!#REF!</definedName>
    <definedName name="ZnConF222" localSheetId="8">ModelConstantsZn!#REF!</definedName>
    <definedName name="ZnConF222" localSheetId="24">[1]ModelConstantsZn!#REF!</definedName>
    <definedName name="ZnConF222" localSheetId="15">ModelConstantsZn!#REF!</definedName>
    <definedName name="ZnConF222" localSheetId="19">ModelConstantsMn!#REF!</definedName>
    <definedName name="ZnConF222" localSheetId="18">ModelConstantsNi!#REF!</definedName>
    <definedName name="ZnConF222">ModelConstantsZn!#REF!</definedName>
    <definedName name="ZnConG111" localSheetId="8">ModelConstantsZn!#REF!</definedName>
    <definedName name="ZnConG111" localSheetId="24">[1]ModelConstantsZn!#REF!</definedName>
    <definedName name="ZnConG111" localSheetId="15">ModelConstantsZn!#REF!</definedName>
    <definedName name="ZnConG111" localSheetId="19">ModelConstantsMn!$C$48</definedName>
    <definedName name="ZnConG111" localSheetId="18">ModelConstantsNi!#REF!</definedName>
    <definedName name="ZnConG111">ModelConstantsZn!#REF!</definedName>
    <definedName name="ZnConG112" localSheetId="8">ModelConstantsZn!#REF!</definedName>
    <definedName name="ZnConG112" localSheetId="24">[1]ModelConstantsZn!#REF!</definedName>
    <definedName name="ZnConG112" localSheetId="15">ModelConstantsZn!#REF!</definedName>
    <definedName name="ZnConG112" localSheetId="19">ModelConstantsMn!#REF!</definedName>
    <definedName name="ZnConG112" localSheetId="18">ModelConstantsNi!#REF!</definedName>
    <definedName name="ZnConG112">ModelConstantsZn!#REF!</definedName>
    <definedName name="ZnConG121" localSheetId="8">ModelConstantsZn!#REF!</definedName>
    <definedName name="ZnConG121" localSheetId="24">[1]ModelConstantsZn!#REF!</definedName>
    <definedName name="ZnConG121" localSheetId="15">ModelConstantsZn!#REF!</definedName>
    <definedName name="ZnConG121" localSheetId="19">ModelConstantsMn!$C$49</definedName>
    <definedName name="ZnConG121" localSheetId="18">ModelConstantsNi!#REF!</definedName>
    <definedName name="ZnConG121">ModelConstantsZn!#REF!</definedName>
    <definedName name="ZnConG122" localSheetId="8">ModelConstantsZn!#REF!</definedName>
    <definedName name="ZnConG122" localSheetId="24">[1]ModelConstantsZn!#REF!</definedName>
    <definedName name="ZnConG122" localSheetId="15">ModelConstantsZn!#REF!</definedName>
    <definedName name="ZnConG122" localSheetId="19">ModelConstantsMn!#REF!</definedName>
    <definedName name="ZnConG122" localSheetId="18">ModelConstantsNi!#REF!</definedName>
    <definedName name="ZnConG122">ModelConstantsZn!#REF!</definedName>
    <definedName name="ZnConG211" localSheetId="8">ModelConstantsZn!#REF!</definedName>
    <definedName name="ZnConG211" localSheetId="24">[1]ModelConstantsZn!#REF!</definedName>
    <definedName name="ZnConG211" localSheetId="15">ModelConstantsZn!#REF!</definedName>
    <definedName name="ZnConG211" localSheetId="19">ModelConstantsMn!#REF!</definedName>
    <definedName name="ZnConG211" localSheetId="18">ModelConstantsNi!#REF!</definedName>
    <definedName name="ZnConG211">ModelConstantsZn!#REF!</definedName>
    <definedName name="ZnConG212" localSheetId="8">ModelConstantsZn!#REF!</definedName>
    <definedName name="ZnConG212" localSheetId="24">[1]ModelConstantsZn!#REF!</definedName>
    <definedName name="ZnConG212" localSheetId="15">ModelConstantsZn!#REF!</definedName>
    <definedName name="ZnConG212" localSheetId="19">ModelConstantsMn!#REF!</definedName>
    <definedName name="ZnConG212" localSheetId="18">ModelConstantsNi!#REF!</definedName>
    <definedName name="ZnConG212">ModelConstantsZn!#REF!</definedName>
    <definedName name="ZnConG221" localSheetId="8">ModelConstantsZn!#REF!</definedName>
    <definedName name="ZnConG221" localSheetId="24">[1]ModelConstantsZn!#REF!</definedName>
    <definedName name="ZnConG221" localSheetId="15">ModelConstantsZn!#REF!</definedName>
    <definedName name="ZnConG221" localSheetId="19">ModelConstantsMn!#REF!</definedName>
    <definedName name="ZnConG221" localSheetId="18">ModelConstantsNi!#REF!</definedName>
    <definedName name="ZnConG221">ModelConstantsZn!#REF!</definedName>
    <definedName name="ZnConG222" localSheetId="8">ModelConstantsZn!#REF!</definedName>
    <definedName name="ZnConG222" localSheetId="24">[1]ModelConstantsZn!#REF!</definedName>
    <definedName name="ZnConG222" localSheetId="15">ModelConstantsZn!#REF!</definedName>
    <definedName name="ZnConG222" localSheetId="19">ModelConstantsMn!#REF!</definedName>
    <definedName name="ZnConG222" localSheetId="18">ModelConstantsNi!#REF!</definedName>
    <definedName name="ZnConG222">ModelConstantsZn!#REF!</definedName>
    <definedName name="ZnConH111" localSheetId="8">ModelConstantsZn!#REF!</definedName>
    <definedName name="ZnConH111" localSheetId="24">[1]ModelConstantsZn!#REF!</definedName>
    <definedName name="ZnConH111" localSheetId="15">ModelConstantsZn!#REF!</definedName>
    <definedName name="ZnConH111" localSheetId="19">ModelConstantsMn!$C$54</definedName>
    <definedName name="ZnConH111" localSheetId="18">ModelConstantsNi!#REF!</definedName>
    <definedName name="ZnConH111">ModelConstantsZn!#REF!</definedName>
    <definedName name="ZnConH112" localSheetId="8">ModelConstantsZn!#REF!</definedName>
    <definedName name="ZnConH112" localSheetId="24">[1]ModelConstantsZn!#REF!</definedName>
    <definedName name="ZnConH112" localSheetId="15">ModelConstantsZn!#REF!</definedName>
    <definedName name="ZnConH112" localSheetId="19">ModelConstantsMn!#REF!</definedName>
    <definedName name="ZnConH112" localSheetId="18">ModelConstantsNi!#REF!</definedName>
    <definedName name="ZnConH112">ModelConstantsZn!#REF!</definedName>
    <definedName name="ZnConH121" localSheetId="8">ModelConstantsZn!#REF!</definedName>
    <definedName name="ZnConH121" localSheetId="24">[1]ModelConstantsZn!#REF!</definedName>
    <definedName name="ZnConH121" localSheetId="15">ModelConstantsZn!#REF!</definedName>
    <definedName name="ZnConH121" localSheetId="19">ModelConstantsMn!$C$55</definedName>
    <definedName name="ZnConH121" localSheetId="18">ModelConstantsNi!#REF!</definedName>
    <definedName name="ZnConH121">ModelConstantsZn!#REF!</definedName>
    <definedName name="ZnConH122" localSheetId="8">ModelConstantsZn!#REF!</definedName>
    <definedName name="ZnConH122" localSheetId="24">[1]ModelConstantsZn!#REF!</definedName>
    <definedName name="ZnConH122" localSheetId="15">ModelConstantsZn!#REF!</definedName>
    <definedName name="ZnConH122" localSheetId="19">ModelConstantsMn!#REF!</definedName>
    <definedName name="ZnConH122" localSheetId="18">ModelConstantsNi!#REF!</definedName>
    <definedName name="ZnConH122">ModelConstantsZn!#REF!</definedName>
    <definedName name="ZnConH211" localSheetId="8">ModelConstantsZn!#REF!</definedName>
    <definedName name="ZnConH211" localSheetId="24">[1]ModelConstantsZn!#REF!</definedName>
    <definedName name="ZnConH211" localSheetId="15">ModelConstantsZn!#REF!</definedName>
    <definedName name="ZnConH211" localSheetId="19">ModelConstantsMn!#REF!</definedName>
    <definedName name="ZnConH211" localSheetId="18">ModelConstantsNi!#REF!</definedName>
    <definedName name="ZnConH211">ModelConstantsZn!#REF!</definedName>
    <definedName name="ZnConH212" localSheetId="8">ModelConstantsZn!#REF!</definedName>
    <definedName name="ZnConH212" localSheetId="24">[1]ModelConstantsZn!#REF!</definedName>
    <definedName name="ZnConH212" localSheetId="15">ModelConstantsZn!#REF!</definedName>
    <definedName name="ZnConH212" localSheetId="19">ModelConstantsMn!#REF!</definedName>
    <definedName name="ZnConH212" localSheetId="18">ModelConstantsNi!#REF!</definedName>
    <definedName name="ZnConH212">ModelConstantsZn!#REF!</definedName>
    <definedName name="ZnConH221" localSheetId="8">ModelConstantsZn!#REF!</definedName>
    <definedName name="ZnConH221" localSheetId="24">[1]ModelConstantsZn!#REF!</definedName>
    <definedName name="ZnConH221" localSheetId="15">ModelConstantsZn!#REF!</definedName>
    <definedName name="ZnConH221" localSheetId="19">ModelConstantsMn!#REF!</definedName>
    <definedName name="ZnConH221" localSheetId="18">ModelConstantsNi!#REF!</definedName>
    <definedName name="ZnConH221">ModelConstantsZn!#REF!</definedName>
    <definedName name="ZnConH222" localSheetId="8">ModelConstantsZn!#REF!</definedName>
    <definedName name="ZnConH222" localSheetId="24">[1]ModelConstantsZn!#REF!</definedName>
    <definedName name="ZnConH222" localSheetId="15">ModelConstantsZn!#REF!</definedName>
    <definedName name="ZnConH222" localSheetId="19">ModelConstantsMn!#REF!</definedName>
    <definedName name="ZnConH222" localSheetId="18">ModelConstantsNi!#REF!</definedName>
    <definedName name="ZnConH222">ModelConstantsZn!#REF!</definedName>
    <definedName name="ZnConstantA" localSheetId="18">ModelConstantsNi!$D$7</definedName>
    <definedName name="ZnConstantA">ModelConstantsZn!$D$7</definedName>
    <definedName name="ZnConstantB" localSheetId="18">ModelConstantsNi!$D$8</definedName>
    <definedName name="ZnConstantB">ModelConstantsZn!$D$8</definedName>
    <definedName name="ZnConstantC" localSheetId="18">ModelConstantsNi!$D$9</definedName>
    <definedName name="ZnConstantC">ModelConstantsZn!$D$9</definedName>
    <definedName name="ZnConstantD" localSheetId="18">ModelConstantsNi!$D$10</definedName>
    <definedName name="ZnConstantD">ModelConstantsZn!$D$10</definedName>
    <definedName name="ZnConstantE" localSheetId="18">ModelConstantsNi!$D$11</definedName>
    <definedName name="ZnConstantE">ModelConstantsZn!$D$11</definedName>
    <definedName name="ZnConstantF" localSheetId="18">ModelConstantsNi!$D$12</definedName>
    <definedName name="ZnConstantF">ModelConstantsZn!$D$12</definedName>
    <definedName name="ZnConstantG" localSheetId="18">ModelConstantsNi!$D$13</definedName>
    <definedName name="ZnConstantG">ModelConstantsZn!$D$13</definedName>
    <definedName name="ZnConstantH" localSheetId="18">ModelConstantsNi!$D$14</definedName>
    <definedName name="ZnConstantH">ModelConstantsZn!$D$14</definedName>
    <definedName name="ZnConstantI" localSheetId="18">ModelConstantsNi!$D$15</definedName>
    <definedName name="ZnConstantI">ModelConstantsZn!$D$15</definedName>
    <definedName name="ZnConstantJ" localSheetId="18">ModelConstantsNi!$D$16</definedName>
    <definedName name="ZnConstantJ">ModelConstantsZn!$D$16</definedName>
    <definedName name="ZnConstantK" localSheetId="18">ModelConstantsNi!$D$17</definedName>
    <definedName name="ZnConstantK">ModelConstantsZn!$D$17</definedName>
    <definedName name="ZnConstantL" localSheetId="18">ModelConstantsNi!$D$18</definedName>
    <definedName name="ZnConstantL">ModelConstantsZn!$D$18</definedName>
    <definedName name="ZnDocDefault">ThresholdValues!$I$24</definedName>
    <definedName name="ZnPhDefaultHigh">ThresholdValues!$F$24</definedName>
    <definedName name="ZnPhDefaultLow">ThresholdValues!$E$24</definedName>
    <definedName name="ZnPNECFlag" localSheetId="24">[1]Flags!$B$2</definedName>
    <definedName name="ZnPNECFlag">Flags!$B$2</definedName>
    <definedName name="ZnThreshold" localSheetId="24">[1]ThresholdValues!$E$6</definedName>
    <definedName name="ZnThreshold">ThresholdValues!$E$6</definedName>
    <definedName name="ZnThresholdRatio">ThresholdValues!$G$6</definedName>
    <definedName name="ZnThresholdSoftWater">ThresholdValues!$E$7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62" i="32" l="1"/>
  <c r="J62" i="32"/>
  <c r="I62" i="32"/>
  <c r="H62" i="32"/>
  <c r="G62" i="32"/>
  <c r="F62" i="32"/>
  <c r="E62" i="32"/>
  <c r="D62" i="32"/>
  <c r="C62" i="32"/>
  <c r="B62" i="32"/>
  <c r="K61" i="32"/>
  <c r="J61" i="32"/>
  <c r="I61" i="32"/>
  <c r="H61" i="32"/>
  <c r="G61" i="32"/>
  <c r="F61" i="32"/>
  <c r="E61" i="32"/>
  <c r="D61" i="32"/>
  <c r="C61" i="32"/>
  <c r="B61" i="32"/>
  <c r="K60" i="32"/>
  <c r="J60" i="32"/>
  <c r="I60" i="32"/>
  <c r="H60" i="32"/>
  <c r="G60" i="32"/>
  <c r="F60" i="32"/>
  <c r="E60" i="32"/>
  <c r="D60" i="32"/>
  <c r="C60" i="32"/>
  <c r="B60" i="32"/>
  <c r="K59" i="32"/>
  <c r="J59" i="32"/>
  <c r="I59" i="32"/>
  <c r="H59" i="32"/>
  <c r="G59" i="32"/>
  <c r="F59" i="32"/>
  <c r="E59" i="32"/>
  <c r="D59" i="32"/>
  <c r="C59" i="32"/>
  <c r="B59" i="32"/>
  <c r="K58" i="32"/>
  <c r="J58" i="32"/>
  <c r="I58" i="32"/>
  <c r="H58" i="32"/>
  <c r="G58" i="32"/>
  <c r="F58" i="32"/>
  <c r="E58" i="32"/>
  <c r="D58" i="32"/>
  <c r="C58" i="32"/>
  <c r="B58" i="32"/>
  <c r="K57" i="32"/>
  <c r="J57" i="32"/>
  <c r="I57" i="32"/>
  <c r="H57" i="32"/>
  <c r="G57" i="32"/>
  <c r="F57" i="32"/>
  <c r="E57" i="32"/>
  <c r="D57" i="32"/>
  <c r="C57" i="32"/>
  <c r="B57" i="32"/>
  <c r="K56" i="32"/>
  <c r="J56" i="32"/>
  <c r="I56" i="32"/>
  <c r="H56" i="32"/>
  <c r="G56" i="32"/>
  <c r="F56" i="32"/>
  <c r="E56" i="32"/>
  <c r="D56" i="32"/>
  <c r="C56" i="32"/>
  <c r="B56" i="32"/>
  <c r="K55" i="32"/>
  <c r="J55" i="32"/>
  <c r="I55" i="32"/>
  <c r="H55" i="32"/>
  <c r="G55" i="32"/>
  <c r="F55" i="32"/>
  <c r="E55" i="32"/>
  <c r="D55" i="32"/>
  <c r="C55" i="32"/>
  <c r="B55" i="32"/>
  <c r="K54" i="32"/>
  <c r="J54" i="32"/>
  <c r="I54" i="32"/>
  <c r="H54" i="32"/>
  <c r="G54" i="32"/>
  <c r="F54" i="32"/>
  <c r="E54" i="32"/>
  <c r="D54" i="32"/>
  <c r="C54" i="32"/>
  <c r="B54" i="32"/>
  <c r="K53" i="32"/>
  <c r="J53" i="32"/>
  <c r="I53" i="32"/>
  <c r="H53" i="32"/>
  <c r="G53" i="32"/>
  <c r="F53" i="32"/>
  <c r="E53" i="32"/>
  <c r="D53" i="32"/>
  <c r="C53" i="32"/>
  <c r="B53" i="32"/>
  <c r="K52" i="32"/>
  <c r="J52" i="32"/>
  <c r="I52" i="32"/>
  <c r="H52" i="32"/>
  <c r="G52" i="32"/>
  <c r="F52" i="32"/>
  <c r="E52" i="32"/>
  <c r="D52" i="32"/>
  <c r="C52" i="32"/>
  <c r="B52" i="32"/>
  <c r="K51" i="32"/>
  <c r="J51" i="32"/>
  <c r="I51" i="32"/>
  <c r="H51" i="32"/>
  <c r="G51" i="32"/>
  <c r="F51" i="32"/>
  <c r="E51" i="32"/>
  <c r="D51" i="32"/>
  <c r="C51" i="32"/>
  <c r="B51" i="32"/>
  <c r="K50" i="32"/>
  <c r="J50" i="32"/>
  <c r="I50" i="32"/>
  <c r="H50" i="32"/>
  <c r="G50" i="32"/>
  <c r="F50" i="32"/>
  <c r="E50" i="32"/>
  <c r="D50" i="32"/>
  <c r="C50" i="32"/>
  <c r="B50" i="32"/>
  <c r="K49" i="32"/>
  <c r="J49" i="32"/>
  <c r="I49" i="32"/>
  <c r="H49" i="32"/>
  <c r="G49" i="32"/>
  <c r="F49" i="32"/>
  <c r="E49" i="32"/>
  <c r="D49" i="32"/>
  <c r="C49" i="32"/>
  <c r="B49" i="32"/>
  <c r="K48" i="32"/>
  <c r="J48" i="32"/>
  <c r="I48" i="32"/>
  <c r="H48" i="32"/>
  <c r="G48" i="32"/>
  <c r="F48" i="32"/>
  <c r="E48" i="32"/>
  <c r="D48" i="32"/>
  <c r="C48" i="32"/>
  <c r="B48" i="32"/>
  <c r="K47" i="32"/>
  <c r="J47" i="32"/>
  <c r="I47" i="32"/>
  <c r="H47" i="32"/>
  <c r="G47" i="32"/>
  <c r="F47" i="32"/>
  <c r="E47" i="32"/>
  <c r="D47" i="32"/>
  <c r="C47" i="32"/>
  <c r="B47" i="32"/>
  <c r="K46" i="32"/>
  <c r="J46" i="32"/>
  <c r="I46" i="32"/>
  <c r="H46" i="32"/>
  <c r="G46" i="32"/>
  <c r="F46" i="32"/>
  <c r="E46" i="32"/>
  <c r="D46" i="32"/>
  <c r="C46" i="32"/>
  <c r="B46" i="32"/>
  <c r="K45" i="32"/>
  <c r="J45" i="32"/>
  <c r="I45" i="32"/>
  <c r="H45" i="32"/>
  <c r="G45" i="32"/>
  <c r="F45" i="32"/>
  <c r="E45" i="32"/>
  <c r="D45" i="32"/>
  <c r="C45" i="32"/>
  <c r="B45" i="32"/>
  <c r="K44" i="32"/>
  <c r="J44" i="32"/>
  <c r="I44" i="32"/>
  <c r="H44" i="32"/>
  <c r="G44" i="32"/>
  <c r="F44" i="32"/>
  <c r="E44" i="32"/>
  <c r="D44" i="32"/>
  <c r="C44" i="32"/>
  <c r="B44" i="32"/>
  <c r="K43" i="32"/>
  <c r="J43" i="32"/>
  <c r="I43" i="32"/>
  <c r="H43" i="32"/>
  <c r="G43" i="32"/>
  <c r="F43" i="32"/>
  <c r="E43" i="32"/>
  <c r="D43" i="32"/>
  <c r="C43" i="32"/>
  <c r="B43" i="32"/>
  <c r="K42" i="32"/>
  <c r="J42" i="32"/>
  <c r="I42" i="32"/>
  <c r="H42" i="32"/>
  <c r="G42" i="32"/>
  <c r="F42" i="32"/>
  <c r="E42" i="32"/>
  <c r="D42" i="32"/>
  <c r="C42" i="32"/>
  <c r="B42" i="32"/>
  <c r="K41" i="32"/>
  <c r="J41" i="32"/>
  <c r="I41" i="32"/>
  <c r="H41" i="32"/>
  <c r="G41" i="32"/>
  <c r="F41" i="32"/>
  <c r="E41" i="32"/>
  <c r="D41" i="32"/>
  <c r="C41" i="32"/>
  <c r="B41" i="32"/>
  <c r="K40" i="32"/>
  <c r="J40" i="32"/>
  <c r="I40" i="32"/>
  <c r="H40" i="32"/>
  <c r="G40" i="32"/>
  <c r="F40" i="32"/>
  <c r="E40" i="32"/>
  <c r="D40" i="32"/>
  <c r="C40" i="32"/>
  <c r="B40" i="32"/>
  <c r="K39" i="32"/>
  <c r="J39" i="32"/>
  <c r="I39" i="32"/>
  <c r="H39" i="32"/>
  <c r="G39" i="32"/>
  <c r="F39" i="32"/>
  <c r="E39" i="32"/>
  <c r="D39" i="32"/>
  <c r="C39" i="32"/>
  <c r="B39" i="32"/>
  <c r="K38" i="32"/>
  <c r="J38" i="32"/>
  <c r="I38" i="32"/>
  <c r="H38" i="32"/>
  <c r="G38" i="32"/>
  <c r="F38" i="32"/>
  <c r="E38" i="32"/>
  <c r="D38" i="32"/>
  <c r="C38" i="32"/>
  <c r="B38" i="32"/>
  <c r="K37" i="32"/>
  <c r="J37" i="32"/>
  <c r="I37" i="32"/>
  <c r="H37" i="32"/>
  <c r="G37" i="32"/>
  <c r="F37" i="32"/>
  <c r="E37" i="32"/>
  <c r="D37" i="32"/>
  <c r="C37" i="32"/>
  <c r="B37" i="32"/>
  <c r="K36" i="32"/>
  <c r="J36" i="32"/>
  <c r="I36" i="32"/>
  <c r="H36" i="32"/>
  <c r="G36" i="32"/>
  <c r="F36" i="32"/>
  <c r="E36" i="32"/>
  <c r="D36" i="32"/>
  <c r="C36" i="32"/>
  <c r="B36" i="32"/>
  <c r="K35" i="32"/>
  <c r="J35" i="32"/>
  <c r="I35" i="32"/>
  <c r="H35" i="32"/>
  <c r="G35" i="32"/>
  <c r="F35" i="32"/>
  <c r="E35" i="32"/>
  <c r="D35" i="32"/>
  <c r="C35" i="32"/>
  <c r="B35" i="32"/>
  <c r="K34" i="32"/>
  <c r="J34" i="32"/>
  <c r="I34" i="32"/>
  <c r="H34" i="32"/>
  <c r="G34" i="32"/>
  <c r="F34" i="32"/>
  <c r="E34" i="32"/>
  <c r="D34" i="32"/>
  <c r="C34" i="32"/>
  <c r="B34" i="32"/>
  <c r="K33" i="32"/>
  <c r="J33" i="32"/>
  <c r="I33" i="32"/>
  <c r="H33" i="32"/>
  <c r="G33" i="32"/>
  <c r="F33" i="32"/>
  <c r="E33" i="32"/>
  <c r="D33" i="32"/>
  <c r="C33" i="32"/>
  <c r="B33" i="32"/>
  <c r="K32" i="32"/>
  <c r="J32" i="32"/>
  <c r="I32" i="32"/>
  <c r="H32" i="32"/>
  <c r="G32" i="32"/>
  <c r="F32" i="32"/>
  <c r="E32" i="32"/>
  <c r="D32" i="32"/>
  <c r="C32" i="32"/>
  <c r="B32" i="32"/>
  <c r="K31" i="32"/>
  <c r="J31" i="32"/>
  <c r="I31" i="32"/>
  <c r="H31" i="32"/>
  <c r="G31" i="32"/>
  <c r="F31" i="32"/>
  <c r="E31" i="32"/>
  <c r="D31" i="32"/>
  <c r="C31" i="32"/>
  <c r="B31" i="32"/>
  <c r="K30" i="32"/>
  <c r="J30" i="32"/>
  <c r="I30" i="32"/>
  <c r="H30" i="32"/>
  <c r="G30" i="32"/>
  <c r="F30" i="32"/>
  <c r="E30" i="32"/>
  <c r="D30" i="32"/>
  <c r="C30" i="32"/>
  <c r="B30" i="32"/>
  <c r="K29" i="32"/>
  <c r="J29" i="32"/>
  <c r="I29" i="32"/>
  <c r="H29" i="32"/>
  <c r="G29" i="32"/>
  <c r="F29" i="32"/>
  <c r="E29" i="32"/>
  <c r="D29" i="32"/>
  <c r="C29" i="32"/>
  <c r="B29" i="32"/>
  <c r="K28" i="32"/>
  <c r="J28" i="32"/>
  <c r="I28" i="32"/>
  <c r="H28" i="32"/>
  <c r="G28" i="32"/>
  <c r="F28" i="32"/>
  <c r="E28" i="32"/>
  <c r="D28" i="32"/>
  <c r="C28" i="32"/>
  <c r="B28" i="32"/>
  <c r="K27" i="32"/>
  <c r="J27" i="32"/>
  <c r="I27" i="32"/>
  <c r="H27" i="32"/>
  <c r="G27" i="32"/>
  <c r="F27" i="32"/>
  <c r="E27" i="32"/>
  <c r="D27" i="32"/>
  <c r="C27" i="32"/>
  <c r="B27" i="32"/>
  <c r="K26" i="32"/>
  <c r="J26" i="32"/>
  <c r="I26" i="32"/>
  <c r="H26" i="32"/>
  <c r="G26" i="32"/>
  <c r="F26" i="32"/>
  <c r="E26" i="32"/>
  <c r="D26" i="32"/>
  <c r="C26" i="32"/>
  <c r="B26" i="32"/>
  <c r="K25" i="32"/>
  <c r="J25" i="32"/>
  <c r="I25" i="32"/>
  <c r="H25" i="32"/>
  <c r="G25" i="32"/>
  <c r="F25" i="32"/>
  <c r="E25" i="32"/>
  <c r="D25" i="32"/>
  <c r="C25" i="32"/>
  <c r="B25" i="32"/>
  <c r="K24" i="32"/>
  <c r="J24" i="32"/>
  <c r="I24" i="32"/>
  <c r="H24" i="32"/>
  <c r="G24" i="32"/>
  <c r="F24" i="32"/>
  <c r="E24" i="32"/>
  <c r="D24" i="32"/>
  <c r="C24" i="32"/>
  <c r="B24" i="32"/>
  <c r="K23" i="32"/>
  <c r="J23" i="32"/>
  <c r="I23" i="32"/>
  <c r="H23" i="32"/>
  <c r="G23" i="32"/>
  <c r="F23" i="32"/>
  <c r="E23" i="32"/>
  <c r="D23" i="32"/>
  <c r="C23" i="32"/>
  <c r="B23" i="32"/>
  <c r="K22" i="32"/>
  <c r="J22" i="32"/>
  <c r="I22" i="32"/>
  <c r="H22" i="32"/>
  <c r="G22" i="32"/>
  <c r="F22" i="32"/>
  <c r="E22" i="32"/>
  <c r="D22" i="32"/>
  <c r="C22" i="32"/>
  <c r="B22" i="32"/>
  <c r="K21" i="32"/>
  <c r="J21" i="32"/>
  <c r="I21" i="32"/>
  <c r="H21" i="32"/>
  <c r="G21" i="32"/>
  <c r="F21" i="32"/>
  <c r="E21" i="32"/>
  <c r="D21" i="32"/>
  <c r="C21" i="32"/>
  <c r="B21" i="32"/>
  <c r="K20" i="32"/>
  <c r="J20" i="32"/>
  <c r="I20" i="32"/>
  <c r="H20" i="32"/>
  <c r="G20" i="32"/>
  <c r="F20" i="32"/>
  <c r="E20" i="32"/>
  <c r="D20" i="32"/>
  <c r="C20" i="32"/>
  <c r="B20" i="32"/>
  <c r="K19" i="32"/>
  <c r="J19" i="32"/>
  <c r="I19" i="32"/>
  <c r="H19" i="32"/>
  <c r="G19" i="32"/>
  <c r="F19" i="32"/>
  <c r="E19" i="32"/>
  <c r="D19" i="32"/>
  <c r="C19" i="32"/>
  <c r="B19" i="32"/>
  <c r="K18" i="32"/>
  <c r="J18" i="32"/>
  <c r="I18" i="32"/>
  <c r="H18" i="32"/>
  <c r="G18" i="32"/>
  <c r="F18" i="32"/>
  <c r="E18" i="32"/>
  <c r="D18" i="32"/>
  <c r="C18" i="32"/>
  <c r="B18" i="32"/>
  <c r="K17" i="32"/>
  <c r="J17" i="32"/>
  <c r="I17" i="32"/>
  <c r="H17" i="32"/>
  <c r="G17" i="32"/>
  <c r="F17" i="32"/>
  <c r="E17" i="32"/>
  <c r="D17" i="32"/>
  <c r="C17" i="32"/>
  <c r="B17" i="32"/>
  <c r="K16" i="32"/>
  <c r="J16" i="32"/>
  <c r="I16" i="32"/>
  <c r="H16" i="32"/>
  <c r="G16" i="32"/>
  <c r="F16" i="32"/>
  <c r="E16" i="32"/>
  <c r="D16" i="32"/>
  <c r="C16" i="32"/>
  <c r="B16" i="32"/>
  <c r="K15" i="32"/>
  <c r="J15" i="32"/>
  <c r="I15" i="32"/>
  <c r="H15" i="32"/>
  <c r="G15" i="32"/>
  <c r="F15" i="32"/>
  <c r="E15" i="32"/>
  <c r="D15" i="32"/>
  <c r="C15" i="32"/>
  <c r="B15" i="32"/>
  <c r="K14" i="32"/>
  <c r="J14" i="32"/>
  <c r="I14" i="32"/>
  <c r="H14" i="32"/>
  <c r="G14" i="32"/>
  <c r="F14" i="32"/>
  <c r="E14" i="32"/>
  <c r="D14" i="32"/>
  <c r="C14" i="32"/>
  <c r="B14" i="32"/>
  <c r="K13" i="32"/>
  <c r="J13" i="32"/>
  <c r="I13" i="32"/>
  <c r="H13" i="32"/>
  <c r="G13" i="32"/>
  <c r="F13" i="32"/>
  <c r="E13" i="32"/>
  <c r="D13" i="32"/>
  <c r="C13" i="32"/>
  <c r="B13" i="32"/>
  <c r="K12" i="32"/>
  <c r="J12" i="32"/>
  <c r="I12" i="32"/>
  <c r="H12" i="32"/>
  <c r="G12" i="32"/>
  <c r="F12" i="32"/>
  <c r="E12" i="32"/>
  <c r="D12" i="32"/>
  <c r="C12" i="32"/>
  <c r="B12" i="32"/>
  <c r="K11" i="32"/>
  <c r="J11" i="32"/>
  <c r="I11" i="32"/>
  <c r="H11" i="32"/>
  <c r="G11" i="32"/>
  <c r="F11" i="32"/>
  <c r="E11" i="32"/>
  <c r="D11" i="32"/>
  <c r="C11" i="32"/>
  <c r="B11" i="32"/>
  <c r="K10" i="32"/>
  <c r="J10" i="32"/>
  <c r="I10" i="32"/>
  <c r="H10" i="32"/>
  <c r="G10" i="32"/>
  <c r="F10" i="32"/>
  <c r="E10" i="32"/>
  <c r="D10" i="32"/>
  <c r="C10" i="32"/>
  <c r="B10" i="32"/>
  <c r="K9" i="32"/>
  <c r="J9" i="32"/>
  <c r="I9" i="32"/>
  <c r="H9" i="32"/>
  <c r="G9" i="32"/>
  <c r="F9" i="32"/>
  <c r="E9" i="32"/>
  <c r="D9" i="32"/>
  <c r="C9" i="32"/>
  <c r="B9" i="32"/>
  <c r="K8" i="32"/>
  <c r="J8" i="32"/>
  <c r="I8" i="32"/>
  <c r="H8" i="32"/>
  <c r="G8" i="32"/>
  <c r="F8" i="32"/>
  <c r="E8" i="32"/>
  <c r="D8" i="32"/>
  <c r="C8" i="32"/>
  <c r="B8" i="32"/>
  <c r="K7" i="32"/>
  <c r="J7" i="32"/>
  <c r="I7" i="32"/>
  <c r="H7" i="32"/>
  <c r="G7" i="32"/>
  <c r="F7" i="32"/>
  <c r="E7" i="32"/>
  <c r="D7" i="32"/>
  <c r="C7" i="32"/>
  <c r="B7" i="32"/>
  <c r="K6" i="32"/>
  <c r="J6" i="32"/>
  <c r="I6" i="32"/>
  <c r="H6" i="32"/>
  <c r="G6" i="32"/>
  <c r="F6" i="32"/>
  <c r="E6" i="32"/>
  <c r="D6" i="32"/>
  <c r="C6" i="32"/>
  <c r="B6" i="32"/>
  <c r="K5" i="32"/>
  <c r="J5" i="32"/>
  <c r="I5" i="32"/>
  <c r="H5" i="32"/>
  <c r="G5" i="32"/>
  <c r="F5" i="32"/>
  <c r="E5" i="32"/>
  <c r="D5" i="32"/>
  <c r="C5" i="32"/>
  <c r="B5" i="32"/>
  <c r="C22" i="47" l="1"/>
  <c r="C21" i="47"/>
  <c r="C20" i="47"/>
  <c r="C19" i="47"/>
  <c r="M6" i="49" l="1"/>
  <c r="N6" i="49"/>
  <c r="O6" i="49"/>
  <c r="P6" i="49"/>
  <c r="Q6" i="49"/>
  <c r="R6" i="49"/>
  <c r="S6" i="49"/>
  <c r="T6" i="49"/>
  <c r="U6" i="49"/>
  <c r="V6" i="49"/>
  <c r="W6" i="49"/>
  <c r="X6" i="49"/>
  <c r="Y6" i="49"/>
  <c r="Z6" i="49"/>
  <c r="AA6" i="49"/>
  <c r="AB6" i="49"/>
  <c r="M7" i="49"/>
  <c r="N7" i="49"/>
  <c r="O7" i="49"/>
  <c r="P7" i="49"/>
  <c r="Q7" i="49"/>
  <c r="R7" i="49"/>
  <c r="S7" i="49"/>
  <c r="T7" i="49"/>
  <c r="U7" i="49"/>
  <c r="V7" i="49"/>
  <c r="W7" i="49"/>
  <c r="X7" i="49"/>
  <c r="Y7" i="49"/>
  <c r="Z7" i="49"/>
  <c r="AA7" i="49"/>
  <c r="AB7" i="49"/>
  <c r="M8" i="49"/>
  <c r="N8" i="49"/>
  <c r="O8" i="49"/>
  <c r="P8" i="49"/>
  <c r="Q8" i="49"/>
  <c r="R8" i="49"/>
  <c r="S8" i="49"/>
  <c r="T8" i="49"/>
  <c r="U8" i="49"/>
  <c r="V8" i="49"/>
  <c r="W8" i="49"/>
  <c r="X8" i="49"/>
  <c r="Y8" i="49"/>
  <c r="Z8" i="49"/>
  <c r="AA8" i="49"/>
  <c r="AB8" i="49"/>
  <c r="M9" i="49"/>
  <c r="N9" i="49"/>
  <c r="O9" i="49"/>
  <c r="P9" i="49"/>
  <c r="Q9" i="49"/>
  <c r="R9" i="49"/>
  <c r="S9" i="49"/>
  <c r="T9" i="49"/>
  <c r="U9" i="49"/>
  <c r="V9" i="49"/>
  <c r="W9" i="49"/>
  <c r="X9" i="49"/>
  <c r="Y9" i="49"/>
  <c r="Z9" i="49"/>
  <c r="AA9" i="49"/>
  <c r="AB9" i="49"/>
  <c r="M10" i="49"/>
  <c r="N10" i="49"/>
  <c r="O10" i="49"/>
  <c r="P10" i="49"/>
  <c r="Q10" i="49"/>
  <c r="R10" i="49"/>
  <c r="S10" i="49"/>
  <c r="T10" i="49"/>
  <c r="U10" i="49"/>
  <c r="V10" i="49"/>
  <c r="W10" i="49"/>
  <c r="X10" i="49"/>
  <c r="Y10" i="49"/>
  <c r="Z10" i="49"/>
  <c r="AA10" i="49"/>
  <c r="AB10" i="49"/>
  <c r="M11" i="49"/>
  <c r="N11" i="49"/>
  <c r="O11" i="49"/>
  <c r="P11" i="49"/>
  <c r="Q11" i="49"/>
  <c r="R11" i="49"/>
  <c r="S11" i="49"/>
  <c r="T11" i="49"/>
  <c r="U11" i="49"/>
  <c r="V11" i="49"/>
  <c r="W11" i="49"/>
  <c r="X11" i="49"/>
  <c r="Y11" i="49"/>
  <c r="Z11" i="49"/>
  <c r="AA11" i="49"/>
  <c r="AB11" i="49"/>
  <c r="M12" i="49"/>
  <c r="N12" i="49"/>
  <c r="O12" i="49"/>
  <c r="P12" i="49"/>
  <c r="Q12" i="49"/>
  <c r="R12" i="49"/>
  <c r="S12" i="49"/>
  <c r="T12" i="49"/>
  <c r="U12" i="49"/>
  <c r="V12" i="49"/>
  <c r="W12" i="49"/>
  <c r="X12" i="49"/>
  <c r="Y12" i="49"/>
  <c r="Z12" i="49"/>
  <c r="AA12" i="49"/>
  <c r="AB12" i="49"/>
  <c r="M13" i="49"/>
  <c r="N13" i="49"/>
  <c r="O13" i="49"/>
  <c r="P13" i="49"/>
  <c r="Q13" i="49"/>
  <c r="R13" i="49"/>
  <c r="S13" i="49"/>
  <c r="T13" i="49"/>
  <c r="U13" i="49"/>
  <c r="V13" i="49"/>
  <c r="W13" i="49"/>
  <c r="X13" i="49"/>
  <c r="Y13" i="49"/>
  <c r="Z13" i="49"/>
  <c r="AA13" i="49"/>
  <c r="AB13" i="49"/>
  <c r="M14" i="49"/>
  <c r="N14" i="49"/>
  <c r="O14" i="49"/>
  <c r="P14" i="49"/>
  <c r="Q14" i="49"/>
  <c r="R14" i="49"/>
  <c r="S14" i="49"/>
  <c r="T14" i="49"/>
  <c r="U14" i="49"/>
  <c r="V14" i="49"/>
  <c r="W14" i="49"/>
  <c r="X14" i="49"/>
  <c r="Y14" i="49"/>
  <c r="Z14" i="49"/>
  <c r="AA14" i="49"/>
  <c r="AB14" i="49"/>
  <c r="M15" i="49"/>
  <c r="N15" i="49"/>
  <c r="O15" i="49"/>
  <c r="P15" i="49"/>
  <c r="Q15" i="49"/>
  <c r="R15" i="49"/>
  <c r="S15" i="49"/>
  <c r="T15" i="49"/>
  <c r="U15" i="49"/>
  <c r="V15" i="49"/>
  <c r="W15" i="49"/>
  <c r="X15" i="49"/>
  <c r="Y15" i="49"/>
  <c r="Z15" i="49"/>
  <c r="AA15" i="49"/>
  <c r="AB15" i="49"/>
  <c r="M16" i="49"/>
  <c r="N16" i="49"/>
  <c r="O16" i="49"/>
  <c r="P16" i="49"/>
  <c r="Q16" i="49"/>
  <c r="R16" i="49"/>
  <c r="S16" i="49"/>
  <c r="T16" i="49"/>
  <c r="U16" i="49"/>
  <c r="V16" i="49"/>
  <c r="W16" i="49"/>
  <c r="X16" i="49"/>
  <c r="Y16" i="49"/>
  <c r="Z16" i="49"/>
  <c r="AA16" i="49"/>
  <c r="AB16" i="49"/>
  <c r="M17" i="49"/>
  <c r="N17" i="49"/>
  <c r="O17" i="49"/>
  <c r="P17" i="49"/>
  <c r="Q17" i="49"/>
  <c r="R17" i="49"/>
  <c r="S17" i="49"/>
  <c r="T17" i="49"/>
  <c r="U17" i="49"/>
  <c r="V17" i="49"/>
  <c r="W17" i="49"/>
  <c r="X17" i="49"/>
  <c r="Y17" i="49"/>
  <c r="Z17" i="49"/>
  <c r="AA17" i="49"/>
  <c r="AB17" i="49"/>
  <c r="M18" i="49"/>
  <c r="N18" i="49"/>
  <c r="O18" i="49"/>
  <c r="P18" i="49"/>
  <c r="Q18" i="49"/>
  <c r="R18" i="49"/>
  <c r="S18" i="49"/>
  <c r="T18" i="49"/>
  <c r="U18" i="49"/>
  <c r="V18" i="49"/>
  <c r="W18" i="49"/>
  <c r="X18" i="49"/>
  <c r="Y18" i="49"/>
  <c r="Z18" i="49"/>
  <c r="AA18" i="49"/>
  <c r="AB18" i="49"/>
  <c r="M19" i="49"/>
  <c r="N19" i="49"/>
  <c r="O19" i="49"/>
  <c r="P19" i="49"/>
  <c r="Q19" i="49"/>
  <c r="R19" i="49"/>
  <c r="S19" i="49"/>
  <c r="T19" i="49"/>
  <c r="U19" i="49"/>
  <c r="V19" i="49"/>
  <c r="W19" i="49"/>
  <c r="X19" i="49"/>
  <c r="Y19" i="49"/>
  <c r="Z19" i="49"/>
  <c r="AA19" i="49"/>
  <c r="AB19" i="49"/>
  <c r="M20" i="49"/>
  <c r="N20" i="49"/>
  <c r="O20" i="49"/>
  <c r="P20" i="49"/>
  <c r="Q20" i="49"/>
  <c r="R20" i="49"/>
  <c r="S20" i="49"/>
  <c r="T20" i="49"/>
  <c r="U20" i="49"/>
  <c r="V20" i="49"/>
  <c r="W20" i="49"/>
  <c r="X20" i="49"/>
  <c r="Y20" i="49"/>
  <c r="Z20" i="49"/>
  <c r="AA20" i="49"/>
  <c r="AB20" i="49"/>
  <c r="M21" i="49"/>
  <c r="N21" i="49"/>
  <c r="O21" i="49"/>
  <c r="P21" i="49"/>
  <c r="Q21" i="49"/>
  <c r="R21" i="49"/>
  <c r="S21" i="49"/>
  <c r="T21" i="49"/>
  <c r="U21" i="49"/>
  <c r="V21" i="49"/>
  <c r="W21" i="49"/>
  <c r="X21" i="49"/>
  <c r="Y21" i="49"/>
  <c r="Z21" i="49"/>
  <c r="AA21" i="49"/>
  <c r="AB21" i="49"/>
  <c r="M22" i="49"/>
  <c r="N22" i="49"/>
  <c r="O22" i="49"/>
  <c r="P22" i="49"/>
  <c r="Q22" i="49"/>
  <c r="R22" i="49"/>
  <c r="S22" i="49"/>
  <c r="T22" i="49"/>
  <c r="U22" i="49"/>
  <c r="V22" i="49"/>
  <c r="W22" i="49"/>
  <c r="X22" i="49"/>
  <c r="Y22" i="49"/>
  <c r="Z22" i="49"/>
  <c r="AA22" i="49"/>
  <c r="AB22" i="49"/>
  <c r="M23" i="49"/>
  <c r="N23" i="49"/>
  <c r="O23" i="49"/>
  <c r="P23" i="49"/>
  <c r="Q23" i="49"/>
  <c r="R23" i="49"/>
  <c r="S23" i="49"/>
  <c r="T23" i="49"/>
  <c r="U23" i="49"/>
  <c r="V23" i="49"/>
  <c r="W23" i="49"/>
  <c r="X23" i="49"/>
  <c r="Y23" i="49"/>
  <c r="Z23" i="49"/>
  <c r="AA23" i="49"/>
  <c r="AB23" i="49"/>
  <c r="M24" i="49"/>
  <c r="N24" i="49"/>
  <c r="O24" i="49"/>
  <c r="P24" i="49"/>
  <c r="Q24" i="49"/>
  <c r="R24" i="49"/>
  <c r="S24" i="49"/>
  <c r="T24" i="49"/>
  <c r="U24" i="49"/>
  <c r="V24" i="49"/>
  <c r="W24" i="49"/>
  <c r="X24" i="49"/>
  <c r="Y24" i="49"/>
  <c r="Z24" i="49"/>
  <c r="AA24" i="49"/>
  <c r="AB24" i="49"/>
  <c r="M25" i="49"/>
  <c r="N25" i="49"/>
  <c r="O25" i="49"/>
  <c r="P25" i="49"/>
  <c r="Q25" i="49"/>
  <c r="R25" i="49"/>
  <c r="S25" i="49"/>
  <c r="T25" i="49"/>
  <c r="U25" i="49"/>
  <c r="V25" i="49"/>
  <c r="W25" i="49"/>
  <c r="X25" i="49"/>
  <c r="Y25" i="49"/>
  <c r="Z25" i="49"/>
  <c r="AA25" i="49"/>
  <c r="AB25" i="49"/>
  <c r="M26" i="49"/>
  <c r="N26" i="49"/>
  <c r="O26" i="49"/>
  <c r="P26" i="49"/>
  <c r="Q26" i="49"/>
  <c r="R26" i="49"/>
  <c r="S26" i="49"/>
  <c r="T26" i="49"/>
  <c r="U26" i="49"/>
  <c r="V26" i="49"/>
  <c r="W26" i="49"/>
  <c r="X26" i="49"/>
  <c r="Y26" i="49"/>
  <c r="Z26" i="49"/>
  <c r="AA26" i="49"/>
  <c r="AB26" i="49"/>
  <c r="M27" i="49"/>
  <c r="N27" i="49"/>
  <c r="O27" i="49"/>
  <c r="P27" i="49"/>
  <c r="Q27" i="49"/>
  <c r="R27" i="49"/>
  <c r="S27" i="49"/>
  <c r="T27" i="49"/>
  <c r="U27" i="49"/>
  <c r="V27" i="49"/>
  <c r="W27" i="49"/>
  <c r="X27" i="49"/>
  <c r="Y27" i="49"/>
  <c r="Z27" i="49"/>
  <c r="AA27" i="49"/>
  <c r="AB27" i="49"/>
  <c r="M28" i="49"/>
  <c r="N28" i="49"/>
  <c r="O28" i="49"/>
  <c r="P28" i="49"/>
  <c r="Q28" i="49"/>
  <c r="R28" i="49"/>
  <c r="S28" i="49"/>
  <c r="T28" i="49"/>
  <c r="U28" i="49"/>
  <c r="V28" i="49"/>
  <c r="W28" i="49"/>
  <c r="X28" i="49"/>
  <c r="Y28" i="49"/>
  <c r="Z28" i="49"/>
  <c r="AA28" i="49"/>
  <c r="AB28" i="49"/>
  <c r="M29" i="49"/>
  <c r="N29" i="49"/>
  <c r="O29" i="49"/>
  <c r="P29" i="49"/>
  <c r="Q29" i="49"/>
  <c r="R29" i="49"/>
  <c r="S29" i="49"/>
  <c r="T29" i="49"/>
  <c r="U29" i="49"/>
  <c r="V29" i="49"/>
  <c r="W29" i="49"/>
  <c r="X29" i="49"/>
  <c r="Y29" i="49"/>
  <c r="Z29" i="49"/>
  <c r="AA29" i="49"/>
  <c r="AB29" i="49"/>
  <c r="M30" i="49"/>
  <c r="N30" i="49"/>
  <c r="O30" i="49"/>
  <c r="P30" i="49"/>
  <c r="Q30" i="49"/>
  <c r="R30" i="49"/>
  <c r="S30" i="49"/>
  <c r="T30" i="49"/>
  <c r="U30" i="49"/>
  <c r="V30" i="49"/>
  <c r="W30" i="49"/>
  <c r="X30" i="49"/>
  <c r="Y30" i="49"/>
  <c r="Z30" i="49"/>
  <c r="AA30" i="49"/>
  <c r="AB30" i="49"/>
  <c r="M31" i="49"/>
  <c r="N31" i="49"/>
  <c r="O31" i="49"/>
  <c r="P31" i="49"/>
  <c r="Q31" i="49"/>
  <c r="R31" i="49"/>
  <c r="S31" i="49"/>
  <c r="T31" i="49"/>
  <c r="U31" i="49"/>
  <c r="V31" i="49"/>
  <c r="W31" i="49"/>
  <c r="X31" i="49"/>
  <c r="Y31" i="49"/>
  <c r="Z31" i="49"/>
  <c r="AA31" i="49"/>
  <c r="AB31" i="49"/>
  <c r="M32" i="49"/>
  <c r="N32" i="49"/>
  <c r="O32" i="49"/>
  <c r="P32" i="49"/>
  <c r="Q32" i="49"/>
  <c r="R32" i="49"/>
  <c r="S32" i="49"/>
  <c r="T32" i="49"/>
  <c r="U32" i="49"/>
  <c r="V32" i="49"/>
  <c r="W32" i="49"/>
  <c r="X32" i="49"/>
  <c r="Y32" i="49"/>
  <c r="Z32" i="49"/>
  <c r="AA32" i="49"/>
  <c r="AB32" i="49"/>
  <c r="M33" i="49"/>
  <c r="N33" i="49"/>
  <c r="O33" i="49"/>
  <c r="P33" i="49"/>
  <c r="Q33" i="49"/>
  <c r="R33" i="49"/>
  <c r="S33" i="49"/>
  <c r="T33" i="49"/>
  <c r="U33" i="49"/>
  <c r="V33" i="49"/>
  <c r="W33" i="49"/>
  <c r="X33" i="49"/>
  <c r="Y33" i="49"/>
  <c r="Z33" i="49"/>
  <c r="AA33" i="49"/>
  <c r="AB33" i="49"/>
  <c r="M34" i="49"/>
  <c r="N34" i="49"/>
  <c r="O34" i="49"/>
  <c r="P34" i="49"/>
  <c r="Q34" i="49"/>
  <c r="R34" i="49"/>
  <c r="S34" i="49"/>
  <c r="T34" i="49"/>
  <c r="U34" i="49"/>
  <c r="V34" i="49"/>
  <c r="W34" i="49"/>
  <c r="X34" i="49"/>
  <c r="Y34" i="49"/>
  <c r="Z34" i="49"/>
  <c r="AA34" i="49"/>
  <c r="AB34" i="49"/>
  <c r="M35" i="49"/>
  <c r="N35" i="49"/>
  <c r="O35" i="49"/>
  <c r="P35" i="49"/>
  <c r="Q35" i="49"/>
  <c r="R35" i="49"/>
  <c r="S35" i="49"/>
  <c r="T35" i="49"/>
  <c r="U35" i="49"/>
  <c r="V35" i="49"/>
  <c r="W35" i="49"/>
  <c r="X35" i="49"/>
  <c r="Y35" i="49"/>
  <c r="Z35" i="49"/>
  <c r="AA35" i="49"/>
  <c r="AB35" i="49"/>
  <c r="M36" i="49"/>
  <c r="N36" i="49"/>
  <c r="O36" i="49"/>
  <c r="P36" i="49"/>
  <c r="Q36" i="49"/>
  <c r="R36" i="49"/>
  <c r="S36" i="49"/>
  <c r="T36" i="49"/>
  <c r="U36" i="49"/>
  <c r="V36" i="49"/>
  <c r="W36" i="49"/>
  <c r="X36" i="49"/>
  <c r="Y36" i="49"/>
  <c r="Z36" i="49"/>
  <c r="AA36" i="49"/>
  <c r="AB36" i="49"/>
  <c r="M37" i="49"/>
  <c r="N37" i="49"/>
  <c r="O37" i="49"/>
  <c r="P37" i="49"/>
  <c r="Q37" i="49"/>
  <c r="R37" i="49"/>
  <c r="S37" i="49"/>
  <c r="T37" i="49"/>
  <c r="U37" i="49"/>
  <c r="V37" i="49"/>
  <c r="W37" i="49"/>
  <c r="X37" i="49"/>
  <c r="Y37" i="49"/>
  <c r="Z37" i="49"/>
  <c r="AA37" i="49"/>
  <c r="AB37" i="49"/>
  <c r="M38" i="49"/>
  <c r="N38" i="49"/>
  <c r="O38" i="49"/>
  <c r="P38" i="49"/>
  <c r="Q38" i="49"/>
  <c r="R38" i="49"/>
  <c r="S38" i="49"/>
  <c r="T38" i="49"/>
  <c r="U38" i="49"/>
  <c r="V38" i="49"/>
  <c r="W38" i="49"/>
  <c r="X38" i="49"/>
  <c r="Y38" i="49"/>
  <c r="Z38" i="49"/>
  <c r="AA38" i="49"/>
  <c r="AB38" i="49"/>
  <c r="M39" i="49"/>
  <c r="N39" i="49"/>
  <c r="O39" i="49"/>
  <c r="P39" i="49"/>
  <c r="Q39" i="49"/>
  <c r="R39" i="49"/>
  <c r="S39" i="49"/>
  <c r="T39" i="49"/>
  <c r="U39" i="49"/>
  <c r="V39" i="49"/>
  <c r="W39" i="49"/>
  <c r="X39" i="49"/>
  <c r="Y39" i="49"/>
  <c r="Z39" i="49"/>
  <c r="AA39" i="49"/>
  <c r="AB39" i="49"/>
  <c r="M40" i="49"/>
  <c r="N40" i="49"/>
  <c r="O40" i="49"/>
  <c r="P40" i="49"/>
  <c r="Q40" i="49"/>
  <c r="R40" i="49"/>
  <c r="S40" i="49"/>
  <c r="T40" i="49"/>
  <c r="U40" i="49"/>
  <c r="V40" i="49"/>
  <c r="W40" i="49"/>
  <c r="X40" i="49"/>
  <c r="Y40" i="49"/>
  <c r="Z40" i="49"/>
  <c r="AA40" i="49"/>
  <c r="AB40" i="49"/>
  <c r="M41" i="49"/>
  <c r="N41" i="49"/>
  <c r="O41" i="49"/>
  <c r="P41" i="49"/>
  <c r="Q41" i="49"/>
  <c r="R41" i="49"/>
  <c r="S41" i="49"/>
  <c r="T41" i="49"/>
  <c r="U41" i="49"/>
  <c r="V41" i="49"/>
  <c r="W41" i="49"/>
  <c r="X41" i="49"/>
  <c r="Y41" i="49"/>
  <c r="Z41" i="49"/>
  <c r="AA41" i="49"/>
  <c r="AB41" i="49"/>
  <c r="M42" i="49"/>
  <c r="N42" i="49"/>
  <c r="O42" i="49"/>
  <c r="P42" i="49"/>
  <c r="Q42" i="49"/>
  <c r="R42" i="49"/>
  <c r="S42" i="49"/>
  <c r="T42" i="49"/>
  <c r="U42" i="49"/>
  <c r="V42" i="49"/>
  <c r="W42" i="49"/>
  <c r="X42" i="49"/>
  <c r="Y42" i="49"/>
  <c r="Z42" i="49"/>
  <c r="AA42" i="49"/>
  <c r="AB42" i="49"/>
  <c r="M43" i="49"/>
  <c r="N43" i="49"/>
  <c r="O43" i="49"/>
  <c r="P43" i="49"/>
  <c r="Q43" i="49"/>
  <c r="R43" i="49"/>
  <c r="S43" i="49"/>
  <c r="T43" i="49"/>
  <c r="U43" i="49"/>
  <c r="V43" i="49"/>
  <c r="W43" i="49"/>
  <c r="X43" i="49"/>
  <c r="Y43" i="49"/>
  <c r="Z43" i="49"/>
  <c r="AA43" i="49"/>
  <c r="AB43" i="49"/>
  <c r="M44" i="49"/>
  <c r="N44" i="49"/>
  <c r="O44" i="49"/>
  <c r="P44" i="49"/>
  <c r="Q44" i="49"/>
  <c r="R44" i="49"/>
  <c r="S44" i="49"/>
  <c r="T44" i="49"/>
  <c r="U44" i="49"/>
  <c r="V44" i="49"/>
  <c r="W44" i="49"/>
  <c r="X44" i="49"/>
  <c r="Y44" i="49"/>
  <c r="Z44" i="49"/>
  <c r="AA44" i="49"/>
  <c r="AB44" i="49"/>
  <c r="M45" i="49"/>
  <c r="N45" i="49"/>
  <c r="O45" i="49"/>
  <c r="P45" i="49"/>
  <c r="Q45" i="49"/>
  <c r="R45" i="49"/>
  <c r="S45" i="49"/>
  <c r="T45" i="49"/>
  <c r="U45" i="49"/>
  <c r="V45" i="49"/>
  <c r="W45" i="49"/>
  <c r="X45" i="49"/>
  <c r="Y45" i="49"/>
  <c r="Z45" i="49"/>
  <c r="AA45" i="49"/>
  <c r="AB45" i="49"/>
  <c r="M46" i="49"/>
  <c r="N46" i="49"/>
  <c r="O46" i="49"/>
  <c r="P46" i="49"/>
  <c r="Q46" i="49"/>
  <c r="R46" i="49"/>
  <c r="S46" i="49"/>
  <c r="T46" i="49"/>
  <c r="U46" i="49"/>
  <c r="V46" i="49"/>
  <c r="W46" i="49"/>
  <c r="X46" i="49"/>
  <c r="Y46" i="49"/>
  <c r="Z46" i="49"/>
  <c r="AA46" i="49"/>
  <c r="AB46" i="49"/>
  <c r="M47" i="49"/>
  <c r="N47" i="49"/>
  <c r="O47" i="49"/>
  <c r="P47" i="49"/>
  <c r="Q47" i="49"/>
  <c r="R47" i="49"/>
  <c r="S47" i="49"/>
  <c r="T47" i="49"/>
  <c r="U47" i="49"/>
  <c r="V47" i="49"/>
  <c r="W47" i="49"/>
  <c r="X47" i="49"/>
  <c r="Y47" i="49"/>
  <c r="Z47" i="49"/>
  <c r="AA47" i="49"/>
  <c r="AB47" i="49"/>
  <c r="M48" i="49"/>
  <c r="N48" i="49"/>
  <c r="O48" i="49"/>
  <c r="P48" i="49"/>
  <c r="Q48" i="49"/>
  <c r="R48" i="49"/>
  <c r="S48" i="49"/>
  <c r="T48" i="49"/>
  <c r="U48" i="49"/>
  <c r="V48" i="49"/>
  <c r="W48" i="49"/>
  <c r="X48" i="49"/>
  <c r="Y48" i="49"/>
  <c r="Z48" i="49"/>
  <c r="AA48" i="49"/>
  <c r="AB48" i="49"/>
  <c r="M49" i="49"/>
  <c r="N49" i="49"/>
  <c r="O49" i="49"/>
  <c r="P49" i="49"/>
  <c r="Q49" i="49"/>
  <c r="R49" i="49"/>
  <c r="S49" i="49"/>
  <c r="T49" i="49"/>
  <c r="U49" i="49"/>
  <c r="V49" i="49"/>
  <c r="W49" i="49"/>
  <c r="X49" i="49"/>
  <c r="Y49" i="49"/>
  <c r="Z49" i="49"/>
  <c r="AA49" i="49"/>
  <c r="AB49" i="49"/>
  <c r="M50" i="49"/>
  <c r="N50" i="49"/>
  <c r="O50" i="49"/>
  <c r="P50" i="49"/>
  <c r="Q50" i="49"/>
  <c r="R50" i="49"/>
  <c r="S50" i="49"/>
  <c r="T50" i="49"/>
  <c r="U50" i="49"/>
  <c r="V50" i="49"/>
  <c r="W50" i="49"/>
  <c r="X50" i="49"/>
  <c r="Y50" i="49"/>
  <c r="Z50" i="49"/>
  <c r="AA50" i="49"/>
  <c r="AB50" i="49"/>
  <c r="M51" i="49"/>
  <c r="N51" i="49"/>
  <c r="O51" i="49"/>
  <c r="P51" i="49"/>
  <c r="Q51" i="49"/>
  <c r="R51" i="49"/>
  <c r="S51" i="49"/>
  <c r="T51" i="49"/>
  <c r="U51" i="49"/>
  <c r="V51" i="49"/>
  <c r="W51" i="49"/>
  <c r="X51" i="49"/>
  <c r="Y51" i="49"/>
  <c r="Z51" i="49"/>
  <c r="AA51" i="49"/>
  <c r="AB51" i="49"/>
  <c r="M52" i="49"/>
  <c r="N52" i="49"/>
  <c r="O52" i="49"/>
  <c r="P52" i="49"/>
  <c r="Q52" i="49"/>
  <c r="R52" i="49"/>
  <c r="S52" i="49"/>
  <c r="T52" i="49"/>
  <c r="U52" i="49"/>
  <c r="V52" i="49"/>
  <c r="W52" i="49"/>
  <c r="X52" i="49"/>
  <c r="Y52" i="49"/>
  <c r="Z52" i="49"/>
  <c r="AA52" i="49"/>
  <c r="AB52" i="49"/>
  <c r="M53" i="49"/>
  <c r="N53" i="49"/>
  <c r="O53" i="49"/>
  <c r="P53" i="49"/>
  <c r="Q53" i="49"/>
  <c r="R53" i="49"/>
  <c r="S53" i="49"/>
  <c r="T53" i="49"/>
  <c r="U53" i="49"/>
  <c r="V53" i="49"/>
  <c r="W53" i="49"/>
  <c r="X53" i="49"/>
  <c r="Y53" i="49"/>
  <c r="Z53" i="49"/>
  <c r="AA53" i="49"/>
  <c r="AB53" i="49"/>
  <c r="M54" i="49"/>
  <c r="N54" i="49"/>
  <c r="O54" i="49"/>
  <c r="P54" i="49"/>
  <c r="Q54" i="49"/>
  <c r="R54" i="49"/>
  <c r="S54" i="49"/>
  <c r="T54" i="49"/>
  <c r="U54" i="49"/>
  <c r="V54" i="49"/>
  <c r="W54" i="49"/>
  <c r="X54" i="49"/>
  <c r="Y54" i="49"/>
  <c r="Z54" i="49"/>
  <c r="AA54" i="49"/>
  <c r="AB54" i="49"/>
  <c r="M55" i="49"/>
  <c r="N55" i="49"/>
  <c r="O55" i="49"/>
  <c r="P55" i="49"/>
  <c r="Q55" i="49"/>
  <c r="R55" i="49"/>
  <c r="S55" i="49"/>
  <c r="T55" i="49"/>
  <c r="U55" i="49"/>
  <c r="V55" i="49"/>
  <c r="W55" i="49"/>
  <c r="X55" i="49"/>
  <c r="Y55" i="49"/>
  <c r="Z55" i="49"/>
  <c r="AA55" i="49"/>
  <c r="AB55" i="49"/>
  <c r="M56" i="49"/>
  <c r="N56" i="49"/>
  <c r="O56" i="49"/>
  <c r="P56" i="49"/>
  <c r="Q56" i="49"/>
  <c r="R56" i="49"/>
  <c r="S56" i="49"/>
  <c r="T56" i="49"/>
  <c r="U56" i="49"/>
  <c r="V56" i="49"/>
  <c r="W56" i="49"/>
  <c r="X56" i="49"/>
  <c r="Y56" i="49"/>
  <c r="Z56" i="49"/>
  <c r="AA56" i="49"/>
  <c r="AB56" i="49"/>
  <c r="M57" i="49"/>
  <c r="N57" i="49"/>
  <c r="O57" i="49"/>
  <c r="P57" i="49"/>
  <c r="Q57" i="49"/>
  <c r="R57" i="49"/>
  <c r="S57" i="49"/>
  <c r="T57" i="49"/>
  <c r="U57" i="49"/>
  <c r="V57" i="49"/>
  <c r="W57" i="49"/>
  <c r="X57" i="49"/>
  <c r="Y57" i="49"/>
  <c r="Z57" i="49"/>
  <c r="AA57" i="49"/>
  <c r="AB57" i="49"/>
  <c r="M58" i="49"/>
  <c r="N58" i="49"/>
  <c r="O58" i="49"/>
  <c r="P58" i="49"/>
  <c r="Q58" i="49"/>
  <c r="R58" i="49"/>
  <c r="S58" i="49"/>
  <c r="T58" i="49"/>
  <c r="U58" i="49"/>
  <c r="V58" i="49"/>
  <c r="W58" i="49"/>
  <c r="X58" i="49"/>
  <c r="Y58" i="49"/>
  <c r="Z58" i="49"/>
  <c r="AA58" i="49"/>
  <c r="AB58" i="49"/>
  <c r="M59" i="49"/>
  <c r="N59" i="49"/>
  <c r="O59" i="49"/>
  <c r="P59" i="49"/>
  <c r="Q59" i="49"/>
  <c r="R59" i="49"/>
  <c r="S59" i="49"/>
  <c r="T59" i="49"/>
  <c r="U59" i="49"/>
  <c r="V59" i="49"/>
  <c r="W59" i="49"/>
  <c r="X59" i="49"/>
  <c r="Y59" i="49"/>
  <c r="Z59" i="49"/>
  <c r="AA59" i="49"/>
  <c r="AB59" i="49"/>
  <c r="M60" i="49"/>
  <c r="N60" i="49"/>
  <c r="O60" i="49"/>
  <c r="P60" i="49"/>
  <c r="Q60" i="49"/>
  <c r="R60" i="49"/>
  <c r="S60" i="49"/>
  <c r="T60" i="49"/>
  <c r="U60" i="49"/>
  <c r="V60" i="49"/>
  <c r="W60" i="49"/>
  <c r="X60" i="49"/>
  <c r="Y60" i="49"/>
  <c r="Z60" i="49"/>
  <c r="AA60" i="49"/>
  <c r="AB60" i="49"/>
  <c r="M61" i="49"/>
  <c r="N61" i="49"/>
  <c r="O61" i="49"/>
  <c r="P61" i="49"/>
  <c r="Q61" i="49"/>
  <c r="R61" i="49"/>
  <c r="S61" i="49"/>
  <c r="T61" i="49"/>
  <c r="U61" i="49"/>
  <c r="V61" i="49"/>
  <c r="W61" i="49"/>
  <c r="X61" i="49"/>
  <c r="Y61" i="49"/>
  <c r="Z61" i="49"/>
  <c r="AA61" i="49"/>
  <c r="AB61" i="49"/>
  <c r="M62" i="49"/>
  <c r="N62" i="49"/>
  <c r="O62" i="49"/>
  <c r="P62" i="49"/>
  <c r="Q62" i="49"/>
  <c r="R62" i="49"/>
  <c r="S62" i="49"/>
  <c r="T62" i="49"/>
  <c r="U62" i="49"/>
  <c r="V62" i="49"/>
  <c r="W62" i="49"/>
  <c r="X62" i="49"/>
  <c r="Y62" i="49"/>
  <c r="Z62" i="49"/>
  <c r="AA62" i="49"/>
  <c r="AB62" i="49"/>
  <c r="M63" i="49"/>
  <c r="N63" i="49"/>
  <c r="O63" i="49"/>
  <c r="P63" i="49"/>
  <c r="Q63" i="49"/>
  <c r="R63" i="49"/>
  <c r="S63" i="49"/>
  <c r="T63" i="49"/>
  <c r="U63" i="49"/>
  <c r="V63" i="49"/>
  <c r="W63" i="49"/>
  <c r="X63" i="49"/>
  <c r="Y63" i="49"/>
  <c r="Z63" i="49"/>
  <c r="AA63" i="49"/>
  <c r="AB63" i="49"/>
  <c r="M64" i="49"/>
  <c r="N64" i="49"/>
  <c r="O64" i="49"/>
  <c r="P64" i="49"/>
  <c r="Q64" i="49"/>
  <c r="R64" i="49"/>
  <c r="S64" i="49"/>
  <c r="T64" i="49"/>
  <c r="U64" i="49"/>
  <c r="V64" i="49"/>
  <c r="W64" i="49"/>
  <c r="X64" i="49"/>
  <c r="Y64" i="49"/>
  <c r="Z64" i="49"/>
  <c r="AA64" i="49"/>
  <c r="AB64" i="49"/>
  <c r="M65" i="49"/>
  <c r="N65" i="49"/>
  <c r="O65" i="49"/>
  <c r="P65" i="49"/>
  <c r="Q65" i="49"/>
  <c r="R65" i="49"/>
  <c r="S65" i="49"/>
  <c r="T65" i="49"/>
  <c r="U65" i="49"/>
  <c r="V65" i="49"/>
  <c r="W65" i="49"/>
  <c r="X65" i="49"/>
  <c r="Y65" i="49"/>
  <c r="Z65" i="49"/>
  <c r="AA65" i="49"/>
  <c r="AB65" i="49"/>
  <c r="M66" i="49"/>
  <c r="N66" i="49"/>
  <c r="O66" i="49"/>
  <c r="P66" i="49"/>
  <c r="Q66" i="49"/>
  <c r="R66" i="49"/>
  <c r="S66" i="49"/>
  <c r="T66" i="49"/>
  <c r="U66" i="49"/>
  <c r="V66" i="49"/>
  <c r="W66" i="49"/>
  <c r="X66" i="49"/>
  <c r="Y66" i="49"/>
  <c r="Z66" i="49"/>
  <c r="AA66" i="49"/>
  <c r="AB66" i="49"/>
  <c r="M67" i="49"/>
  <c r="N67" i="49"/>
  <c r="O67" i="49"/>
  <c r="P67" i="49"/>
  <c r="Q67" i="49"/>
  <c r="R67" i="49"/>
  <c r="S67" i="49"/>
  <c r="T67" i="49"/>
  <c r="U67" i="49"/>
  <c r="V67" i="49"/>
  <c r="W67" i="49"/>
  <c r="X67" i="49"/>
  <c r="Y67" i="49"/>
  <c r="Z67" i="49"/>
  <c r="AA67" i="49"/>
  <c r="AB67" i="49"/>
  <c r="M68" i="49"/>
  <c r="N68" i="49"/>
  <c r="O68" i="49"/>
  <c r="P68" i="49"/>
  <c r="Q68" i="49"/>
  <c r="R68" i="49"/>
  <c r="S68" i="49"/>
  <c r="T68" i="49"/>
  <c r="U68" i="49"/>
  <c r="V68" i="49"/>
  <c r="W68" i="49"/>
  <c r="X68" i="49"/>
  <c r="Y68" i="49"/>
  <c r="Z68" i="49"/>
  <c r="AA68" i="49"/>
  <c r="AB68" i="49"/>
  <c r="M69" i="49"/>
  <c r="N69" i="49"/>
  <c r="O69" i="49"/>
  <c r="P69" i="49"/>
  <c r="Q69" i="49"/>
  <c r="R69" i="49"/>
  <c r="S69" i="49"/>
  <c r="T69" i="49"/>
  <c r="U69" i="49"/>
  <c r="V69" i="49"/>
  <c r="W69" i="49"/>
  <c r="X69" i="49"/>
  <c r="Y69" i="49"/>
  <c r="Z69" i="49"/>
  <c r="AA69" i="49"/>
  <c r="AB69" i="49"/>
  <c r="M70" i="49"/>
  <c r="N70" i="49"/>
  <c r="O70" i="49"/>
  <c r="P70" i="49"/>
  <c r="Q70" i="49"/>
  <c r="R70" i="49"/>
  <c r="S70" i="49"/>
  <c r="T70" i="49"/>
  <c r="U70" i="49"/>
  <c r="V70" i="49"/>
  <c r="W70" i="49"/>
  <c r="X70" i="49"/>
  <c r="Y70" i="49"/>
  <c r="Z70" i="49"/>
  <c r="AA70" i="49"/>
  <c r="AB70" i="49"/>
  <c r="M71" i="49"/>
  <c r="N71" i="49"/>
  <c r="O71" i="49"/>
  <c r="P71" i="49"/>
  <c r="Q71" i="49"/>
  <c r="R71" i="49"/>
  <c r="S71" i="49"/>
  <c r="T71" i="49"/>
  <c r="U71" i="49"/>
  <c r="V71" i="49"/>
  <c r="W71" i="49"/>
  <c r="X71" i="49"/>
  <c r="Y71" i="49"/>
  <c r="Z71" i="49"/>
  <c r="AA71" i="49"/>
  <c r="AB71" i="49"/>
  <c r="M72" i="49"/>
  <c r="N72" i="49"/>
  <c r="O72" i="49"/>
  <c r="P72" i="49"/>
  <c r="Q72" i="49"/>
  <c r="R72" i="49"/>
  <c r="S72" i="49"/>
  <c r="T72" i="49"/>
  <c r="U72" i="49"/>
  <c r="V72" i="49"/>
  <c r="W72" i="49"/>
  <c r="X72" i="49"/>
  <c r="Y72" i="49"/>
  <c r="Z72" i="49"/>
  <c r="AA72" i="49"/>
  <c r="AB72" i="49"/>
  <c r="M73" i="49"/>
  <c r="N73" i="49"/>
  <c r="O73" i="49"/>
  <c r="P73" i="49"/>
  <c r="Q73" i="49"/>
  <c r="R73" i="49"/>
  <c r="S73" i="49"/>
  <c r="T73" i="49"/>
  <c r="U73" i="49"/>
  <c r="V73" i="49"/>
  <c r="W73" i="49"/>
  <c r="X73" i="49"/>
  <c r="Y73" i="49"/>
  <c r="Z73" i="49"/>
  <c r="AA73" i="49"/>
  <c r="AB73" i="49"/>
  <c r="M74" i="49"/>
  <c r="N74" i="49"/>
  <c r="O74" i="49"/>
  <c r="P74" i="49"/>
  <c r="Q74" i="49"/>
  <c r="R74" i="49"/>
  <c r="S74" i="49"/>
  <c r="T74" i="49"/>
  <c r="U74" i="49"/>
  <c r="V74" i="49"/>
  <c r="W74" i="49"/>
  <c r="X74" i="49"/>
  <c r="Y74" i="49"/>
  <c r="Z74" i="49"/>
  <c r="AA74" i="49"/>
  <c r="AB74" i="49"/>
  <c r="M75" i="49"/>
  <c r="N75" i="49"/>
  <c r="O75" i="49"/>
  <c r="P75" i="49"/>
  <c r="Q75" i="49"/>
  <c r="R75" i="49"/>
  <c r="S75" i="49"/>
  <c r="T75" i="49"/>
  <c r="U75" i="49"/>
  <c r="V75" i="49"/>
  <c r="W75" i="49"/>
  <c r="X75" i="49"/>
  <c r="Y75" i="49"/>
  <c r="Z75" i="49"/>
  <c r="AA75" i="49"/>
  <c r="AB75" i="49"/>
  <c r="M76" i="49"/>
  <c r="N76" i="49"/>
  <c r="O76" i="49"/>
  <c r="P76" i="49"/>
  <c r="Q76" i="49"/>
  <c r="R76" i="49"/>
  <c r="S76" i="49"/>
  <c r="T76" i="49"/>
  <c r="U76" i="49"/>
  <c r="V76" i="49"/>
  <c r="W76" i="49"/>
  <c r="X76" i="49"/>
  <c r="Y76" i="49"/>
  <c r="Z76" i="49"/>
  <c r="AA76" i="49"/>
  <c r="AB76" i="49"/>
  <c r="N5" i="49"/>
  <c r="O5" i="49"/>
  <c r="P5" i="49"/>
  <c r="Q5" i="49"/>
  <c r="R5" i="49"/>
  <c r="S5" i="49"/>
  <c r="T5" i="49"/>
  <c r="U5" i="49"/>
  <c r="V5" i="49"/>
  <c r="W5" i="49"/>
  <c r="X5" i="49"/>
  <c r="Y5" i="49"/>
  <c r="Z5" i="49"/>
  <c r="AA5" i="49"/>
  <c r="AB5" i="49"/>
  <c r="M5" i="49"/>
  <c r="M8" i="35" l="1"/>
  <c r="N16" i="36"/>
  <c r="N14" i="36"/>
  <c r="N12" i="36"/>
  <c r="N9" i="43"/>
  <c r="N7" i="43"/>
  <c r="N5" i="43"/>
  <c r="M20" i="35"/>
  <c r="M32" i="35"/>
  <c r="M41" i="35"/>
  <c r="M29" i="35"/>
  <c r="M21" i="35"/>
  <c r="M17" i="35"/>
  <c r="N30" i="35"/>
  <c r="O10" i="36"/>
  <c r="O6" i="36"/>
  <c r="N10" i="36"/>
  <c r="N8" i="36"/>
  <c r="N6" i="36"/>
  <c r="O19" i="44"/>
  <c r="O5" i="44"/>
  <c r="N24" i="44"/>
  <c r="N19" i="44"/>
  <c r="N17" i="44"/>
  <c r="N12" i="44"/>
  <c r="N10" i="44"/>
  <c r="N5" i="44"/>
  <c r="N28" i="43"/>
  <c r="N27" i="43"/>
  <c r="N26" i="43"/>
  <c r="N25" i="43"/>
  <c r="N24" i="43"/>
  <c r="N23" i="43"/>
  <c r="N16" i="43"/>
  <c r="N15" i="43"/>
  <c r="N14" i="43"/>
  <c r="N13" i="43"/>
  <c r="N12" i="43"/>
  <c r="N11" i="43"/>
  <c r="O28" i="43"/>
  <c r="O27" i="43"/>
  <c r="O24" i="43"/>
  <c r="O23" i="43"/>
  <c r="O22" i="43"/>
  <c r="O21" i="43"/>
  <c r="O18" i="43"/>
  <c r="O17" i="43"/>
  <c r="O16" i="43"/>
  <c r="O15" i="43"/>
  <c r="O12" i="43"/>
  <c r="O11" i="43"/>
  <c r="O10" i="43"/>
  <c r="O9" i="43"/>
  <c r="O6" i="43"/>
  <c r="O5" i="43"/>
  <c r="C1" i="47"/>
  <c r="C2" i="47"/>
  <c r="A2" i="47"/>
  <c r="C17" i="47"/>
  <c r="C16" i="47"/>
  <c r="C15" i="47"/>
  <c r="C14" i="47"/>
  <c r="C13" i="47"/>
  <c r="C12" i="47"/>
  <c r="C11" i="47"/>
  <c r="C10" i="47"/>
  <c r="A3" i="47"/>
  <c r="A4" i="47"/>
  <c r="A5" i="47"/>
  <c r="A6" i="47"/>
  <c r="A7" i="47"/>
  <c r="A8" i="47"/>
  <c r="A9" i="47"/>
  <c r="A10" i="47"/>
  <c r="A11" i="47"/>
  <c r="A12" i="47"/>
  <c r="A13" i="47"/>
  <c r="A14" i="47"/>
  <c r="A15" i="47"/>
  <c r="A16" i="47"/>
  <c r="A17" i="47"/>
  <c r="A1" i="47"/>
  <c r="C8" i="47"/>
  <c r="C7" i="47"/>
  <c r="C6" i="47"/>
  <c r="C5" i="47"/>
  <c r="C4" i="47"/>
  <c r="C3" i="47"/>
  <c r="A4" i="48" l="1" a="1"/>
  <c r="A4" i="48" s="1"/>
  <c r="J45" i="35" l="1"/>
  <c r="F39" i="35" l="1"/>
  <c r="M37" i="35"/>
  <c r="F34" i="35"/>
  <c r="M33" i="35"/>
  <c r="F30" i="35"/>
  <c r="F27" i="35"/>
  <c r="M25" i="35"/>
  <c r="F22" i="35"/>
  <c r="F18" i="35"/>
  <c r="K26" i="36" l="1"/>
  <c r="G10" i="36"/>
  <c r="G8" i="36"/>
  <c r="B9" i="16" l="1"/>
  <c r="A4" i="20" a="1"/>
  <c r="A4" i="20" s="1"/>
  <c r="E7" i="23"/>
  <c r="A5" i="42" a="1"/>
  <c r="A5" i="42" s="1"/>
  <c r="K15" i="41"/>
  <c r="G11" i="41"/>
  <c r="G9" i="41"/>
  <c r="G7" i="41"/>
  <c r="G5" i="41"/>
  <c r="G6" i="36"/>
  <c r="F15" i="35"/>
  <c r="M13" i="35"/>
  <c r="F10" i="35"/>
  <c r="F6" i="35"/>
  <c r="V7" i="24"/>
  <c r="AJ7" i="24" s="1"/>
  <c r="V11" i="24"/>
  <c r="AJ11" i="24" s="1"/>
  <c r="V15" i="24"/>
  <c r="AJ15" i="24" s="1"/>
  <c r="V19" i="24"/>
  <c r="AJ19" i="24" s="1"/>
  <c r="V23" i="24"/>
  <c r="AJ23" i="24" s="1"/>
  <c r="V27" i="24"/>
  <c r="AJ27" i="24" s="1"/>
  <c r="V31" i="24"/>
  <c r="AJ31" i="24" s="1"/>
  <c r="V35" i="24"/>
  <c r="AJ35" i="24" s="1"/>
  <c r="V39" i="24"/>
  <c r="AJ39" i="24" s="1"/>
  <c r="V43" i="24"/>
  <c r="W43" i="24" s="1"/>
  <c r="AK43" i="24" s="1"/>
  <c r="V47" i="24"/>
  <c r="W47" i="24" s="1"/>
  <c r="X47" i="24" s="1"/>
  <c r="AL47" i="24" s="1"/>
  <c r="V51" i="24"/>
  <c r="W51" i="24" s="1"/>
  <c r="AK51" i="24" s="1"/>
  <c r="V55" i="24"/>
  <c r="W55" i="24" s="1"/>
  <c r="V59" i="24"/>
  <c r="W59" i="24" s="1"/>
  <c r="V63" i="24"/>
  <c r="AJ63" i="24" s="1"/>
  <c r="V67" i="24"/>
  <c r="AJ67" i="24" s="1"/>
  <c r="V71" i="24"/>
  <c r="V75" i="24"/>
  <c r="AJ75" i="24" s="1"/>
  <c r="V79" i="24"/>
  <c r="AJ79" i="24" s="1"/>
  <c r="V3" i="24"/>
  <c r="AJ3" i="24" s="1"/>
  <c r="U7" i="24"/>
  <c r="AI7" i="24" s="1"/>
  <c r="U11" i="24"/>
  <c r="AI11" i="24" s="1"/>
  <c r="U15" i="24"/>
  <c r="AI15" i="24" s="1"/>
  <c r="U19" i="24"/>
  <c r="AI19" i="24" s="1"/>
  <c r="U23" i="24"/>
  <c r="AI23" i="24" s="1"/>
  <c r="U27" i="24"/>
  <c r="AI27" i="24" s="1"/>
  <c r="U31" i="24"/>
  <c r="AI31" i="24" s="1"/>
  <c r="U35" i="24"/>
  <c r="AI35" i="24" s="1"/>
  <c r="U39" i="24"/>
  <c r="AI39" i="24" s="1"/>
  <c r="U43" i="24"/>
  <c r="AI43" i="24" s="1"/>
  <c r="U47" i="24"/>
  <c r="AI47" i="24" s="1"/>
  <c r="U51" i="24"/>
  <c r="AI51" i="24" s="1"/>
  <c r="U55" i="24"/>
  <c r="AI55" i="24" s="1"/>
  <c r="U59" i="24"/>
  <c r="AI59" i="24" s="1"/>
  <c r="U63" i="24"/>
  <c r="AI63" i="24" s="1"/>
  <c r="U67" i="24"/>
  <c r="AI67" i="24" s="1"/>
  <c r="U71" i="24"/>
  <c r="AI71" i="24" s="1"/>
  <c r="U75" i="24"/>
  <c r="AI75" i="24" s="1"/>
  <c r="U79" i="24"/>
  <c r="AI79" i="24" s="1"/>
  <c r="U3" i="24"/>
  <c r="AI3" i="24" s="1"/>
  <c r="L4" i="24"/>
  <c r="L5" i="24"/>
  <c r="L6" i="24"/>
  <c r="L7" i="24"/>
  <c r="L8" i="24"/>
  <c r="M8" i="24" s="1"/>
  <c r="N8" i="24" s="1"/>
  <c r="P8" i="24" s="1"/>
  <c r="Q8" i="24" s="1"/>
  <c r="R8" i="24" s="1"/>
  <c r="S8" i="24" s="1"/>
  <c r="T8" i="24" s="1"/>
  <c r="L9" i="24"/>
  <c r="M9" i="24" s="1"/>
  <c r="N9" i="24" s="1"/>
  <c r="P9" i="24" s="1"/>
  <c r="Q9" i="24" s="1"/>
  <c r="R9" i="24" s="1"/>
  <c r="S9" i="24" s="1"/>
  <c r="T9" i="24" s="1"/>
  <c r="L10" i="24"/>
  <c r="M10" i="24" s="1"/>
  <c r="N10" i="24" s="1"/>
  <c r="P10" i="24" s="1"/>
  <c r="Q10" i="24" s="1"/>
  <c r="R10" i="24" s="1"/>
  <c r="S10" i="24" s="1"/>
  <c r="T10" i="24" s="1"/>
  <c r="L11" i="24"/>
  <c r="L12" i="24"/>
  <c r="M12" i="24" s="1"/>
  <c r="N12" i="24" s="1"/>
  <c r="P12" i="24" s="1"/>
  <c r="Q12" i="24" s="1"/>
  <c r="R12" i="24" s="1"/>
  <c r="S12" i="24" s="1"/>
  <c r="T12" i="24" s="1"/>
  <c r="L13" i="24"/>
  <c r="M13" i="24" s="1"/>
  <c r="N13" i="24" s="1"/>
  <c r="P13" i="24" s="1"/>
  <c r="Q13" i="24" s="1"/>
  <c r="R13" i="24" s="1"/>
  <c r="S13" i="24" s="1"/>
  <c r="T13" i="24" s="1"/>
  <c r="L14" i="24"/>
  <c r="M14" i="24" s="1"/>
  <c r="N14" i="24" s="1"/>
  <c r="P14" i="24" s="1"/>
  <c r="Q14" i="24" s="1"/>
  <c r="R14" i="24" s="1"/>
  <c r="S14" i="24" s="1"/>
  <c r="T14" i="24" s="1"/>
  <c r="L15" i="24"/>
  <c r="M15" i="24" s="1"/>
  <c r="N15" i="24" s="1"/>
  <c r="P15" i="24" s="1"/>
  <c r="Q15" i="24" s="1"/>
  <c r="R15" i="24" s="1"/>
  <c r="S15" i="24" s="1"/>
  <c r="T15" i="24" s="1"/>
  <c r="L16" i="24"/>
  <c r="M16" i="24" s="1"/>
  <c r="N16" i="24" s="1"/>
  <c r="P16" i="24" s="1"/>
  <c r="Q16" i="24" s="1"/>
  <c r="R16" i="24" s="1"/>
  <c r="S16" i="24" s="1"/>
  <c r="T16" i="24" s="1"/>
  <c r="L17" i="24"/>
  <c r="M17" i="24" s="1"/>
  <c r="N17" i="24" s="1"/>
  <c r="P17" i="24" s="1"/>
  <c r="Q17" i="24" s="1"/>
  <c r="R17" i="24" s="1"/>
  <c r="S17" i="24" s="1"/>
  <c r="T17" i="24" s="1"/>
  <c r="L18" i="24"/>
  <c r="M18" i="24" s="1"/>
  <c r="N18" i="24" s="1"/>
  <c r="P18" i="24" s="1"/>
  <c r="Q18" i="24" s="1"/>
  <c r="R18" i="24" s="1"/>
  <c r="S18" i="24" s="1"/>
  <c r="T18" i="24" s="1"/>
  <c r="L19" i="24"/>
  <c r="L20" i="24"/>
  <c r="M20" i="24" s="1"/>
  <c r="N20" i="24" s="1"/>
  <c r="P20" i="24" s="1"/>
  <c r="Q20" i="24" s="1"/>
  <c r="R20" i="24" s="1"/>
  <c r="S20" i="24" s="1"/>
  <c r="T20" i="24" s="1"/>
  <c r="L21" i="24"/>
  <c r="M21" i="24" s="1"/>
  <c r="N21" i="24" s="1"/>
  <c r="P21" i="24" s="1"/>
  <c r="Q21" i="24" s="1"/>
  <c r="R21" i="24" s="1"/>
  <c r="S21" i="24" s="1"/>
  <c r="T21" i="24" s="1"/>
  <c r="L22" i="24"/>
  <c r="M22" i="24" s="1"/>
  <c r="N22" i="24" s="1"/>
  <c r="P22" i="24" s="1"/>
  <c r="Q22" i="24" s="1"/>
  <c r="R22" i="24" s="1"/>
  <c r="S22" i="24" s="1"/>
  <c r="T22" i="24" s="1"/>
  <c r="L23" i="24"/>
  <c r="L24" i="24"/>
  <c r="M24" i="24" s="1"/>
  <c r="N24" i="24" s="1"/>
  <c r="P24" i="24" s="1"/>
  <c r="Q24" i="24" s="1"/>
  <c r="R24" i="24" s="1"/>
  <c r="S24" i="24" s="1"/>
  <c r="T24" i="24" s="1"/>
  <c r="L25" i="24"/>
  <c r="M25" i="24" s="1"/>
  <c r="N25" i="24" s="1"/>
  <c r="P25" i="24" s="1"/>
  <c r="Q25" i="24" s="1"/>
  <c r="R25" i="24" s="1"/>
  <c r="S25" i="24" s="1"/>
  <c r="T25" i="24" s="1"/>
  <c r="L26" i="24"/>
  <c r="M26" i="24" s="1"/>
  <c r="N26" i="24" s="1"/>
  <c r="P26" i="24" s="1"/>
  <c r="Q26" i="24" s="1"/>
  <c r="R26" i="24" s="1"/>
  <c r="S26" i="24" s="1"/>
  <c r="T26" i="24" s="1"/>
  <c r="L27" i="24"/>
  <c r="M27" i="24" s="1"/>
  <c r="N27" i="24" s="1"/>
  <c r="P27" i="24" s="1"/>
  <c r="Q27" i="24" s="1"/>
  <c r="R27" i="24" s="1"/>
  <c r="S27" i="24" s="1"/>
  <c r="T27" i="24" s="1"/>
  <c r="L28" i="24"/>
  <c r="M28" i="24" s="1"/>
  <c r="N28" i="24" s="1"/>
  <c r="P28" i="24" s="1"/>
  <c r="Q28" i="24" s="1"/>
  <c r="R28" i="24" s="1"/>
  <c r="S28" i="24" s="1"/>
  <c r="T28" i="24" s="1"/>
  <c r="L29" i="24"/>
  <c r="M29" i="24" s="1"/>
  <c r="N29" i="24" s="1"/>
  <c r="P29" i="24" s="1"/>
  <c r="Q29" i="24" s="1"/>
  <c r="R29" i="24" s="1"/>
  <c r="S29" i="24" s="1"/>
  <c r="T29" i="24" s="1"/>
  <c r="L30" i="24"/>
  <c r="M30" i="24" s="1"/>
  <c r="N30" i="24" s="1"/>
  <c r="P30" i="24" s="1"/>
  <c r="Q30" i="24" s="1"/>
  <c r="R30" i="24" s="1"/>
  <c r="S30" i="24" s="1"/>
  <c r="T30" i="24" s="1"/>
  <c r="L31" i="24"/>
  <c r="L32" i="24"/>
  <c r="M32" i="24" s="1"/>
  <c r="N32" i="24" s="1"/>
  <c r="P32" i="24" s="1"/>
  <c r="Q32" i="24" s="1"/>
  <c r="R32" i="24" s="1"/>
  <c r="S32" i="24" s="1"/>
  <c r="T32" i="24" s="1"/>
  <c r="L33" i="24"/>
  <c r="M33" i="24" s="1"/>
  <c r="N33" i="24" s="1"/>
  <c r="P33" i="24" s="1"/>
  <c r="Q33" i="24" s="1"/>
  <c r="R33" i="24" s="1"/>
  <c r="S33" i="24" s="1"/>
  <c r="T33" i="24" s="1"/>
  <c r="L34" i="24"/>
  <c r="M34" i="24" s="1"/>
  <c r="N34" i="24" s="1"/>
  <c r="P34" i="24" s="1"/>
  <c r="Q34" i="24" s="1"/>
  <c r="R34" i="24" s="1"/>
  <c r="S34" i="24" s="1"/>
  <c r="T34" i="24" s="1"/>
  <c r="L35" i="24"/>
  <c r="L36" i="24"/>
  <c r="M36" i="24" s="1"/>
  <c r="N36" i="24" s="1"/>
  <c r="P36" i="24" s="1"/>
  <c r="Q36" i="24" s="1"/>
  <c r="R36" i="24" s="1"/>
  <c r="S36" i="24" s="1"/>
  <c r="T36" i="24" s="1"/>
  <c r="L37" i="24"/>
  <c r="M37" i="24" s="1"/>
  <c r="N37" i="24" s="1"/>
  <c r="P37" i="24" s="1"/>
  <c r="Q37" i="24" s="1"/>
  <c r="R37" i="24" s="1"/>
  <c r="S37" i="24" s="1"/>
  <c r="T37" i="24" s="1"/>
  <c r="L38" i="24"/>
  <c r="M38" i="24" s="1"/>
  <c r="N38" i="24" s="1"/>
  <c r="P38" i="24" s="1"/>
  <c r="Q38" i="24" s="1"/>
  <c r="R38" i="24" s="1"/>
  <c r="S38" i="24" s="1"/>
  <c r="T38" i="24" s="1"/>
  <c r="L39" i="24"/>
  <c r="L40" i="24"/>
  <c r="M40" i="24" s="1"/>
  <c r="N40" i="24" s="1"/>
  <c r="P40" i="24" s="1"/>
  <c r="Q40" i="24" s="1"/>
  <c r="R40" i="24" s="1"/>
  <c r="S40" i="24" s="1"/>
  <c r="T40" i="24" s="1"/>
  <c r="L41" i="24"/>
  <c r="M41" i="24" s="1"/>
  <c r="N41" i="24" s="1"/>
  <c r="P41" i="24" s="1"/>
  <c r="Q41" i="24" s="1"/>
  <c r="R41" i="24" s="1"/>
  <c r="S41" i="24" s="1"/>
  <c r="T41" i="24" s="1"/>
  <c r="L42" i="24"/>
  <c r="M42" i="24" s="1"/>
  <c r="N42" i="24" s="1"/>
  <c r="P42" i="24" s="1"/>
  <c r="Q42" i="24" s="1"/>
  <c r="R42" i="24" s="1"/>
  <c r="S42" i="24" s="1"/>
  <c r="T42" i="24" s="1"/>
  <c r="L43" i="24"/>
  <c r="M43" i="24" s="1"/>
  <c r="N43" i="24" s="1"/>
  <c r="P43" i="24" s="1"/>
  <c r="Q43" i="24" s="1"/>
  <c r="R43" i="24" s="1"/>
  <c r="S43" i="24" s="1"/>
  <c r="T43" i="24" s="1"/>
  <c r="L44" i="24"/>
  <c r="M44" i="24" s="1"/>
  <c r="N44" i="24" s="1"/>
  <c r="P44" i="24" s="1"/>
  <c r="Q44" i="24" s="1"/>
  <c r="R44" i="24" s="1"/>
  <c r="S44" i="24" s="1"/>
  <c r="T44" i="24" s="1"/>
  <c r="L45" i="24"/>
  <c r="M45" i="24" s="1"/>
  <c r="N45" i="24" s="1"/>
  <c r="P45" i="24" s="1"/>
  <c r="Q45" i="24" s="1"/>
  <c r="R45" i="24" s="1"/>
  <c r="S45" i="24" s="1"/>
  <c r="T45" i="24" s="1"/>
  <c r="L46" i="24"/>
  <c r="M46" i="24" s="1"/>
  <c r="N46" i="24" s="1"/>
  <c r="P46" i="24" s="1"/>
  <c r="Q46" i="24" s="1"/>
  <c r="R46" i="24" s="1"/>
  <c r="S46" i="24" s="1"/>
  <c r="T46" i="24" s="1"/>
  <c r="L47" i="24"/>
  <c r="M47" i="24" s="1"/>
  <c r="N47" i="24" s="1"/>
  <c r="P47" i="24" s="1"/>
  <c r="Q47" i="24" s="1"/>
  <c r="R47" i="24" s="1"/>
  <c r="S47" i="24" s="1"/>
  <c r="T47" i="24" s="1"/>
  <c r="L48" i="24"/>
  <c r="M48" i="24" s="1"/>
  <c r="N48" i="24" s="1"/>
  <c r="P48" i="24" s="1"/>
  <c r="Q48" i="24" s="1"/>
  <c r="R48" i="24" s="1"/>
  <c r="S48" i="24" s="1"/>
  <c r="T48" i="24" s="1"/>
  <c r="L49" i="24"/>
  <c r="M49" i="24" s="1"/>
  <c r="N49" i="24" s="1"/>
  <c r="P49" i="24" s="1"/>
  <c r="Q49" i="24" s="1"/>
  <c r="R49" i="24" s="1"/>
  <c r="S49" i="24" s="1"/>
  <c r="T49" i="24" s="1"/>
  <c r="L50" i="24"/>
  <c r="M50" i="24" s="1"/>
  <c r="N50" i="24" s="1"/>
  <c r="P50" i="24" s="1"/>
  <c r="Q50" i="24" s="1"/>
  <c r="R50" i="24" s="1"/>
  <c r="S50" i="24" s="1"/>
  <c r="T50" i="24" s="1"/>
  <c r="L51" i="24"/>
  <c r="M51" i="24" s="1"/>
  <c r="N51" i="24" s="1"/>
  <c r="P51" i="24" s="1"/>
  <c r="Q51" i="24" s="1"/>
  <c r="R51" i="24" s="1"/>
  <c r="S51" i="24" s="1"/>
  <c r="T51" i="24" s="1"/>
  <c r="L52" i="24"/>
  <c r="M52" i="24" s="1"/>
  <c r="N52" i="24" s="1"/>
  <c r="P52" i="24" s="1"/>
  <c r="Q52" i="24" s="1"/>
  <c r="R52" i="24" s="1"/>
  <c r="S52" i="24" s="1"/>
  <c r="T52" i="24" s="1"/>
  <c r="L53" i="24"/>
  <c r="M53" i="24" s="1"/>
  <c r="N53" i="24" s="1"/>
  <c r="P53" i="24" s="1"/>
  <c r="Q53" i="24" s="1"/>
  <c r="R53" i="24" s="1"/>
  <c r="S53" i="24" s="1"/>
  <c r="T53" i="24" s="1"/>
  <c r="L54" i="24"/>
  <c r="M54" i="24" s="1"/>
  <c r="N54" i="24" s="1"/>
  <c r="P54" i="24" s="1"/>
  <c r="Q54" i="24" s="1"/>
  <c r="R54" i="24" s="1"/>
  <c r="S54" i="24" s="1"/>
  <c r="T54" i="24" s="1"/>
  <c r="L55" i="24"/>
  <c r="M55" i="24" s="1"/>
  <c r="N55" i="24" s="1"/>
  <c r="P55" i="24" s="1"/>
  <c r="Q55" i="24" s="1"/>
  <c r="R55" i="24" s="1"/>
  <c r="S55" i="24" s="1"/>
  <c r="T55" i="24" s="1"/>
  <c r="L56" i="24"/>
  <c r="M56" i="24" s="1"/>
  <c r="N56" i="24" s="1"/>
  <c r="P56" i="24" s="1"/>
  <c r="Q56" i="24" s="1"/>
  <c r="R56" i="24" s="1"/>
  <c r="S56" i="24" s="1"/>
  <c r="T56" i="24" s="1"/>
  <c r="L57" i="24"/>
  <c r="M57" i="24" s="1"/>
  <c r="N57" i="24" s="1"/>
  <c r="P57" i="24" s="1"/>
  <c r="Q57" i="24" s="1"/>
  <c r="R57" i="24" s="1"/>
  <c r="S57" i="24" s="1"/>
  <c r="T57" i="24" s="1"/>
  <c r="L58" i="24"/>
  <c r="M58" i="24" s="1"/>
  <c r="N58" i="24" s="1"/>
  <c r="P58" i="24" s="1"/>
  <c r="Q58" i="24" s="1"/>
  <c r="R58" i="24" s="1"/>
  <c r="S58" i="24" s="1"/>
  <c r="T58" i="24" s="1"/>
  <c r="L59" i="24"/>
  <c r="M59" i="24" s="1"/>
  <c r="N59" i="24" s="1"/>
  <c r="P59" i="24" s="1"/>
  <c r="Q59" i="24" s="1"/>
  <c r="R59" i="24" s="1"/>
  <c r="S59" i="24" s="1"/>
  <c r="T59" i="24" s="1"/>
  <c r="L60" i="24"/>
  <c r="M60" i="24" s="1"/>
  <c r="N60" i="24" s="1"/>
  <c r="P60" i="24" s="1"/>
  <c r="Q60" i="24" s="1"/>
  <c r="R60" i="24" s="1"/>
  <c r="S60" i="24" s="1"/>
  <c r="T60" i="24" s="1"/>
  <c r="L61" i="24"/>
  <c r="M61" i="24" s="1"/>
  <c r="N61" i="24" s="1"/>
  <c r="P61" i="24" s="1"/>
  <c r="Q61" i="24" s="1"/>
  <c r="R61" i="24" s="1"/>
  <c r="S61" i="24" s="1"/>
  <c r="T61" i="24" s="1"/>
  <c r="L62" i="24"/>
  <c r="M62" i="24" s="1"/>
  <c r="N62" i="24" s="1"/>
  <c r="P62" i="24" s="1"/>
  <c r="Q62" i="24" s="1"/>
  <c r="R62" i="24" s="1"/>
  <c r="S62" i="24" s="1"/>
  <c r="T62" i="24" s="1"/>
  <c r="L63" i="24"/>
  <c r="M63" i="24" s="1"/>
  <c r="N63" i="24" s="1"/>
  <c r="P63" i="24" s="1"/>
  <c r="Q63" i="24" s="1"/>
  <c r="R63" i="24" s="1"/>
  <c r="S63" i="24" s="1"/>
  <c r="T63" i="24" s="1"/>
  <c r="L64" i="24"/>
  <c r="M64" i="24" s="1"/>
  <c r="N64" i="24" s="1"/>
  <c r="P64" i="24" s="1"/>
  <c r="Q64" i="24" s="1"/>
  <c r="R64" i="24" s="1"/>
  <c r="S64" i="24" s="1"/>
  <c r="T64" i="24" s="1"/>
  <c r="L65" i="24"/>
  <c r="M65" i="24" s="1"/>
  <c r="N65" i="24" s="1"/>
  <c r="P65" i="24" s="1"/>
  <c r="Q65" i="24" s="1"/>
  <c r="R65" i="24" s="1"/>
  <c r="S65" i="24" s="1"/>
  <c r="T65" i="24" s="1"/>
  <c r="L66" i="24"/>
  <c r="M66" i="24" s="1"/>
  <c r="N66" i="24" s="1"/>
  <c r="P66" i="24" s="1"/>
  <c r="Q66" i="24" s="1"/>
  <c r="R66" i="24" s="1"/>
  <c r="S66" i="24" s="1"/>
  <c r="T66" i="24" s="1"/>
  <c r="L67" i="24"/>
  <c r="M67" i="24" s="1"/>
  <c r="N67" i="24" s="1"/>
  <c r="P67" i="24" s="1"/>
  <c r="Q67" i="24" s="1"/>
  <c r="R67" i="24" s="1"/>
  <c r="S67" i="24" s="1"/>
  <c r="T67" i="24" s="1"/>
  <c r="L68" i="24"/>
  <c r="M68" i="24" s="1"/>
  <c r="N68" i="24" s="1"/>
  <c r="P68" i="24" s="1"/>
  <c r="Q68" i="24" s="1"/>
  <c r="R68" i="24" s="1"/>
  <c r="S68" i="24" s="1"/>
  <c r="T68" i="24" s="1"/>
  <c r="L69" i="24"/>
  <c r="M69" i="24" s="1"/>
  <c r="N69" i="24" s="1"/>
  <c r="P69" i="24" s="1"/>
  <c r="Q69" i="24" s="1"/>
  <c r="R69" i="24" s="1"/>
  <c r="S69" i="24" s="1"/>
  <c r="T69" i="24" s="1"/>
  <c r="L70" i="24"/>
  <c r="M70" i="24" s="1"/>
  <c r="N70" i="24" s="1"/>
  <c r="P70" i="24" s="1"/>
  <c r="Q70" i="24" s="1"/>
  <c r="R70" i="24" s="1"/>
  <c r="S70" i="24" s="1"/>
  <c r="T70" i="24" s="1"/>
  <c r="L71" i="24"/>
  <c r="M71" i="24" s="1"/>
  <c r="N71" i="24" s="1"/>
  <c r="P71" i="24" s="1"/>
  <c r="Q71" i="24" s="1"/>
  <c r="R71" i="24" s="1"/>
  <c r="S71" i="24" s="1"/>
  <c r="T71" i="24" s="1"/>
  <c r="L72" i="24"/>
  <c r="M72" i="24" s="1"/>
  <c r="N72" i="24" s="1"/>
  <c r="P72" i="24" s="1"/>
  <c r="Q72" i="24" s="1"/>
  <c r="R72" i="24" s="1"/>
  <c r="S72" i="24" s="1"/>
  <c r="T72" i="24" s="1"/>
  <c r="L73" i="24"/>
  <c r="M73" i="24" s="1"/>
  <c r="N73" i="24" s="1"/>
  <c r="P73" i="24" s="1"/>
  <c r="Q73" i="24" s="1"/>
  <c r="R73" i="24" s="1"/>
  <c r="S73" i="24" s="1"/>
  <c r="T73" i="24" s="1"/>
  <c r="L74" i="24"/>
  <c r="M74" i="24" s="1"/>
  <c r="N74" i="24" s="1"/>
  <c r="P74" i="24" s="1"/>
  <c r="Q74" i="24" s="1"/>
  <c r="R74" i="24" s="1"/>
  <c r="S74" i="24" s="1"/>
  <c r="T74" i="24" s="1"/>
  <c r="L75" i="24"/>
  <c r="M75" i="24" s="1"/>
  <c r="N75" i="24" s="1"/>
  <c r="P75" i="24" s="1"/>
  <c r="Q75" i="24" s="1"/>
  <c r="R75" i="24" s="1"/>
  <c r="S75" i="24" s="1"/>
  <c r="T75" i="24" s="1"/>
  <c r="L76" i="24"/>
  <c r="M76" i="24" s="1"/>
  <c r="N76" i="24" s="1"/>
  <c r="P76" i="24" s="1"/>
  <c r="Q76" i="24" s="1"/>
  <c r="R76" i="24" s="1"/>
  <c r="S76" i="24" s="1"/>
  <c r="T76" i="24" s="1"/>
  <c r="L77" i="24"/>
  <c r="M77" i="24" s="1"/>
  <c r="N77" i="24" s="1"/>
  <c r="P77" i="24" s="1"/>
  <c r="Q77" i="24" s="1"/>
  <c r="R77" i="24" s="1"/>
  <c r="S77" i="24" s="1"/>
  <c r="T77" i="24" s="1"/>
  <c r="L78" i="24"/>
  <c r="M78" i="24" s="1"/>
  <c r="N78" i="24" s="1"/>
  <c r="P78" i="24" s="1"/>
  <c r="Q78" i="24" s="1"/>
  <c r="R78" i="24" s="1"/>
  <c r="S78" i="24" s="1"/>
  <c r="T78" i="24" s="1"/>
  <c r="L79" i="24"/>
  <c r="M79" i="24" s="1"/>
  <c r="N79" i="24" s="1"/>
  <c r="P79" i="24" s="1"/>
  <c r="Q79" i="24" s="1"/>
  <c r="R79" i="24" s="1"/>
  <c r="S79" i="24" s="1"/>
  <c r="T79" i="24" s="1"/>
  <c r="L80" i="24"/>
  <c r="M80" i="24" s="1"/>
  <c r="N80" i="24" s="1"/>
  <c r="P80" i="24" s="1"/>
  <c r="Q80" i="24" s="1"/>
  <c r="R80" i="24" s="1"/>
  <c r="S80" i="24" s="1"/>
  <c r="T80" i="24" s="1"/>
  <c r="L81" i="24"/>
  <c r="M81" i="24" s="1"/>
  <c r="N81" i="24" s="1"/>
  <c r="P81" i="24" s="1"/>
  <c r="Q81" i="24" s="1"/>
  <c r="R81" i="24" s="1"/>
  <c r="S81" i="24" s="1"/>
  <c r="T81" i="24" s="1"/>
  <c r="L82" i="24"/>
  <c r="M82" i="24" s="1"/>
  <c r="N82" i="24" s="1"/>
  <c r="P82" i="24" s="1"/>
  <c r="Q82" i="24" s="1"/>
  <c r="R82" i="24" s="1"/>
  <c r="S82" i="24" s="1"/>
  <c r="T82" i="24" s="1"/>
  <c r="L3" i="24"/>
  <c r="M3" i="24" s="1"/>
  <c r="N3" i="24" s="1"/>
  <c r="P3" i="24" s="1"/>
  <c r="Q3" i="24" s="1"/>
  <c r="R3" i="24" s="1"/>
  <c r="S3" i="24" s="1"/>
  <c r="T3" i="24" s="1"/>
  <c r="M4" i="24"/>
  <c r="N4" i="24" s="1"/>
  <c r="P4" i="24" s="1"/>
  <c r="Q4" i="24" s="1"/>
  <c r="R4" i="24" s="1"/>
  <c r="S4" i="24" s="1"/>
  <c r="T4" i="24" s="1"/>
  <c r="M5" i="24"/>
  <c r="N5" i="24" s="1"/>
  <c r="P5" i="24" s="1"/>
  <c r="Q5" i="24" s="1"/>
  <c r="R5" i="24" s="1"/>
  <c r="S5" i="24" s="1"/>
  <c r="T5" i="24" s="1"/>
  <c r="M6" i="24"/>
  <c r="N6" i="24" s="1"/>
  <c r="P6" i="24" s="1"/>
  <c r="Q6" i="24" s="1"/>
  <c r="R6" i="24" s="1"/>
  <c r="S6" i="24" s="1"/>
  <c r="T6" i="24" s="1"/>
  <c r="M7" i="24"/>
  <c r="N7" i="24" s="1"/>
  <c r="P7" i="24" s="1"/>
  <c r="Q7" i="24" s="1"/>
  <c r="R7" i="24" s="1"/>
  <c r="S7" i="24" s="1"/>
  <c r="T7" i="24" s="1"/>
  <c r="U8" i="24"/>
  <c r="AI8" i="24" s="1"/>
  <c r="M11" i="24"/>
  <c r="N11" i="24" s="1"/>
  <c r="P11" i="24" s="1"/>
  <c r="Q11" i="24" s="1"/>
  <c r="R11" i="24" s="1"/>
  <c r="S11" i="24" s="1"/>
  <c r="T11" i="24" s="1"/>
  <c r="M19" i="24"/>
  <c r="N19" i="24" s="1"/>
  <c r="P19" i="24" s="1"/>
  <c r="Q19" i="24" s="1"/>
  <c r="R19" i="24" s="1"/>
  <c r="S19" i="24" s="1"/>
  <c r="T19" i="24" s="1"/>
  <c r="U22" i="24"/>
  <c r="AI22" i="24" s="1"/>
  <c r="M23" i="24"/>
  <c r="N23" i="24" s="1"/>
  <c r="P23" i="24" s="1"/>
  <c r="Q23" i="24" s="1"/>
  <c r="R23" i="24" s="1"/>
  <c r="S23" i="24" s="1"/>
  <c r="T23" i="24" s="1"/>
  <c r="U26" i="24"/>
  <c r="AI26" i="24" s="1"/>
  <c r="U30" i="24"/>
  <c r="AI30" i="24" s="1"/>
  <c r="M31" i="24"/>
  <c r="N31" i="24" s="1"/>
  <c r="P31" i="24" s="1"/>
  <c r="Q31" i="24" s="1"/>
  <c r="R31" i="24" s="1"/>
  <c r="S31" i="24" s="1"/>
  <c r="T31" i="24" s="1"/>
  <c r="M35" i="24"/>
  <c r="N35" i="24" s="1"/>
  <c r="P35" i="24" s="1"/>
  <c r="Q35" i="24" s="1"/>
  <c r="R35" i="24" s="1"/>
  <c r="S35" i="24" s="1"/>
  <c r="T35" i="24" s="1"/>
  <c r="U38" i="24"/>
  <c r="AI38" i="24" s="1"/>
  <c r="M39" i="24"/>
  <c r="N39" i="24" s="1"/>
  <c r="P39" i="24" s="1"/>
  <c r="Q39" i="24" s="1"/>
  <c r="R39" i="24" s="1"/>
  <c r="S39" i="24" s="1"/>
  <c r="T39" i="24" s="1"/>
  <c r="U40" i="24"/>
  <c r="AI40" i="24" s="1"/>
  <c r="U42" i="24"/>
  <c r="AI42" i="24" s="1"/>
  <c r="U54" i="24"/>
  <c r="AI54" i="24" s="1"/>
  <c r="U62" i="24"/>
  <c r="AI62" i="24" s="1"/>
  <c r="V64" i="24"/>
  <c r="U70" i="24"/>
  <c r="AI70" i="24" s="1"/>
  <c r="U72" i="24"/>
  <c r="AI72" i="24" s="1"/>
  <c r="U78" i="24"/>
  <c r="AI78" i="24" s="1"/>
  <c r="V4" i="24"/>
  <c r="AJ4" i="24" s="1"/>
  <c r="J4" i="24"/>
  <c r="K4" i="24" s="1"/>
  <c r="O4" i="24" s="1"/>
  <c r="J5" i="24"/>
  <c r="K5" i="24" s="1"/>
  <c r="O5" i="24" s="1"/>
  <c r="J6" i="24"/>
  <c r="K6" i="24" s="1"/>
  <c r="O6" i="24" s="1"/>
  <c r="J7" i="24"/>
  <c r="K7" i="24" s="1"/>
  <c r="O7" i="24" s="1"/>
  <c r="J8" i="24"/>
  <c r="K8" i="24" s="1"/>
  <c r="O8" i="24" s="1"/>
  <c r="J9" i="24"/>
  <c r="K9" i="24" s="1"/>
  <c r="O9" i="24" s="1"/>
  <c r="J10" i="24"/>
  <c r="K10" i="24" s="1"/>
  <c r="O10" i="24" s="1"/>
  <c r="J11" i="24"/>
  <c r="K11" i="24" s="1"/>
  <c r="O11" i="24" s="1"/>
  <c r="J12" i="24"/>
  <c r="K12" i="24" s="1"/>
  <c r="O12" i="24" s="1"/>
  <c r="J13" i="24"/>
  <c r="K13" i="24" s="1"/>
  <c r="O13" i="24" s="1"/>
  <c r="J14" i="24"/>
  <c r="K14" i="24" s="1"/>
  <c r="O14" i="24" s="1"/>
  <c r="J15" i="24"/>
  <c r="K15" i="24" s="1"/>
  <c r="O15" i="24" s="1"/>
  <c r="J16" i="24"/>
  <c r="K16" i="24" s="1"/>
  <c r="O16" i="24" s="1"/>
  <c r="J17" i="24"/>
  <c r="K17" i="24" s="1"/>
  <c r="O17" i="24" s="1"/>
  <c r="U17" i="24"/>
  <c r="AI17" i="24" s="1"/>
  <c r="J18" i="24"/>
  <c r="K18" i="24" s="1"/>
  <c r="O18" i="24" s="1"/>
  <c r="J19" i="24"/>
  <c r="K19" i="24" s="1"/>
  <c r="O19" i="24" s="1"/>
  <c r="J20" i="24"/>
  <c r="K20" i="24" s="1"/>
  <c r="O20" i="24" s="1"/>
  <c r="J21" i="24"/>
  <c r="K21" i="24" s="1"/>
  <c r="O21" i="24" s="1"/>
  <c r="J22" i="24"/>
  <c r="K22" i="24" s="1"/>
  <c r="O22" i="24" s="1"/>
  <c r="J23" i="24"/>
  <c r="K23" i="24" s="1"/>
  <c r="O23" i="24" s="1"/>
  <c r="J24" i="24"/>
  <c r="K24" i="24" s="1"/>
  <c r="O24" i="24" s="1"/>
  <c r="J25" i="24"/>
  <c r="K25" i="24" s="1"/>
  <c r="O25" i="24" s="1"/>
  <c r="J26" i="24"/>
  <c r="K26" i="24" s="1"/>
  <c r="O26" i="24" s="1"/>
  <c r="J27" i="24"/>
  <c r="K27" i="24" s="1"/>
  <c r="O27" i="24" s="1"/>
  <c r="J28" i="24"/>
  <c r="K28" i="24" s="1"/>
  <c r="O28" i="24" s="1"/>
  <c r="J29" i="24"/>
  <c r="K29" i="24" s="1"/>
  <c r="O29" i="24" s="1"/>
  <c r="U29" i="24"/>
  <c r="AI29" i="24" s="1"/>
  <c r="J30" i="24"/>
  <c r="K30" i="24" s="1"/>
  <c r="O30" i="24" s="1"/>
  <c r="J31" i="24"/>
  <c r="K31" i="24" s="1"/>
  <c r="O31" i="24" s="1"/>
  <c r="J32" i="24"/>
  <c r="K32" i="24" s="1"/>
  <c r="O32" i="24" s="1"/>
  <c r="J33" i="24"/>
  <c r="K33" i="24" s="1"/>
  <c r="O33" i="24" s="1"/>
  <c r="J34" i="24"/>
  <c r="K34" i="24" s="1"/>
  <c r="O34" i="24" s="1"/>
  <c r="J35" i="24"/>
  <c r="K35" i="24" s="1"/>
  <c r="O35" i="24" s="1"/>
  <c r="J36" i="24"/>
  <c r="K36" i="24" s="1"/>
  <c r="O36" i="24" s="1"/>
  <c r="J37" i="24"/>
  <c r="K37" i="24" s="1"/>
  <c r="O37" i="24" s="1"/>
  <c r="J38" i="24"/>
  <c r="K38" i="24" s="1"/>
  <c r="O38" i="24" s="1"/>
  <c r="J39" i="24"/>
  <c r="K39" i="24" s="1"/>
  <c r="O39" i="24" s="1"/>
  <c r="J40" i="24"/>
  <c r="K40" i="24" s="1"/>
  <c r="O40" i="24" s="1"/>
  <c r="J41" i="24"/>
  <c r="K41" i="24" s="1"/>
  <c r="O41" i="24" s="1"/>
  <c r="V41" i="24"/>
  <c r="AJ41" i="24" s="1"/>
  <c r="J42" i="24"/>
  <c r="K42" i="24" s="1"/>
  <c r="O42" i="24" s="1"/>
  <c r="J43" i="24"/>
  <c r="K43" i="24" s="1"/>
  <c r="O43" i="24" s="1"/>
  <c r="J44" i="24"/>
  <c r="K44" i="24" s="1"/>
  <c r="O44" i="24" s="1"/>
  <c r="J45" i="24"/>
  <c r="K45" i="24" s="1"/>
  <c r="O45" i="24" s="1"/>
  <c r="J46" i="24"/>
  <c r="K46" i="24" s="1"/>
  <c r="O46" i="24" s="1"/>
  <c r="J47" i="24"/>
  <c r="K47" i="24" s="1"/>
  <c r="O47" i="24" s="1"/>
  <c r="J48" i="24"/>
  <c r="K48" i="24" s="1"/>
  <c r="O48" i="24" s="1"/>
  <c r="J49" i="24"/>
  <c r="K49" i="24" s="1"/>
  <c r="O49" i="24" s="1"/>
  <c r="J50" i="24"/>
  <c r="K50" i="24" s="1"/>
  <c r="O50" i="24" s="1"/>
  <c r="J51" i="24"/>
  <c r="K51" i="24" s="1"/>
  <c r="O51" i="24" s="1"/>
  <c r="J52" i="24"/>
  <c r="K52" i="24" s="1"/>
  <c r="O52" i="24" s="1"/>
  <c r="J53" i="24"/>
  <c r="K53" i="24" s="1"/>
  <c r="O53" i="24" s="1"/>
  <c r="J54" i="24"/>
  <c r="K54" i="24" s="1"/>
  <c r="O54" i="24" s="1"/>
  <c r="J55" i="24"/>
  <c r="K55" i="24" s="1"/>
  <c r="O55" i="24" s="1"/>
  <c r="J56" i="24"/>
  <c r="K56" i="24" s="1"/>
  <c r="O56" i="24" s="1"/>
  <c r="J57" i="24"/>
  <c r="K57" i="24" s="1"/>
  <c r="O57" i="24" s="1"/>
  <c r="U57" i="24"/>
  <c r="AI57" i="24" s="1"/>
  <c r="J58" i="24"/>
  <c r="K58" i="24" s="1"/>
  <c r="O58" i="24" s="1"/>
  <c r="J59" i="24"/>
  <c r="K59" i="24" s="1"/>
  <c r="O59" i="24" s="1"/>
  <c r="J60" i="24"/>
  <c r="K60" i="24" s="1"/>
  <c r="O60" i="24" s="1"/>
  <c r="J61" i="24"/>
  <c r="K61" i="24" s="1"/>
  <c r="O61" i="24" s="1"/>
  <c r="J62" i="24"/>
  <c r="K62" i="24" s="1"/>
  <c r="O62" i="24" s="1"/>
  <c r="J63" i="24"/>
  <c r="K63" i="24" s="1"/>
  <c r="O63" i="24" s="1"/>
  <c r="J64" i="24"/>
  <c r="K64" i="24" s="1"/>
  <c r="O64" i="24" s="1"/>
  <c r="J65" i="24"/>
  <c r="K65" i="24" s="1"/>
  <c r="J66" i="24"/>
  <c r="K66" i="24" s="1"/>
  <c r="O66" i="24" s="1"/>
  <c r="J67" i="24"/>
  <c r="K67" i="24" s="1"/>
  <c r="O67" i="24" s="1"/>
  <c r="J68" i="24"/>
  <c r="K68" i="24" s="1"/>
  <c r="O68" i="24" s="1"/>
  <c r="J69" i="24"/>
  <c r="K69" i="24" s="1"/>
  <c r="O69" i="24" s="1"/>
  <c r="U69" i="24"/>
  <c r="AI69" i="24" s="1"/>
  <c r="J70" i="24"/>
  <c r="K70" i="24" s="1"/>
  <c r="O70" i="24" s="1"/>
  <c r="J71" i="24"/>
  <c r="K71" i="24" s="1"/>
  <c r="O71" i="24" s="1"/>
  <c r="J72" i="24"/>
  <c r="K72" i="24" s="1"/>
  <c r="O72" i="24" s="1"/>
  <c r="J73" i="24"/>
  <c r="K73" i="24" s="1"/>
  <c r="O73" i="24" s="1"/>
  <c r="V73" i="24"/>
  <c r="AJ73" i="24" s="1"/>
  <c r="J74" i="24"/>
  <c r="K74" i="24" s="1"/>
  <c r="O74" i="24" s="1"/>
  <c r="J75" i="24"/>
  <c r="K75" i="24" s="1"/>
  <c r="O75" i="24" s="1"/>
  <c r="J76" i="24"/>
  <c r="K76" i="24" s="1"/>
  <c r="O76" i="24" s="1"/>
  <c r="J77" i="24"/>
  <c r="K77" i="24" s="1"/>
  <c r="O77" i="24" s="1"/>
  <c r="J78" i="24"/>
  <c r="K78" i="24" s="1"/>
  <c r="O78" i="24" s="1"/>
  <c r="J79" i="24"/>
  <c r="K79" i="24" s="1"/>
  <c r="O79" i="24" s="1"/>
  <c r="J80" i="24"/>
  <c r="K80" i="24" s="1"/>
  <c r="O80" i="24" s="1"/>
  <c r="J81" i="24"/>
  <c r="K81" i="24" s="1"/>
  <c r="O81" i="24" s="1"/>
  <c r="J82" i="24"/>
  <c r="K82" i="24" s="1"/>
  <c r="O82" i="24" s="1"/>
  <c r="J3" i="24"/>
  <c r="K3" i="24" s="1"/>
  <c r="O3" i="24" s="1"/>
  <c r="J4" i="29"/>
  <c r="K4" i="29" s="1"/>
  <c r="N4" i="29" s="1"/>
  <c r="U4" i="29" s="1"/>
  <c r="AH4" i="29" s="1"/>
  <c r="J5" i="29"/>
  <c r="K5" i="29" s="1"/>
  <c r="T5" i="29" s="1"/>
  <c r="AG5" i="29" s="1"/>
  <c r="J6" i="29"/>
  <c r="K6" i="29" s="1"/>
  <c r="T6" i="29" s="1"/>
  <c r="AG6" i="29" s="1"/>
  <c r="J7" i="29"/>
  <c r="K7" i="29" s="1"/>
  <c r="N7" i="29" s="1"/>
  <c r="U7" i="29" s="1"/>
  <c r="AH7" i="29" s="1"/>
  <c r="J8" i="29"/>
  <c r="K8" i="29" s="1"/>
  <c r="N8" i="29" s="1"/>
  <c r="U8" i="29" s="1"/>
  <c r="AH8" i="29" s="1"/>
  <c r="J9" i="29"/>
  <c r="K9" i="29"/>
  <c r="T9" i="29" s="1"/>
  <c r="AG9" i="29" s="1"/>
  <c r="J10" i="29"/>
  <c r="K10" i="29" s="1"/>
  <c r="T10" i="29" s="1"/>
  <c r="AG10" i="29" s="1"/>
  <c r="J11" i="29"/>
  <c r="K11" i="29" s="1"/>
  <c r="J12" i="29"/>
  <c r="K12" i="29" s="1"/>
  <c r="J13" i="29"/>
  <c r="K13" i="29" s="1"/>
  <c r="T13" i="29" s="1"/>
  <c r="AG13" i="29" s="1"/>
  <c r="J14" i="29"/>
  <c r="K14" i="29" s="1"/>
  <c r="N14" i="29" s="1"/>
  <c r="U14" i="29" s="1"/>
  <c r="AH14" i="29" s="1"/>
  <c r="J15" i="29"/>
  <c r="K15" i="29" s="1"/>
  <c r="N15" i="29" s="1"/>
  <c r="U15" i="29" s="1"/>
  <c r="AH15" i="29" s="1"/>
  <c r="J16" i="29"/>
  <c r="K16" i="29" s="1"/>
  <c r="J17" i="29"/>
  <c r="K17" i="29" s="1"/>
  <c r="J18" i="29"/>
  <c r="K18" i="29"/>
  <c r="T18" i="29" s="1"/>
  <c r="AG18" i="29" s="1"/>
  <c r="J19" i="29"/>
  <c r="K19" i="29"/>
  <c r="N19" i="29" s="1"/>
  <c r="U19" i="29" s="1"/>
  <c r="AH19" i="29" s="1"/>
  <c r="J20" i="29"/>
  <c r="K20" i="29" s="1"/>
  <c r="J21" i="29"/>
  <c r="K21" i="29" s="1"/>
  <c r="N21" i="29" s="1"/>
  <c r="U21" i="29" s="1"/>
  <c r="AH21" i="29" s="1"/>
  <c r="J22" i="29"/>
  <c r="K22" i="29" s="1"/>
  <c r="J23" i="29"/>
  <c r="K23" i="29"/>
  <c r="N23" i="29" s="1"/>
  <c r="U23" i="29" s="1"/>
  <c r="AH23" i="29" s="1"/>
  <c r="J24" i="29"/>
  <c r="K24" i="29" s="1"/>
  <c r="J25" i="29"/>
  <c r="J26" i="29"/>
  <c r="K26" i="29"/>
  <c r="N26" i="29" s="1"/>
  <c r="U26" i="29" s="1"/>
  <c r="AH26" i="29" s="1"/>
  <c r="J27" i="29"/>
  <c r="K27" i="29" s="1"/>
  <c r="J28" i="29"/>
  <c r="K28" i="29"/>
  <c r="N28" i="29" s="1"/>
  <c r="U28" i="29" s="1"/>
  <c r="AH28" i="29" s="1"/>
  <c r="J29" i="29"/>
  <c r="K29" i="29"/>
  <c r="N29" i="29" s="1"/>
  <c r="U29" i="29" s="1"/>
  <c r="AH29" i="29" s="1"/>
  <c r="J30" i="29"/>
  <c r="K30" i="29"/>
  <c r="N30" i="29" s="1"/>
  <c r="U30" i="29" s="1"/>
  <c r="AH30" i="29" s="1"/>
  <c r="J31" i="29"/>
  <c r="K31" i="29" s="1"/>
  <c r="T31" i="29" s="1"/>
  <c r="AG31" i="29" s="1"/>
  <c r="J32" i="29"/>
  <c r="K32" i="29"/>
  <c r="N32" i="29" s="1"/>
  <c r="U32" i="29" s="1"/>
  <c r="AH32" i="29" s="1"/>
  <c r="J33" i="29"/>
  <c r="K33" i="29"/>
  <c r="J34" i="29"/>
  <c r="K34" i="29" s="1"/>
  <c r="N34" i="29" s="1"/>
  <c r="U34" i="29" s="1"/>
  <c r="AH34" i="29" s="1"/>
  <c r="J35" i="29"/>
  <c r="K35" i="29" s="1"/>
  <c r="N35" i="29" s="1"/>
  <c r="U35" i="29" s="1"/>
  <c r="AH35" i="29" s="1"/>
  <c r="J36" i="29"/>
  <c r="K36" i="29" s="1"/>
  <c r="T36" i="29" s="1"/>
  <c r="AG36" i="29" s="1"/>
  <c r="J37" i="29"/>
  <c r="J38" i="29"/>
  <c r="K38" i="29" s="1"/>
  <c r="T38" i="29" s="1"/>
  <c r="AG38" i="29" s="1"/>
  <c r="J39" i="29"/>
  <c r="K39" i="29" s="1"/>
  <c r="N39" i="29" s="1"/>
  <c r="U39" i="29" s="1"/>
  <c r="AH39" i="29" s="1"/>
  <c r="J40" i="29"/>
  <c r="K40" i="29" s="1"/>
  <c r="N40" i="29" s="1"/>
  <c r="U40" i="29" s="1"/>
  <c r="AH40" i="29" s="1"/>
  <c r="J41" i="29"/>
  <c r="K41" i="29" s="1"/>
  <c r="J42" i="29"/>
  <c r="K42" i="29" s="1"/>
  <c r="N42" i="29" s="1"/>
  <c r="U42" i="29" s="1"/>
  <c r="AH42" i="29" s="1"/>
  <c r="J43" i="29"/>
  <c r="K43" i="29" s="1"/>
  <c r="J44" i="29"/>
  <c r="K44" i="29" s="1"/>
  <c r="T44" i="29" s="1"/>
  <c r="AG44" i="29" s="1"/>
  <c r="J45" i="29"/>
  <c r="K45" i="29" s="1"/>
  <c r="T45" i="29" s="1"/>
  <c r="AG45" i="29" s="1"/>
  <c r="J46" i="29"/>
  <c r="K46" i="29" s="1"/>
  <c r="T46" i="29" s="1"/>
  <c r="AG46" i="29" s="1"/>
  <c r="J47" i="29"/>
  <c r="K47" i="29" s="1"/>
  <c r="J48" i="29"/>
  <c r="K48" i="29" s="1"/>
  <c r="J49" i="29"/>
  <c r="K49" i="29" s="1"/>
  <c r="J50" i="29"/>
  <c r="K50" i="29" s="1"/>
  <c r="T50" i="29" s="1"/>
  <c r="AG50" i="29" s="1"/>
  <c r="J51" i="29"/>
  <c r="K51" i="29" s="1"/>
  <c r="T51" i="29" s="1"/>
  <c r="AG51" i="29" s="1"/>
  <c r="J52" i="29"/>
  <c r="K52" i="29" s="1"/>
  <c r="J53" i="29"/>
  <c r="K53" i="29" s="1"/>
  <c r="J54" i="29"/>
  <c r="K54" i="29" s="1"/>
  <c r="T54" i="29" s="1"/>
  <c r="AG54" i="29" s="1"/>
  <c r="J55" i="29"/>
  <c r="K55" i="29" s="1"/>
  <c r="N55" i="29" s="1"/>
  <c r="U55" i="29" s="1"/>
  <c r="V55" i="29" s="1"/>
  <c r="J56" i="29"/>
  <c r="K56" i="29" s="1"/>
  <c r="N56" i="29" s="1"/>
  <c r="U56" i="29" s="1"/>
  <c r="J57" i="29"/>
  <c r="J58" i="29"/>
  <c r="K58" i="29" s="1"/>
  <c r="N58" i="29" s="1"/>
  <c r="U58" i="29" s="1"/>
  <c r="J59" i="29"/>
  <c r="K59" i="29" s="1"/>
  <c r="J60" i="29"/>
  <c r="K60" i="29"/>
  <c r="T60" i="29" s="1"/>
  <c r="AG60" i="29" s="1"/>
  <c r="J61" i="29"/>
  <c r="K61" i="29" s="1"/>
  <c r="T61" i="29" s="1"/>
  <c r="AG61" i="29" s="1"/>
  <c r="J62" i="29"/>
  <c r="K62" i="29" s="1"/>
  <c r="J63" i="29"/>
  <c r="K63" i="29" s="1"/>
  <c r="J64" i="29"/>
  <c r="K64" i="29" s="1"/>
  <c r="N64" i="29" s="1"/>
  <c r="U64" i="29" s="1"/>
  <c r="AH64" i="29" s="1"/>
  <c r="J65" i="29"/>
  <c r="K65" i="29" s="1"/>
  <c r="T65" i="29" s="1"/>
  <c r="AG65" i="29" s="1"/>
  <c r="J66" i="29"/>
  <c r="K66" i="29" s="1"/>
  <c r="J67" i="29"/>
  <c r="K67" i="29" s="1"/>
  <c r="J68" i="29"/>
  <c r="K68" i="29"/>
  <c r="T68" i="29" s="1"/>
  <c r="AG68" i="29" s="1"/>
  <c r="J69" i="29"/>
  <c r="K69" i="29" s="1"/>
  <c r="J70" i="29"/>
  <c r="K70" i="29" s="1"/>
  <c r="N70" i="29" s="1"/>
  <c r="U70" i="29" s="1"/>
  <c r="J71" i="29"/>
  <c r="K71" i="29" s="1"/>
  <c r="J72" i="29"/>
  <c r="K72" i="29" s="1"/>
  <c r="T72" i="29" s="1"/>
  <c r="AG72" i="29" s="1"/>
  <c r="J73" i="29"/>
  <c r="K73" i="29"/>
  <c r="N73" i="29" s="1"/>
  <c r="U73" i="29" s="1"/>
  <c r="AH73" i="29" s="1"/>
  <c r="J74" i="29"/>
  <c r="K74" i="29" s="1"/>
  <c r="T74" i="29" s="1"/>
  <c r="AG74" i="29" s="1"/>
  <c r="J75" i="29"/>
  <c r="K75" i="29" s="1"/>
  <c r="T75" i="29" s="1"/>
  <c r="AG75" i="29" s="1"/>
  <c r="J76" i="29"/>
  <c r="K76" i="29" s="1"/>
  <c r="N76" i="29" s="1"/>
  <c r="U76" i="29" s="1"/>
  <c r="AH76" i="29" s="1"/>
  <c r="J77" i="29"/>
  <c r="K77" i="29"/>
  <c r="N77" i="29" s="1"/>
  <c r="U77" i="29" s="1"/>
  <c r="V77" i="29" s="1"/>
  <c r="J78" i="29"/>
  <c r="K78" i="29" s="1"/>
  <c r="N78" i="29" s="1"/>
  <c r="U78" i="29" s="1"/>
  <c r="J79" i="29"/>
  <c r="K79" i="29" s="1"/>
  <c r="N79" i="29" s="1"/>
  <c r="U79" i="29" s="1"/>
  <c r="J80" i="29"/>
  <c r="K80" i="29" s="1"/>
  <c r="T80" i="29" s="1"/>
  <c r="AG80" i="29" s="1"/>
  <c r="J81" i="29"/>
  <c r="J82" i="29"/>
  <c r="K82" i="29" s="1"/>
  <c r="T82" i="29" s="1"/>
  <c r="AG82" i="29" s="1"/>
  <c r="J3" i="29"/>
  <c r="K3" i="29" s="1"/>
  <c r="T3" i="29" s="1"/>
  <c r="AG3" i="29" s="1"/>
  <c r="AS15" i="34"/>
  <c r="AT15" i="34"/>
  <c r="AU15" i="34"/>
  <c r="AV15" i="34"/>
  <c r="AW15" i="34"/>
  <c r="AX15" i="34"/>
  <c r="AY15" i="34"/>
  <c r="AZ15" i="34"/>
  <c r="BA15" i="34"/>
  <c r="BB15" i="34"/>
  <c r="AS16" i="34"/>
  <c r="AT16" i="34"/>
  <c r="AU16" i="34"/>
  <c r="AV16" i="34"/>
  <c r="AW16" i="34"/>
  <c r="AX16" i="34"/>
  <c r="AY16" i="34"/>
  <c r="AZ16" i="34"/>
  <c r="BA16" i="34"/>
  <c r="BB16" i="34"/>
  <c r="AS17" i="34"/>
  <c r="AT17" i="34"/>
  <c r="AU17" i="34"/>
  <c r="AV17" i="34"/>
  <c r="AW17" i="34"/>
  <c r="AX17" i="34"/>
  <c r="AY17" i="34"/>
  <c r="AZ17" i="34"/>
  <c r="BA17" i="34"/>
  <c r="BB17" i="34"/>
  <c r="AS18" i="34"/>
  <c r="AT18" i="34"/>
  <c r="AU18" i="34"/>
  <c r="AV18" i="34"/>
  <c r="AW18" i="34"/>
  <c r="AX18" i="34"/>
  <c r="AY18" i="34"/>
  <c r="AZ18" i="34"/>
  <c r="BA18" i="34"/>
  <c r="BB18" i="34"/>
  <c r="AS19" i="34"/>
  <c r="AT19" i="34"/>
  <c r="AU19" i="34"/>
  <c r="AV19" i="34"/>
  <c r="AW19" i="34"/>
  <c r="AX19" i="34"/>
  <c r="AY19" i="34"/>
  <c r="AZ19" i="34"/>
  <c r="BA19" i="34"/>
  <c r="BB19" i="34"/>
  <c r="AS20" i="34"/>
  <c r="AT20" i="34"/>
  <c r="AU20" i="34"/>
  <c r="AV20" i="34"/>
  <c r="AW20" i="34"/>
  <c r="AX20" i="34"/>
  <c r="AY20" i="34"/>
  <c r="AZ20" i="34"/>
  <c r="BA20" i="34"/>
  <c r="BB20" i="34"/>
  <c r="AS21" i="34"/>
  <c r="AT21" i="34"/>
  <c r="AU21" i="34"/>
  <c r="AV21" i="34"/>
  <c r="AW21" i="34"/>
  <c r="AX21" i="34"/>
  <c r="AY21" i="34"/>
  <c r="AZ21" i="34"/>
  <c r="BA21" i="34"/>
  <c r="BB21" i="34"/>
  <c r="AS22" i="34"/>
  <c r="AT22" i="34"/>
  <c r="AU22" i="34"/>
  <c r="AV22" i="34"/>
  <c r="AW22" i="34"/>
  <c r="AX22" i="34"/>
  <c r="AY22" i="34"/>
  <c r="AZ22" i="34"/>
  <c r="BA22" i="34"/>
  <c r="BB22" i="34"/>
  <c r="AS23" i="34"/>
  <c r="AT23" i="34"/>
  <c r="AU23" i="34"/>
  <c r="AV23" i="34"/>
  <c r="AW23" i="34"/>
  <c r="AX23" i="34"/>
  <c r="AY23" i="34"/>
  <c r="AZ23" i="34"/>
  <c r="BA23" i="34"/>
  <c r="BB23" i="34"/>
  <c r="AS24" i="34"/>
  <c r="AT24" i="34"/>
  <c r="AU24" i="34"/>
  <c r="AV24" i="34"/>
  <c r="AW24" i="34"/>
  <c r="AX24" i="34"/>
  <c r="AY24" i="34"/>
  <c r="AZ24" i="34"/>
  <c r="BA24" i="34"/>
  <c r="BB24" i="34"/>
  <c r="AS14" i="34"/>
  <c r="AT14" i="34"/>
  <c r="AU14" i="34"/>
  <c r="AV14" i="34"/>
  <c r="AW14" i="34"/>
  <c r="AX14" i="34"/>
  <c r="AY14" i="34"/>
  <c r="AZ14" i="34"/>
  <c r="BA14" i="34"/>
  <c r="BB14" i="34"/>
  <c r="K37" i="29"/>
  <c r="N37" i="29" s="1"/>
  <c r="U37" i="29" s="1"/>
  <c r="AH37" i="29" s="1"/>
  <c r="BA5" i="34"/>
  <c r="BB5" i="34"/>
  <c r="BA6" i="34"/>
  <c r="BB6" i="34"/>
  <c r="BA7" i="34"/>
  <c r="BB7" i="34"/>
  <c r="BA8" i="34"/>
  <c r="BB8" i="34"/>
  <c r="BA9" i="34"/>
  <c r="BB9" i="34"/>
  <c r="BA10" i="34"/>
  <c r="BB10" i="34"/>
  <c r="BA11" i="34"/>
  <c r="BB11" i="34"/>
  <c r="BA12" i="34"/>
  <c r="BB12" i="34"/>
  <c r="AS3" i="34"/>
  <c r="AT3" i="34"/>
  <c r="AU3" i="34"/>
  <c r="AV3" i="34"/>
  <c r="AW3" i="34"/>
  <c r="AX3" i="34"/>
  <c r="AY3" i="34"/>
  <c r="AZ3" i="34"/>
  <c r="BA3" i="34"/>
  <c r="BB3" i="34"/>
  <c r="AS4" i="34"/>
  <c r="AT4" i="34"/>
  <c r="AU4" i="34"/>
  <c r="AV4" i="34"/>
  <c r="AW4" i="34"/>
  <c r="AX4" i="34"/>
  <c r="AY4" i="34"/>
  <c r="AZ4" i="34"/>
  <c r="BA4" i="34"/>
  <c r="BB4" i="34"/>
  <c r="AS5" i="34"/>
  <c r="AT5" i="34"/>
  <c r="AU5" i="34"/>
  <c r="AV5" i="34"/>
  <c r="AW5" i="34"/>
  <c r="AX5" i="34"/>
  <c r="AY5" i="34"/>
  <c r="AZ5" i="34"/>
  <c r="AS6" i="34"/>
  <c r="AT6" i="34"/>
  <c r="AU6" i="34"/>
  <c r="AV6" i="34"/>
  <c r="AW6" i="34"/>
  <c r="AX6" i="34"/>
  <c r="AY6" i="34"/>
  <c r="AZ6" i="34"/>
  <c r="AS7" i="34"/>
  <c r="AT7" i="34"/>
  <c r="AU7" i="34"/>
  <c r="AV7" i="34"/>
  <c r="AW7" i="34"/>
  <c r="AX7" i="34"/>
  <c r="AY7" i="34"/>
  <c r="AZ7" i="34"/>
  <c r="AS8" i="34"/>
  <c r="AT8" i="34"/>
  <c r="AU8" i="34"/>
  <c r="AV8" i="34"/>
  <c r="AW8" i="34"/>
  <c r="AX8" i="34"/>
  <c r="AY8" i="34"/>
  <c r="AZ8" i="34"/>
  <c r="AS9" i="34"/>
  <c r="AT9" i="34"/>
  <c r="AU9" i="34"/>
  <c r="AV9" i="34"/>
  <c r="AW9" i="34"/>
  <c r="AX9" i="34"/>
  <c r="AY9" i="34"/>
  <c r="AZ9" i="34"/>
  <c r="AS10" i="34"/>
  <c r="AT10" i="34"/>
  <c r="AU10" i="34"/>
  <c r="AV10" i="34"/>
  <c r="AW10" i="34"/>
  <c r="AX10" i="34"/>
  <c r="AY10" i="34"/>
  <c r="AZ10" i="34"/>
  <c r="AS11" i="34"/>
  <c r="AT11" i="34"/>
  <c r="AU11" i="34"/>
  <c r="AV11" i="34"/>
  <c r="AW11" i="34"/>
  <c r="AX11" i="34"/>
  <c r="AY11" i="34"/>
  <c r="AZ11" i="34"/>
  <c r="AS12" i="34"/>
  <c r="AT12" i="34"/>
  <c r="AU12" i="34"/>
  <c r="AV12" i="34"/>
  <c r="AW12" i="34"/>
  <c r="AX12" i="34"/>
  <c r="AY12" i="34"/>
  <c r="AZ12" i="34"/>
  <c r="AS13" i="34"/>
  <c r="AT13" i="34"/>
  <c r="AU13" i="34"/>
  <c r="AV13" i="34"/>
  <c r="AW13" i="34"/>
  <c r="AX13" i="34"/>
  <c r="AY13" i="34"/>
  <c r="AZ13" i="34"/>
  <c r="BA13" i="34"/>
  <c r="BB13" i="34"/>
  <c r="G6" i="22"/>
  <c r="E5" i="23"/>
  <c r="AQ3" i="34"/>
  <c r="AR3" i="34"/>
  <c r="AQ4" i="34"/>
  <c r="AR4" i="34"/>
  <c r="AQ5" i="34"/>
  <c r="AR5" i="34"/>
  <c r="AQ6" i="34"/>
  <c r="AR6" i="34"/>
  <c r="AQ7" i="34"/>
  <c r="AR7" i="34"/>
  <c r="AQ8" i="34"/>
  <c r="AR8" i="34"/>
  <c r="AQ9" i="34"/>
  <c r="AR9" i="34"/>
  <c r="AQ10" i="34"/>
  <c r="AR10" i="34"/>
  <c r="AQ11" i="34"/>
  <c r="AR11" i="34"/>
  <c r="AQ12" i="34"/>
  <c r="AR12" i="34"/>
  <c r="AQ13" i="34"/>
  <c r="AR13" i="34"/>
  <c r="E6" i="23"/>
  <c r="AI4" i="29"/>
  <c r="AJ4" i="29"/>
  <c r="AI5" i="29"/>
  <c r="AJ5" i="29"/>
  <c r="AI6" i="29"/>
  <c r="AJ6" i="29"/>
  <c r="AI7" i="29"/>
  <c r="AJ7" i="29"/>
  <c r="AI8" i="29"/>
  <c r="AJ8" i="29"/>
  <c r="AI9" i="29"/>
  <c r="AJ9" i="29"/>
  <c r="AI10" i="29"/>
  <c r="AJ10" i="29"/>
  <c r="AI11" i="29"/>
  <c r="AJ11" i="29"/>
  <c r="AI12" i="29"/>
  <c r="AJ12" i="29"/>
  <c r="AI13" i="29"/>
  <c r="AJ13" i="29"/>
  <c r="AI14" i="29"/>
  <c r="AJ14" i="29"/>
  <c r="AI15" i="29"/>
  <c r="AJ15" i="29"/>
  <c r="AI16" i="29"/>
  <c r="AJ16" i="29"/>
  <c r="AI17" i="29"/>
  <c r="AJ17" i="29"/>
  <c r="AI18" i="29"/>
  <c r="AJ18" i="29"/>
  <c r="AI19" i="29"/>
  <c r="AJ19" i="29"/>
  <c r="AI20" i="29"/>
  <c r="AJ20" i="29"/>
  <c r="AI21" i="29"/>
  <c r="AJ21" i="29"/>
  <c r="AI22" i="29"/>
  <c r="AJ22" i="29"/>
  <c r="AI23" i="29"/>
  <c r="AJ23" i="29"/>
  <c r="AI24" i="29"/>
  <c r="AJ24" i="29"/>
  <c r="AI25" i="29"/>
  <c r="AJ25" i="29"/>
  <c r="AI26" i="29"/>
  <c r="AJ26" i="29"/>
  <c r="AI27" i="29"/>
  <c r="AJ27" i="29"/>
  <c r="AI28" i="29"/>
  <c r="AJ28" i="29"/>
  <c r="AI29" i="29"/>
  <c r="AJ29" i="29"/>
  <c r="AI30" i="29"/>
  <c r="AJ30" i="29"/>
  <c r="AI31" i="29"/>
  <c r="AJ31" i="29"/>
  <c r="AI32" i="29"/>
  <c r="AJ32" i="29"/>
  <c r="AI33" i="29"/>
  <c r="AJ33" i="29"/>
  <c r="AI34" i="29"/>
  <c r="AJ34" i="29"/>
  <c r="AI35" i="29"/>
  <c r="AJ35" i="29"/>
  <c r="AI36" i="29"/>
  <c r="AJ36" i="29"/>
  <c r="AI37" i="29"/>
  <c r="AJ37" i="29"/>
  <c r="AI38" i="29"/>
  <c r="AJ38" i="29"/>
  <c r="AI39" i="29"/>
  <c r="AJ39" i="29"/>
  <c r="AI40" i="29"/>
  <c r="AJ40" i="29"/>
  <c r="AI41" i="29"/>
  <c r="AJ41" i="29"/>
  <c r="AI42" i="29"/>
  <c r="AJ42" i="29"/>
  <c r="AJ3" i="29"/>
  <c r="AI3" i="29"/>
  <c r="AL4" i="24"/>
  <c r="AL5" i="24"/>
  <c r="AL6" i="24"/>
  <c r="AL7" i="24"/>
  <c r="AL8" i="24"/>
  <c r="AL9" i="24"/>
  <c r="AL10" i="24"/>
  <c r="AL11" i="24"/>
  <c r="AL12" i="24"/>
  <c r="AL13" i="24"/>
  <c r="AL14" i="24"/>
  <c r="AL15" i="24"/>
  <c r="AL16" i="24"/>
  <c r="AL17" i="24"/>
  <c r="AL18" i="24"/>
  <c r="AL19" i="24"/>
  <c r="AL20" i="24"/>
  <c r="AL21" i="24"/>
  <c r="AL22" i="24"/>
  <c r="AL23" i="24"/>
  <c r="AL24" i="24"/>
  <c r="AL25" i="24"/>
  <c r="AL26" i="24"/>
  <c r="AL27" i="24"/>
  <c r="AL28" i="24"/>
  <c r="AL29" i="24"/>
  <c r="AL30" i="24"/>
  <c r="AL31" i="24"/>
  <c r="AL32" i="24"/>
  <c r="AL33" i="24"/>
  <c r="AL34" i="24"/>
  <c r="AL35" i="24"/>
  <c r="AL36" i="24"/>
  <c r="AL37" i="24"/>
  <c r="AL38" i="24"/>
  <c r="AL39" i="24"/>
  <c r="AL40" i="24"/>
  <c r="AL41" i="24"/>
  <c r="AL42" i="24"/>
  <c r="AL3" i="24"/>
  <c r="AK4" i="24"/>
  <c r="AK5" i="24"/>
  <c r="AK6" i="24"/>
  <c r="AK7" i="24"/>
  <c r="AK8" i="24"/>
  <c r="AK9" i="24"/>
  <c r="AK10" i="24"/>
  <c r="AK11" i="24"/>
  <c r="AK12" i="24"/>
  <c r="AK13" i="24"/>
  <c r="AK14" i="24"/>
  <c r="AK15" i="24"/>
  <c r="AK16" i="24"/>
  <c r="AK17" i="24"/>
  <c r="AK18" i="24"/>
  <c r="AK19" i="24"/>
  <c r="AK20" i="24"/>
  <c r="AK21" i="24"/>
  <c r="AK22" i="24"/>
  <c r="AK23" i="24"/>
  <c r="AK24" i="24"/>
  <c r="AK25" i="24"/>
  <c r="AK26" i="24"/>
  <c r="AK27" i="24"/>
  <c r="AK28" i="24"/>
  <c r="AK29" i="24"/>
  <c r="AK30" i="24"/>
  <c r="AK31" i="24"/>
  <c r="AK32" i="24"/>
  <c r="AK33" i="24"/>
  <c r="AK34" i="24"/>
  <c r="AK35" i="24"/>
  <c r="AK36" i="24"/>
  <c r="AK37" i="24"/>
  <c r="AK38" i="24"/>
  <c r="AK39" i="24"/>
  <c r="AK40" i="24"/>
  <c r="AK41" i="24"/>
  <c r="AK42" i="24"/>
  <c r="AK3" i="24"/>
  <c r="B7" i="16"/>
  <c r="B8" i="16" s="1"/>
  <c r="K25" i="29"/>
  <c r="N25" i="29" s="1"/>
  <c r="U25" i="29" s="1"/>
  <c r="AH25" i="29" s="1"/>
  <c r="K81" i="29"/>
  <c r="N81" i="29" s="1"/>
  <c r="U81" i="29" s="1"/>
  <c r="K57" i="29"/>
  <c r="N57" i="29" s="1"/>
  <c r="U57" i="29" s="1"/>
  <c r="AJ43" i="24"/>
  <c r="V70" i="24"/>
  <c r="AJ70" i="24" s="1"/>
  <c r="V81" i="24"/>
  <c r="AJ81" i="24" s="1"/>
  <c r="U81" i="24"/>
  <c r="AI81" i="24" s="1"/>
  <c r="U65" i="24"/>
  <c r="AI65" i="24" s="1"/>
  <c r="O65" i="24"/>
  <c r="V65" i="24"/>
  <c r="AJ65" i="24" s="1"/>
  <c r="U37" i="24"/>
  <c r="AI37" i="24" s="1"/>
  <c r="V37" i="24"/>
  <c r="AJ37" i="24" s="1"/>
  <c r="U25" i="24"/>
  <c r="AI25" i="24" s="1"/>
  <c r="V25" i="24"/>
  <c r="AJ25" i="24" s="1"/>
  <c r="U9" i="24"/>
  <c r="AI9" i="24" s="1"/>
  <c r="V9" i="24"/>
  <c r="AJ9" i="24" s="1"/>
  <c r="U5" i="24"/>
  <c r="AI5" i="24" s="1"/>
  <c r="V5" i="24"/>
  <c r="AJ5" i="24" s="1"/>
  <c r="V60" i="24"/>
  <c r="W60" i="24" s="1"/>
  <c r="U60" i="24"/>
  <c r="AI60" i="24" s="1"/>
  <c r="V69" i="24"/>
  <c r="AJ69" i="24" s="1"/>
  <c r="U41" i="24"/>
  <c r="AI41" i="24" s="1"/>
  <c r="V18" i="24"/>
  <c r="AJ18" i="24" s="1"/>
  <c r="U18" i="24"/>
  <c r="AI18" i="24" s="1"/>
  <c r="U14" i="24"/>
  <c r="AI14" i="24" s="1"/>
  <c r="V52" i="24"/>
  <c r="W52" i="24" s="1"/>
  <c r="U52" i="24"/>
  <c r="AI52" i="24" s="1"/>
  <c r="V12" i="24"/>
  <c r="AJ12" i="24" s="1"/>
  <c r="U12" i="24"/>
  <c r="AI12" i="24" s="1"/>
  <c r="U64" i="24"/>
  <c r="AI64" i="24" s="1"/>
  <c r="V40" i="24"/>
  <c r="AJ40" i="24" s="1"/>
  <c r="V8" i="24"/>
  <c r="AJ8" i="24" s="1"/>
  <c r="V29" i="24"/>
  <c r="AJ29" i="24" s="1"/>
  <c r="V57" i="24"/>
  <c r="U73" i="24"/>
  <c r="AI73" i="24" s="1"/>
  <c r="V62" i="24"/>
  <c r="W62" i="24" s="1"/>
  <c r="AK62" i="24" s="1"/>
  <c r="V20" i="24"/>
  <c r="AJ20" i="24" s="1"/>
  <c r="U20" i="24"/>
  <c r="AI20" i="24" s="1"/>
  <c r="V44" i="24"/>
  <c r="W44" i="24" s="1"/>
  <c r="U44" i="24"/>
  <c r="AI44" i="24" s="1"/>
  <c r="V32" i="24"/>
  <c r="AJ32" i="24" s="1"/>
  <c r="U32" i="24"/>
  <c r="AI32" i="24" s="1"/>
  <c r="U10" i="24"/>
  <c r="AI10" i="24" s="1"/>
  <c r="U6" i="24"/>
  <c r="AI6" i="24" s="1"/>
  <c r="U21" i="24"/>
  <c r="AI21" i="24" s="1"/>
  <c r="V21" i="24"/>
  <c r="AJ21" i="24" s="1"/>
  <c r="U46" i="24"/>
  <c r="AI46" i="24" s="1"/>
  <c r="V46" i="24"/>
  <c r="AJ46" i="24" s="1"/>
  <c r="V28" i="24"/>
  <c r="AJ28" i="24" s="1"/>
  <c r="U28" i="24"/>
  <c r="AI28" i="24" s="1"/>
  <c r="U74" i="24"/>
  <c r="AI74" i="24" s="1"/>
  <c r="U58" i="24"/>
  <c r="AI58" i="24" s="1"/>
  <c r="U50" i="24"/>
  <c r="AI50" i="24" s="1"/>
  <c r="U34" i="24"/>
  <c r="AI34" i="24" s="1"/>
  <c r="V48" i="24"/>
  <c r="W48" i="24" s="1"/>
  <c r="AK48" i="24" s="1"/>
  <c r="U48" i="24"/>
  <c r="AI48" i="24" s="1"/>
  <c r="V26" i="24"/>
  <c r="AJ26" i="24" s="1"/>
  <c r="V30" i="24"/>
  <c r="AJ30" i="24" s="1"/>
  <c r="V80" i="24"/>
  <c r="AJ80" i="24" s="1"/>
  <c r="U80" i="24"/>
  <c r="AI80" i="24" s="1"/>
  <c r="U82" i="24"/>
  <c r="AI82" i="24" s="1"/>
  <c r="U66" i="24"/>
  <c r="AI66" i="24" s="1"/>
  <c r="V17" i="24"/>
  <c r="AJ17" i="24" s="1"/>
  <c r="U49" i="24"/>
  <c r="AI49" i="24" s="1"/>
  <c r="V49" i="24"/>
  <c r="W49" i="24" s="1"/>
  <c r="V78" i="24"/>
  <c r="W78" i="24" s="1"/>
  <c r="AK78" i="24" s="1"/>
  <c r="V16" i="24"/>
  <c r="AJ16" i="24" s="1"/>
  <c r="U16" i="24"/>
  <c r="AI16" i="24" s="1"/>
  <c r="U53" i="24"/>
  <c r="AI53" i="24" s="1"/>
  <c r="V53" i="24"/>
  <c r="W53" i="24" s="1"/>
  <c r="V13" i="24"/>
  <c r="AJ13" i="24" s="1"/>
  <c r="U13" i="24"/>
  <c r="AI13" i="24" s="1"/>
  <c r="U4" i="24"/>
  <c r="AI4" i="24" s="1"/>
  <c r="U61" i="24"/>
  <c r="AI61" i="24" s="1"/>
  <c r="V61" i="24"/>
  <c r="AJ61" i="24" s="1"/>
  <c r="V68" i="24"/>
  <c r="AJ68" i="24" s="1"/>
  <c r="U68" i="24"/>
  <c r="AI68" i="24" s="1"/>
  <c r="V36" i="24"/>
  <c r="AJ36" i="24" s="1"/>
  <c r="U36" i="24"/>
  <c r="AI36" i="24" s="1"/>
  <c r="U33" i="24"/>
  <c r="AI33" i="24" s="1"/>
  <c r="V33" i="24"/>
  <c r="AJ33" i="24" s="1"/>
  <c r="V14" i="24"/>
  <c r="AJ14" i="24" s="1"/>
  <c r="U77" i="24"/>
  <c r="AI77" i="24" s="1"/>
  <c r="V77" i="24"/>
  <c r="AJ77" i="24" s="1"/>
  <c r="U45" i="24"/>
  <c r="AI45" i="24" s="1"/>
  <c r="V45" i="24"/>
  <c r="W45" i="24" s="1"/>
  <c r="U56" i="24"/>
  <c r="AI56" i="24" s="1"/>
  <c r="V56" i="24"/>
  <c r="U24" i="24"/>
  <c r="AI24" i="24" s="1"/>
  <c r="V24" i="24"/>
  <c r="AJ24" i="24" s="1"/>
  <c r="V76" i="24"/>
  <c r="U76" i="24"/>
  <c r="AI76" i="24" s="1"/>
  <c r="V72" i="24"/>
  <c r="W72" i="24" s="1"/>
  <c r="V54" i="24"/>
  <c r="V22" i="24"/>
  <c r="AJ22" i="24" s="1"/>
  <c r="V42" i="24"/>
  <c r="AJ42" i="24" s="1"/>
  <c r="V38" i="24"/>
  <c r="AJ38" i="24" s="1"/>
  <c r="V6" i="24"/>
  <c r="AJ6" i="24" s="1"/>
  <c r="V74" i="24"/>
  <c r="AJ74" i="24" s="1"/>
  <c r="V82" i="24"/>
  <c r="AJ82" i="24" s="1"/>
  <c r="V50" i="24"/>
  <c r="W50" i="24" s="1"/>
  <c r="AK50" i="24" s="1"/>
  <c r="V34" i="24"/>
  <c r="AJ34" i="24" s="1"/>
  <c r="V66" i="24"/>
  <c r="W66" i="24" s="1"/>
  <c r="V58" i="24"/>
  <c r="V10" i="24"/>
  <c r="AJ10" i="24" s="1"/>
  <c r="S13" i="34" l="1"/>
  <c r="U13" i="34" s="1"/>
  <c r="W13" i="34" s="1"/>
  <c r="Y13" i="34" s="1"/>
  <c r="N82" i="29"/>
  <c r="U82" i="29" s="1"/>
  <c r="V82" i="29" s="1"/>
  <c r="N18" i="29"/>
  <c r="U18" i="29" s="1"/>
  <c r="AH18" i="29" s="1"/>
  <c r="T25" i="29"/>
  <c r="AG25" i="29" s="1"/>
  <c r="T79" i="29"/>
  <c r="AG79" i="29" s="1"/>
  <c r="J6" i="34"/>
  <c r="L6" i="34" s="1"/>
  <c r="N6" i="34" s="1"/>
  <c r="P6" i="34" s="1"/>
  <c r="Z6" i="34" s="1"/>
  <c r="N61" i="29"/>
  <c r="U61" i="29" s="1"/>
  <c r="AH61" i="29" s="1"/>
  <c r="N72" i="29"/>
  <c r="U72" i="29" s="1"/>
  <c r="J12" i="34"/>
  <c r="L12" i="34" s="1"/>
  <c r="N12" i="34" s="1"/>
  <c r="P12" i="34" s="1"/>
  <c r="J10" i="34"/>
  <c r="L10" i="34" s="1"/>
  <c r="N10" i="34" s="1"/>
  <c r="P10" i="34" s="1"/>
  <c r="K4" i="34"/>
  <c r="M4" i="34" s="1"/>
  <c r="O4" i="34" s="1"/>
  <c r="Q4" i="34" s="1"/>
  <c r="K12" i="34"/>
  <c r="M12" i="34" s="1"/>
  <c r="O12" i="34" s="1"/>
  <c r="Q12" i="34" s="1"/>
  <c r="K10" i="34"/>
  <c r="M10" i="34" s="1"/>
  <c r="O10" i="34" s="1"/>
  <c r="Q10" i="34" s="1"/>
  <c r="K8" i="34"/>
  <c r="M8" i="34" s="1"/>
  <c r="O8" i="34" s="1"/>
  <c r="Q8" i="34" s="1"/>
  <c r="K6" i="34"/>
  <c r="M6" i="34" s="1"/>
  <c r="O6" i="34" s="1"/>
  <c r="Q6" i="34" s="1"/>
  <c r="K20" i="34"/>
  <c r="M20" i="34" s="1"/>
  <c r="O20" i="34" s="1"/>
  <c r="Q20" i="34" s="1"/>
  <c r="J20" i="34"/>
  <c r="L20" i="34" s="1"/>
  <c r="N20" i="34" s="1"/>
  <c r="P20" i="34" s="1"/>
  <c r="K16" i="34"/>
  <c r="M16" i="34" s="1"/>
  <c r="O16" i="34" s="1"/>
  <c r="Q16" i="34" s="1"/>
  <c r="T76" i="29"/>
  <c r="AG76" i="29" s="1"/>
  <c r="N5" i="29"/>
  <c r="U5" i="29" s="1"/>
  <c r="AH5" i="29" s="1"/>
  <c r="J4" i="34"/>
  <c r="L4" i="34" s="1"/>
  <c r="N4" i="34" s="1"/>
  <c r="P4" i="34" s="1"/>
  <c r="W79" i="24"/>
  <c r="AK79" i="24" s="1"/>
  <c r="W67" i="24"/>
  <c r="X67" i="24" s="1"/>
  <c r="AL67" i="24" s="1"/>
  <c r="J11" i="34"/>
  <c r="L11" i="34" s="1"/>
  <c r="N11" i="34" s="1"/>
  <c r="P11" i="34" s="1"/>
  <c r="T77" i="29"/>
  <c r="AG77" i="29" s="1"/>
  <c r="N65" i="29"/>
  <c r="U65" i="29" s="1"/>
  <c r="N68" i="29"/>
  <c r="U68" i="29" s="1"/>
  <c r="V68" i="29" s="1"/>
  <c r="N9" i="29"/>
  <c r="U9" i="29" s="1"/>
  <c r="AH9" i="29" s="1"/>
  <c r="N74" i="29"/>
  <c r="U74" i="29" s="1"/>
  <c r="V74" i="29" s="1"/>
  <c r="W74" i="29" s="1"/>
  <c r="AJ74" i="29" s="1"/>
  <c r="W80" i="24"/>
  <c r="AK80" i="24" s="1"/>
  <c r="W63" i="24"/>
  <c r="AK63" i="24" s="1"/>
  <c r="AK47" i="24"/>
  <c r="X50" i="24"/>
  <c r="AL50" i="24" s="1"/>
  <c r="AJ78" i="24"/>
  <c r="AJ72" i="24"/>
  <c r="X48" i="24"/>
  <c r="AL48" i="24" s="1"/>
  <c r="X43" i="24"/>
  <c r="AL43" i="24" s="1"/>
  <c r="T8" i="29"/>
  <c r="AG8" i="29" s="1"/>
  <c r="X51" i="24"/>
  <c r="AL51" i="24" s="1"/>
  <c r="AJ60" i="24"/>
  <c r="W73" i="24"/>
  <c r="X73" i="24" s="1"/>
  <c r="AL73" i="24" s="1"/>
  <c r="N54" i="29"/>
  <c r="U54" i="29" s="1"/>
  <c r="V54" i="29" s="1"/>
  <c r="N45" i="29"/>
  <c r="U45" i="29" s="1"/>
  <c r="AH45" i="29" s="1"/>
  <c r="T73" i="29"/>
  <c r="AG73" i="29" s="1"/>
  <c r="W61" i="24"/>
  <c r="AK61" i="24" s="1"/>
  <c r="AJ51" i="24"/>
  <c r="N60" i="29"/>
  <c r="U60" i="29" s="1"/>
  <c r="V60" i="29" s="1"/>
  <c r="AI60" i="29" s="1"/>
  <c r="N36" i="29"/>
  <c r="U36" i="29" s="1"/>
  <c r="AH36" i="29" s="1"/>
  <c r="T30" i="29"/>
  <c r="AG30" i="29" s="1"/>
  <c r="N10" i="29"/>
  <c r="U10" i="29" s="1"/>
  <c r="AH10" i="29" s="1"/>
  <c r="Z20" i="34"/>
  <c r="AD20" i="34" s="1"/>
  <c r="T21" i="29"/>
  <c r="AG21" i="29" s="1"/>
  <c r="AJ53" i="24"/>
  <c r="N44" i="29"/>
  <c r="U44" i="29" s="1"/>
  <c r="AH44" i="29" s="1"/>
  <c r="T57" i="29"/>
  <c r="AG57" i="29" s="1"/>
  <c r="T40" i="29"/>
  <c r="AG40" i="29" s="1"/>
  <c r="N38" i="29"/>
  <c r="U38" i="29" s="1"/>
  <c r="AH38" i="29" s="1"/>
  <c r="T78" i="29"/>
  <c r="AG78" i="29" s="1"/>
  <c r="T55" i="29"/>
  <c r="AG55" i="29" s="1"/>
  <c r="W68" i="24"/>
  <c r="AK68" i="24" s="1"/>
  <c r="T32" i="29"/>
  <c r="AG32" i="29" s="1"/>
  <c r="N46" i="29"/>
  <c r="U46" i="29" s="1"/>
  <c r="AH46" i="29" s="1"/>
  <c r="T56" i="29"/>
  <c r="AG56" i="29" s="1"/>
  <c r="T42" i="29"/>
  <c r="AG42" i="29" s="1"/>
  <c r="N51" i="29"/>
  <c r="U51" i="29" s="1"/>
  <c r="Z4" i="34"/>
  <c r="AD4" i="34" s="1"/>
  <c r="AP4" i="34" s="1"/>
  <c r="T26" i="29"/>
  <c r="AG26" i="29" s="1"/>
  <c r="T15" i="29"/>
  <c r="AG15" i="29" s="1"/>
  <c r="AI82" i="29"/>
  <c r="W82" i="29"/>
  <c r="AJ82" i="29" s="1"/>
  <c r="V61" i="29"/>
  <c r="V45" i="29"/>
  <c r="W45" i="29" s="1"/>
  <c r="AJ45" i="29" s="1"/>
  <c r="T37" i="29"/>
  <c r="AG37" i="29" s="1"/>
  <c r="T35" i="29"/>
  <c r="AG35" i="29" s="1"/>
  <c r="T71" i="29"/>
  <c r="AG71" i="29" s="1"/>
  <c r="N71" i="29"/>
  <c r="U71" i="29" s="1"/>
  <c r="AH71" i="29" s="1"/>
  <c r="T64" i="29"/>
  <c r="AG64" i="29" s="1"/>
  <c r="T29" i="29"/>
  <c r="AG29" i="29" s="1"/>
  <c r="N24" i="29"/>
  <c r="U24" i="29" s="1"/>
  <c r="AH24" i="29" s="1"/>
  <c r="T24" i="29"/>
  <c r="AG24" i="29" s="1"/>
  <c r="T19" i="29"/>
  <c r="AG19" i="29" s="1"/>
  <c r="T14" i="29"/>
  <c r="AG14" i="29" s="1"/>
  <c r="R14" i="34"/>
  <c r="T14" i="34" s="1"/>
  <c r="V14" i="34" s="1"/>
  <c r="X14" i="34" s="1"/>
  <c r="T63" i="29"/>
  <c r="AG63" i="29" s="1"/>
  <c r="N63" i="29"/>
  <c r="U63" i="29" s="1"/>
  <c r="V63" i="29" s="1"/>
  <c r="V76" i="29"/>
  <c r="W76" i="24"/>
  <c r="AK76" i="24" s="1"/>
  <c r="AJ76" i="24"/>
  <c r="N80" i="29"/>
  <c r="U80" i="29" s="1"/>
  <c r="AH80" i="29" s="1"/>
  <c r="N31" i="29"/>
  <c r="U31" i="29" s="1"/>
  <c r="AH31" i="29" s="1"/>
  <c r="N13" i="29"/>
  <c r="U13" i="29" s="1"/>
  <c r="AH13" i="29" s="1"/>
  <c r="N47" i="29"/>
  <c r="U47" i="29" s="1"/>
  <c r="V47" i="29" s="1"/>
  <c r="T47" i="29"/>
  <c r="AG47" i="29" s="1"/>
  <c r="T27" i="29"/>
  <c r="AG27" i="29" s="1"/>
  <c r="N27" i="29"/>
  <c r="U27" i="29" s="1"/>
  <c r="AH27" i="29" s="1"/>
  <c r="X78" i="24"/>
  <c r="AL78" i="24" s="1"/>
  <c r="W77" i="24"/>
  <c r="AK77" i="24" s="1"/>
  <c r="AJ47" i="24"/>
  <c r="T81" i="29"/>
  <c r="AG81" i="29" s="1"/>
  <c r="N6" i="29"/>
  <c r="U6" i="29" s="1"/>
  <c r="AH6" i="29" s="1"/>
  <c r="N75" i="29"/>
  <c r="U75" i="29" s="1"/>
  <c r="X79" i="24"/>
  <c r="AL79" i="24" s="1"/>
  <c r="S24" i="34"/>
  <c r="U24" i="34" s="1"/>
  <c r="W24" i="34" s="1"/>
  <c r="Y24" i="34" s="1"/>
  <c r="R24" i="34"/>
  <c r="T24" i="34" s="1"/>
  <c r="V24" i="34" s="1"/>
  <c r="X24" i="34" s="1"/>
  <c r="K22" i="34"/>
  <c r="M22" i="34" s="1"/>
  <c r="O22" i="34" s="1"/>
  <c r="Q22" i="34" s="1"/>
  <c r="K18" i="34"/>
  <c r="M18" i="34" s="1"/>
  <c r="O18" i="34" s="1"/>
  <c r="Q18" i="34" s="1"/>
  <c r="J18" i="34"/>
  <c r="L18" i="34" s="1"/>
  <c r="N18" i="34" s="1"/>
  <c r="P18" i="34" s="1"/>
  <c r="J16" i="34"/>
  <c r="L16" i="34" s="1"/>
  <c r="N16" i="34" s="1"/>
  <c r="P16" i="34" s="1"/>
  <c r="Z16" i="34" s="1"/>
  <c r="T69" i="29"/>
  <c r="AG69" i="29" s="1"/>
  <c r="N69" i="29"/>
  <c r="U69" i="29" s="1"/>
  <c r="AH69" i="29" s="1"/>
  <c r="R13" i="34"/>
  <c r="T13" i="34" s="1"/>
  <c r="V13" i="34" s="1"/>
  <c r="X13" i="34" s="1"/>
  <c r="Z13" i="34" s="1"/>
  <c r="AA13" i="34" s="1"/>
  <c r="AB13" i="34" s="1"/>
  <c r="AC13" i="34" s="1"/>
  <c r="AO13" i="34" s="1"/>
  <c r="J9" i="34"/>
  <c r="L9" i="34" s="1"/>
  <c r="N9" i="34" s="1"/>
  <c r="P9" i="34" s="1"/>
  <c r="J8" i="34"/>
  <c r="L8" i="34" s="1"/>
  <c r="N8" i="34" s="1"/>
  <c r="P8" i="34" s="1"/>
  <c r="J7" i="34"/>
  <c r="L7" i="34" s="1"/>
  <c r="N7" i="34" s="1"/>
  <c r="P7" i="34" s="1"/>
  <c r="J5" i="34"/>
  <c r="L5" i="34" s="1"/>
  <c r="N5" i="34" s="1"/>
  <c r="P5" i="34" s="1"/>
  <c r="S3" i="34"/>
  <c r="U3" i="34" s="1"/>
  <c r="W3" i="34" s="1"/>
  <c r="Y3" i="34" s="1"/>
  <c r="R3" i="34"/>
  <c r="T3" i="34" s="1"/>
  <c r="V3" i="34" s="1"/>
  <c r="X3" i="34" s="1"/>
  <c r="K11" i="34"/>
  <c r="M11" i="34" s="1"/>
  <c r="O11" i="34" s="1"/>
  <c r="Q11" i="34" s="1"/>
  <c r="Z11" i="34" s="1"/>
  <c r="K9" i="34"/>
  <c r="M9" i="34" s="1"/>
  <c r="O9" i="34" s="1"/>
  <c r="Q9" i="34" s="1"/>
  <c r="K7" i="34"/>
  <c r="M7" i="34" s="1"/>
  <c r="O7" i="34" s="1"/>
  <c r="Q7" i="34" s="1"/>
  <c r="K5" i="34"/>
  <c r="M5" i="34" s="1"/>
  <c r="O5" i="34" s="1"/>
  <c r="Q5" i="34" s="1"/>
  <c r="S14" i="34"/>
  <c r="U14" i="34" s="1"/>
  <c r="W14" i="34" s="1"/>
  <c r="Y14" i="34" s="1"/>
  <c r="K23" i="34"/>
  <c r="M23" i="34" s="1"/>
  <c r="O23" i="34" s="1"/>
  <c r="Q23" i="34" s="1"/>
  <c r="J23" i="34"/>
  <c r="L23" i="34" s="1"/>
  <c r="N23" i="34" s="1"/>
  <c r="P23" i="34" s="1"/>
  <c r="J22" i="34"/>
  <c r="L22" i="34" s="1"/>
  <c r="N22" i="34" s="1"/>
  <c r="P22" i="34" s="1"/>
  <c r="Z22" i="34" s="1"/>
  <c r="K21" i="34"/>
  <c r="M21" i="34" s="1"/>
  <c r="O21" i="34" s="1"/>
  <c r="Q21" i="34" s="1"/>
  <c r="J21" i="34"/>
  <c r="L21" i="34" s="1"/>
  <c r="N21" i="34" s="1"/>
  <c r="P21" i="34" s="1"/>
  <c r="K19" i="34"/>
  <c r="M19" i="34" s="1"/>
  <c r="O19" i="34" s="1"/>
  <c r="Q19" i="34" s="1"/>
  <c r="J19" i="34"/>
  <c r="L19" i="34" s="1"/>
  <c r="N19" i="34" s="1"/>
  <c r="P19" i="34" s="1"/>
  <c r="K17" i="34"/>
  <c r="M17" i="34" s="1"/>
  <c r="O17" i="34" s="1"/>
  <c r="Q17" i="34" s="1"/>
  <c r="J17" i="34"/>
  <c r="L17" i="34" s="1"/>
  <c r="N17" i="34" s="1"/>
  <c r="P17" i="34" s="1"/>
  <c r="K15" i="34"/>
  <c r="M15" i="34" s="1"/>
  <c r="O15" i="34" s="1"/>
  <c r="Q15" i="34" s="1"/>
  <c r="J15" i="34"/>
  <c r="L15" i="34" s="1"/>
  <c r="N15" i="34" s="1"/>
  <c r="P15" i="34" s="1"/>
  <c r="X55" i="24"/>
  <c r="AL55" i="24" s="1"/>
  <c r="AK55" i="24"/>
  <c r="X53" i="24"/>
  <c r="AL53" i="24" s="1"/>
  <c r="AK53" i="24"/>
  <c r="AK72" i="24"/>
  <c r="X72" i="24"/>
  <c r="AL72" i="24" s="1"/>
  <c r="X62" i="24"/>
  <c r="AL62" i="24" s="1"/>
  <c r="AJ44" i="24"/>
  <c r="W65" i="24"/>
  <c r="X65" i="24" s="1"/>
  <c r="AL65" i="24" s="1"/>
  <c r="W69" i="24"/>
  <c r="AJ62" i="24"/>
  <c r="AJ48" i="24"/>
  <c r="W74" i="24"/>
  <c r="AK74" i="24" s="1"/>
  <c r="AJ49" i="24"/>
  <c r="AJ55" i="24"/>
  <c r="W75" i="24"/>
  <c r="X75" i="24" s="1"/>
  <c r="AL75" i="24" s="1"/>
  <c r="AK52" i="24"/>
  <c r="X52" i="24"/>
  <c r="AL52" i="24" s="1"/>
  <c r="W46" i="24"/>
  <c r="W64" i="24"/>
  <c r="AJ64" i="24"/>
  <c r="W82" i="24"/>
  <c r="X82" i="24" s="1"/>
  <c r="AL82" i="24" s="1"/>
  <c r="AJ66" i="24"/>
  <c r="AK60" i="24"/>
  <c r="X60" i="24"/>
  <c r="AL60" i="24" s="1"/>
  <c r="AJ57" i="24"/>
  <c r="W57" i="24"/>
  <c r="AK57" i="24" s="1"/>
  <c r="AJ50" i="24"/>
  <c r="W70" i="24"/>
  <c r="AJ52" i="24"/>
  <c r="W81" i="24"/>
  <c r="AJ58" i="24"/>
  <c r="W58" i="24"/>
  <c r="AK45" i="24"/>
  <c r="X45" i="24"/>
  <c r="AL45" i="24" s="1"/>
  <c r="AK44" i="24"/>
  <c r="X44" i="24"/>
  <c r="AL44" i="24" s="1"/>
  <c r="V81" i="29"/>
  <c r="AH81" i="29"/>
  <c r="X66" i="24"/>
  <c r="AL66" i="24" s="1"/>
  <c r="AK66" i="24"/>
  <c r="AK49" i="24"/>
  <c r="X49" i="24"/>
  <c r="AL49" i="24" s="1"/>
  <c r="AH54" i="29"/>
  <c r="AH58" i="29"/>
  <c r="V58" i="29"/>
  <c r="AH70" i="29"/>
  <c r="V70" i="29"/>
  <c r="N67" i="29"/>
  <c r="U67" i="29" s="1"/>
  <c r="T67" i="29"/>
  <c r="AG67" i="29" s="1"/>
  <c r="N62" i="29"/>
  <c r="U62" i="29" s="1"/>
  <c r="T62" i="29"/>
  <c r="AG62" i="29" s="1"/>
  <c r="N53" i="29"/>
  <c r="U53" i="29" s="1"/>
  <c r="T53" i="29"/>
  <c r="AG53" i="29" s="1"/>
  <c r="T22" i="29"/>
  <c r="AG22" i="29" s="1"/>
  <c r="N22" i="29"/>
  <c r="U22" i="29" s="1"/>
  <c r="AH22" i="29" s="1"/>
  <c r="AJ56" i="24"/>
  <c r="W56" i="24"/>
  <c r="W54" i="24"/>
  <c r="AJ54" i="24"/>
  <c r="AA4" i="34"/>
  <c r="AB4" i="34" s="1"/>
  <c r="AC4" i="34" s="1"/>
  <c r="AO4" i="34" s="1"/>
  <c r="AH78" i="29"/>
  <c r="V78" i="29"/>
  <c r="T66" i="29"/>
  <c r="AG66" i="29" s="1"/>
  <c r="N66" i="29"/>
  <c r="U66" i="29" s="1"/>
  <c r="V56" i="29"/>
  <c r="AH56" i="29"/>
  <c r="AJ45" i="24"/>
  <c r="W55" i="29"/>
  <c r="AJ55" i="29" s="1"/>
  <c r="AI55" i="29"/>
  <c r="V72" i="29"/>
  <c r="AH72" i="29"/>
  <c r="AH68" i="29"/>
  <c r="V57" i="29"/>
  <c r="AH57" i="29"/>
  <c r="Z5" i="34"/>
  <c r="AH79" i="29"/>
  <c r="V79" i="29"/>
  <c r="AI77" i="29"/>
  <c r="W77" i="29"/>
  <c r="AJ77" i="29" s="1"/>
  <c r="N48" i="29"/>
  <c r="U48" i="29" s="1"/>
  <c r="T48" i="29"/>
  <c r="AG48" i="29" s="1"/>
  <c r="T17" i="29"/>
  <c r="AG17" i="29" s="1"/>
  <c r="N17" i="29"/>
  <c r="U17" i="29" s="1"/>
  <c r="AH17" i="29" s="1"/>
  <c r="T11" i="29"/>
  <c r="AG11" i="29" s="1"/>
  <c r="N11" i="29"/>
  <c r="U11" i="29" s="1"/>
  <c r="AH11" i="29" s="1"/>
  <c r="W71" i="24"/>
  <c r="AJ71" i="24"/>
  <c r="X59" i="24"/>
  <c r="AL59" i="24" s="1"/>
  <c r="AK59" i="24"/>
  <c r="V73" i="29"/>
  <c r="AH55" i="29"/>
  <c r="V64" i="29"/>
  <c r="AI74" i="29"/>
  <c r="AH74" i="29"/>
  <c r="T23" i="29"/>
  <c r="AG23" i="29" s="1"/>
  <c r="T34" i="29"/>
  <c r="AG34" i="29" s="1"/>
  <c r="T7" i="29"/>
  <c r="AG7" i="29" s="1"/>
  <c r="AJ59" i="24"/>
  <c r="N3" i="29"/>
  <c r="U3" i="29" s="1"/>
  <c r="AH3" i="29" s="1"/>
  <c r="N12" i="29"/>
  <c r="U12" i="29" s="1"/>
  <c r="AH12" i="29" s="1"/>
  <c r="T12" i="29"/>
  <c r="AG12" i="29" s="1"/>
  <c r="N49" i="29"/>
  <c r="U49" i="29" s="1"/>
  <c r="T49" i="29"/>
  <c r="AG49" i="29" s="1"/>
  <c r="T43" i="29"/>
  <c r="AG43" i="29" s="1"/>
  <c r="N43" i="29"/>
  <c r="U43" i="29" s="1"/>
  <c r="N20" i="29"/>
  <c r="U20" i="29" s="1"/>
  <c r="AH20" i="29" s="1"/>
  <c r="T20" i="29"/>
  <c r="AG20" i="29" s="1"/>
  <c r="AH77" i="29"/>
  <c r="T4" i="29"/>
  <c r="AG4" i="29" s="1"/>
  <c r="V65" i="29"/>
  <c r="AH65" i="29"/>
  <c r="T70" i="29"/>
  <c r="AG70" i="29" s="1"/>
  <c r="N52" i="29"/>
  <c r="U52" i="29" s="1"/>
  <c r="T52" i="29"/>
  <c r="AG52" i="29" s="1"/>
  <c r="N33" i="29"/>
  <c r="U33" i="29" s="1"/>
  <c r="AH33" i="29" s="1"/>
  <c r="T33" i="29"/>
  <c r="AG33" i="29" s="1"/>
  <c r="T39" i="29"/>
  <c r="AG39" i="29" s="1"/>
  <c r="N50" i="29"/>
  <c r="U50" i="29" s="1"/>
  <c r="T58" i="29"/>
  <c r="AG58" i="29" s="1"/>
  <c r="V51" i="29"/>
  <c r="AH51" i="29"/>
  <c r="T59" i="29"/>
  <c r="AG59" i="29" s="1"/>
  <c r="N59" i="29"/>
  <c r="U59" i="29" s="1"/>
  <c r="T41" i="29"/>
  <c r="AG41" i="29" s="1"/>
  <c r="N41" i="29"/>
  <c r="U41" i="29" s="1"/>
  <c r="AH41" i="29" s="1"/>
  <c r="T28" i="29"/>
  <c r="AG28" i="29" s="1"/>
  <c r="T16" i="29"/>
  <c r="AG16" i="29" s="1"/>
  <c r="N16" i="29"/>
  <c r="U16" i="29" s="1"/>
  <c r="AH16" i="29" s="1"/>
  <c r="V44" i="29" l="1"/>
  <c r="AH82" i="29"/>
  <c r="AH47" i="29"/>
  <c r="AK75" i="24"/>
  <c r="V69" i="29"/>
  <c r="AI69" i="29" s="1"/>
  <c r="Z17" i="34"/>
  <c r="AD17" i="34" s="1"/>
  <c r="Z18" i="34"/>
  <c r="AD18" i="34" s="1"/>
  <c r="AP18" i="34" s="1"/>
  <c r="Z15" i="34"/>
  <c r="AD15" i="34" s="1"/>
  <c r="AP15" i="34" s="1"/>
  <c r="Z19" i="34"/>
  <c r="AD19" i="34" s="1"/>
  <c r="AE19" i="34" s="1"/>
  <c r="Z3" i="34"/>
  <c r="Z8" i="34"/>
  <c r="Z10" i="34"/>
  <c r="Z12" i="34"/>
  <c r="X80" i="24"/>
  <c r="AL80" i="24" s="1"/>
  <c r="AK65" i="24"/>
  <c r="W60" i="29"/>
  <c r="AJ60" i="29" s="1"/>
  <c r="V46" i="29"/>
  <c r="AI46" i="29" s="1"/>
  <c r="AA20" i="34"/>
  <c r="AB20" i="34" s="1"/>
  <c r="AC20" i="34" s="1"/>
  <c r="AO20" i="34" s="1"/>
  <c r="Z7" i="34"/>
  <c r="AK67" i="24"/>
  <c r="AI45" i="29"/>
  <c r="AH60" i="29"/>
  <c r="X63" i="24"/>
  <c r="AL63" i="24" s="1"/>
  <c r="X74" i="24"/>
  <c r="AL74" i="24" s="1"/>
  <c r="AK82" i="24"/>
  <c r="X61" i="24"/>
  <c r="AL61" i="24" s="1"/>
  <c r="AK73" i="24"/>
  <c r="X68" i="24"/>
  <c r="AL68" i="24" s="1"/>
  <c r="V71" i="29"/>
  <c r="W71" i="29" s="1"/>
  <c r="AJ71" i="29" s="1"/>
  <c r="X57" i="24"/>
  <c r="AL57" i="24" s="1"/>
  <c r="AH63" i="29"/>
  <c r="AD13" i="34"/>
  <c r="AP13" i="34" s="1"/>
  <c r="Z21" i="34"/>
  <c r="V80" i="29"/>
  <c r="W80" i="29" s="1"/>
  <c r="AJ80" i="29" s="1"/>
  <c r="X77" i="24"/>
  <c r="AL77" i="24" s="1"/>
  <c r="V75" i="29"/>
  <c r="AH75" i="29"/>
  <c r="Z14" i="34"/>
  <c r="X76" i="24"/>
  <c r="AL76" i="24" s="1"/>
  <c r="Z23" i="34"/>
  <c r="Z9" i="34"/>
  <c r="Z24" i="34"/>
  <c r="W44" i="29"/>
  <c r="AJ44" i="29" s="1"/>
  <c r="AI44" i="29"/>
  <c r="W76" i="29"/>
  <c r="AJ76" i="29" s="1"/>
  <c r="AI76" i="29"/>
  <c r="AI61" i="29"/>
  <c r="W61" i="29"/>
  <c r="AJ61" i="29" s="1"/>
  <c r="X69" i="24"/>
  <c r="AL69" i="24" s="1"/>
  <c r="AK69" i="24"/>
  <c r="X70" i="24"/>
  <c r="AL70" i="24" s="1"/>
  <c r="AK70" i="24"/>
  <c r="X81" i="24"/>
  <c r="AL81" i="24" s="1"/>
  <c r="AK81" i="24"/>
  <c r="AK46" i="24"/>
  <c r="X46" i="24"/>
  <c r="AL46" i="24" s="1"/>
  <c r="X64" i="24"/>
  <c r="AL64" i="24" s="1"/>
  <c r="AK64" i="24"/>
  <c r="AI47" i="29"/>
  <c r="W47" i="29"/>
  <c r="AJ47" i="29" s="1"/>
  <c r="AI65" i="29"/>
  <c r="W65" i="29"/>
  <c r="AJ65" i="29" s="1"/>
  <c r="AI64" i="29"/>
  <c r="W64" i="29"/>
  <c r="AJ64" i="29" s="1"/>
  <c r="AH48" i="29"/>
  <c r="V48" i="29"/>
  <c r="AD3" i="34"/>
  <c r="AP3" i="34" s="1"/>
  <c r="AA3" i="34"/>
  <c r="AB3" i="34" s="1"/>
  <c r="AC3" i="34" s="1"/>
  <c r="AO3" i="34" s="1"/>
  <c r="AA8" i="34"/>
  <c r="AB8" i="34" s="1"/>
  <c r="AC8" i="34" s="1"/>
  <c r="AO8" i="34" s="1"/>
  <c r="AD8" i="34"/>
  <c r="AP8" i="34" s="1"/>
  <c r="AI57" i="29"/>
  <c r="W57" i="29"/>
  <c r="AJ57" i="29" s="1"/>
  <c r="AI72" i="29"/>
  <c r="W72" i="29"/>
  <c r="AJ72" i="29" s="1"/>
  <c r="AH66" i="29"/>
  <c r="V66" i="29"/>
  <c r="AD11" i="34"/>
  <c r="AP11" i="34" s="1"/>
  <c r="AA11" i="34"/>
  <c r="AB11" i="34" s="1"/>
  <c r="AC11" i="34" s="1"/>
  <c r="AO11" i="34" s="1"/>
  <c r="X54" i="24"/>
  <c r="AL54" i="24" s="1"/>
  <c r="AK54" i="24"/>
  <c r="AH62" i="29"/>
  <c r="V62" i="29"/>
  <c r="X58" i="24"/>
  <c r="AL58" i="24" s="1"/>
  <c r="AK58" i="24"/>
  <c r="AE20" i="34"/>
  <c r="AP20" i="34"/>
  <c r="AI51" i="29"/>
  <c r="W51" i="29"/>
  <c r="AJ51" i="29" s="1"/>
  <c r="V52" i="29"/>
  <c r="AH52" i="29"/>
  <c r="AH49" i="29"/>
  <c r="V49" i="29"/>
  <c r="W79" i="29"/>
  <c r="AJ79" i="29" s="1"/>
  <c r="AI79" i="29"/>
  <c r="AD5" i="34"/>
  <c r="AP5" i="34" s="1"/>
  <c r="AA5" i="34"/>
  <c r="AB5" i="34" s="1"/>
  <c r="AC5" i="34" s="1"/>
  <c r="AO5" i="34" s="1"/>
  <c r="AK56" i="24"/>
  <c r="X56" i="24"/>
  <c r="AL56" i="24" s="1"/>
  <c r="AD16" i="34"/>
  <c r="AA16" i="34"/>
  <c r="AB16" i="34" s="1"/>
  <c r="AC16" i="34" s="1"/>
  <c r="AO16" i="34" s="1"/>
  <c r="AI54" i="29"/>
  <c r="W54" i="29"/>
  <c r="AJ54" i="29" s="1"/>
  <c r="AH59" i="29"/>
  <c r="V59" i="29"/>
  <c r="AH43" i="29"/>
  <c r="V43" i="29"/>
  <c r="W73" i="29"/>
  <c r="AJ73" i="29" s="1"/>
  <c r="AI73" i="29"/>
  <c r="X71" i="24"/>
  <c r="AL71" i="24" s="1"/>
  <c r="AK71" i="24"/>
  <c r="W63" i="29"/>
  <c r="AJ63" i="29" s="1"/>
  <c r="AI63" i="29"/>
  <c r="AI68" i="29"/>
  <c r="W68" i="29"/>
  <c r="AJ68" i="29" s="1"/>
  <c r="W78" i="29"/>
  <c r="AJ78" i="29" s="1"/>
  <c r="AI78" i="29"/>
  <c r="AH53" i="29"/>
  <c r="V53" i="29"/>
  <c r="V67" i="29"/>
  <c r="AH67" i="29"/>
  <c r="W58" i="29"/>
  <c r="AJ58" i="29" s="1"/>
  <c r="AI58" i="29"/>
  <c r="AD6" i="34"/>
  <c r="AP6" i="34" s="1"/>
  <c r="AA6" i="34"/>
  <c r="AB6" i="34" s="1"/>
  <c r="AC6" i="34" s="1"/>
  <c r="AO6" i="34" s="1"/>
  <c r="W69" i="29"/>
  <c r="AJ69" i="29" s="1"/>
  <c r="AH50" i="29"/>
  <c r="V50" i="29"/>
  <c r="AA22" i="34"/>
  <c r="AB22" i="34" s="1"/>
  <c r="AC22" i="34" s="1"/>
  <c r="AO22" i="34" s="1"/>
  <c r="AD22" i="34"/>
  <c r="W56" i="29"/>
  <c r="AJ56" i="29" s="1"/>
  <c r="AI56" i="29"/>
  <c r="AI70" i="29"/>
  <c r="W70" i="29"/>
  <c r="AJ70" i="29" s="1"/>
  <c r="W81" i="29"/>
  <c r="AJ81" i="29" s="1"/>
  <c r="AI81" i="29"/>
  <c r="AA17" i="34" l="1"/>
  <c r="AB17" i="34" s="1"/>
  <c r="AC17" i="34" s="1"/>
  <c r="AO17" i="34" s="1"/>
  <c r="AI71" i="29"/>
  <c r="AA18" i="34"/>
  <c r="AB18" i="34" s="1"/>
  <c r="AC18" i="34" s="1"/>
  <c r="AO18" i="34" s="1"/>
  <c r="AE15" i="34"/>
  <c r="AE18" i="34"/>
  <c r="AA15" i="34"/>
  <c r="AB15" i="34" s="1"/>
  <c r="AC15" i="34" s="1"/>
  <c r="AO15" i="34" s="1"/>
  <c r="AI80" i="29"/>
  <c r="AP19" i="34"/>
  <c r="AA19" i="34"/>
  <c r="AB19" i="34" s="1"/>
  <c r="AC19" i="34" s="1"/>
  <c r="AO19" i="34" s="1"/>
  <c r="AA10" i="34"/>
  <c r="AB10" i="34" s="1"/>
  <c r="AC10" i="34" s="1"/>
  <c r="AO10" i="34" s="1"/>
  <c r="AD10" i="34"/>
  <c r="AP10" i="34" s="1"/>
  <c r="AA12" i="34"/>
  <c r="AB12" i="34" s="1"/>
  <c r="AC12" i="34" s="1"/>
  <c r="AO12" i="34" s="1"/>
  <c r="AD12" i="34"/>
  <c r="AP12" i="34" s="1"/>
  <c r="W46" i="29"/>
  <c r="AJ46" i="29" s="1"/>
  <c r="AA7" i="34"/>
  <c r="AB7" i="34" s="1"/>
  <c r="AC7" i="34" s="1"/>
  <c r="AO7" i="34" s="1"/>
  <c r="AD7" i="34"/>
  <c r="AP7" i="34" s="1"/>
  <c r="AI75" i="29"/>
  <c r="W75" i="29"/>
  <c r="AJ75" i="29" s="1"/>
  <c r="AD24" i="34"/>
  <c r="AA24" i="34"/>
  <c r="AB24" i="34" s="1"/>
  <c r="AC24" i="34" s="1"/>
  <c r="AO24" i="34" s="1"/>
  <c r="AA9" i="34"/>
  <c r="AB9" i="34" s="1"/>
  <c r="AC9" i="34" s="1"/>
  <c r="AO9" i="34" s="1"/>
  <c r="AD9" i="34"/>
  <c r="AP9" i="34" s="1"/>
  <c r="AA14" i="34"/>
  <c r="AB14" i="34" s="1"/>
  <c r="AC14" i="34" s="1"/>
  <c r="AO14" i="34" s="1"/>
  <c r="AD14" i="34"/>
  <c r="AD23" i="34"/>
  <c r="AA23" i="34"/>
  <c r="AB23" i="34" s="1"/>
  <c r="AC23" i="34" s="1"/>
  <c r="AO23" i="34" s="1"/>
  <c r="AD21" i="34"/>
  <c r="AA21" i="34"/>
  <c r="AB21" i="34" s="1"/>
  <c r="AC21" i="34" s="1"/>
  <c r="AO21" i="34" s="1"/>
  <c r="AI53" i="29"/>
  <c r="W53" i="29"/>
  <c r="AJ53" i="29" s="1"/>
  <c r="W59" i="29"/>
  <c r="AJ59" i="29" s="1"/>
  <c r="AI59" i="29"/>
  <c r="AI62" i="29"/>
  <c r="W62" i="29"/>
  <c r="AJ62" i="29" s="1"/>
  <c r="W48" i="29"/>
  <c r="AJ48" i="29" s="1"/>
  <c r="AI48" i="29"/>
  <c r="AE16" i="34"/>
  <c r="AP16" i="34"/>
  <c r="W52" i="29"/>
  <c r="AJ52" i="29" s="1"/>
  <c r="AI52" i="29"/>
  <c r="AF20" i="34"/>
  <c r="AR20" i="34" s="1"/>
  <c r="AQ20" i="34"/>
  <c r="AI43" i="29"/>
  <c r="W43" i="29"/>
  <c r="AJ43" i="29" s="1"/>
  <c r="W49" i="29"/>
  <c r="AJ49" i="29" s="1"/>
  <c r="AI49" i="29"/>
  <c r="W66" i="29"/>
  <c r="AJ66" i="29" s="1"/>
  <c r="AI66" i="29"/>
  <c r="AP22" i="34"/>
  <c r="AE22" i="34"/>
  <c r="AI50" i="29"/>
  <c r="W50" i="29"/>
  <c r="AJ50" i="29" s="1"/>
  <c r="AQ18" i="34"/>
  <c r="AF18" i="34"/>
  <c r="AR18" i="34" s="1"/>
  <c r="W67" i="29"/>
  <c r="AJ67" i="29" s="1"/>
  <c r="AI67" i="29"/>
  <c r="AP17" i="34"/>
  <c r="AE17" i="34"/>
  <c r="AF19" i="34"/>
  <c r="AR19" i="34" s="1"/>
  <c r="AQ19" i="34"/>
  <c r="AQ15" i="34" l="1"/>
  <c r="AF15" i="34"/>
  <c r="AR15" i="34" s="1"/>
  <c r="AP14" i="34"/>
  <c r="AE14" i="34"/>
  <c r="AP21" i="34"/>
  <c r="AE21" i="34"/>
  <c r="AE24" i="34"/>
  <c r="AP24" i="34"/>
  <c r="AP23" i="34"/>
  <c r="AE23" i="34"/>
  <c r="AQ22" i="34"/>
  <c r="AF22" i="34"/>
  <c r="AR22" i="34" s="1"/>
  <c r="AQ17" i="34"/>
  <c r="AF17" i="34"/>
  <c r="AR17" i="34" s="1"/>
  <c r="AQ16" i="34"/>
  <c r="AF16" i="34"/>
  <c r="AR16" i="34" s="1"/>
  <c r="AF14" i="34" l="1"/>
  <c r="AR14" i="34" s="1"/>
  <c r="AQ14" i="34"/>
  <c r="AF23" i="34"/>
  <c r="AR23" i="34" s="1"/>
  <c r="AQ23" i="34"/>
  <c r="AQ21" i="34"/>
  <c r="AF21" i="34"/>
  <c r="AR21" i="34" s="1"/>
  <c r="AQ24" i="34"/>
  <c r="AF24" i="34"/>
  <c r="AR24" i="3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dena grabinar</author>
  </authors>
  <commentList>
    <comment ref="AG43" authorId="0" shapeId="0" xr:uid="{00000000-0006-0000-0700-000001000000}">
      <text>
        <r>
          <rPr>
            <sz val="9"/>
            <color indexed="81"/>
            <rFont val="Tahoma"/>
            <family val="2"/>
          </rPr>
          <t>Bioavailable metal concentration exceeds PNEC based on site-specific conditions.</t>
        </r>
      </text>
    </comment>
    <comment ref="AG44" authorId="0" shapeId="0" xr:uid="{00000000-0006-0000-0700-000002000000}">
      <text>
        <r>
          <rPr>
            <sz val="9"/>
            <color indexed="81"/>
            <rFont val="Tahoma"/>
            <family val="2"/>
          </rPr>
          <t>Bioavailable metal concentration exceeds PNEC based on site-specific conditions.</t>
        </r>
      </text>
    </comment>
    <comment ref="AG45" authorId="0" shapeId="0" xr:uid="{00000000-0006-0000-0700-000003000000}">
      <text>
        <r>
          <rPr>
            <sz val="9"/>
            <color indexed="81"/>
            <rFont val="Tahoma"/>
            <family val="2"/>
          </rPr>
          <t>Bioavailable metal concentration exceeds PNEC based on site-specific conditions.</t>
        </r>
      </text>
    </comment>
    <comment ref="AG46" authorId="0" shapeId="0" xr:uid="{00000000-0006-0000-0700-000004000000}">
      <text>
        <r>
          <rPr>
            <sz val="9"/>
            <color indexed="81"/>
            <rFont val="Tahoma"/>
            <family val="2"/>
          </rPr>
          <t>Bioavailable metal concentration exceeds PNEC based on site-specific conditions.</t>
        </r>
      </text>
    </comment>
    <comment ref="AG47" authorId="0" shapeId="0" xr:uid="{00000000-0006-0000-0700-000005000000}">
      <text>
        <r>
          <rPr>
            <sz val="9"/>
            <color indexed="81"/>
            <rFont val="Tahoma"/>
            <family val="2"/>
          </rPr>
          <t>Bioavailable metal concentration exceeds PNEC based on site-specific conditions.</t>
        </r>
      </text>
    </comment>
    <comment ref="AG48" authorId="0" shapeId="0" xr:uid="{00000000-0006-0000-0700-000006000000}">
      <text>
        <r>
          <rPr>
            <sz val="9"/>
            <color indexed="81"/>
            <rFont val="Tahoma"/>
            <family val="2"/>
          </rPr>
          <t>Bioavailable metal concentration exceeds PNEC based on site-specific conditions.</t>
        </r>
      </text>
    </comment>
    <comment ref="AG49" authorId="0" shapeId="0" xr:uid="{00000000-0006-0000-0700-000007000000}">
      <text>
        <r>
          <rPr>
            <sz val="9"/>
            <color indexed="81"/>
            <rFont val="Tahoma"/>
            <family val="2"/>
          </rPr>
          <t>Bioavailable metal concentration exceeds PNEC based on site-specific conditions.</t>
        </r>
      </text>
    </comment>
    <comment ref="AG50" authorId="0" shapeId="0" xr:uid="{00000000-0006-0000-0700-000008000000}">
      <text>
        <r>
          <rPr>
            <sz val="9"/>
            <color indexed="81"/>
            <rFont val="Tahoma"/>
            <family val="2"/>
          </rPr>
          <t>Bioavailable metal concentration exceeds PNEC based on site-specific conditions.</t>
        </r>
      </text>
    </comment>
    <comment ref="AG51" authorId="0" shapeId="0" xr:uid="{00000000-0006-0000-0700-000009000000}">
      <text>
        <r>
          <rPr>
            <sz val="9"/>
            <color indexed="81"/>
            <rFont val="Tahoma"/>
            <family val="2"/>
          </rPr>
          <t>Bioavailable metal concentration exceeds PNEC based on site-specific conditions.</t>
        </r>
      </text>
    </comment>
    <comment ref="AG52" authorId="0" shapeId="0" xr:uid="{00000000-0006-0000-0700-00000A000000}">
      <text>
        <r>
          <rPr>
            <sz val="9"/>
            <color indexed="81"/>
            <rFont val="Tahoma"/>
            <family val="2"/>
          </rPr>
          <t>Bioavailable metal concentration exceeds PNEC based on site-specific conditions.</t>
        </r>
      </text>
    </comment>
    <comment ref="AG53" authorId="0" shapeId="0" xr:uid="{00000000-0006-0000-0700-00000B000000}">
      <text>
        <r>
          <rPr>
            <sz val="9"/>
            <color indexed="81"/>
            <rFont val="Tahoma"/>
            <family val="2"/>
          </rPr>
          <t>Bioavailable metal concentration exceeds PNEC based on site-specific conditions.</t>
        </r>
      </text>
    </comment>
    <comment ref="AG54" authorId="0" shapeId="0" xr:uid="{00000000-0006-0000-0700-00000C000000}">
      <text>
        <r>
          <rPr>
            <sz val="9"/>
            <color indexed="81"/>
            <rFont val="Tahoma"/>
            <family val="2"/>
          </rPr>
          <t>Bioavailable metal concentration exceeds PNEC based on site-specific conditions.</t>
        </r>
      </text>
    </comment>
    <comment ref="AG55" authorId="0" shapeId="0" xr:uid="{00000000-0006-0000-0700-00000D000000}">
      <text>
        <r>
          <rPr>
            <sz val="9"/>
            <color indexed="81"/>
            <rFont val="Tahoma"/>
            <family val="2"/>
          </rPr>
          <t>Bioavailable metal concentration exceeds PNEC based on site-specific conditions.</t>
        </r>
      </text>
    </comment>
    <comment ref="AG56" authorId="0" shapeId="0" xr:uid="{00000000-0006-0000-0700-00000E000000}">
      <text>
        <r>
          <rPr>
            <sz val="9"/>
            <color indexed="81"/>
            <rFont val="Tahoma"/>
            <family val="2"/>
          </rPr>
          <t>Bioavailable metal concentration exceeds PNEC based on site-specific conditions.</t>
        </r>
      </text>
    </comment>
    <comment ref="AG57" authorId="0" shapeId="0" xr:uid="{00000000-0006-0000-0700-00000F000000}">
      <text>
        <r>
          <rPr>
            <sz val="9"/>
            <color indexed="81"/>
            <rFont val="Tahoma"/>
            <family val="2"/>
          </rPr>
          <t>Bioavailable metal concentration exceeds PNEC based on site-specific conditions.</t>
        </r>
      </text>
    </comment>
    <comment ref="AG58" authorId="0" shapeId="0" xr:uid="{00000000-0006-0000-0700-000010000000}">
      <text>
        <r>
          <rPr>
            <sz val="9"/>
            <color indexed="81"/>
            <rFont val="Tahoma"/>
            <family val="2"/>
          </rPr>
          <t>Bioavailable metal concentration exceeds PNEC based on site-specific conditions.</t>
        </r>
      </text>
    </comment>
    <comment ref="AG59" authorId="0" shapeId="0" xr:uid="{00000000-0006-0000-0700-000011000000}">
      <text>
        <r>
          <rPr>
            <sz val="9"/>
            <color indexed="81"/>
            <rFont val="Tahoma"/>
            <family val="2"/>
          </rPr>
          <t>Bioavailable metal concentration exceeds PNEC based on site-specific conditions.</t>
        </r>
      </text>
    </comment>
    <comment ref="AG60" authorId="0" shapeId="0" xr:uid="{00000000-0006-0000-0700-000012000000}">
      <text>
        <r>
          <rPr>
            <sz val="9"/>
            <color indexed="81"/>
            <rFont val="Tahoma"/>
            <family val="2"/>
          </rPr>
          <t>Bioavailable metal concentration exceeds PNEC based on site-specific conditions.</t>
        </r>
      </text>
    </comment>
    <comment ref="AG61" authorId="0" shapeId="0" xr:uid="{00000000-0006-0000-0700-000013000000}">
      <text>
        <r>
          <rPr>
            <sz val="9"/>
            <color indexed="81"/>
            <rFont val="Tahoma"/>
            <family val="2"/>
          </rPr>
          <t>Bioavailable metal concentration exceeds PNEC based on site-specific conditions.</t>
        </r>
      </text>
    </comment>
    <comment ref="AG62" authorId="0" shapeId="0" xr:uid="{00000000-0006-0000-0700-000014000000}">
      <text>
        <r>
          <rPr>
            <sz val="9"/>
            <color indexed="81"/>
            <rFont val="Tahoma"/>
            <family val="2"/>
          </rPr>
          <t>Bioavailable metal concentration exceeds PNEC based on site-specific conditions.</t>
        </r>
      </text>
    </comment>
    <comment ref="AG63" authorId="0" shapeId="0" xr:uid="{00000000-0006-0000-0700-000015000000}">
      <text>
        <r>
          <rPr>
            <sz val="9"/>
            <color indexed="81"/>
            <rFont val="Tahoma"/>
            <family val="2"/>
          </rPr>
          <t>Bioavailable metal concentration exceeds PNEC based on site-specific conditions.</t>
        </r>
      </text>
    </comment>
    <comment ref="AG64" authorId="0" shapeId="0" xr:uid="{00000000-0006-0000-0700-000016000000}">
      <text>
        <r>
          <rPr>
            <sz val="9"/>
            <color indexed="81"/>
            <rFont val="Tahoma"/>
            <family val="2"/>
          </rPr>
          <t>Bioavailable metal concentration exceeds PNEC based on site-specific conditions.</t>
        </r>
      </text>
    </comment>
    <comment ref="AG65" authorId="0" shapeId="0" xr:uid="{00000000-0006-0000-0700-000017000000}">
      <text>
        <r>
          <rPr>
            <sz val="9"/>
            <color indexed="81"/>
            <rFont val="Tahoma"/>
            <family val="2"/>
          </rPr>
          <t>Bioavailable metal concentration exceeds PNEC based on site-specific conditions.</t>
        </r>
      </text>
    </comment>
    <comment ref="AG66" authorId="0" shapeId="0" xr:uid="{00000000-0006-0000-0700-000018000000}">
      <text>
        <r>
          <rPr>
            <sz val="9"/>
            <color indexed="81"/>
            <rFont val="Tahoma"/>
            <family val="2"/>
          </rPr>
          <t>Bioavailable metal concentration exceeds PNEC based on site-specific conditions.</t>
        </r>
      </text>
    </comment>
    <comment ref="AG67" authorId="0" shapeId="0" xr:uid="{00000000-0006-0000-0700-000019000000}">
      <text>
        <r>
          <rPr>
            <sz val="9"/>
            <color indexed="81"/>
            <rFont val="Tahoma"/>
            <family val="2"/>
          </rPr>
          <t>Bioavailable metal concentration exceeds PNEC based on site-specific conditions.</t>
        </r>
      </text>
    </comment>
    <comment ref="AG68" authorId="0" shapeId="0" xr:uid="{00000000-0006-0000-0700-00001A000000}">
      <text>
        <r>
          <rPr>
            <sz val="9"/>
            <color indexed="81"/>
            <rFont val="Tahoma"/>
            <family val="2"/>
          </rPr>
          <t>Bioavailable metal concentration exceeds PNEC based on site-specific conditions.</t>
        </r>
      </text>
    </comment>
    <comment ref="AG71" authorId="0" shapeId="0" xr:uid="{00000000-0006-0000-0700-00001B000000}">
      <text>
        <r>
          <rPr>
            <sz val="9"/>
            <color indexed="81"/>
            <rFont val="Tahoma"/>
            <family val="2"/>
          </rPr>
          <t>Bioavailable metal concentration exceeds PNEC based on site-specific conditions.</t>
        </r>
      </text>
    </comment>
    <comment ref="AG72" authorId="0" shapeId="0" xr:uid="{00000000-0006-0000-0700-00001C000000}">
      <text>
        <r>
          <rPr>
            <sz val="9"/>
            <color indexed="81"/>
            <rFont val="Tahoma"/>
            <family val="2"/>
          </rPr>
          <t>Bioavailable metal concentration exceeds PNEC based on site-specific conditions.</t>
        </r>
      </text>
    </comment>
    <comment ref="AG75" authorId="0" shapeId="0" xr:uid="{00000000-0006-0000-0700-00001D000000}">
      <text>
        <r>
          <rPr>
            <sz val="9"/>
            <color indexed="81"/>
            <rFont val="Tahoma"/>
            <family val="2"/>
          </rPr>
          <t>Bioavailable metal concentration exceeds PNEC based on site-specific conditions.</t>
        </r>
      </text>
    </comment>
    <comment ref="AG76" authorId="0" shapeId="0" xr:uid="{00000000-0006-0000-0700-00001E000000}">
      <text>
        <r>
          <rPr>
            <sz val="9"/>
            <color indexed="81"/>
            <rFont val="Tahoma"/>
            <family val="2"/>
          </rPr>
          <t>Bioavailable metal concentration exceeds PNEC based on site-specific conditions.</t>
        </r>
      </text>
    </comment>
    <comment ref="AG78" authorId="0" shapeId="0" xr:uid="{00000000-0006-0000-0700-00001F000000}">
      <text>
        <r>
          <rPr>
            <sz val="9"/>
            <color indexed="81"/>
            <rFont val="Tahoma"/>
            <family val="2"/>
          </rPr>
          <t>Bioavailable metal concentration exceeds PNEC based on site-specific conditions.</t>
        </r>
      </text>
    </comment>
    <comment ref="AG79" authorId="0" shapeId="0" xr:uid="{00000000-0006-0000-0700-000020000000}">
      <text>
        <r>
          <rPr>
            <sz val="9"/>
            <color indexed="81"/>
            <rFont val="Tahoma"/>
            <family val="2"/>
          </rPr>
          <t>Bioavailable metal concentration exceeds PNEC based on site-specific conditions.</t>
        </r>
      </text>
    </comment>
    <comment ref="AG80" authorId="0" shapeId="0" xr:uid="{00000000-0006-0000-0700-000021000000}">
      <text>
        <r>
          <rPr>
            <sz val="9"/>
            <color indexed="81"/>
            <rFont val="Tahoma"/>
            <family val="2"/>
          </rPr>
          <t>Bioavailable metal concentration exceeds PNEC based on site-specific conditions.</t>
        </r>
      </text>
    </comment>
    <comment ref="AG81" authorId="0" shapeId="0" xr:uid="{00000000-0006-0000-0700-000022000000}">
      <text>
        <r>
          <rPr>
            <sz val="9"/>
            <color indexed="81"/>
            <rFont val="Tahoma"/>
            <family val="2"/>
          </rPr>
          <t>Bioavailable metal concentration exceeds PNEC based on site-specific conditions.</t>
        </r>
      </text>
    </comment>
    <comment ref="AG82" authorId="0" shapeId="0" xr:uid="{00000000-0006-0000-0700-000023000000}">
      <text>
        <r>
          <rPr>
            <sz val="9"/>
            <color indexed="81"/>
            <rFont val="Tahoma"/>
            <family val="2"/>
          </rPr>
          <t>Bioavailable metal concentration exceeds PNEC based on site-specific conditions.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Helen Wilkinson</author>
  </authors>
  <commentList>
    <comment ref="M5" authorId="0" shapeId="0" xr:uid="{00000000-0006-0000-0800-000001000000}">
      <text>
        <r>
          <rPr>
            <sz val="9"/>
            <color indexed="81"/>
            <rFont val="Tahoma"/>
            <family val="2"/>
          </rPr>
          <t>_x000D_
The measured pH is below the lower end of the validated range for Cu. The Site-specific PNEC has been calculated using a pH value of 6.</t>
        </r>
      </text>
    </comment>
    <comment ref="Q5" authorId="0" shapeId="0" xr:uid="{00000000-0006-0000-0800-000002000000}">
      <text>
        <r>
          <rPr>
            <sz val="9"/>
            <color indexed="81"/>
            <rFont val="Tahoma"/>
            <family val="2"/>
          </rPr>
          <t>Outside Validation Range: Seek Advice</t>
        </r>
      </text>
    </comment>
    <comment ref="Y5" authorId="0" shapeId="0" xr:uid="{00000000-0006-0000-0800-000003000000}">
      <text>
        <r>
          <rPr>
            <sz val="9"/>
            <color indexed="81"/>
            <rFont val="Tahoma"/>
            <family val="2"/>
          </rPr>
          <t>Outside Validation Range: Seek Advice</t>
        </r>
      </text>
    </comment>
    <comment ref="Y6" authorId="0" shapeId="0" xr:uid="{00000000-0006-0000-0800-000004000000}">
      <text>
        <r>
          <rPr>
            <sz val="9"/>
            <color indexed="81"/>
            <rFont val="Tahoma"/>
            <family val="2"/>
          </rPr>
          <t>Outside Validation Range: Seek Advice</t>
        </r>
      </text>
    </comment>
    <comment ref="Y7" authorId="0" shapeId="0" xr:uid="{00000000-0006-0000-0800-000005000000}">
      <text>
        <r>
          <rPr>
            <sz val="9"/>
            <color indexed="81"/>
            <rFont val="Tahoma"/>
            <family val="2"/>
          </rPr>
          <t>Outside Validation Range: Seek Advice</t>
        </r>
      </text>
    </comment>
    <comment ref="Q8" authorId="0" shapeId="0" xr:uid="{00000000-0006-0000-0800-000006000000}">
      <text>
        <r>
          <rPr>
            <sz val="9"/>
            <color indexed="81"/>
            <rFont val="Tahoma"/>
            <family val="2"/>
          </rPr>
          <t>Outside Validation Range: Seek Advice</t>
        </r>
      </text>
    </comment>
    <comment ref="M9" authorId="0" shapeId="0" xr:uid="{00000000-0006-0000-0800-000007000000}">
      <text>
        <r>
          <rPr>
            <sz val="9"/>
            <color indexed="81"/>
            <rFont val="Tahoma"/>
            <family val="2"/>
          </rPr>
          <t>_x000D_
The measured pH is above the lower end of the validated range for Cu. The Site-specific PNEC has been calculated using a pH value of 8.5.</t>
        </r>
      </text>
    </comment>
    <comment ref="Q9" authorId="0" shapeId="0" xr:uid="{00000000-0006-0000-0800-000008000000}">
      <text>
        <r>
          <rPr>
            <sz val="9"/>
            <color indexed="81"/>
            <rFont val="Tahoma"/>
            <family val="2"/>
          </rPr>
          <t>Outside Validation Range: Seek Advice</t>
        </r>
      </text>
    </comment>
    <comment ref="U9" authorId="0" shapeId="0" xr:uid="{00000000-0006-0000-0800-000009000000}">
      <text>
        <r>
          <rPr>
            <sz val="9"/>
            <color indexed="81"/>
            <rFont val="Tahoma"/>
            <family val="2"/>
          </rPr>
          <t>Outside Validation Range: Seek Advice</t>
        </r>
      </text>
    </comment>
    <comment ref="Q10" authorId="0" shapeId="0" xr:uid="{00000000-0006-0000-0800-00000A000000}">
      <text>
        <r>
          <rPr>
            <sz val="9"/>
            <color indexed="81"/>
            <rFont val="Tahoma"/>
            <family val="2"/>
          </rPr>
          <t>Outside Validation Range: Seek Advice</t>
        </r>
      </text>
    </comment>
    <comment ref="Y14" authorId="0" shapeId="0" xr:uid="{00000000-0006-0000-0800-00000B000000}">
      <text>
        <r>
          <rPr>
            <sz val="9"/>
            <color indexed="81"/>
            <rFont val="Tahoma"/>
            <family val="2"/>
          </rPr>
          <t>Outside Validation Range</t>
        </r>
      </text>
    </comment>
    <comment ref="Y15" authorId="0" shapeId="0" xr:uid="{00000000-0006-0000-0800-00000C000000}">
      <text>
        <r>
          <rPr>
            <sz val="9"/>
            <color indexed="81"/>
            <rFont val="Tahoma"/>
            <family val="2"/>
          </rPr>
          <t>Outside Validation Range</t>
        </r>
      </text>
    </comment>
    <comment ref="M16" authorId="0" shapeId="0" xr:uid="{00000000-0006-0000-0800-00000D000000}">
      <text>
        <r>
          <rPr>
            <sz val="9"/>
            <color indexed="81"/>
            <rFont val="Tahoma"/>
            <family val="2"/>
          </rPr>
          <t>_x000D_
The measured calcium concentration is above the upper end of the validated range for Cu. The Site-specific PNEC has been calculated using a calcium value of 93.0.</t>
        </r>
      </text>
    </comment>
    <comment ref="Y16" authorId="0" shapeId="0" xr:uid="{00000000-0006-0000-0800-00000E000000}">
      <text>
        <r>
          <rPr>
            <sz val="9"/>
            <color indexed="81"/>
            <rFont val="Tahoma"/>
            <family val="2"/>
          </rPr>
          <t>Outside Validation Range</t>
        </r>
      </text>
    </comment>
    <comment ref="M23" authorId="0" shapeId="0" xr:uid="{00000000-0006-0000-0800-00000F000000}">
      <text>
        <r>
          <rPr>
            <sz val="9"/>
            <color indexed="81"/>
            <rFont val="Tahoma"/>
            <family val="2"/>
          </rPr>
          <t>_x000D_
This value has been calculated with a DOC value of 15 mg/L.</t>
        </r>
      </text>
    </comment>
    <comment ref="M24" authorId="0" shapeId="0" xr:uid="{00000000-0006-0000-0800-000010000000}">
      <text>
        <r>
          <rPr>
            <sz val="9"/>
            <color indexed="81"/>
            <rFont val="Tahoma"/>
            <family val="2"/>
          </rPr>
          <t>_x000D_
This value has been calculated with a DOC value of 15 mg/L.</t>
        </r>
      </text>
    </comment>
    <comment ref="M25" authorId="0" shapeId="0" xr:uid="{00000000-0006-0000-0800-000011000000}">
      <text>
        <r>
          <rPr>
            <sz val="9"/>
            <color indexed="81"/>
            <rFont val="Tahoma"/>
            <family val="2"/>
          </rPr>
          <t>_x000D_
The measured pH is below the lower end of the validated range for Cu. The Site-specific PNEC has been calculated using a pH value of 6.</t>
        </r>
      </text>
    </comment>
    <comment ref="Q25" authorId="0" shapeId="0" xr:uid="{00000000-0006-0000-0800-000012000000}">
      <text>
        <r>
          <rPr>
            <sz val="9"/>
            <color indexed="81"/>
            <rFont val="Tahoma"/>
            <family val="2"/>
          </rPr>
          <t>Outside Validation Range: Seek Advice</t>
        </r>
      </text>
    </comment>
    <comment ref="Y25" authorId="0" shapeId="0" xr:uid="{00000000-0006-0000-0800-000013000000}">
      <text>
        <r>
          <rPr>
            <sz val="9"/>
            <color indexed="81"/>
            <rFont val="Tahoma"/>
            <family val="2"/>
          </rPr>
          <t>Outside Validation Range: Seek Advice</t>
        </r>
      </text>
    </comment>
    <comment ref="Y26" authorId="0" shapeId="0" xr:uid="{00000000-0006-0000-0800-000014000000}">
      <text>
        <r>
          <rPr>
            <sz val="9"/>
            <color indexed="81"/>
            <rFont val="Tahoma"/>
            <family val="2"/>
          </rPr>
          <t>Outside Validation Range: Seek Advice</t>
        </r>
      </text>
    </comment>
    <comment ref="Y27" authorId="0" shapeId="0" xr:uid="{00000000-0006-0000-0800-000015000000}">
      <text>
        <r>
          <rPr>
            <sz val="9"/>
            <color indexed="81"/>
            <rFont val="Tahoma"/>
            <family val="2"/>
          </rPr>
          <t>Outside Validation Range: Seek Advice</t>
        </r>
      </text>
    </comment>
    <comment ref="Q30" authorId="0" shapeId="0" xr:uid="{00000000-0006-0000-0800-000016000000}">
      <text>
        <r>
          <rPr>
            <sz val="9"/>
            <color indexed="81"/>
            <rFont val="Tahoma"/>
            <family val="2"/>
          </rPr>
          <t>Outside Validation Range: Seek Advice</t>
        </r>
      </text>
    </comment>
    <comment ref="Q31" authorId="0" shapeId="0" xr:uid="{00000000-0006-0000-0800-000017000000}">
      <text>
        <r>
          <rPr>
            <sz val="9"/>
            <color indexed="81"/>
            <rFont val="Tahoma"/>
            <family val="2"/>
          </rPr>
          <t>Outside Validation Range: Seek Advice</t>
        </r>
      </text>
    </comment>
    <comment ref="M34" authorId="0" shapeId="0" xr:uid="{00000000-0006-0000-0800-000018000000}">
      <text>
        <r>
          <rPr>
            <sz val="9"/>
            <color indexed="81"/>
            <rFont val="Tahoma"/>
            <family val="2"/>
          </rPr>
          <t>_x000D_
The measured calcium concentration is above the upper end of the validated range for Cu. The Site-specific PNEC has been calculated using a calcium value of 93.0.</t>
        </r>
      </text>
    </comment>
    <comment ref="Y34" authorId="0" shapeId="0" xr:uid="{00000000-0006-0000-0800-000019000000}">
      <text>
        <r>
          <rPr>
            <sz val="9"/>
            <color indexed="81"/>
            <rFont val="Tahoma"/>
            <family val="2"/>
          </rPr>
          <t>Outside Validation Range</t>
        </r>
      </text>
    </comment>
    <comment ref="M35" authorId="0" shapeId="0" xr:uid="{00000000-0006-0000-0800-00001A000000}">
      <text>
        <r>
          <rPr>
            <sz val="9"/>
            <color indexed="81"/>
            <rFont val="Tahoma"/>
            <family val="2"/>
          </rPr>
          <t>_x000D_
The measured calcium concentration is above the upper end of the validated range for Cu. The Site-specific PNEC has been calculated using a calcium value of 93.0.</t>
        </r>
      </text>
    </comment>
    <comment ref="Y35" authorId="0" shapeId="0" xr:uid="{00000000-0006-0000-0800-00001B000000}">
      <text>
        <r>
          <rPr>
            <sz val="9"/>
            <color indexed="81"/>
            <rFont val="Tahoma"/>
            <family val="2"/>
          </rPr>
          <t>Outside Validation Range</t>
        </r>
      </text>
    </comment>
    <comment ref="M36" authorId="0" shapeId="0" xr:uid="{00000000-0006-0000-0800-00001C000000}">
      <text>
        <r>
          <rPr>
            <sz val="9"/>
            <color indexed="81"/>
            <rFont val="Tahoma"/>
            <family val="2"/>
          </rPr>
          <t>_x000D_
The measured calcium concentration is above the upper end of the validated range for Cu. The Site-specific PNEC has been calculated using a calcium value of 93.0.</t>
        </r>
      </text>
    </comment>
    <comment ref="Q36" authorId="0" shapeId="0" xr:uid="{00000000-0006-0000-0800-00001D000000}">
      <text>
        <r>
          <rPr>
            <sz val="9"/>
            <color indexed="81"/>
            <rFont val="Tahoma"/>
            <family val="2"/>
          </rPr>
          <t>Outside Validation Range</t>
        </r>
      </text>
    </comment>
    <comment ref="Y36" authorId="0" shapeId="0" xr:uid="{00000000-0006-0000-0800-00001E000000}">
      <text>
        <r>
          <rPr>
            <sz val="9"/>
            <color indexed="81"/>
            <rFont val="Tahoma"/>
            <family val="2"/>
          </rPr>
          <t>Outside Validation Range</t>
        </r>
      </text>
    </comment>
    <comment ref="M37" authorId="0" shapeId="0" xr:uid="{00000000-0006-0000-0800-00001F000000}">
      <text>
        <r>
          <rPr>
            <sz val="9"/>
            <color indexed="81"/>
            <rFont val="Tahoma"/>
            <family val="2"/>
          </rPr>
          <t>_x000D_
The measured pH is below the lower end of the validated range for Cu. The Site-specific PNEC has been calculated using a pH value of 6.</t>
        </r>
      </text>
    </comment>
    <comment ref="Q37" authorId="0" shapeId="0" xr:uid="{00000000-0006-0000-0800-000020000000}">
      <text>
        <r>
          <rPr>
            <sz val="9"/>
            <color indexed="81"/>
            <rFont val="Tahoma"/>
            <family val="2"/>
          </rPr>
          <t>Outside Validation Range: Seek Advice</t>
        </r>
      </text>
    </comment>
    <comment ref="U37" authorId="0" shapeId="0" xr:uid="{00000000-0006-0000-0800-000021000000}">
      <text>
        <r>
          <rPr>
            <sz val="9"/>
            <color indexed="81"/>
            <rFont val="Tahoma"/>
            <family val="2"/>
          </rPr>
          <t>Outside Validation Range: Seek Advice</t>
        </r>
      </text>
    </comment>
    <comment ref="Y37" authorId="0" shapeId="0" xr:uid="{00000000-0006-0000-0800-000022000000}">
      <text>
        <r>
          <rPr>
            <sz val="9"/>
            <color indexed="81"/>
            <rFont val="Tahoma"/>
            <family val="2"/>
          </rPr>
          <t>Outside Validation Range: Seek Advice</t>
        </r>
      </text>
    </comment>
    <comment ref="M38" authorId="0" shapeId="0" xr:uid="{00000000-0006-0000-0800-000023000000}">
      <text>
        <r>
          <rPr>
            <sz val="9"/>
            <color indexed="81"/>
            <rFont val="Tahoma"/>
            <family val="2"/>
          </rPr>
          <t>_x000D_
The measured pH is below the lower end of the validated range for Cu. The Site-specific PNEC has been calculated using a pH value of 6.</t>
        </r>
      </text>
    </comment>
    <comment ref="Q38" authorId="0" shapeId="0" xr:uid="{00000000-0006-0000-0800-000024000000}">
      <text>
        <r>
          <rPr>
            <sz val="9"/>
            <color indexed="81"/>
            <rFont val="Tahoma"/>
            <family val="2"/>
          </rPr>
          <t>Outside Validation Range: Seek Advice</t>
        </r>
      </text>
    </comment>
    <comment ref="Y38" authorId="0" shapeId="0" xr:uid="{00000000-0006-0000-0800-000025000000}">
      <text>
        <r>
          <rPr>
            <sz val="9"/>
            <color indexed="81"/>
            <rFont val="Tahoma"/>
            <family val="2"/>
          </rPr>
          <t>Outside Validation Range: Seek Advice</t>
        </r>
      </text>
    </comment>
    <comment ref="M39" authorId="0" shapeId="0" xr:uid="{00000000-0006-0000-0800-000026000000}">
      <text>
        <r>
          <rPr>
            <sz val="9"/>
            <color indexed="81"/>
            <rFont val="Tahoma"/>
            <family val="2"/>
          </rPr>
          <t>_x000D_
The measured pH is below the lower end of the validated range for Cu. The Site-specific PNEC has been calculated using a pH value of 6.</t>
        </r>
      </text>
    </comment>
    <comment ref="Q39" authorId="0" shapeId="0" xr:uid="{00000000-0006-0000-0800-000027000000}">
      <text>
        <r>
          <rPr>
            <sz val="9"/>
            <color indexed="81"/>
            <rFont val="Tahoma"/>
            <family val="2"/>
          </rPr>
          <t>Outside Validation Range: Seek Advice</t>
        </r>
      </text>
    </comment>
    <comment ref="Y39" authorId="0" shapeId="0" xr:uid="{00000000-0006-0000-0800-000028000000}">
      <text>
        <r>
          <rPr>
            <sz val="9"/>
            <color indexed="81"/>
            <rFont val="Tahoma"/>
            <family val="2"/>
          </rPr>
          <t>Outside Validation Range: Seek Advice</t>
        </r>
      </text>
    </comment>
    <comment ref="Q40" authorId="0" shapeId="0" xr:uid="{00000000-0006-0000-0800-000029000000}">
      <text>
        <r>
          <rPr>
            <sz val="9"/>
            <color indexed="81"/>
            <rFont val="Tahoma"/>
            <family val="2"/>
          </rPr>
          <t>Outside Validation Range: Seek Advice</t>
        </r>
      </text>
    </comment>
    <comment ref="Q41" authorId="0" shapeId="0" xr:uid="{00000000-0006-0000-0800-00002A000000}">
      <text>
        <r>
          <rPr>
            <sz val="9"/>
            <color indexed="81"/>
            <rFont val="Tahoma"/>
            <family val="2"/>
          </rPr>
          <t>Outside Validation Range: Seek Advice</t>
        </r>
      </text>
    </comment>
    <comment ref="M42" authorId="0" shapeId="0" xr:uid="{00000000-0006-0000-0800-00002B000000}">
      <text>
        <r>
          <rPr>
            <sz val="9"/>
            <color indexed="81"/>
            <rFont val="Tahoma"/>
            <family val="2"/>
          </rPr>
          <t>_x000D_
The measured pH is above the lower end of the validated range for Cu. The Site-specific PNEC has been calculated using a pH value of 8.5.</t>
        </r>
      </text>
    </comment>
    <comment ref="Q42" authorId="0" shapeId="0" xr:uid="{00000000-0006-0000-0800-00002C000000}">
      <text>
        <r>
          <rPr>
            <sz val="9"/>
            <color indexed="81"/>
            <rFont val="Tahoma"/>
            <family val="2"/>
          </rPr>
          <t>Outside Validation Range: Seek Advice</t>
        </r>
      </text>
    </comment>
    <comment ref="U42" authorId="0" shapeId="0" xr:uid="{00000000-0006-0000-0800-00002D000000}">
      <text>
        <r>
          <rPr>
            <sz val="9"/>
            <color indexed="81"/>
            <rFont val="Tahoma"/>
            <family val="2"/>
          </rPr>
          <t>Outside Validation Range: Seek Advice</t>
        </r>
      </text>
    </comment>
    <comment ref="Q43" authorId="0" shapeId="0" xr:uid="{00000000-0006-0000-0800-00002E000000}">
      <text>
        <r>
          <rPr>
            <sz val="9"/>
            <color indexed="81"/>
            <rFont val="Tahoma"/>
            <family val="2"/>
          </rPr>
          <t>Outside Validation Range: Seek Advice</t>
        </r>
      </text>
    </comment>
    <comment ref="U43" authorId="0" shapeId="0" xr:uid="{00000000-0006-0000-0800-00002F000000}">
      <text>
        <r>
          <rPr>
            <sz val="9"/>
            <color indexed="81"/>
            <rFont val="Tahoma"/>
            <family val="2"/>
          </rPr>
          <t>Outside Validation Range: Seek Advice</t>
        </r>
      </text>
    </comment>
    <comment ref="Y43" authorId="0" shapeId="0" xr:uid="{00000000-0006-0000-0800-000030000000}">
      <text>
        <r>
          <rPr>
            <sz val="9"/>
            <color indexed="81"/>
            <rFont val="Tahoma"/>
            <family val="2"/>
          </rPr>
          <t>Outside Validation Range: Seek Advice</t>
        </r>
      </text>
    </comment>
    <comment ref="Q44" authorId="0" shapeId="0" xr:uid="{00000000-0006-0000-0800-000031000000}">
      <text>
        <r>
          <rPr>
            <sz val="9"/>
            <color indexed="81"/>
            <rFont val="Tahoma"/>
            <family val="2"/>
          </rPr>
          <t>Outside Validation Range: Seek Advice</t>
        </r>
      </text>
    </comment>
    <comment ref="Y44" authorId="0" shapeId="0" xr:uid="{00000000-0006-0000-0800-000032000000}">
      <text>
        <r>
          <rPr>
            <sz val="9"/>
            <color indexed="81"/>
            <rFont val="Tahoma"/>
            <family val="2"/>
          </rPr>
          <t>Outside Validation Range: Seek Advice</t>
        </r>
      </text>
    </comment>
    <comment ref="Q45" authorId="0" shapeId="0" xr:uid="{00000000-0006-0000-0800-000033000000}">
      <text>
        <r>
          <rPr>
            <sz val="9"/>
            <color indexed="81"/>
            <rFont val="Tahoma"/>
            <family val="2"/>
          </rPr>
          <t>Outside Validation Range: Seek Advice</t>
        </r>
      </text>
    </comment>
    <comment ref="Y45" authorId="0" shapeId="0" xr:uid="{00000000-0006-0000-0800-000034000000}">
      <text>
        <r>
          <rPr>
            <sz val="9"/>
            <color indexed="81"/>
            <rFont val="Tahoma"/>
            <family val="2"/>
          </rPr>
          <t>Outside Validation Range: Seek Advice</t>
        </r>
      </text>
    </comment>
    <comment ref="M46" authorId="0" shapeId="0" xr:uid="{00000000-0006-0000-0800-000035000000}">
      <text>
        <r>
          <rPr>
            <sz val="9"/>
            <color indexed="81"/>
            <rFont val="Tahoma"/>
            <family val="2"/>
          </rPr>
          <t>_x000D_
The measured calcium concentration is above the upper end of the validated range for Cu. The Site-specific PNEC has been calculated using a calcium value of 93.0.</t>
        </r>
      </text>
    </comment>
    <comment ref="Q46" authorId="0" shapeId="0" xr:uid="{00000000-0006-0000-0800-000036000000}">
      <text>
        <r>
          <rPr>
            <sz val="9"/>
            <color indexed="81"/>
            <rFont val="Tahoma"/>
            <family val="2"/>
          </rPr>
          <t>Outside Validation Range</t>
        </r>
      </text>
    </comment>
    <comment ref="Y46" authorId="0" shapeId="0" xr:uid="{00000000-0006-0000-0800-000037000000}">
      <text>
        <r>
          <rPr>
            <sz val="9"/>
            <color indexed="81"/>
            <rFont val="Tahoma"/>
            <family val="2"/>
          </rPr>
          <t>Outside Validation Range</t>
        </r>
      </text>
    </comment>
    <comment ref="M47" authorId="0" shapeId="0" xr:uid="{00000000-0006-0000-0800-000038000000}">
      <text>
        <r>
          <rPr>
            <sz val="9"/>
            <color indexed="81"/>
            <rFont val="Tahoma"/>
            <family val="2"/>
          </rPr>
          <t>_x000D_
The measured calcium concentration is above the upper end of the validated range for Cu. The Site-specific PNEC has been calculated using a calcium value of 93.0.</t>
        </r>
      </text>
    </comment>
    <comment ref="Q47" authorId="0" shapeId="0" xr:uid="{00000000-0006-0000-0800-000039000000}">
      <text>
        <r>
          <rPr>
            <sz val="9"/>
            <color indexed="81"/>
            <rFont val="Tahoma"/>
            <family val="2"/>
          </rPr>
          <t>Outside Validation Range</t>
        </r>
      </text>
    </comment>
    <comment ref="Y47" authorId="0" shapeId="0" xr:uid="{00000000-0006-0000-0800-00003A000000}">
      <text>
        <r>
          <rPr>
            <sz val="9"/>
            <color indexed="81"/>
            <rFont val="Tahoma"/>
            <family val="2"/>
          </rPr>
          <t>Outside Validation Range</t>
        </r>
      </text>
    </comment>
    <comment ref="M48" authorId="0" shapeId="0" xr:uid="{00000000-0006-0000-0800-00003B000000}">
      <text>
        <r>
          <rPr>
            <sz val="9"/>
            <color indexed="81"/>
            <rFont val="Tahoma"/>
            <family val="2"/>
          </rPr>
          <t>_x000D_
The measured calcium concentration is above the upper end of the validated range for Cu. The Site-specific PNEC has been calculated using a calcium value of 93.0.</t>
        </r>
      </text>
    </comment>
    <comment ref="Q48" authorId="0" shapeId="0" xr:uid="{00000000-0006-0000-0800-00003C000000}">
      <text>
        <r>
          <rPr>
            <sz val="9"/>
            <color indexed="81"/>
            <rFont val="Tahoma"/>
            <family val="2"/>
          </rPr>
          <t>Outside Validation Range</t>
        </r>
      </text>
    </comment>
    <comment ref="U48" authorId="0" shapeId="0" xr:uid="{00000000-0006-0000-0800-00003D000000}">
      <text>
        <r>
          <rPr>
            <sz val="9"/>
            <color indexed="81"/>
            <rFont val="Tahoma"/>
            <family val="2"/>
          </rPr>
          <t>Outside Validation Range</t>
        </r>
      </text>
    </comment>
    <comment ref="Y48" authorId="0" shapeId="0" xr:uid="{00000000-0006-0000-0800-00003E000000}">
      <text>
        <r>
          <rPr>
            <sz val="9"/>
            <color indexed="81"/>
            <rFont val="Tahoma"/>
            <family val="2"/>
          </rPr>
          <t>Outside Validation Range</t>
        </r>
      </text>
    </comment>
    <comment ref="Y49" authorId="0" shapeId="0" xr:uid="{00000000-0006-0000-0800-00003F000000}">
      <text>
        <r>
          <rPr>
            <sz val="9"/>
            <color indexed="81"/>
            <rFont val="Tahoma"/>
            <family val="2"/>
          </rPr>
          <t>Outside Validation Range: Seek Advice</t>
        </r>
      </text>
    </comment>
    <comment ref="M52" authorId="0" shapeId="0" xr:uid="{00000000-0006-0000-0800-000040000000}">
      <text>
        <r>
          <rPr>
            <sz val="9"/>
            <color indexed="81"/>
            <rFont val="Tahoma"/>
            <family val="2"/>
          </rPr>
          <t>_x000D_
The measured pH is above the lower end of the validated range for Cu. The Site-specific PNEC has been calculated using a pH value of 8.5.</t>
        </r>
      </text>
    </comment>
    <comment ref="Q52" authorId="0" shapeId="0" xr:uid="{00000000-0006-0000-0800-000041000000}">
      <text>
        <r>
          <rPr>
            <sz val="9"/>
            <color indexed="81"/>
            <rFont val="Tahoma"/>
            <family val="2"/>
          </rPr>
          <t>Outside Validation Range: Seek Advice</t>
        </r>
      </text>
    </comment>
    <comment ref="U52" authorId="0" shapeId="0" xr:uid="{00000000-0006-0000-0800-000042000000}">
      <text>
        <r>
          <rPr>
            <sz val="9"/>
            <color indexed="81"/>
            <rFont val="Tahoma"/>
            <family val="2"/>
          </rPr>
          <t>Outside Validation Range: Seek Advice</t>
        </r>
      </text>
    </comment>
    <comment ref="M53" authorId="0" shapeId="0" xr:uid="{00000000-0006-0000-0800-000043000000}">
      <text>
        <r>
          <rPr>
            <sz val="9"/>
            <color indexed="81"/>
            <rFont val="Tahoma"/>
            <family val="2"/>
          </rPr>
          <t>_x000D_
The measured pH is above the lower end of the validated range for Cu. The Site-specific PNEC has been calculated using a pH value of 8.5.</t>
        </r>
      </text>
    </comment>
    <comment ref="Q53" authorId="0" shapeId="0" xr:uid="{00000000-0006-0000-0800-000044000000}">
      <text>
        <r>
          <rPr>
            <sz val="9"/>
            <color indexed="81"/>
            <rFont val="Tahoma"/>
            <family val="2"/>
          </rPr>
          <t>Outside Validation Range: Seek Advice</t>
        </r>
      </text>
    </comment>
    <comment ref="U53" authorId="0" shapeId="0" xr:uid="{00000000-0006-0000-0800-000045000000}">
      <text>
        <r>
          <rPr>
            <sz val="9"/>
            <color indexed="81"/>
            <rFont val="Tahoma"/>
            <family val="2"/>
          </rPr>
          <t>Outside Validation Range: Seek Advice</t>
        </r>
      </text>
    </comment>
    <comment ref="M54" authorId="0" shapeId="0" xr:uid="{00000000-0006-0000-0800-000046000000}">
      <text>
        <r>
          <rPr>
            <sz val="9"/>
            <color indexed="81"/>
            <rFont val="Tahoma"/>
            <family val="2"/>
          </rPr>
          <t>_x000D_
The measured pH is above the lower end of the validated range for Cu. The Site-specific PNEC has been calculated using a pH value of 8.5.</t>
        </r>
      </text>
    </comment>
    <comment ref="Q54" authorId="0" shapeId="0" xr:uid="{00000000-0006-0000-0800-000047000000}">
      <text>
        <r>
          <rPr>
            <sz val="9"/>
            <color indexed="81"/>
            <rFont val="Tahoma"/>
            <family val="2"/>
          </rPr>
          <t>Outside Validation Range: Seek Advice</t>
        </r>
      </text>
    </comment>
    <comment ref="U54" authorId="0" shapeId="0" xr:uid="{00000000-0006-0000-0800-000048000000}">
      <text>
        <r>
          <rPr>
            <sz val="9"/>
            <color indexed="81"/>
            <rFont val="Tahoma"/>
            <family val="2"/>
          </rPr>
          <t>Outside Validation Range: Seek Advice</t>
        </r>
      </text>
    </comment>
    <comment ref="Y54" authorId="0" shapeId="0" xr:uid="{00000000-0006-0000-0800-000049000000}">
      <text>
        <r>
          <rPr>
            <sz val="9"/>
            <color indexed="81"/>
            <rFont val="Tahoma"/>
            <family val="2"/>
          </rPr>
          <t>Outside Validation Range: Seek Advice</t>
        </r>
      </text>
    </comment>
    <comment ref="Q55" authorId="0" shapeId="0" xr:uid="{00000000-0006-0000-0800-00004A000000}">
      <text>
        <r>
          <rPr>
            <sz val="9"/>
            <color indexed="81"/>
            <rFont val="Tahoma"/>
            <family val="2"/>
          </rPr>
          <t>Outside Validation Range: Seek Advice</t>
        </r>
      </text>
    </comment>
    <comment ref="Y55" authorId="0" shapeId="0" xr:uid="{00000000-0006-0000-0800-00004B000000}">
      <text>
        <r>
          <rPr>
            <sz val="9"/>
            <color indexed="81"/>
            <rFont val="Tahoma"/>
            <family val="2"/>
          </rPr>
          <t>Outside Validation Range: Seek Advice</t>
        </r>
      </text>
    </comment>
    <comment ref="Q56" authorId="0" shapeId="0" xr:uid="{00000000-0006-0000-0800-00004C000000}">
      <text>
        <r>
          <rPr>
            <sz val="9"/>
            <color indexed="81"/>
            <rFont val="Tahoma"/>
            <family val="2"/>
          </rPr>
          <t>Outside Validation Range: Seek Advice</t>
        </r>
      </text>
    </comment>
    <comment ref="Q57" authorId="0" shapeId="0" xr:uid="{00000000-0006-0000-0800-00004D000000}">
      <text>
        <r>
          <rPr>
            <sz val="9"/>
            <color indexed="81"/>
            <rFont val="Tahoma"/>
            <family val="2"/>
          </rPr>
          <t>Outside Validation Range: Seek Advice</t>
        </r>
      </text>
    </comment>
    <comment ref="Y60" authorId="0" shapeId="0" xr:uid="{00000000-0006-0000-0800-00004E000000}">
      <text>
        <r>
          <rPr>
            <sz val="9"/>
            <color indexed="81"/>
            <rFont val="Tahoma"/>
            <family val="2"/>
          </rPr>
          <t>Outside Validation Range</t>
        </r>
      </text>
    </comment>
    <comment ref="M62" authorId="0" shapeId="0" xr:uid="{00000000-0006-0000-0800-00004F000000}">
      <text>
        <r>
          <rPr>
            <sz val="9"/>
            <color indexed="81"/>
            <rFont val="Tahoma"/>
            <family val="2"/>
          </rPr>
          <t>_x000D_
This value has been calculated with a DOC value of 15 mg/L.</t>
        </r>
      </text>
    </comment>
    <comment ref="M63" authorId="0" shapeId="0" xr:uid="{00000000-0006-0000-0800-000050000000}">
      <text>
        <r>
          <rPr>
            <sz val="9"/>
            <color indexed="81"/>
            <rFont val="Tahoma"/>
            <family val="2"/>
          </rPr>
          <t>_x000D_
This value has been calculated with a DOC value of 15 mg/L.</t>
        </r>
      </text>
    </comment>
    <comment ref="M64" authorId="0" shapeId="0" xr:uid="{00000000-0006-0000-0800-000051000000}">
      <text>
        <r>
          <rPr>
            <sz val="9"/>
            <color indexed="81"/>
            <rFont val="Tahoma"/>
            <family val="2"/>
          </rPr>
          <t>_x000D_
This value has been calculated with a DOC value of 15 mg/L.</t>
        </r>
      </text>
    </comment>
    <comment ref="M66" authorId="0" shapeId="0" xr:uid="{00000000-0006-0000-0800-000052000000}">
      <text>
        <r>
          <rPr>
            <sz val="9"/>
            <color indexed="81"/>
            <rFont val="Tahoma"/>
            <family val="2"/>
          </rPr>
          <t>_x000D_
This value has been calculated with a DOC value of 15 mg/L.</t>
        </r>
      </text>
    </comment>
    <comment ref="M67" authorId="0" shapeId="0" xr:uid="{00000000-0006-0000-0800-000053000000}">
      <text>
        <r>
          <rPr>
            <sz val="9"/>
            <color indexed="81"/>
            <rFont val="Tahoma"/>
            <family val="2"/>
          </rPr>
          <t>_x000D_
This value has been calculated with a DOC value of 15 mg/L.</t>
        </r>
      </text>
    </comment>
    <comment ref="M68" authorId="0" shapeId="0" xr:uid="{00000000-0006-0000-0800-000054000000}">
      <text>
        <r>
          <rPr>
            <sz val="9"/>
            <color indexed="81"/>
            <rFont val="Tahoma"/>
            <family val="2"/>
          </rPr>
          <t>_x000D_
This value has been calculated with a DOC value of 15 mg/L.</t>
        </r>
      </text>
    </comment>
    <comment ref="M70" authorId="0" shapeId="0" xr:uid="{00000000-0006-0000-0800-000055000000}">
      <text>
        <r>
          <rPr>
            <sz val="9"/>
            <color indexed="81"/>
            <rFont val="Tahoma"/>
            <family val="2"/>
          </rPr>
          <t>_x000D_
This value has been calculated with a DOC value of 15 mg/L.</t>
        </r>
      </text>
    </comment>
    <comment ref="M71" authorId="0" shapeId="0" xr:uid="{00000000-0006-0000-0800-000056000000}">
      <text>
        <r>
          <rPr>
            <sz val="9"/>
            <color indexed="81"/>
            <rFont val="Tahoma"/>
            <family val="2"/>
          </rPr>
          <t>_x000D_
This value has been calculated with a DOC value of 15 mg/L.</t>
        </r>
      </text>
    </comment>
    <comment ref="M72" authorId="0" shapeId="0" xr:uid="{00000000-0006-0000-0800-000057000000}">
      <text>
        <r>
          <rPr>
            <sz val="9"/>
            <color indexed="81"/>
            <rFont val="Tahoma"/>
            <family val="2"/>
          </rPr>
          <t>_x000D_
This value has been calculated with a DOC value of 15 mg/L.</t>
        </r>
      </text>
    </comment>
    <comment ref="M73" authorId="0" shapeId="0" xr:uid="{00000000-0006-0000-0800-000058000000}">
      <text>
        <r>
          <rPr>
            <sz val="9"/>
            <color indexed="81"/>
            <rFont val="Tahoma"/>
            <family val="2"/>
          </rPr>
          <t>_x000D_
This value has been calculated with a DOC value of 15 mg/L.</t>
        </r>
      </text>
    </comment>
    <comment ref="M74" authorId="0" shapeId="0" xr:uid="{00000000-0006-0000-0800-000059000000}">
      <text>
        <r>
          <rPr>
            <sz val="9"/>
            <color indexed="81"/>
            <rFont val="Tahoma"/>
            <family val="2"/>
          </rPr>
          <t>_x000D_
This value has been calculated with a DOC value of 15 mg/L.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Charlotte Smith</author>
  </authors>
  <commentList>
    <comment ref="S9" authorId="0" shapeId="0" xr:uid="{04E156F4-EBFC-4D7B-A936-FD361821E3BE}">
      <text>
        <r>
          <rPr>
            <sz val="9"/>
            <color indexed="81"/>
            <rFont val="Tahoma"/>
            <family val="2"/>
          </rPr>
          <t>Bioavailable metal concentration exceeds EQS based on site-specific conditions.</t>
        </r>
      </text>
    </comment>
    <comment ref="S18" authorId="0" shapeId="0" xr:uid="{502AB970-E792-4B00-BDA1-111B4855F8A1}">
      <text>
        <r>
          <rPr>
            <sz val="9"/>
            <color indexed="81"/>
            <rFont val="Tahoma"/>
            <family val="2"/>
          </rPr>
          <t>Bioavailable metal concentration exceeds EQS based on site-specific conditions.</t>
        </r>
      </text>
    </comment>
    <comment ref="S19" authorId="0" shapeId="0" xr:uid="{E0D47299-7CC7-4BA5-99B4-3E0C9C6B4459}">
      <text>
        <r>
          <rPr>
            <sz val="9"/>
            <color indexed="81"/>
            <rFont val="Tahoma"/>
            <family val="2"/>
          </rPr>
          <t>Bioavailable metal concentration exceeds EQS based on site-specific conditions.</t>
        </r>
      </text>
    </comment>
    <comment ref="S28" authorId="0" shapeId="0" xr:uid="{4F2F2B79-BFED-40A8-AA07-5EE3C32D5E06}">
      <text>
        <r>
          <rPr>
            <sz val="9"/>
            <color indexed="81"/>
            <rFont val="Tahoma"/>
            <family val="2"/>
          </rPr>
          <t>Bioavailable metal concentration exceeds EQS based on site-specific conditions.</t>
        </r>
      </text>
    </comment>
    <comment ref="S32" authorId="0" shapeId="0" xr:uid="{781E08DE-93C0-4931-B49D-1BB614482F79}">
      <text>
        <r>
          <rPr>
            <sz val="9"/>
            <color indexed="81"/>
            <rFont val="Tahoma"/>
            <family val="2"/>
          </rPr>
          <t>Bioavailable metal concentration exceeds EQS based on site-specific conditions.</t>
        </r>
      </text>
    </comment>
    <comment ref="S34" authorId="0" shapeId="0" xr:uid="{EA94897D-F4F6-4347-9AEF-3313D71140CC}">
      <text>
        <r>
          <rPr>
            <sz val="9"/>
            <color indexed="81"/>
            <rFont val="Tahoma"/>
            <family val="2"/>
          </rPr>
          <t>Bioavailable metal concentration exceeds EQS based on site-specific conditions.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dena grabinar</author>
  </authors>
  <commentList>
    <comment ref="B4" authorId="0" shapeId="0" xr:uid="{00000000-0006-0000-1000-000001000000}">
      <text>
        <r>
          <rPr>
            <b/>
            <sz val="9"/>
            <color indexed="81"/>
            <rFont val="Tahoma"/>
            <family val="2"/>
          </rPr>
          <t>Cu PNEC</t>
        </r>
        <r>
          <rPr>
            <sz val="9"/>
            <color indexed="81"/>
            <rFont val="Tahoma"/>
            <family val="2"/>
          </rPr>
          <t xml:space="preserve">
=m_433*pH^4*DOC^3*Ca^3+m_432*pH^4*DOC^3*Ca^2+m_431*pH^4*DOC^3*Ca^1+m_430*pH^4*DOC^3*Ca^0
+m_423*pH^4*DOC^2*Ca^3+m_422*pH^4*DOC^2*Ca^2+m_421*pH^4*DOC^2*Ca^1+m_420*pH^4*DOC^2*Ca^0
+m_413*pH^4*DOC^1*Ca^3+m_412*pH^4*DOC^1*Ca^2+m_411*pH^4*DOC^1*Ca^1+m_410*pH^4*DOC^1*Ca^0
+m_403*pH^4*DOC^0*Ca^3+m_402*pH^4*DOC^0*Ca^2+m_401*pH^4*DOC^0*Ca^1+m_400*pH^4*DOC^0*Ca^0
+m_333*pH^3*DOC^3*Ca^3+m_332*pH^3*DOC^3*Ca^2+m_331*pH^3*DOC^3*Ca^1+m_330*pH^3*DOC^3*Ca^0
+m_323*pH^3*DOC^2*Ca^3+m_322*pH^3*DOC^2*Ca^2+m_321*pH^3*DOC^2*Ca^1+m_320*pH^3*DOC^2*Ca^0
+m_313*pH^3*DOC^1*Ca^3+m_312*pH^3*DOC^1*Ca^2+m_311*pH^3*DOC^1*Ca^1+m_310*pH^3*DOC^1*Ca^0
+m_303*pH^3*DOC^0*Ca^3+m_302*pH^3*DOC^0*Ca^2+m_301*pH^3*DOC^0*Ca^1+m_300*pH^3*DOC^0*Ca^0
+m_233*pH^2*DOC^3*Ca^3+m_232*pH^2*DOC^3*Ca^2+m_231*pH^2*DOC^3*Ca^1+m_230*pH^2*DOC^3*Ca^0
+m_223*pH^2*DOC^2*Ca^3+m_222*pH^2*DOC^2*Ca^2+m_221*pH^2*DOC^2*Ca^1+m_220*pH^2*DOC^2*Ca^0
+m_213*pH^2*DOC^1*Ca^3+m_212*pH^2*DOC^1*Ca^2+m_211*pH^2*DOC^1*Ca^1+m_210*pH^2*DOC^1*Ca^0
+m_203*pH^2*DOC^0*Ca^3+m_202*pH^2*DOC^0*Ca^2+m_201*pH^2*DOC^0*Ca^1+m_200*pH^2*DOC^0*Ca^0
+m_133*pH^1*DOC^3*Ca^3+m_132*pH^1*DOC^3*Ca^2+m_131*pH^1*DOC^3*Ca^1+m_130*pH^1*DOC^3*Ca^0
+m_123*pH^1*DOC^2*Ca^3+m_122*pH^1*DOC^2*Ca^2+m_121*pH^1*DOC^2*Ca^1+m_120*pH^1*DOC^2*Ca^0
+m_113*pH^1*DOC^1*Ca^3+m_112*pH^1*DOC^1*Ca^2+m_111*pH^1*DOC^1*Ca^1+m_110*pH^1*DOC^1*Ca^0
+m_103*pH^1*DOC^0*Ca^3+m_102*pH^1*DOC^0*Ca^2+m_101*pH^1*DOC^0*Ca^1+m_100*pH^1*DOC^0*Ca^0
+m_033*pH^0*DOC^3*Ca^3+m_032*pH^0*DOC^3*Ca^2+m_031*pH^0*DOC^3*Ca^1+m_030*pH^0*DOC^3*Ca^0
+m_023*pH^0*DOC^2*Ca^3+m_022*pH^0*DOC^2*Ca^2+m_021*pH^0*DOC^2*Ca^1+m_020*pH^0*DOC^2*Ca^0
+m_013*pH^0*DOC^1*Ca^3+m_012*pH^0*DOC^1*Ca^2+m_011*pH^0*DOC^1*Ca^1+m_010*pH^0*DOC^1*Ca^0
+m_003*pH^0*DOC^0*Ca^3+m_002*pH^0*DOC^0*Ca^2+m_001*pH^0*DOC^0*Ca^1+m_000*pH^0*DOC^0*Ca^0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dena grabinar</author>
  </authors>
  <commentList>
    <comment ref="AC3" authorId="0" shapeId="0" xr:uid="{00000000-0006-0000-1400-000001000000}">
      <text>
        <r>
          <rPr>
            <sz val="9"/>
            <color indexed="81"/>
            <rFont val="Tahoma"/>
            <family val="2"/>
          </rPr>
          <t>Sensitive conditions.</t>
        </r>
      </text>
    </comment>
    <comment ref="AC4" authorId="0" shapeId="0" xr:uid="{00000000-0006-0000-1400-000002000000}">
      <text>
        <r>
          <rPr>
            <sz val="9"/>
            <color indexed="81"/>
            <rFont val="Tahoma"/>
            <family val="2"/>
          </rPr>
          <t>Sensitive conditions.</t>
        </r>
      </text>
    </comment>
    <comment ref="AC5" authorId="0" shapeId="0" xr:uid="{00000000-0006-0000-1400-000003000000}">
      <text>
        <r>
          <rPr>
            <sz val="9"/>
            <color indexed="81"/>
            <rFont val="Tahoma"/>
            <family val="2"/>
          </rPr>
          <t>Sensitive conditions.</t>
        </r>
      </text>
    </comment>
    <comment ref="AC6" authorId="0" shapeId="0" xr:uid="{00000000-0006-0000-1400-000004000000}">
      <text>
        <r>
          <rPr>
            <sz val="9"/>
            <color indexed="81"/>
            <rFont val="Tahoma"/>
            <family val="2"/>
          </rPr>
          <t>Sensitive conditions.</t>
        </r>
      </text>
    </comment>
    <comment ref="AC11" authorId="0" shapeId="0" xr:uid="{00000000-0006-0000-1400-000005000000}">
      <text>
        <r>
          <rPr>
            <sz val="9"/>
            <color indexed="81"/>
            <rFont val="Tahoma"/>
            <family val="2"/>
          </rPr>
          <t>Sensitive conditions.</t>
        </r>
      </text>
    </comment>
    <comment ref="AC12" authorId="0" shapeId="0" xr:uid="{00000000-0006-0000-1400-000006000000}">
      <text>
        <r>
          <rPr>
            <sz val="9"/>
            <color indexed="81"/>
            <rFont val="Tahoma"/>
            <family val="2"/>
          </rPr>
          <t>Sensitive conditions.</t>
        </r>
      </text>
    </comment>
    <comment ref="AC13" authorId="0" shapeId="0" xr:uid="{00000000-0006-0000-1400-000007000000}">
      <text>
        <r>
          <rPr>
            <sz val="9"/>
            <color indexed="81"/>
            <rFont val="Tahoma"/>
            <family val="2"/>
          </rPr>
          <t>Sensitive conditions.</t>
        </r>
      </text>
    </comment>
    <comment ref="AC14" authorId="0" shapeId="0" xr:uid="{00000000-0006-0000-1400-000008000000}">
      <text>
        <r>
          <rPr>
            <sz val="9"/>
            <color indexed="81"/>
            <rFont val="Tahoma"/>
            <family val="2"/>
          </rPr>
          <t>Sensitive conditions.</t>
        </r>
      </text>
    </comment>
    <comment ref="AC19" authorId="0" shapeId="0" xr:uid="{00000000-0006-0000-1400-000009000000}">
      <text>
        <r>
          <rPr>
            <sz val="9"/>
            <color indexed="81"/>
            <rFont val="Tahoma"/>
            <family val="2"/>
          </rPr>
          <t>Sensitive conditions.</t>
        </r>
      </text>
    </comment>
    <comment ref="AC20" authorId="0" shapeId="0" xr:uid="{00000000-0006-0000-1400-00000A000000}">
      <text>
        <r>
          <rPr>
            <sz val="9"/>
            <color indexed="81"/>
            <rFont val="Tahoma"/>
            <family val="2"/>
          </rPr>
          <t>Sensitive conditions.</t>
        </r>
      </text>
    </comment>
    <comment ref="AC23" authorId="0" shapeId="0" xr:uid="{00000000-0006-0000-1400-00000B000000}">
      <text>
        <r>
          <rPr>
            <sz val="9"/>
            <color indexed="81"/>
            <rFont val="Tahoma"/>
            <family val="2"/>
          </rPr>
          <t>Sensitive conditions.</t>
        </r>
      </text>
    </comment>
    <comment ref="AC27" authorId="0" shapeId="0" xr:uid="{00000000-0006-0000-1400-00000C000000}">
      <text>
        <r>
          <rPr>
            <sz val="9"/>
            <color indexed="81"/>
            <rFont val="Tahoma"/>
            <family val="2"/>
          </rPr>
          <t>Sensitive conditions.</t>
        </r>
      </text>
    </comment>
    <comment ref="AC28" authorId="0" shapeId="0" xr:uid="{00000000-0006-0000-1400-00000D000000}">
      <text>
        <r>
          <rPr>
            <sz val="9"/>
            <color indexed="81"/>
            <rFont val="Tahoma"/>
            <family val="2"/>
          </rPr>
          <t>Sensitive conditions.</t>
        </r>
      </text>
    </comment>
    <comment ref="AC31" authorId="0" shapeId="0" xr:uid="{00000000-0006-0000-1400-00000E000000}">
      <text>
        <r>
          <rPr>
            <sz val="9"/>
            <color indexed="81"/>
            <rFont val="Tahoma"/>
            <family val="2"/>
          </rPr>
          <t>Sensitive conditions.</t>
        </r>
      </text>
    </comment>
    <comment ref="AC32" authorId="0" shapeId="0" xr:uid="{00000000-0006-0000-1400-00000F000000}">
      <text>
        <r>
          <rPr>
            <sz val="9"/>
            <color indexed="81"/>
            <rFont val="Tahoma"/>
            <family val="2"/>
          </rPr>
          <t>Sensitive conditions.</t>
        </r>
      </text>
    </comment>
    <comment ref="AC35" authorId="0" shapeId="0" xr:uid="{00000000-0006-0000-1400-000010000000}">
      <text>
        <r>
          <rPr>
            <sz val="9"/>
            <color indexed="81"/>
            <rFont val="Tahoma"/>
            <family val="2"/>
          </rPr>
          <t>Sensitive conditions.</t>
        </r>
      </text>
    </comment>
    <comment ref="AC39" authorId="0" shapeId="0" xr:uid="{00000000-0006-0000-1400-000011000000}">
      <text>
        <r>
          <rPr>
            <sz val="9"/>
            <color indexed="81"/>
            <rFont val="Tahoma"/>
            <family val="2"/>
          </rPr>
          <t>Sensitive conditions.</t>
        </r>
      </text>
    </comment>
    <comment ref="AC40" authorId="0" shapeId="0" xr:uid="{00000000-0006-0000-1400-000012000000}">
      <text>
        <r>
          <rPr>
            <sz val="9"/>
            <color indexed="81"/>
            <rFont val="Tahoma"/>
            <family val="2"/>
          </rPr>
          <t>Sensitive conditions.</t>
        </r>
      </text>
    </comment>
    <comment ref="AC43" authorId="0" shapeId="0" xr:uid="{00000000-0006-0000-1400-000013000000}">
      <text>
        <r>
          <rPr>
            <sz val="9"/>
            <color indexed="81"/>
            <rFont val="Tahoma"/>
            <family val="2"/>
          </rPr>
          <t>Sensitive conditions.</t>
        </r>
      </text>
    </comment>
    <comment ref="AE43" authorId="0" shapeId="0" xr:uid="{00000000-0006-0000-1400-000014000000}">
      <text>
        <r>
          <rPr>
            <sz val="9"/>
            <color indexed="81"/>
            <rFont val="Tahoma"/>
            <family val="2"/>
          </rPr>
          <t>Bioavailable metal concentration exceeds PNEC based on site-specific conditions.</t>
        </r>
      </text>
    </comment>
    <comment ref="AC44" authorId="0" shapeId="0" xr:uid="{00000000-0006-0000-1400-000015000000}">
      <text>
        <r>
          <rPr>
            <sz val="9"/>
            <color indexed="81"/>
            <rFont val="Tahoma"/>
            <family val="2"/>
          </rPr>
          <t>Sensitive conditions.</t>
        </r>
      </text>
    </comment>
    <comment ref="AE44" authorId="0" shapeId="0" xr:uid="{00000000-0006-0000-1400-000016000000}">
      <text>
        <r>
          <rPr>
            <sz val="9"/>
            <color indexed="81"/>
            <rFont val="Tahoma"/>
            <family val="2"/>
          </rPr>
          <t>Bioavailable metal concentration exceeds PNEC based on site-specific conditions.</t>
        </r>
      </text>
    </comment>
    <comment ref="AC45" authorId="0" shapeId="0" xr:uid="{00000000-0006-0000-1400-000017000000}">
      <text>
        <r>
          <rPr>
            <sz val="9"/>
            <color indexed="81"/>
            <rFont val="Tahoma"/>
            <family val="2"/>
          </rPr>
          <t>Sensitive conditions.</t>
        </r>
      </text>
    </comment>
    <comment ref="AE45" authorId="0" shapeId="0" xr:uid="{00000000-0006-0000-1400-000018000000}">
      <text>
        <r>
          <rPr>
            <sz val="9"/>
            <color indexed="81"/>
            <rFont val="Tahoma"/>
            <family val="2"/>
          </rPr>
          <t>Bioavailable metal concentration exceeds PNEC based on site-specific conditions.</t>
        </r>
      </text>
    </comment>
    <comment ref="AC46" authorId="0" shapeId="0" xr:uid="{00000000-0006-0000-1400-000019000000}">
      <text>
        <r>
          <rPr>
            <sz val="9"/>
            <color indexed="81"/>
            <rFont val="Tahoma"/>
            <family val="2"/>
          </rPr>
          <t>Sensitive conditions.</t>
        </r>
      </text>
    </comment>
    <comment ref="AE46" authorId="0" shapeId="0" xr:uid="{00000000-0006-0000-1400-00001A000000}">
      <text>
        <r>
          <rPr>
            <sz val="9"/>
            <color indexed="81"/>
            <rFont val="Tahoma"/>
            <family val="2"/>
          </rPr>
          <t>Bioavailable metal concentration exceeds PNEC based on site-specific conditions.</t>
        </r>
      </text>
    </comment>
    <comment ref="AE49" authorId="0" shapeId="0" xr:uid="{00000000-0006-0000-1400-00001B000000}">
      <text>
        <r>
          <rPr>
            <sz val="9"/>
            <color indexed="81"/>
            <rFont val="Tahoma"/>
            <family val="2"/>
          </rPr>
          <t>Bioavailable metal concentration exceeds PNEC based on site-specific conditions.</t>
        </r>
      </text>
    </comment>
    <comment ref="AE50" authorId="0" shapeId="0" xr:uid="{00000000-0006-0000-1400-00001C000000}">
      <text>
        <r>
          <rPr>
            <sz val="9"/>
            <color indexed="81"/>
            <rFont val="Tahoma"/>
            <family val="2"/>
          </rPr>
          <t>Bioavailable metal concentration exceeds PNEC based on site-specific conditions.</t>
        </r>
      </text>
    </comment>
    <comment ref="AC51" authorId="0" shapeId="0" xr:uid="{00000000-0006-0000-1400-00001D000000}">
      <text>
        <r>
          <rPr>
            <sz val="9"/>
            <color indexed="81"/>
            <rFont val="Tahoma"/>
            <family val="2"/>
          </rPr>
          <t>Sensitive conditions.</t>
        </r>
      </text>
    </comment>
    <comment ref="AE51" authorId="0" shapeId="0" xr:uid="{00000000-0006-0000-1400-00001E000000}">
      <text>
        <r>
          <rPr>
            <sz val="9"/>
            <color indexed="81"/>
            <rFont val="Tahoma"/>
            <family val="2"/>
          </rPr>
          <t>Bioavailable metal concentration exceeds PNEC based on site-specific conditions.</t>
        </r>
      </text>
    </comment>
    <comment ref="AC52" authorId="0" shapeId="0" xr:uid="{00000000-0006-0000-1400-00001F000000}">
      <text>
        <r>
          <rPr>
            <sz val="9"/>
            <color indexed="81"/>
            <rFont val="Tahoma"/>
            <family val="2"/>
          </rPr>
          <t>Sensitive conditions.</t>
        </r>
      </text>
    </comment>
    <comment ref="AE52" authorId="0" shapeId="0" xr:uid="{00000000-0006-0000-1400-000020000000}">
      <text>
        <r>
          <rPr>
            <sz val="9"/>
            <color indexed="81"/>
            <rFont val="Tahoma"/>
            <family val="2"/>
          </rPr>
          <t>Bioavailable metal concentration exceeds PNEC based on site-specific conditions.</t>
        </r>
      </text>
    </comment>
    <comment ref="AC53" authorId="0" shapeId="0" xr:uid="{00000000-0006-0000-1400-000021000000}">
      <text>
        <r>
          <rPr>
            <sz val="9"/>
            <color indexed="81"/>
            <rFont val="Tahoma"/>
            <family val="2"/>
          </rPr>
          <t>Sensitive conditions.</t>
        </r>
      </text>
    </comment>
    <comment ref="AE53" authorId="0" shapeId="0" xr:uid="{00000000-0006-0000-1400-000022000000}">
      <text>
        <r>
          <rPr>
            <sz val="9"/>
            <color indexed="81"/>
            <rFont val="Tahoma"/>
            <family val="2"/>
          </rPr>
          <t>Bioavailable metal concentration exceeds PNEC based on site-specific conditions.</t>
        </r>
      </text>
    </comment>
    <comment ref="AC54" authorId="0" shapeId="0" xr:uid="{00000000-0006-0000-1400-000023000000}">
      <text>
        <r>
          <rPr>
            <sz val="9"/>
            <color indexed="81"/>
            <rFont val="Tahoma"/>
            <family val="2"/>
          </rPr>
          <t>Sensitive conditions.</t>
        </r>
      </text>
    </comment>
    <comment ref="AE54" authorId="0" shapeId="0" xr:uid="{00000000-0006-0000-1400-000024000000}">
      <text>
        <r>
          <rPr>
            <sz val="9"/>
            <color indexed="81"/>
            <rFont val="Tahoma"/>
            <family val="2"/>
          </rPr>
          <t>Bioavailable metal concentration exceeds PNEC based on site-specific conditions.</t>
        </r>
      </text>
    </comment>
    <comment ref="AE57" authorId="0" shapeId="0" xr:uid="{00000000-0006-0000-1400-000025000000}">
      <text>
        <r>
          <rPr>
            <sz val="9"/>
            <color indexed="81"/>
            <rFont val="Tahoma"/>
            <family val="2"/>
          </rPr>
          <t>Bioavailable metal concentration exceeds PNEC based on site-specific conditions.</t>
        </r>
      </text>
    </comment>
    <comment ref="AE58" authorId="0" shapeId="0" xr:uid="{00000000-0006-0000-1400-000026000000}">
      <text>
        <r>
          <rPr>
            <sz val="9"/>
            <color indexed="81"/>
            <rFont val="Tahoma"/>
            <family val="2"/>
          </rPr>
          <t>Bioavailable metal concentration exceeds PNEC based on site-specific conditions.</t>
        </r>
      </text>
    </comment>
    <comment ref="AC59" authorId="0" shapeId="0" xr:uid="{00000000-0006-0000-1400-000027000000}">
      <text>
        <r>
          <rPr>
            <sz val="9"/>
            <color indexed="81"/>
            <rFont val="Tahoma"/>
            <family val="2"/>
          </rPr>
          <t>Sensitive conditions.</t>
        </r>
      </text>
    </comment>
    <comment ref="AE59" authorId="0" shapeId="0" xr:uid="{00000000-0006-0000-1400-000028000000}">
      <text>
        <r>
          <rPr>
            <sz val="9"/>
            <color indexed="81"/>
            <rFont val="Tahoma"/>
            <family val="2"/>
          </rPr>
          <t>Bioavailable metal concentration exceeds PNEC based on site-specific conditions.</t>
        </r>
      </text>
    </comment>
    <comment ref="AC60" authorId="0" shapeId="0" xr:uid="{00000000-0006-0000-1400-000029000000}">
      <text>
        <r>
          <rPr>
            <sz val="9"/>
            <color indexed="81"/>
            <rFont val="Tahoma"/>
            <family val="2"/>
          </rPr>
          <t>Sensitive conditions.</t>
        </r>
      </text>
    </comment>
    <comment ref="AE60" authorId="0" shapeId="0" xr:uid="{00000000-0006-0000-1400-00002A000000}">
      <text>
        <r>
          <rPr>
            <sz val="9"/>
            <color indexed="81"/>
            <rFont val="Tahoma"/>
            <family val="2"/>
          </rPr>
          <t>Bioavailable metal concentration exceeds PNEC based on site-specific conditions.</t>
        </r>
      </text>
    </comment>
    <comment ref="AC63" authorId="0" shapeId="0" xr:uid="{00000000-0006-0000-1400-00002B000000}">
      <text>
        <r>
          <rPr>
            <sz val="9"/>
            <color indexed="81"/>
            <rFont val="Tahoma"/>
            <family val="2"/>
          </rPr>
          <t>Sensitive conditions.</t>
        </r>
      </text>
    </comment>
    <comment ref="AE63" authorId="0" shapeId="0" xr:uid="{00000000-0006-0000-1400-00002C000000}">
      <text>
        <r>
          <rPr>
            <sz val="9"/>
            <color indexed="81"/>
            <rFont val="Tahoma"/>
            <family val="2"/>
          </rPr>
          <t>Bioavailable metal concentration exceeds PNEC based on site-specific conditions.</t>
        </r>
      </text>
    </comment>
    <comment ref="AE64" authorId="0" shapeId="0" xr:uid="{00000000-0006-0000-1400-00002D000000}">
      <text>
        <r>
          <rPr>
            <sz val="9"/>
            <color indexed="81"/>
            <rFont val="Tahoma"/>
            <family val="2"/>
          </rPr>
          <t>Bioavailable metal concentration exceeds PNEC based on site-specific conditions.</t>
        </r>
      </text>
    </comment>
    <comment ref="AC67" authorId="0" shapeId="0" xr:uid="{00000000-0006-0000-1400-00002E000000}">
      <text>
        <r>
          <rPr>
            <sz val="9"/>
            <color indexed="81"/>
            <rFont val="Tahoma"/>
            <family val="2"/>
          </rPr>
          <t>Sensitive conditions.</t>
        </r>
      </text>
    </comment>
    <comment ref="AE67" authorId="0" shapeId="0" xr:uid="{00000000-0006-0000-1400-00002F000000}">
      <text>
        <r>
          <rPr>
            <sz val="9"/>
            <color indexed="81"/>
            <rFont val="Tahoma"/>
            <family val="2"/>
          </rPr>
          <t>Bioavailable metal concentration exceeds PNEC based on site-specific conditions.</t>
        </r>
      </text>
    </comment>
    <comment ref="AC68" authorId="0" shapeId="0" xr:uid="{00000000-0006-0000-1400-000030000000}">
      <text>
        <r>
          <rPr>
            <sz val="9"/>
            <color indexed="81"/>
            <rFont val="Tahoma"/>
            <family val="2"/>
          </rPr>
          <t>Sensitive conditions.</t>
        </r>
      </text>
    </comment>
    <comment ref="AE68" authorId="0" shapeId="0" xr:uid="{00000000-0006-0000-1400-000031000000}">
      <text>
        <r>
          <rPr>
            <sz val="9"/>
            <color indexed="81"/>
            <rFont val="Tahoma"/>
            <family val="2"/>
          </rPr>
          <t>Bioavailable metal concentration exceeds PNEC based on site-specific conditions.</t>
        </r>
      </text>
    </comment>
    <comment ref="AC71" authorId="0" shapeId="0" xr:uid="{00000000-0006-0000-1400-000032000000}">
      <text>
        <r>
          <rPr>
            <sz val="9"/>
            <color indexed="81"/>
            <rFont val="Tahoma"/>
            <family val="2"/>
          </rPr>
          <t>Sensitive conditions.</t>
        </r>
      </text>
    </comment>
    <comment ref="AE71" authorId="0" shapeId="0" xr:uid="{00000000-0006-0000-1400-000033000000}">
      <text>
        <r>
          <rPr>
            <sz val="9"/>
            <color indexed="81"/>
            <rFont val="Tahoma"/>
            <family val="2"/>
          </rPr>
          <t>Bioavailable metal concentration exceeds PNEC based on site-specific conditions.</t>
        </r>
      </text>
    </comment>
    <comment ref="AC72" authorId="0" shapeId="0" xr:uid="{00000000-0006-0000-1400-000034000000}">
      <text>
        <r>
          <rPr>
            <sz val="9"/>
            <color indexed="81"/>
            <rFont val="Tahoma"/>
            <family val="2"/>
          </rPr>
          <t>Sensitive conditions.</t>
        </r>
      </text>
    </comment>
    <comment ref="AE72" authorId="0" shapeId="0" xr:uid="{00000000-0006-0000-1400-000035000000}">
      <text>
        <r>
          <rPr>
            <sz val="9"/>
            <color indexed="81"/>
            <rFont val="Tahoma"/>
            <family val="2"/>
          </rPr>
          <t>Bioavailable metal concentration exceeds PNEC based on site-specific conditions.</t>
        </r>
      </text>
    </comment>
    <comment ref="AC75" authorId="0" shapeId="0" xr:uid="{00000000-0006-0000-1400-000036000000}">
      <text>
        <r>
          <rPr>
            <sz val="9"/>
            <color indexed="81"/>
            <rFont val="Tahoma"/>
            <family val="2"/>
          </rPr>
          <t>Sensitive conditions.</t>
        </r>
      </text>
    </comment>
    <comment ref="AE75" authorId="0" shapeId="0" xr:uid="{00000000-0006-0000-1400-000037000000}">
      <text>
        <r>
          <rPr>
            <sz val="9"/>
            <color indexed="81"/>
            <rFont val="Tahoma"/>
            <family val="2"/>
          </rPr>
          <t>Bioavailable metal concentration exceeds PNEC based on site-specific conditions.</t>
        </r>
      </text>
    </comment>
    <comment ref="AE76" authorId="0" shapeId="0" xr:uid="{00000000-0006-0000-1400-000038000000}">
      <text>
        <r>
          <rPr>
            <sz val="9"/>
            <color indexed="81"/>
            <rFont val="Tahoma"/>
            <family val="2"/>
          </rPr>
          <t>Bioavailable metal concentration exceeds PNEC based on site-specific conditions.</t>
        </r>
      </text>
    </comment>
    <comment ref="AC79" authorId="0" shapeId="0" xr:uid="{00000000-0006-0000-1400-000039000000}">
      <text>
        <r>
          <rPr>
            <sz val="9"/>
            <color indexed="81"/>
            <rFont val="Tahoma"/>
            <family val="2"/>
          </rPr>
          <t>Sensitive conditions.</t>
        </r>
      </text>
    </comment>
    <comment ref="AE79" authorId="0" shapeId="0" xr:uid="{00000000-0006-0000-1400-00003A000000}">
      <text>
        <r>
          <rPr>
            <sz val="9"/>
            <color indexed="81"/>
            <rFont val="Tahoma"/>
            <family val="2"/>
          </rPr>
          <t>Bioavailable metal concentration exceeds PNEC based on site-specific conditions.</t>
        </r>
      </text>
    </comment>
    <comment ref="AC80" authorId="0" shapeId="0" xr:uid="{00000000-0006-0000-1400-00003B000000}">
      <text>
        <r>
          <rPr>
            <sz val="9"/>
            <color indexed="81"/>
            <rFont val="Tahoma"/>
            <family val="2"/>
          </rPr>
          <t>Sensitive conditions.</t>
        </r>
      </text>
    </comment>
    <comment ref="AE80" authorId="0" shapeId="0" xr:uid="{00000000-0006-0000-1400-00003C000000}">
      <text>
        <r>
          <rPr>
            <sz val="9"/>
            <color indexed="81"/>
            <rFont val="Tahoma"/>
            <family val="2"/>
          </rPr>
          <t>Bioavailable metal concentration exceeds PNEC based on site-specific conditions.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dena grabinar</author>
  </authors>
  <commentList>
    <comment ref="AJ3" authorId="0" shapeId="0" xr:uid="{00000000-0006-0000-1500-000001000000}">
      <text>
        <r>
          <rPr>
            <sz val="9"/>
            <color indexed="81"/>
            <rFont val="Tahoma"/>
            <family val="2"/>
          </rPr>
          <t>The measured Ca is below the allowable range for the manganese model.  Under these conditions, Mn bioavailability may be higher than the model estimates.  In this case, the PNEC shown has been calculated using a minimum Ca value of 1 mg/l. These results should therefore be regarded as tentative.</t>
        </r>
      </text>
    </comment>
    <comment ref="AK3" authorId="0" shapeId="0" xr:uid="{00000000-0006-0000-1500-000002000000}">
      <text>
        <r>
          <rPr>
            <sz val="9"/>
            <color indexed="81"/>
            <rFont val="Tahoma"/>
            <family val="2"/>
          </rPr>
          <t>Sensitive conditions.</t>
        </r>
      </text>
    </comment>
    <comment ref="AK4" authorId="0" shapeId="0" xr:uid="{00000000-0006-0000-1500-000003000000}">
      <text>
        <r>
          <rPr>
            <sz val="9"/>
            <color indexed="81"/>
            <rFont val="Tahoma"/>
            <family val="2"/>
          </rPr>
          <t>Sensitive conditions.</t>
        </r>
      </text>
    </comment>
    <comment ref="AJ13" authorId="0" shapeId="0" xr:uid="{00000000-0006-0000-1500-000004000000}">
      <text>
        <r>
          <rPr>
            <sz val="9"/>
            <color indexed="81"/>
            <rFont val="Tahoma"/>
            <family val="2"/>
          </rPr>
          <t>The measured Ca is above the allowable range for the manganese model.  In this case, the PNEC shown has been calculated using a maximum Ca value of 200 mg/l. These results should therefore be regarded as tentative.</t>
        </r>
      </text>
    </comment>
    <comment ref="AJ14" authorId="0" shapeId="0" xr:uid="{00000000-0006-0000-1500-000005000000}">
      <text>
        <r>
          <rPr>
            <sz val="9"/>
            <color indexed="81"/>
            <rFont val="Tahoma"/>
            <family val="2"/>
          </rPr>
          <t>The measured Ca is below the allowable range for the manganese model.  Under these conditions, Mn bioavailability may be higher than the model estimates.  In this case, the PNEC shown has been calculated using a minimum Ca value of 1 mg/l. These results should therefore be regarded as tentative.</t>
        </r>
      </text>
    </comment>
    <comment ref="AK14" authorId="0" shapeId="0" xr:uid="{00000000-0006-0000-1500-000006000000}">
      <text>
        <r>
          <rPr>
            <sz val="9"/>
            <color indexed="81"/>
            <rFont val="Tahoma"/>
            <family val="2"/>
          </rPr>
          <t>Sensitive conditions.</t>
        </r>
      </text>
    </comment>
    <comment ref="AM14" authorId="0" shapeId="0" xr:uid="{00000000-0006-0000-1500-000007000000}">
      <text>
        <r>
          <rPr>
            <sz val="9"/>
            <color indexed="81"/>
            <rFont val="Tahoma"/>
            <family val="2"/>
          </rPr>
          <t>Bioavailable metal concentration exceeds PNEC based on site-specific conditions.</t>
        </r>
      </text>
    </comment>
    <comment ref="AK15" authorId="0" shapeId="0" xr:uid="{00000000-0006-0000-1500-000008000000}">
      <text>
        <r>
          <rPr>
            <sz val="9"/>
            <color indexed="81"/>
            <rFont val="Tahoma"/>
            <family val="2"/>
          </rPr>
          <t>Sensitive conditions.</t>
        </r>
      </text>
    </comment>
    <comment ref="AM15" authorId="0" shapeId="0" xr:uid="{00000000-0006-0000-1500-000009000000}">
      <text>
        <r>
          <rPr>
            <sz val="9"/>
            <color indexed="81"/>
            <rFont val="Tahoma"/>
            <family val="2"/>
          </rPr>
          <t>Bioavailable metal concentration exceeds PNEC based on site-specific conditions.</t>
        </r>
      </text>
    </comment>
    <comment ref="AJ24" authorId="0" shapeId="0" xr:uid="{00000000-0006-0000-1500-00000A000000}">
      <text>
        <r>
          <rPr>
            <sz val="9"/>
            <color indexed="81"/>
            <rFont val="Tahoma"/>
            <family val="2"/>
          </rPr>
          <t>The measured Ca is above the allowable range for the manganese model.  In this case, the PNEC shown has been calculated using a maximum Ca value of 200 mg/l. These results should therefore be regarded as tentative.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dena grabinar</author>
  </authors>
  <commentList>
    <comment ref="D6" authorId="0" shapeId="0" xr:uid="{00000000-0006-0000-1A00-000001000000}">
      <text>
        <r>
          <rPr>
            <sz val="9"/>
            <color indexed="81"/>
            <rFont val="Tahoma"/>
            <family val="2"/>
          </rPr>
          <t>=fnZnEstimatedPNEC</t>
        </r>
      </text>
    </comment>
    <comment ref="D8" authorId="0" shapeId="0" xr:uid="{00000000-0006-0000-1A00-000002000000}">
      <text>
        <r>
          <rPr>
            <sz val="9"/>
            <color indexed="81"/>
            <rFont val="Tahoma"/>
            <family val="2"/>
          </rPr>
          <t>=fnZnEstimatedPNEC</t>
        </r>
      </text>
    </comment>
    <comment ref="D10" authorId="0" shapeId="0" xr:uid="{00000000-0006-0000-1A00-000003000000}">
      <text>
        <r>
          <rPr>
            <sz val="9"/>
            <color indexed="81"/>
            <rFont val="Tahoma"/>
            <family val="2"/>
          </rPr>
          <t>=fnZnEstimatedPNEC</t>
        </r>
      </text>
    </comment>
    <comment ref="D12" authorId="0" shapeId="0" xr:uid="{00000000-0006-0000-1A00-000004000000}">
      <text>
        <r>
          <rPr>
            <sz val="9"/>
            <color indexed="81"/>
            <rFont val="Tahoma"/>
            <family val="2"/>
          </rPr>
          <t>=fnZnEstimatedPNEC</t>
        </r>
      </text>
    </comment>
    <comment ref="D14" authorId="0" shapeId="0" xr:uid="{00000000-0006-0000-1A00-000005000000}">
      <text>
        <r>
          <rPr>
            <sz val="9"/>
            <color indexed="81"/>
            <rFont val="Tahoma"/>
            <family val="2"/>
          </rPr>
          <t>=fnZnEstimatedPNEC</t>
        </r>
      </text>
    </comment>
    <comment ref="D16" authorId="0" shapeId="0" xr:uid="{00000000-0006-0000-1A00-000006000000}">
      <text>
        <r>
          <rPr>
            <sz val="9"/>
            <color indexed="81"/>
            <rFont val="Tahoma"/>
            <family val="2"/>
          </rPr>
          <t>=fnZnEstimatedPNEC</t>
        </r>
      </text>
    </comment>
    <comment ref="D18" authorId="0" shapeId="0" xr:uid="{00000000-0006-0000-1A00-000007000000}">
      <text>
        <r>
          <rPr>
            <sz val="9"/>
            <color indexed="81"/>
            <rFont val="Tahoma"/>
            <family val="2"/>
          </rPr>
          <t>=fnZnEstimatedPNEC</t>
        </r>
      </text>
    </comment>
    <comment ref="D20" authorId="0" shapeId="0" xr:uid="{00000000-0006-0000-1A00-000008000000}">
      <text>
        <r>
          <rPr>
            <sz val="9"/>
            <color indexed="81"/>
            <rFont val="Tahoma"/>
            <family val="2"/>
          </rPr>
          <t>=fnZnEstimatedPNEC</t>
        </r>
      </text>
    </comment>
    <comment ref="D22" authorId="0" shapeId="0" xr:uid="{00000000-0006-0000-1A00-000009000000}">
      <text>
        <r>
          <rPr>
            <sz val="9"/>
            <color indexed="81"/>
            <rFont val="Tahoma"/>
            <family val="2"/>
          </rPr>
          <t>=fnZnEstimatedPNEC</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dena grabinar</author>
  </authors>
  <commentList>
    <comment ref="B6" authorId="0" shapeId="0" xr:uid="{00000000-0006-0000-1C00-000001000000}">
      <text>
        <r>
          <rPr>
            <sz val="9"/>
            <color indexed="81"/>
            <rFont val="Tahoma"/>
            <family val="2"/>
          </rPr>
          <t>vaDefaultCa = 1
vaCaCalc = 1
vaMnCaFlag = 1</t>
        </r>
      </text>
    </comment>
    <comment ref="D8" authorId="0" shapeId="0" xr:uid="{00000000-0006-0000-1C00-000002000000}">
      <text>
        <r>
          <rPr>
            <sz val="9"/>
            <color indexed="81"/>
            <rFont val="Tahoma"/>
            <family val="2"/>
          </rPr>
          <t xml:space="preserve">At present (Version 29), the Zn program no longer flags for low Ca, so the "Yes" condition here is never actually met, even when the Ca is less than 5mg/l. </t>
        </r>
      </text>
    </comment>
    <comment ref="B10" authorId="0" shapeId="0" xr:uid="{00000000-0006-0000-1C00-000003000000}">
      <text>
        <r>
          <rPr>
            <sz val="9"/>
            <color indexed="81"/>
            <rFont val="Tahoma"/>
            <family val="2"/>
          </rPr>
          <t>vaDefaultCa = empty
vaCaCalc = 2
vaMnCaFlag = 2
Ca &lt;6 vaCaBand = 1
Ca &gt;=6 &lt;24 vaCaBand = 2
Ca &gt;=24 &lt;70 vaCaBand = 3
Ca &gt;=70 &lt;90 vaCaBand = 4
Ca &gt;=90 &lt;105 vaCaBand = 5
Ca &gt;=105 &lt;150 vaCaBand = 6
Ca &gt;=150 &lt;170 vaCaBand = 7
Ca &gt;=170 &lt;190 vaCaBand = 8
Ca &gt;=190 vaCaBand = 9</t>
        </r>
      </text>
    </comment>
    <comment ref="D13" authorId="0" shapeId="0" xr:uid="{00000000-0006-0000-1C00-000004000000}">
      <text>
        <r>
          <rPr>
            <sz val="9"/>
            <color indexed="81"/>
            <rFont val="Tahoma"/>
            <family val="2"/>
          </rPr>
          <t>At present (Version 29), the Zn program no longer flags for low Ca, so the "Yes" condition here is never actually met, even when the Ca is less than 5mg/l.</t>
        </r>
      </text>
    </comment>
    <comment ref="B15" authorId="0" shapeId="0" xr:uid="{00000000-0006-0000-1C00-000005000000}">
      <text>
        <r>
          <rPr>
            <sz val="9"/>
            <color indexed="81"/>
            <rFont val="Tahoma"/>
            <family val="2"/>
          </rPr>
          <t>vaDefaultCa = 200
vaCaCalc = 3
vaMnCaFlag = 3</t>
        </r>
      </text>
    </comment>
    <comment ref="B18" authorId="0" shapeId="0" xr:uid="{00000000-0006-0000-1C00-000006000000}">
      <text>
        <r>
          <rPr>
            <sz val="9"/>
            <color indexed="81"/>
            <rFont val="Tahoma"/>
            <family val="2"/>
          </rPr>
          <t>vaDefaultCa = 1
vaCaCalc = 1
vaMnCaFlag = 1</t>
        </r>
      </text>
    </comment>
    <comment ref="D20" authorId="0" shapeId="0" xr:uid="{00000000-0006-0000-1C00-000007000000}">
      <text>
        <r>
          <rPr>
            <sz val="9"/>
            <color indexed="81"/>
            <rFont val="Tahoma"/>
            <family val="2"/>
          </rPr>
          <t xml:space="preserve">At present (Version 29), the Zn program no longer flags for low Ca, so the "Yes" condition here is never actually met, even when the Ca is less than 5mg/l. </t>
        </r>
      </text>
    </comment>
    <comment ref="B22" authorId="0" shapeId="0" xr:uid="{00000000-0006-0000-1C00-000008000000}">
      <text>
        <r>
          <rPr>
            <sz val="9"/>
            <color indexed="81"/>
            <rFont val="Tahoma"/>
            <family val="2"/>
          </rPr>
          <t>vaDefaultCa = empty
vaCaCalc = 2
vaMnCaFlag = 2
Ca &lt;6 vaCaBand = 1
Ca &gt;=6 &lt;24 vaCaBand = 2
Ca &gt;=24 &lt;70 vaCaBand = 3
Ca &gt;=70 &lt;90 vaCaBand = 4
Ca &gt;=90 &lt;105 vaCaBand = 5
Ca &gt;=105 &lt;150 vaCaBand = 6
Ca &gt;=150 &lt;170 vaCaBand = 7
Ca &gt;=170 &lt;190 vaCaBand = 8
Ca &gt;=190 vaCaBand = 9</t>
        </r>
      </text>
    </comment>
    <comment ref="D25" authorId="0" shapeId="0" xr:uid="{00000000-0006-0000-1C00-000009000000}">
      <text>
        <r>
          <rPr>
            <sz val="9"/>
            <color indexed="81"/>
            <rFont val="Tahoma"/>
            <family val="2"/>
          </rPr>
          <t>At present (Version 29), the Zn program no longer flags for low Ca, so the "Yes" condition here is never actually met, even when the Ca is less than 5mg/l.</t>
        </r>
      </text>
    </comment>
    <comment ref="B27" authorId="0" shapeId="0" xr:uid="{00000000-0006-0000-1C00-00000A000000}">
      <text>
        <r>
          <rPr>
            <sz val="9"/>
            <color indexed="81"/>
            <rFont val="Tahoma"/>
            <family val="2"/>
          </rPr>
          <t>vaDefaultCa = 200
vaCaCalc = 3
vaMnCaFlag = 3</t>
        </r>
      </text>
    </comment>
    <comment ref="B30" authorId="0" shapeId="0" xr:uid="{00000000-0006-0000-1C00-00000B000000}">
      <text>
        <r>
          <rPr>
            <sz val="9"/>
            <color indexed="81"/>
            <rFont val="Tahoma"/>
            <family val="2"/>
          </rPr>
          <t>vaDefaultCa = 1
vaCaCalc = 1
vaMnCaFlag = 1</t>
        </r>
      </text>
    </comment>
    <comment ref="D32" authorId="0" shapeId="0" xr:uid="{00000000-0006-0000-1C00-00000C000000}">
      <text>
        <r>
          <rPr>
            <sz val="9"/>
            <color indexed="81"/>
            <rFont val="Tahoma"/>
            <family val="2"/>
          </rPr>
          <t xml:space="preserve">At present (Version 29), the Zn program no longer flags for low Ca, so the "Yes" condition here is never actually met, even when the Ca is less than 5mg/l. </t>
        </r>
      </text>
    </comment>
    <comment ref="B34" authorId="0" shapeId="0" xr:uid="{00000000-0006-0000-1C00-00000D000000}">
      <text>
        <r>
          <rPr>
            <sz val="9"/>
            <color indexed="81"/>
            <rFont val="Tahoma"/>
            <family val="2"/>
          </rPr>
          <t>vaDefaultCa = empty
vaCaCalc = 2
vaMnCaFlag = 2
Ca &lt;6 vaCaBand = 1
Ca &gt;=6 &lt;24 vaCaBand = 2
Ca &gt;=24 &lt;70 vaCaBand = 3
Ca &gt;=70 &lt;90 vaCaBand = 4
Ca &gt;=90 &lt;105 vaCaBand = 5
Ca &gt;=105 &lt;150 vaCaBand = 6
Ca &gt;=150 &lt;170 vaCaBand = 7
Ca &gt;=170 &lt;190 vaCaBand = 8
Ca &gt;=190 vaCaBand = 9</t>
        </r>
      </text>
    </comment>
    <comment ref="D37" authorId="0" shapeId="0" xr:uid="{00000000-0006-0000-1C00-00000E000000}">
      <text>
        <r>
          <rPr>
            <sz val="9"/>
            <color indexed="81"/>
            <rFont val="Tahoma"/>
            <family val="2"/>
          </rPr>
          <t>At present (Version 29), the Zn program no longer flags for low Ca, so the "Yes" condition here is never actually met, even when the Ca is less than 5mg/l.</t>
        </r>
      </text>
    </comment>
    <comment ref="B39" authorId="0" shapeId="0" xr:uid="{00000000-0006-0000-1C00-00000F000000}">
      <text>
        <r>
          <rPr>
            <sz val="9"/>
            <color indexed="81"/>
            <rFont val="Tahoma"/>
            <family val="2"/>
          </rPr>
          <t>vaDefaultCa = 200
vaCaCalc = 3
vaMnCaFlag = 3</t>
        </r>
      </text>
    </comment>
  </commentList>
</comments>
</file>

<file path=xl/sharedStrings.xml><?xml version="1.0" encoding="utf-8"?>
<sst xmlns="http://schemas.openxmlformats.org/spreadsheetml/2006/main" count="1620" uniqueCount="659">
  <si>
    <t>DOC</t>
  </si>
  <si>
    <t>Ca</t>
  </si>
  <si>
    <t>pH</t>
  </si>
  <si>
    <t>Location</t>
  </si>
  <si>
    <t>WB</t>
  </si>
  <si>
    <t>Date</t>
  </si>
  <si>
    <t>Constant (a)</t>
  </si>
  <si>
    <t>Constant (b)</t>
  </si>
  <si>
    <t>Constant (c )</t>
  </si>
  <si>
    <t>Constant (f)</t>
  </si>
  <si>
    <t>Constant (g)</t>
  </si>
  <si>
    <t>Constant (e)</t>
  </si>
  <si>
    <t>BioF</t>
  </si>
  <si>
    <t>CURRENT</t>
  </si>
  <si>
    <t>ApplicationTitle</t>
  </si>
  <si>
    <t>VersionNumber</t>
  </si>
  <si>
    <t>ReleaseNumber</t>
  </si>
  <si>
    <t>ReleaseDate</t>
  </si>
  <si>
    <t>Changes</t>
  </si>
  <si>
    <t>See ChangeLog</t>
  </si>
  <si>
    <t>VersionTitle</t>
  </si>
  <si>
    <t>FullTitle</t>
  </si>
  <si>
    <t>0</t>
  </si>
  <si>
    <t>Version</t>
  </si>
  <si>
    <t>Description of Changes</t>
  </si>
  <si>
    <t>Cu PNEC Estimator 1</t>
  </si>
  <si>
    <t>Cu PNEC Estimator 2</t>
  </si>
  <si>
    <t>BLM turned into automated tool for Cu only, using VBA</t>
  </si>
  <si>
    <t>BioF column added to outputs</t>
  </si>
  <si>
    <t>Comments column hidden (comments now all shown as float-over boxes on highlighted cells)</t>
  </si>
  <si>
    <t>Buttons added to clear the sheet and run the programme (and instructions amended accordingly)</t>
  </si>
  <si>
    <t>Threshold level set for Cu PNECs (user-configurable).  Calculated PNECs are trimmed to this level.  Instructions amended accordingly.</t>
  </si>
  <si>
    <t>Calculations written into VBA code as custom functions, rather than formulae in cells</t>
  </si>
  <si>
    <t>Code amended to ignore empty rows, and to include rudimentary validation sequence to encourage users to input adequate, valid data.</t>
  </si>
  <si>
    <t>BLMTool 3.0</t>
  </si>
  <si>
    <t>All numeric input and output columns: format set to 2 decimal places</t>
  </si>
  <si>
    <t>Calculator sheet layout altered (order of columns)</t>
  </si>
  <si>
    <t>INPUT DATA</t>
  </si>
  <si>
    <t>RESULTS (Copper)</t>
  </si>
  <si>
    <t>RESULTS (Zinc)</t>
  </si>
  <si>
    <t>Risk Characterisation Ratio</t>
  </si>
  <si>
    <t>Constant (h)</t>
  </si>
  <si>
    <t>Metal</t>
  </si>
  <si>
    <t>Bioavailable Cu</t>
  </si>
  <si>
    <t>RCR</t>
  </si>
  <si>
    <t>Constant A</t>
  </si>
  <si>
    <t>Constant B</t>
  </si>
  <si>
    <t>Constant C</t>
  </si>
  <si>
    <t>Constant D</t>
  </si>
  <si>
    <t>Constant E</t>
  </si>
  <si>
    <t>Constant F</t>
  </si>
  <si>
    <t>Constant G</t>
  </si>
  <si>
    <t>CuMeas</t>
  </si>
  <si>
    <t>ZnMeas</t>
  </si>
  <si>
    <t>Design draft for addition of Zn, and new interface (for users and admin)</t>
  </si>
  <si>
    <t>BLMTool 4.0</t>
  </si>
  <si>
    <t>Working draft with Cu and Zn in place</t>
  </si>
  <si>
    <t xml:space="preserve">Based on </t>
  </si>
  <si>
    <t>pH domains altered (minimum = 5, max = 8.5)</t>
  </si>
  <si>
    <t>Waterbody</t>
  </si>
  <si>
    <r>
      <t>Measured Copper Concentration (dissolved) (</t>
    </r>
    <r>
      <rPr>
        <b/>
        <sz val="7"/>
        <rFont val="Tahoma"/>
        <family val="2"/>
      </rPr>
      <t>µ</t>
    </r>
    <r>
      <rPr>
        <b/>
        <sz val="7"/>
        <rFont val="Arial"/>
        <family val="2"/>
      </rPr>
      <t>g l-1)</t>
    </r>
  </si>
  <si>
    <t>Measured Zinc Concentration (dissolved) (µg l-1)</t>
  </si>
  <si>
    <t>Estimated PNEC (µg l-1)</t>
  </si>
  <si>
    <t>Bioavailable Zinc Concentration (µg l-1)</t>
  </si>
  <si>
    <t>ID</t>
  </si>
  <si>
    <t>BLMTool5.0</t>
  </si>
  <si>
    <t>Added ID column, fixed errors, added units, cosmetic changes to main menu</t>
  </si>
  <si>
    <t>BLMTool6.0</t>
  </si>
  <si>
    <t>RCR calculation corrected (was PNEC/BioavailablePEC due to error in code.  Should be BioavailablePEC/PNECGeneric)</t>
  </si>
  <si>
    <t>Addition of boundary conditions for Zn model (PNEC to be trimmed to Generic value if pH &lt;6 or &gt;9)</t>
  </si>
  <si>
    <t>Addition of soft-water threshold for Zn (of 3.1 ug/l) if Ca &lt;7</t>
  </si>
  <si>
    <t>Correction of code so it now picks up Zn measured values from correct column (was picking them up from Cu meas column)</t>
  </si>
  <si>
    <t>Constant H</t>
  </si>
  <si>
    <t>Correction of test datasets, for validation of tool</t>
  </si>
  <si>
    <t>BLMTool7.0</t>
  </si>
  <si>
    <r>
      <t xml:space="preserve">Correction of code, so that Zn PNEC is set to soft water threshold in </t>
    </r>
    <r>
      <rPr>
        <b/>
        <sz val="10"/>
        <rFont val="Arial"/>
        <family val="2"/>
      </rPr>
      <t>all</t>
    </r>
    <r>
      <rPr>
        <sz val="10"/>
        <rFont val="Arial"/>
        <family val="2"/>
      </rPr>
      <t xml:space="preserve"> instances where Ca &lt;7 (i.e. no PNEC calculation performed, and BioF = 1).  Test data also revised accordingly.</t>
    </r>
  </si>
  <si>
    <t>BLMTool8.0</t>
  </si>
  <si>
    <t>Spelling errors on front page corrected</t>
  </si>
  <si>
    <t>Basic PNEC</t>
  </si>
  <si>
    <t>PNEC Displayed</t>
  </si>
  <si>
    <t>BioFDisplayed</t>
  </si>
  <si>
    <t>Basic PNEC (trimmed)</t>
  </si>
  <si>
    <t>PNECBasic</t>
  </si>
  <si>
    <t>PNECBasicTrimmed</t>
  </si>
  <si>
    <t>PNECDefault</t>
  </si>
  <si>
    <t>PNECDefaultTrimmed</t>
  </si>
  <si>
    <t>BioFBasic</t>
  </si>
  <si>
    <t>BioFDefault</t>
  </si>
  <si>
    <t>BioFExtended</t>
  </si>
  <si>
    <t>PNECExtended</t>
  </si>
  <si>
    <t>PNECExtendedTrimmed</t>
  </si>
  <si>
    <t>EXPECTED RESULTS</t>
  </si>
  <si>
    <t>ACTUAL RESULTS</t>
  </si>
  <si>
    <t>COMPARISON</t>
  </si>
  <si>
    <t>PNEC</t>
  </si>
  <si>
    <t>BioM</t>
  </si>
  <si>
    <t>BLMTool8.1</t>
  </si>
  <si>
    <t>BLMTool8.2</t>
  </si>
  <si>
    <t>Addition of Extended BioF calculation</t>
  </si>
  <si>
    <t xml:space="preserve">Code tested for errors and de-bugged. </t>
  </si>
  <si>
    <t>Instructions re-worded</t>
  </si>
  <si>
    <t>Front-page layout altered and tidied</t>
  </si>
  <si>
    <t>BLMTool9.0</t>
  </si>
  <si>
    <t>Passwords re-set</t>
  </si>
  <si>
    <t>Code restructured to ensure consistency, to take account of new validation schedule and new parameter bands, and to allow easier addition of new metals in future.</t>
  </si>
  <si>
    <t>FooterTitle</t>
  </si>
  <si>
    <t>BLMTool10.0</t>
  </si>
  <si>
    <t>Deleted header (with version number) and replaced with footer (intro page only)</t>
  </si>
  <si>
    <t>Altered colour scheme to fit Agency branding</t>
  </si>
  <si>
    <t>Altered default font and size</t>
  </si>
  <si>
    <t>Altered text on introduction page</t>
  </si>
  <si>
    <t>Renamed "Main Menu" as "Introduction"</t>
  </si>
  <si>
    <t>Renamed "PNECCalculator" sheet as "Screening Tool"</t>
  </si>
  <si>
    <t>Added Help button and Help sheet (currently contains no Help text)</t>
  </si>
  <si>
    <t>Added Glossary button and Glossary sheet (currently contains no definitions)</t>
  </si>
  <si>
    <t>Removed WCA logo (awaiting EA logo)</t>
  </si>
  <si>
    <t>Altered text on message box that shows when calculation completes</t>
  </si>
  <si>
    <t xml:space="preserve">Altered colour of copper results to pale orange </t>
  </si>
  <si>
    <t>Altered pH range for the BioF Extender tool (&gt;=4 to &lt;5.5 for Cu; &gt;=4 to &lt;6 for Zn)</t>
  </si>
  <si>
    <t>Removed "sensitive conditions" phrase from flags outside pH range</t>
  </si>
  <si>
    <t>Corrected code to show BioF Flag for whenpH&gt;=9 for Zn (i.e. 100% availability assumed)</t>
  </si>
  <si>
    <t>Altered case (Zinc to zinc) in Ca input flag</t>
  </si>
  <si>
    <t>Altered code to highlight RCR, BioM, PNEC and BioF in red, where RCR &gt;1 (and to add flag to RCR and BioM)</t>
  </si>
  <si>
    <t>Extended BioF</t>
  </si>
  <si>
    <t xml:space="preserve">Predicted No Effect Concentration. This concentration is derived from the ecotoxicological data and site specific water quality data using the BLM. </t>
  </si>
  <si>
    <t>BLMTool11.0</t>
  </si>
  <si>
    <t>Updated glossary</t>
  </si>
  <si>
    <t>Constant (d)</t>
  </si>
  <si>
    <t>(a) in formula (((a*DOC)+b)/((c*(pH^2))-(e*pH)+e)+(f*(Ca^g))+h</t>
  </si>
  <si>
    <t>Calcium band</t>
  </si>
  <si>
    <t>Fish Equation Constants</t>
  </si>
  <si>
    <t>Algal Equation Constants</t>
  </si>
  <si>
    <t>1 to &lt;6</t>
  </si>
  <si>
    <t>6 to &lt;24</t>
  </si>
  <si>
    <t>24 to &lt;70</t>
  </si>
  <si>
    <t>70 to &lt; 90</t>
  </si>
  <si>
    <t>90 to &lt;105</t>
  </si>
  <si>
    <t>105 to &lt; 150</t>
  </si>
  <si>
    <t>150 to &lt; 170</t>
  </si>
  <si>
    <t>170 to &lt; 190</t>
  </si>
  <si>
    <t>190 to 200</t>
  </si>
  <si>
    <t>(i) in formula (10^((i*pH)+j))</t>
  </si>
  <si>
    <t>(b) in formula (((a*DOC)+b)/((c*(pH^2))-(e*pH)+e)+(f*(Ca^g))+h</t>
  </si>
  <si>
    <t>(c) in formula (((a*DOC)+b)/((c*(pH^2))-(e*pH)+e)+(f*(Ca^g))+h</t>
  </si>
  <si>
    <t>(d) in formula (((a*DOC)+b)/((c*(pH^2))-(e*pH)+e)+(f*(Ca^g))+h</t>
  </si>
  <si>
    <t>(e) in formula (((a*DOC)+b)/((c*(pH^2))-(e*pH)+e)+(f*(Ca^g))+h</t>
  </si>
  <si>
    <t>(f) in formula (((a*DOC)+b)/((c*(pH^2))-(e*pH)+e)+(f*(Ca^g))+h</t>
  </si>
  <si>
    <t>(g) in formula (((a*DOC)+b)/((c*(pH^2))-(e*pH)+e)+(f*(Ca^g))+h</t>
  </si>
  <si>
    <t>(h) in formula (((a*DOC)+b)/((c*(pH^2))-(e*pH)+e)+(f*(Ca^g))+h</t>
  </si>
  <si>
    <t>(j) in formula (10^((i*pH)+j))</t>
  </si>
  <si>
    <t>Constant (i)</t>
  </si>
  <si>
    <t>Constant (j)</t>
  </si>
  <si>
    <t>PNECSelected</t>
  </si>
  <si>
    <t>Mn Meas</t>
  </si>
  <si>
    <t>PNECTrimmed</t>
  </si>
  <si>
    <t>Constant I</t>
  </si>
  <si>
    <t>Constant J</t>
  </si>
  <si>
    <t>Measured Mn Concentration (dissolved) (µg l-1)</t>
  </si>
  <si>
    <t>BLMTool12.0</t>
  </si>
  <si>
    <t>Added manganese mockup (identical to zinc)</t>
  </si>
  <si>
    <t>BLMTool13.0</t>
  </si>
  <si>
    <t>Added equations and constants for manganese, and amended code for Mn validation sequence and warning messages</t>
  </si>
  <si>
    <t>Threshold Concentration (TC)</t>
  </si>
  <si>
    <t>Old Threshold Concentration (OTC)</t>
  </si>
  <si>
    <t>Ratio (OTC/TC)</t>
  </si>
  <si>
    <t>Fish</t>
  </si>
  <si>
    <t>Algae</t>
  </si>
  <si>
    <t>Reference Value EC10 Values (mg/l) for Calculating BioF</t>
  </si>
  <si>
    <t>Scale</t>
  </si>
  <si>
    <t>EC10BasicFish</t>
  </si>
  <si>
    <t>EC10BasicAlgae</t>
  </si>
  <si>
    <t>EC10DefaultCaFish</t>
  </si>
  <si>
    <t>EC10DefaultCaAlgae</t>
  </si>
  <si>
    <t>EC10BasicFishTrimmed</t>
  </si>
  <si>
    <t>EC10BasicAlgaeTrimmed</t>
  </si>
  <si>
    <t>EC10DefaultCaFishTrimmed</t>
  </si>
  <si>
    <t>EC10DefaultCaAlgaeTrimmed</t>
  </si>
  <si>
    <t>BioFBasicFish</t>
  </si>
  <si>
    <t>BioFBasicAlgae</t>
  </si>
  <si>
    <t>BioFBasicFishTrimmed</t>
  </si>
  <si>
    <t>BioFBasicAlgaeTrimmed</t>
  </si>
  <si>
    <t>BioFDefaultCaFish</t>
  </si>
  <si>
    <t>BioFDefaultCaAlgae</t>
  </si>
  <si>
    <t>BioFDefaultCaFishTrimmed</t>
  </si>
  <si>
    <t>BioFDefaultCaAlgaeTrimmed</t>
  </si>
  <si>
    <t>BioFSelected</t>
  </si>
  <si>
    <t>Bioavailable Mn</t>
  </si>
  <si>
    <t>Bioavailable Mn Concentration (µg l-1)</t>
  </si>
  <si>
    <t>MnMeas</t>
  </si>
  <si>
    <t>RESULTS (Mn)</t>
  </si>
  <si>
    <t>Manganese (Mn)</t>
  </si>
  <si>
    <t>Zinc (Zn)</t>
  </si>
  <si>
    <t>Copper (Cu)</t>
  </si>
  <si>
    <t>BLMTool14.0</t>
  </si>
  <si>
    <t>Introduction of second Zn threshold value of 10.9, and adjustment of PNECs using ratio between the two threshold values</t>
  </si>
  <si>
    <t>Introduction of fish and algal reference values to Mn model, to generate BioFs from EC10s. BioF limited to 1. PNEC = EQS/BioF.</t>
  </si>
  <si>
    <t>BLMTool15.0</t>
  </si>
  <si>
    <t>Mn bug fixed, and BioF flag text altered.</t>
  </si>
  <si>
    <t>BLMTool16.0</t>
  </si>
  <si>
    <t>Textual change to glossary</t>
  </si>
  <si>
    <t>Bug correction to Mn model</t>
  </si>
  <si>
    <t>BLMTool17.0</t>
  </si>
  <si>
    <t>Mn model altered so EC10 minimum is set to the reference value (for fish or algae, as appropriate)</t>
  </si>
  <si>
    <t>BLMTool18.0</t>
  </si>
  <si>
    <t>Errors corrected in the Zn BioF extender</t>
  </si>
  <si>
    <t>Removal of Zn PNEC-adjustment (i.e. removal ZnThreshold ratio as multiplier on final PNEC)</t>
  </si>
  <si>
    <t>Zn BioFs calculated using old threshold of 7.8</t>
  </si>
  <si>
    <t>Zn PNECs calculated Generic PNEC of 10.9</t>
  </si>
  <si>
    <t>BLMTool19.0</t>
  </si>
  <si>
    <t>Zn, Mn and Cu RCR calculation altered to = (Bioavailable Metal Concentration / Threshold value)</t>
  </si>
  <si>
    <t>BLMTool20.0</t>
  </si>
  <si>
    <t>Change to colour of flag for Cu where RCR &gt;1</t>
  </si>
  <si>
    <t>Textual edits</t>
  </si>
  <si>
    <t>Test-data sheets updated for all three metals, to match current calculation structure</t>
  </si>
  <si>
    <t>BLMTool22.0</t>
  </si>
  <si>
    <t>Zinc calculation altered to use new formula, in which the constants do not change regardless of the input data for pH, DOC and Ca.</t>
  </si>
  <si>
    <t>Zinc test-data sheet also updated with new formula for zinc.</t>
  </si>
  <si>
    <t>In the Equation</t>
  </si>
  <si>
    <t>A</t>
  </si>
  <si>
    <t>B</t>
  </si>
  <si>
    <t>C</t>
  </si>
  <si>
    <t>D</t>
  </si>
  <si>
    <t>E</t>
  </si>
  <si>
    <t>F</t>
  </si>
  <si>
    <t>G</t>
  </si>
  <si>
    <t>H</t>
  </si>
  <si>
    <t>L</t>
  </si>
  <si>
    <t>I</t>
  </si>
  <si>
    <t>J</t>
  </si>
  <si>
    <t>K</t>
  </si>
  <si>
    <r>
      <rPr>
        <i/>
        <sz val="12"/>
        <color rgb="FF0000CC"/>
        <rFont val="Calibri"/>
        <family val="2"/>
      </rPr>
      <t>PNEC</t>
    </r>
    <r>
      <rPr>
        <sz val="12"/>
        <color rgb="FF0000CC"/>
        <rFont val="Calibri"/>
        <family val="2"/>
      </rPr>
      <t xml:space="preserve"> = ((A * </t>
    </r>
    <r>
      <rPr>
        <i/>
        <sz val="12"/>
        <color rgb="FF0000CC"/>
        <rFont val="Calibri"/>
        <family val="2"/>
      </rPr>
      <t>pH</t>
    </r>
    <r>
      <rPr>
        <sz val="12"/>
        <color rgb="FF0000CC"/>
        <rFont val="Calibri"/>
        <family val="2"/>
      </rPr>
      <t xml:space="preserve"> + (B)) *LN (</t>
    </r>
    <r>
      <rPr>
        <i/>
        <sz val="12"/>
        <color rgb="FF0000CC"/>
        <rFont val="Calibri"/>
        <family val="2"/>
      </rPr>
      <t>Ca</t>
    </r>
    <r>
      <rPr>
        <sz val="12"/>
        <color rgb="FF0000CC"/>
        <rFont val="Calibri"/>
        <family val="2"/>
      </rPr>
      <t xml:space="preserve">) + (C * </t>
    </r>
    <r>
      <rPr>
        <i/>
        <sz val="12"/>
        <color rgb="FF0000CC"/>
        <rFont val="Calibri"/>
        <family val="2"/>
      </rPr>
      <t>pH</t>
    </r>
    <r>
      <rPr>
        <sz val="12"/>
        <color rgb="FF0000CC"/>
        <rFont val="Calibri"/>
        <family val="2"/>
      </rPr>
      <t xml:space="preserve"> + D)) * </t>
    </r>
    <r>
      <rPr>
        <i/>
        <sz val="12"/>
        <color rgb="FF0000CC"/>
        <rFont val="Calibri"/>
        <family val="2"/>
      </rPr>
      <t>DOC</t>
    </r>
    <r>
      <rPr>
        <sz val="12"/>
        <color rgb="FF0000CC"/>
        <rFont val="Calibri"/>
        <family val="2"/>
      </rPr>
      <t xml:space="preserve">^2 + ((E * </t>
    </r>
    <r>
      <rPr>
        <i/>
        <sz val="12"/>
        <color rgb="FF0000CC"/>
        <rFont val="Calibri"/>
        <family val="2"/>
      </rPr>
      <t>pH</t>
    </r>
    <r>
      <rPr>
        <sz val="12"/>
        <color rgb="FF0000CC"/>
        <rFont val="Calibri"/>
        <family val="2"/>
      </rPr>
      <t xml:space="preserve"> + (F)) * LN (</t>
    </r>
    <r>
      <rPr>
        <i/>
        <sz val="12"/>
        <color rgb="FF0000CC"/>
        <rFont val="Calibri"/>
        <family val="2"/>
      </rPr>
      <t>Ca</t>
    </r>
    <r>
      <rPr>
        <sz val="12"/>
        <color rgb="FF0000CC"/>
        <rFont val="Calibri"/>
        <family val="2"/>
      </rPr>
      <t xml:space="preserve">) + (G * </t>
    </r>
    <r>
      <rPr>
        <i/>
        <sz val="12"/>
        <color rgb="FF0000CC"/>
        <rFont val="Calibri"/>
        <family val="2"/>
      </rPr>
      <t>pH</t>
    </r>
    <r>
      <rPr>
        <sz val="12"/>
        <color rgb="FF0000CC"/>
        <rFont val="Calibri"/>
        <family val="2"/>
      </rPr>
      <t xml:space="preserve"> + (H)))  * </t>
    </r>
    <r>
      <rPr>
        <i/>
        <sz val="12"/>
        <color rgb="FF0000CC"/>
        <rFont val="Calibri"/>
        <family val="2"/>
      </rPr>
      <t>DOC</t>
    </r>
    <r>
      <rPr>
        <sz val="12"/>
        <color rgb="FF0000CC"/>
        <rFont val="Calibri"/>
        <family val="2"/>
      </rPr>
      <t xml:space="preserve"> + ((I * </t>
    </r>
    <r>
      <rPr>
        <i/>
        <sz val="12"/>
        <color rgb="FF0000CC"/>
        <rFont val="Calibri"/>
        <family val="2"/>
      </rPr>
      <t>pH</t>
    </r>
    <r>
      <rPr>
        <sz val="12"/>
        <color rgb="FF0000CC"/>
        <rFont val="Calibri"/>
        <family val="2"/>
      </rPr>
      <t xml:space="preserve"> + J) * LN (</t>
    </r>
    <r>
      <rPr>
        <i/>
        <sz val="12"/>
        <color rgb="FF0000CC"/>
        <rFont val="Calibri"/>
        <family val="2"/>
      </rPr>
      <t>Ca</t>
    </r>
    <r>
      <rPr>
        <sz val="12"/>
        <color rgb="FF0000CC"/>
        <rFont val="Calibri"/>
        <family val="2"/>
      </rPr>
      <t xml:space="preserve">) + (K * </t>
    </r>
    <r>
      <rPr>
        <i/>
        <sz val="12"/>
        <color rgb="FF0000CC"/>
        <rFont val="Calibri"/>
        <family val="2"/>
      </rPr>
      <t>pH</t>
    </r>
    <r>
      <rPr>
        <sz val="12"/>
        <color rgb="FF0000CC"/>
        <rFont val="Calibri"/>
        <family val="2"/>
      </rPr>
      <t xml:space="preserve"> + (L))) </t>
    </r>
  </si>
  <si>
    <t>Locked Zn threshold so that users cannot edit it (even if logged in to admin section) without unprotecting the sheet manually</t>
  </si>
  <si>
    <t>Edited Zn constants sheet, and locked cells so that users cannot edit values (even if logged in to admin section) without unprotecting the sheet manually</t>
  </si>
  <si>
    <t>BLMTool23.0</t>
  </si>
  <si>
    <t>Locked Mn and Cu thresholds so that users cannot edit it (even if logged in to admin section) without unprotecting the sheet manually</t>
  </si>
  <si>
    <t>Increased width of Location and Waterbody columns to accommodate 36 char and 14 char, respectively (in sheet "Screening Tool").</t>
  </si>
  <si>
    <t>BLMTool24.0</t>
  </si>
  <si>
    <t>White highlighting of results removed for all metals. Results only highlighted (in red) when the PNEC is exceeded.</t>
  </si>
  <si>
    <t>For copper, comment removed from results when the pH extender is in use (i.e. from pH 5.4 to pH 4).</t>
  </si>
  <si>
    <t>For copper, comment changed for results when the full pH range is exceeded (&lt; pH 4 or &gt;pH8.5). Was ‘pH outside validation range. Generic PNEC has been used.’ Is now: ‘pH outside of range. 100% bioavailability assumed’</t>
  </si>
  <si>
    <t>All comments removed from the BIOF and risk characterization ratio columns as these are duplicated in other columns.</t>
  </si>
  <si>
    <t>For manganese, when the predicted PNEC is at or below the generic PNRC, comment simplified to "Sensitive Conditions".</t>
  </si>
  <si>
    <t>Protection rules changed on sheet "Screening Tool", to allow users to select cells containing results, for manual copying to other sheets and documents.</t>
  </si>
  <si>
    <t>&lt;=1</t>
  </si>
  <si>
    <t>&gt;1</t>
  </si>
  <si>
    <t>vaPNECGeneric</t>
  </si>
  <si>
    <t>stPNECFlag</t>
  </si>
  <si>
    <t>White on red</t>
  </si>
  <si>
    <t>Measured pH</t>
  </si>
  <si>
    <t>Measured Ca</t>
  </si>
  <si>
    <t>Measured DOC</t>
  </si>
  <si>
    <t>&gt;8.5</t>
  </si>
  <si>
    <t>ZINC</t>
  </si>
  <si>
    <t>Flag PNEC</t>
  </si>
  <si>
    <t>Flag Ca</t>
  </si>
  <si>
    <t>MANGANESE</t>
  </si>
  <si>
    <t>Bioavailable metal concentration exceeds PNEC based on site-specific conditions.</t>
  </si>
  <si>
    <t xml:space="preserve">Generic EQS applies. </t>
  </si>
  <si>
    <t xml:space="preserve">pH outside validation range. </t>
  </si>
  <si>
    <t xml:space="preserve">pH outside lower range. </t>
  </si>
  <si>
    <t xml:space="preserve">pH outside upper range. </t>
  </si>
  <si>
    <t xml:space="preserve">100% bioavailability assumed. </t>
  </si>
  <si>
    <t xml:space="preserve">pH 8.5 assumed. </t>
  </si>
  <si>
    <t xml:space="preserve">Extension calculation used. </t>
  </si>
  <si>
    <t xml:space="preserve">Result is tentative. </t>
  </si>
  <si>
    <t xml:space="preserve">Sensitive conditons. </t>
  </si>
  <si>
    <t>Where measured Ca is  below 5 mg/l, the results for zinc are calculated using a default Ca value of 5 mg/l.</t>
  </si>
  <si>
    <t>BLMTool25.0</t>
  </si>
  <si>
    <t>For copper, pH now capped at 8.5 and this value used as a default for calculating PNEC if pH was over 8.5.  When this occurs, comment on PNEC reads "pH outside upper range, pH 8.5 assumed".</t>
  </si>
  <si>
    <t>For copper, when pH extender is used (i.e. pH 4 to &lt;pH5) AND condtions are sensitive AND the calculated BioF is less than 100%, then the PNEC comment is "Sensitive conditions." However, if pH is &gt;=100%, the PNEC comment is "Sensitive conditions, generic PNEC applies."</t>
  </si>
  <si>
    <t>To clarify the system for selecting/flagging results, sheets "Cu Requirements", "Zn Requirements" and "Mn Requirements" added</t>
  </si>
  <si>
    <t>Copper calculation code overhauled to accommodate changes</t>
  </si>
  <si>
    <t>CuTestResults updated to reflect recent changes to requirements</t>
  </si>
  <si>
    <t>BLMTool26.0</t>
  </si>
  <si>
    <t>Cu code corrected to pick up pH default value when using the Extender calculation (i.e. pH Band 2)</t>
  </si>
  <si>
    <t>Cu test results sheet updated</t>
  </si>
  <si>
    <t>Formula</t>
  </si>
  <si>
    <t>Hover here to view</t>
  </si>
  <si>
    <t>Constants</t>
  </si>
  <si>
    <t>m_433</t>
  </si>
  <si>
    <t>m_432</t>
  </si>
  <si>
    <t>m_431</t>
  </si>
  <si>
    <t>m_430</t>
  </si>
  <si>
    <t>m_423</t>
  </si>
  <si>
    <t>m_422</t>
  </si>
  <si>
    <t>m_421</t>
  </si>
  <si>
    <t>m_420</t>
  </si>
  <si>
    <t>m_413</t>
  </si>
  <si>
    <t>m_412</t>
  </si>
  <si>
    <t>m_411</t>
  </si>
  <si>
    <t>m_410</t>
  </si>
  <si>
    <t>m_403</t>
  </si>
  <si>
    <t>m_402</t>
  </si>
  <si>
    <t>m_401</t>
  </si>
  <si>
    <t>m_400</t>
  </si>
  <si>
    <t>m_333</t>
  </si>
  <si>
    <t>m_332</t>
  </si>
  <si>
    <t>m_331</t>
  </si>
  <si>
    <t>m_330</t>
  </si>
  <si>
    <t>m_323</t>
  </si>
  <si>
    <t>m_322</t>
  </si>
  <si>
    <t>m_321</t>
  </si>
  <si>
    <t>m_320</t>
  </si>
  <si>
    <t>m_313</t>
  </si>
  <si>
    <t>m_312</t>
  </si>
  <si>
    <t>m_311</t>
  </si>
  <si>
    <t>m_310</t>
  </si>
  <si>
    <t>m_303</t>
  </si>
  <si>
    <t>m_302</t>
  </si>
  <si>
    <t>m_301</t>
  </si>
  <si>
    <t>m_300</t>
  </si>
  <si>
    <t>m_233</t>
  </si>
  <si>
    <t>m_232</t>
  </si>
  <si>
    <t>m_231</t>
  </si>
  <si>
    <t>m_230</t>
  </si>
  <si>
    <t>m_223</t>
  </si>
  <si>
    <t>m_222</t>
  </si>
  <si>
    <t>m_221</t>
  </si>
  <si>
    <t>m_220</t>
  </si>
  <si>
    <t>m_213</t>
  </si>
  <si>
    <t>m_212</t>
  </si>
  <si>
    <t>m_211</t>
  </si>
  <si>
    <t>m_210</t>
  </si>
  <si>
    <t>m_203</t>
  </si>
  <si>
    <t>m_202</t>
  </si>
  <si>
    <t>m_201</t>
  </si>
  <si>
    <t>m_200</t>
  </si>
  <si>
    <t>m_133</t>
  </si>
  <si>
    <t>m_132</t>
  </si>
  <si>
    <t>m_131</t>
  </si>
  <si>
    <t>m_130</t>
  </si>
  <si>
    <t>m_123</t>
  </si>
  <si>
    <t>m_122</t>
  </si>
  <si>
    <t>m_121</t>
  </si>
  <si>
    <t>m_120</t>
  </si>
  <si>
    <t>m_113</t>
  </si>
  <si>
    <t>m_112</t>
  </si>
  <si>
    <t>m_111</t>
  </si>
  <si>
    <t>m_110</t>
  </si>
  <si>
    <t>m_103</t>
  </si>
  <si>
    <t>m_102</t>
  </si>
  <si>
    <t>m_101</t>
  </si>
  <si>
    <t>m_100</t>
  </si>
  <si>
    <t>m_033</t>
  </si>
  <si>
    <t>m_032</t>
  </si>
  <si>
    <t>m_031</t>
  </si>
  <si>
    <t>m_030</t>
  </si>
  <si>
    <t>m_023</t>
  </si>
  <si>
    <t>m_022</t>
  </si>
  <si>
    <t>m_021</t>
  </si>
  <si>
    <t>m_020</t>
  </si>
  <si>
    <t>m_013</t>
  </si>
  <si>
    <t>m_012</t>
  </si>
  <si>
    <t>m_011</t>
  </si>
  <si>
    <t>m_010</t>
  </si>
  <si>
    <t>m_003</t>
  </si>
  <si>
    <t>m_002</t>
  </si>
  <si>
    <t>m_001</t>
  </si>
  <si>
    <t>m_000</t>
  </si>
  <si>
    <t>Name</t>
  </si>
  <si>
    <t>Value</t>
  </si>
  <si>
    <t>BLMTool27.0</t>
  </si>
  <si>
    <t>Cu calculation replaced by a function with 80 constants</t>
  </si>
  <si>
    <t>Screening Tool and Intermediate Sheets formatting limited to 1000 rows</t>
  </si>
  <si>
    <t>Some redundant code left over from previous versions stripped out for all 3 metals</t>
  </si>
  <si>
    <t>Cu flagging removed until further notice.</t>
  </si>
  <si>
    <t>Default PNEC</t>
  </si>
  <si>
    <t>Default PNEC (trimmed)</t>
  </si>
  <si>
    <t>Default BioF</t>
  </si>
  <si>
    <t>Extended PNEC</t>
  </si>
  <si>
    <t>Shape2</t>
  </si>
  <si>
    <t>Extended PNEC trimmed</t>
  </si>
  <si>
    <t>Default pH</t>
  </si>
  <si>
    <t>BLMTool28.0</t>
  </si>
  <si>
    <t>Cu pH-range limits replaced as follows:</t>
  </si>
  <si>
    <t>pH &lt;4, PNEC = generic value for Copper</t>
  </si>
  <si>
    <t>pH &gt;5.5 &lt;8.5, PNEC and BioF calculated using unadjusted input values</t>
  </si>
  <si>
    <t>pH &gt;4 &lt;5.5, PNEC calculated from extended BioF, using default pH value of 5.5</t>
  </si>
  <si>
    <t>pH &gt;8.5, PNEC and BioF calculated using default pH of 8.5</t>
  </si>
  <si>
    <t>All flagging for Cu (except for RCR &gt; 1) remains switched off until further notice.</t>
  </si>
  <si>
    <t>Cu Test Results Sheet updated</t>
  </si>
  <si>
    <r>
      <t>Threshold Concentration (equivalent to EQSbioavailable) (</t>
    </r>
    <r>
      <rPr>
        <b/>
        <sz val="10"/>
        <color indexed="57"/>
        <rFont val="Tahoma"/>
        <family val="2"/>
      </rPr>
      <t>µ</t>
    </r>
    <r>
      <rPr>
        <b/>
        <sz val="10"/>
        <color indexed="57"/>
        <rFont val="Arial"/>
        <family val="2"/>
      </rPr>
      <t>g l-1)</t>
    </r>
  </si>
  <si>
    <t>AA</t>
  </si>
  <si>
    <t xml:space="preserve">Annual average. Environmental quality standard for the assessment of chronic exposures. </t>
  </si>
  <si>
    <t xml:space="preserve">BioF </t>
  </si>
  <si>
    <t xml:space="preserve">BLM  </t>
  </si>
  <si>
    <t>Biotic Ligand Model. This is a predictive tool that can account for variation in metal toxicity and calculates a site-specific PNEC using information on the chemistry of local water sources, i.e. pH, dissolved organic carbon, etc.</t>
  </si>
  <si>
    <t xml:space="preserve">Dissolved organic carbon. The input to the screening tool for DOC should be site-specific median concentrations from at least eight sampling occasions. This is because metal EQS are expressed as AA concentrations, and the short-term EQS or Maximum Allowable Concentrations are not relevant here. </t>
  </si>
  <si>
    <t>This is representative of conditions of high bioavailability and is expressed as “bioavailable” metal concentration.</t>
  </si>
  <si>
    <t xml:space="preserve">RCR </t>
  </si>
  <si>
    <t>Risk Characterisation Ratio, also sometimes called the risk quotient. This is calculated by dividing the PEC by the PNEC. Values equal to or greater than 1 present a potential risk.</t>
  </si>
  <si>
    <t>User-friendly BLM Tool</t>
  </si>
  <si>
    <r>
      <t>The bioavailability factor. The BioF is based on a comparison between the expected bioavailability at the reference site and that relating to site-specific conditions. Through the use of a BioF, differences in (bio)availability are accounted for by adjustments to the monitoring data, but the EQS remains the same. BioF is calculated by dividing the Generic or Reference EQS</t>
    </r>
    <r>
      <rPr>
        <vertAlign val="subscript"/>
        <sz val="10"/>
        <color rgb="FF1F2E00"/>
        <rFont val="Arial"/>
        <family val="2"/>
      </rPr>
      <t>bioavailable</t>
    </r>
    <r>
      <rPr>
        <sz val="10"/>
        <color rgb="FF1F2E00"/>
        <rFont val="Arial"/>
        <family val="2"/>
      </rPr>
      <t xml:space="preserve"> by the calculated site-specific dissolved EQS.</t>
    </r>
  </si>
  <si>
    <t>Where measured Ca is  below 5 mg/l, the results for zinc are calculated using a default Ca value of 5 mg/l. The measured Ca is also below the allowable range for the manganese model.  Under these conditions, Mn bioavailability may be higher than the model estimates.  In this case, the PNEC shown has been calculated using a minimum Ca value of 1 mg/l. These results should therefore be regarded as tentative.</t>
  </si>
  <si>
    <t>The measured Ca is below the allowable range for the manganese model.  Under these conditions, Mn bioavailability may be higher than the model estimates.  In this case, the PNEC shown has been calculated using a minimum Ca value of 1 mg/l. These results should therefore be regarded as tentative.</t>
  </si>
  <si>
    <t>The measured Ca is above the allowable range for the manganese model.  In this case, the PNEC shown has been calculated using a maximum Ca value of 200 mg/l. These results should therefore be regarded as tentative.</t>
  </si>
  <si>
    <t>Sensitive conditions.</t>
  </si>
  <si>
    <t>stCaFlag1</t>
  </si>
  <si>
    <t>stCaFlag2</t>
  </si>
  <si>
    <t>stCaFlag3</t>
  </si>
  <si>
    <t>stCaFlag4</t>
  </si>
  <si>
    <t>stBioMFlag</t>
  </si>
  <si>
    <t>Mn Flags</t>
  </si>
  <si>
    <t>PNEC Highlight</t>
  </si>
  <si>
    <t>BioM Highlight</t>
  </si>
  <si>
    <t>vaPNECSelected</t>
  </si>
  <si>
    <t>Yes</t>
  </si>
  <si>
    <t>&gt;=PNECGeneric</t>
  </si>
  <si>
    <t>&gt; 1</t>
  </si>
  <si>
    <t>Measured Mn</t>
  </si>
  <si>
    <t>Not empty</t>
  </si>
  <si>
    <t>Empty</t>
  </si>
  <si>
    <t>Ca &lt;=1</t>
  </si>
  <si>
    <t>Ca &gt;1 to &lt;200</t>
  </si>
  <si>
    <t>Ca &gt;=200</t>
  </si>
  <si>
    <t>Intermediate Conditions</t>
  </si>
  <si>
    <t>Overarching Condition</t>
  </si>
  <si>
    <t>All</t>
  </si>
  <si>
    <t>Zn Flags</t>
  </si>
  <si>
    <t>CuFlags</t>
  </si>
  <si>
    <t>Highlight PNEC</t>
  </si>
  <si>
    <t>white on red</t>
  </si>
  <si>
    <t>Flag BioM</t>
  </si>
  <si>
    <t>Highlight BioM</t>
  </si>
  <si>
    <t>Sensitive conditions</t>
  </si>
  <si>
    <t>Overarching Conditions</t>
  </si>
  <si>
    <t>stFlag1</t>
  </si>
  <si>
    <t>stFlag2</t>
  </si>
  <si>
    <t>stFlag3</t>
  </si>
  <si>
    <t>stFlag4</t>
  </si>
  <si>
    <t>stFlag5</t>
  </si>
  <si>
    <t>stFlag6</t>
  </si>
  <si>
    <t>stFlag7</t>
  </si>
  <si>
    <t>stFlag8</t>
  </si>
  <si>
    <t>stFlag9</t>
  </si>
  <si>
    <t>stFlag10</t>
  </si>
  <si>
    <t>Copper</t>
  </si>
  <si>
    <t>Result</t>
  </si>
  <si>
    <t>Intermediate Condition</t>
  </si>
  <si>
    <t>BioF Displayed</t>
  </si>
  <si>
    <t>BioM Calculated</t>
  </si>
  <si>
    <t>RCR Calculated</t>
  </si>
  <si>
    <t>empty</t>
  </si>
  <si>
    <t>not empty</t>
  </si>
  <si>
    <t>No</t>
  </si>
  <si>
    <t>PNEC Flag</t>
  </si>
  <si>
    <t>BioM Flag</t>
  </si>
  <si>
    <t>Ca Flag</t>
  </si>
  <si>
    <t>vaPNEC Selected</t>
  </si>
  <si>
    <t>-</t>
  </si>
  <si>
    <t>Ca for Zn flagged as &lt; 5mg/l</t>
  </si>
  <si>
    <t>BLMTool29.0</t>
  </si>
  <si>
    <t>Introduction</t>
  </si>
  <si>
    <t>Edits to terminology</t>
  </si>
  <si>
    <t>Edits to introductory text and Glossary</t>
  </si>
  <si>
    <t>Removal of Help button from introductory page</t>
  </si>
  <si>
    <t>Update to Summary Sheets, to reflect current logic for each metal, and flagging requirements</t>
  </si>
  <si>
    <t>Created separate sheet to store flag messages</t>
  </si>
  <si>
    <t>Updated programs in "Developers Tools" module</t>
  </si>
  <si>
    <t>Calculate</t>
  </si>
  <si>
    <t>PNEC Selected</t>
  </si>
  <si>
    <t>&lt;vaPNEC Generic</t>
  </si>
  <si>
    <t>PNEC Generic</t>
  </si>
  <si>
    <t>BioF Default Trimmed (fish or algae as appropriate) where Ca default = 1</t>
  </si>
  <si>
    <t>&gt;=PNEC Generic</t>
  </si>
  <si>
    <t>BioF Basic Trimmed (fish or algae as appropriate)</t>
  </si>
  <si>
    <t>BioF Default Trimmed (fish or algae as appropriate) where Ca default = 200</t>
  </si>
  <si>
    <t>&lt; PNECGeneric</t>
  </si>
  <si>
    <t>&gt;= PNECGeneric</t>
  </si>
  <si>
    <t>PNEC Basic</t>
  </si>
  <si>
    <t>BioF Basic</t>
  </si>
  <si>
    <t>Measured</t>
  </si>
  <si>
    <t>&lt;=PNECGeneric</t>
  </si>
  <si>
    <t>PNECGeneric</t>
  </si>
  <si>
    <t>&gt;PNECGeneric</t>
  </si>
  <si>
    <t>Nickel</t>
  </si>
  <si>
    <t>&lt;=88.0</t>
  </si>
  <si>
    <t>&lt;=20</t>
  </si>
  <si>
    <t>&gt;20</t>
  </si>
  <si>
    <t>PNEC Default[DOC] (DOC input value forced to default value of 20.0)</t>
  </si>
  <si>
    <t>PNEC Default [DOC]</t>
  </si>
  <si>
    <t>&gt;88.0</t>
  </si>
  <si>
    <t>PNEC Default[Ca] (Ca input value forced to default value of 88.0)</t>
  </si>
  <si>
    <t>PNEC Default [Ca]</t>
  </si>
  <si>
    <t>PNEC Default[DOC/Ca] (Ca and DOC input values forced to default values of 88.0 and 20.0, respectively)</t>
  </si>
  <si>
    <t>PNEC Default [DOC/Ca]</t>
  </si>
  <si>
    <t>RESULTS (Ni)</t>
  </si>
  <si>
    <t>NI Flags</t>
  </si>
  <si>
    <t>M</t>
  </si>
  <si>
    <t>N</t>
  </si>
  <si>
    <t>O</t>
  </si>
  <si>
    <t>P</t>
  </si>
  <si>
    <t>Q</t>
  </si>
  <si>
    <t>R</t>
  </si>
  <si>
    <t>S</t>
  </si>
  <si>
    <t>T</t>
  </si>
  <si>
    <t xml:space="preserve">fnCuEstimatedPNEC =A * pH ^ 3 +B * pH ^ 2 * DOC +C * pH ^ 2 * Ca + D * pH ^ 2 + E * pH * DOC ^ 2 + F * pH * DOC * Ca + G * pH * DOC + H * pH * Ca ^ 2 + I * pH * Ca + J * pH + K * DOC ^ 3 + L* DOC ^ 2 * Ca + M* DOC ^ 2 + N * DOC * Ca ^ 2 + O * DOC * Ca + P * DOC +Q * Ca ^ 3 + R * Ca ^ 2+ S* Ca + T </t>
  </si>
  <si>
    <t>ph</t>
  </si>
  <si>
    <t>doc</t>
  </si>
  <si>
    <t>Nickel (Ni)</t>
  </si>
  <si>
    <t>PNEC generic value</t>
  </si>
  <si>
    <t>Ni Threshold</t>
  </si>
  <si>
    <t>Nickel(Ni)</t>
  </si>
  <si>
    <t>Site-Specific PNEC</t>
  </si>
  <si>
    <r>
      <t>The Site-specific PNEC (Predicted No Effect Concentration) is the calculated dissolved concentration of metal that is equivalent the EQS</t>
    </r>
    <r>
      <rPr>
        <vertAlign val="subscript"/>
        <sz val="10"/>
        <color rgb="FF1F2E00"/>
        <rFont val="Arial"/>
        <family val="2"/>
      </rPr>
      <t>bioavailabe</t>
    </r>
    <r>
      <rPr>
        <sz val="10"/>
        <color rgb="FF1F2E00"/>
        <rFont val="Arial"/>
        <family val="2"/>
      </rPr>
      <t xml:space="preserve"> at the local water conditions at the site. </t>
    </r>
  </si>
  <si>
    <t>The User-friendly tool mimics the BLM outputs in a precautionary way. It requires relatively few inputs and can readily be used in a compliance assessment framework. Several are available including this one, M-BAT, Bio-Met and PNECpro</t>
  </si>
  <si>
    <r>
      <t xml:space="preserve"> EQS</t>
    </r>
    <r>
      <rPr>
        <b/>
        <vertAlign val="subscript"/>
        <sz val="10"/>
        <color rgb="FF1F2E00"/>
        <rFont val="Arial"/>
        <family val="2"/>
      </rPr>
      <t>bioavailable</t>
    </r>
  </si>
  <si>
    <r>
      <t>EQS</t>
    </r>
    <r>
      <rPr>
        <b/>
        <vertAlign val="subscript"/>
        <sz val="10"/>
        <color indexed="57"/>
        <rFont val="Arial"/>
        <family val="2"/>
      </rPr>
      <t>bioavailable</t>
    </r>
    <r>
      <rPr>
        <b/>
        <sz val="10"/>
        <color indexed="57"/>
        <rFont val="Arial"/>
        <family val="2"/>
      </rPr>
      <t xml:space="preserve"> Concentration (</t>
    </r>
    <r>
      <rPr>
        <b/>
        <sz val="10"/>
        <color indexed="57"/>
        <rFont val="Tahoma"/>
        <family val="2"/>
      </rPr>
      <t>µ</t>
    </r>
    <r>
      <rPr>
        <b/>
        <sz val="10"/>
        <color indexed="57"/>
        <rFont val="Arial"/>
        <family val="2"/>
      </rPr>
      <t>g l-1)</t>
    </r>
  </si>
  <si>
    <t xml:space="preserve">Validation range </t>
  </si>
  <si>
    <t xml:space="preserve">Each of the BLMs has a validated range of operation that refers to the water chemistries </t>
  </si>
  <si>
    <t>over which the ecotoxicity test data to generate the models was performed. For M-BAT this specifically refers to pH and Ca. DOC is restricted to 20 mg/L, although the relation is likley linear to greater DOC concentrations.</t>
  </si>
  <si>
    <r>
      <t>Measured Cu Concentration (dissolved) (</t>
    </r>
    <r>
      <rPr>
        <b/>
        <sz val="7"/>
        <rFont val="Tahoma"/>
        <family val="2"/>
      </rPr>
      <t>µ</t>
    </r>
    <r>
      <rPr>
        <b/>
        <sz val="7"/>
        <rFont val="Arial"/>
        <family val="2"/>
      </rPr>
      <t>g l</t>
    </r>
    <r>
      <rPr>
        <b/>
        <vertAlign val="superscript"/>
        <sz val="7"/>
        <rFont val="Arial"/>
        <family val="2"/>
      </rPr>
      <t>-1</t>
    </r>
    <r>
      <rPr>
        <b/>
        <sz val="7"/>
        <rFont val="Arial"/>
        <family val="2"/>
      </rPr>
      <t>)</t>
    </r>
  </si>
  <si>
    <r>
      <t>Measured Zn Concentration (dissolved) (µg l</t>
    </r>
    <r>
      <rPr>
        <b/>
        <vertAlign val="superscript"/>
        <sz val="7"/>
        <rFont val="Arial"/>
        <family val="2"/>
      </rPr>
      <t>-1</t>
    </r>
    <r>
      <rPr>
        <b/>
        <sz val="7"/>
        <rFont val="Arial"/>
        <family val="2"/>
      </rPr>
      <t>)</t>
    </r>
  </si>
  <si>
    <r>
      <t>Measured Mn Concentration (dissolved) (µg l</t>
    </r>
    <r>
      <rPr>
        <b/>
        <vertAlign val="superscript"/>
        <sz val="7"/>
        <rFont val="Arial"/>
        <family val="2"/>
      </rPr>
      <t>-1</t>
    </r>
    <r>
      <rPr>
        <b/>
        <sz val="7"/>
        <rFont val="Arial"/>
        <family val="2"/>
      </rPr>
      <t>)</t>
    </r>
  </si>
  <si>
    <r>
      <t>Measured Ni Concentration (dissolved) (µg l</t>
    </r>
    <r>
      <rPr>
        <b/>
        <vertAlign val="superscript"/>
        <sz val="7"/>
        <rFont val="Arial"/>
        <family val="2"/>
      </rPr>
      <t>-1</t>
    </r>
    <r>
      <rPr>
        <b/>
        <sz val="7"/>
        <rFont val="Arial"/>
        <family val="2"/>
      </rPr>
      <t>)</t>
    </r>
  </si>
  <si>
    <r>
      <t>Site-specific PNEC Dissolved Copper 
(µg l</t>
    </r>
    <r>
      <rPr>
        <b/>
        <vertAlign val="superscript"/>
        <sz val="7"/>
        <rFont val="Arial"/>
        <family val="2"/>
      </rPr>
      <t>-1</t>
    </r>
    <r>
      <rPr>
        <b/>
        <sz val="7"/>
        <rFont val="Arial"/>
        <family val="2"/>
      </rPr>
      <t>)</t>
    </r>
  </si>
  <si>
    <r>
      <t>Bioavailable Copper Concentration (µg l</t>
    </r>
    <r>
      <rPr>
        <b/>
        <vertAlign val="superscript"/>
        <sz val="7"/>
        <rFont val="Arial"/>
        <family val="2"/>
      </rPr>
      <t>-1</t>
    </r>
    <r>
      <rPr>
        <b/>
        <sz val="7"/>
        <rFont val="Arial"/>
        <family val="2"/>
      </rPr>
      <t>)</t>
    </r>
  </si>
  <si>
    <r>
      <t>Site-specific PNEC Dissolved Zinc (µg l</t>
    </r>
    <r>
      <rPr>
        <b/>
        <vertAlign val="superscript"/>
        <sz val="7"/>
        <rFont val="Arial"/>
        <family val="2"/>
      </rPr>
      <t>-1</t>
    </r>
    <r>
      <rPr>
        <b/>
        <sz val="7"/>
        <rFont val="Arial"/>
        <family val="2"/>
      </rPr>
      <t>)</t>
    </r>
  </si>
  <si>
    <r>
      <t>Bioavailable Zinc Concentration (µg l</t>
    </r>
    <r>
      <rPr>
        <b/>
        <vertAlign val="superscript"/>
        <sz val="7"/>
        <rFont val="Arial"/>
        <family val="2"/>
      </rPr>
      <t>-1</t>
    </r>
    <r>
      <rPr>
        <b/>
        <sz val="7"/>
        <rFont val="Arial"/>
        <family val="2"/>
      </rPr>
      <t>)</t>
    </r>
  </si>
  <si>
    <r>
      <t>Site-specific PNEC Dissolved Manganese (µg l</t>
    </r>
    <r>
      <rPr>
        <b/>
        <vertAlign val="superscript"/>
        <sz val="7"/>
        <rFont val="Arial"/>
        <family val="2"/>
      </rPr>
      <t>-1</t>
    </r>
    <r>
      <rPr>
        <b/>
        <sz val="7"/>
        <rFont val="Arial"/>
        <family val="2"/>
      </rPr>
      <t>)</t>
    </r>
  </si>
  <si>
    <r>
      <t>Bioavailable Manganese Concentration (µg l</t>
    </r>
    <r>
      <rPr>
        <b/>
        <vertAlign val="superscript"/>
        <sz val="7"/>
        <rFont val="Arial"/>
        <family val="2"/>
      </rPr>
      <t>-1</t>
    </r>
    <r>
      <rPr>
        <b/>
        <sz val="7"/>
        <rFont val="Arial"/>
        <family val="2"/>
      </rPr>
      <t>)</t>
    </r>
  </si>
  <si>
    <r>
      <t>Site-specific PNEC Dissolved Nickel (µg l</t>
    </r>
    <r>
      <rPr>
        <b/>
        <vertAlign val="superscript"/>
        <sz val="7"/>
        <color theme="1"/>
        <rFont val="Arial"/>
        <family val="2"/>
      </rPr>
      <t>-1</t>
    </r>
    <r>
      <rPr>
        <b/>
        <sz val="7"/>
        <color theme="1"/>
        <rFont val="Arial"/>
        <family val="2"/>
      </rPr>
      <t>)</t>
    </r>
  </si>
  <si>
    <r>
      <t>Bioavailable Nickel Concentration (µg l</t>
    </r>
    <r>
      <rPr>
        <b/>
        <vertAlign val="superscript"/>
        <sz val="7"/>
        <color theme="1"/>
        <rFont val="Arial"/>
        <family val="2"/>
      </rPr>
      <t>-1</t>
    </r>
    <r>
      <rPr>
        <b/>
        <sz val="7"/>
        <color theme="1"/>
        <rFont val="Arial"/>
        <family val="2"/>
      </rPr>
      <t>)</t>
    </r>
  </si>
  <si>
    <t>Cu</t>
  </si>
  <si>
    <t>Ni</t>
  </si>
  <si>
    <t>Mn</t>
  </si>
  <si>
    <t>Zn</t>
  </si>
  <si>
    <t>Ca Low</t>
  </si>
  <si>
    <t>Ca High</t>
  </si>
  <si>
    <t>pH High</t>
  </si>
  <si>
    <t>pH Low</t>
  </si>
  <si>
    <t>BLMTool30.0</t>
  </si>
  <si>
    <t>Added Ni</t>
  </si>
  <si>
    <t>Flagging and highlighting simplified</t>
  </si>
  <si>
    <t>pH or pH &amp; Ca outside range: outside validated range: seek assisstance</t>
  </si>
  <si>
    <t>Ca above upper range: outisde validated range</t>
  </si>
  <si>
    <t>20 November 2013</t>
  </si>
  <si>
    <t>M-BAT</t>
  </si>
  <si>
    <t>pH Flag</t>
  </si>
  <si>
    <t>DOC Flag</t>
  </si>
  <si>
    <t>&lt;6.0</t>
  </si>
  <si>
    <t>&lt;=93.0</t>
  </si>
  <si>
    <t>PNEC Default[pH-low] (pH input value forced to default value of 6.0)</t>
  </si>
  <si>
    <t>&gt;6.0 to 8.5</t>
  </si>
  <si>
    <t>&gt;93.0</t>
  </si>
  <si>
    <t>PNEC Default[pH-low/DOC] (pH and DOC input value forced to default values of 6.0 and 19.0, respectively)</t>
  </si>
  <si>
    <t>PNEC Default[DOC] (DOC input value forced to default value of 19.0)</t>
  </si>
  <si>
    <t>PNEC Default[pH-high/DOC] (pH and DOC input values forced to default values of 8.5 and 19.0, respectively)</t>
  </si>
  <si>
    <t>PNEC Default[pH-low/Ca/DOC] (pH, Ca and DOC input value forced to default values of 6.0,  93.0 and 19.0, respectively)</t>
  </si>
  <si>
    <t>PNEC Default[Ca/DOC] (Ca and DOC input value forced to default values of 93.0 and 19.0, respectively)</t>
  </si>
  <si>
    <t>PNEC Default[pH-high/Ca/DOC] (pH, Ca and DOC input values forced to default values of 8.5,  93.0 and 19.0 respectively)</t>
  </si>
  <si>
    <t>&lt;=10.0</t>
  </si>
  <si>
    <t>&gt;6.0 or less than 8.0</t>
  </si>
  <si>
    <t>&gt; or equal to 8.0</t>
  </si>
  <si>
    <t>&gt;160</t>
  </si>
  <si>
    <t>PNEC Default[pH-High] (pH input value forced to default value of 8.0)</t>
  </si>
  <si>
    <t xml:space="preserve">All </t>
  </si>
  <si>
    <t>Measured Calcium</t>
  </si>
  <si>
    <t>Measured Ph</t>
  </si>
  <si>
    <t>&lt;5.5</t>
  </si>
  <si>
    <t>&gt;5.5 and &lt;8.5</t>
  </si>
  <si>
    <t>&lt;6.5</t>
  </si>
  <si>
    <t>&gt;8.7</t>
  </si>
  <si>
    <t>&lt;=20.0</t>
  </si>
  <si>
    <t>&gt;20.0</t>
  </si>
  <si>
    <t>PNEC Default[Ca] (Ca input value forced to default values of 88.0)</t>
  </si>
  <si>
    <t>No BioF Displayed</t>
  </si>
  <si>
    <t>&lt;2.0</t>
  </si>
  <si>
    <t>Bioavailable metal concentration exceeds PNEC based on site specific conditions</t>
  </si>
  <si>
    <t>&gt;6.5 and &lt;=8.7</t>
  </si>
  <si>
    <t>PNEC Default[pH-low/Ca - high] (pH and Ca input value forced to default values of 6.0 and 93.0, respectively)</t>
  </si>
  <si>
    <t>PNEC Default[pH-low/calcium-low] (pH and Ca input values forced to default value of 6.0 and 3.0 respectively)</t>
  </si>
  <si>
    <t>PNEC Default[Ca-low] (Ca input value forced to default value of 8.5)</t>
  </si>
  <si>
    <t>PNEC Default[pH-high/Ca-low] (pH  and Ca input values forced to default value of 8.5 and 3.0 respectively)</t>
  </si>
  <si>
    <t>PNEC Default[Ca-high] ( Ca input value forced to default value of 93.0)</t>
  </si>
  <si>
    <t>PNEC Default[pH-high/Ca -high] (pH and Ca input value forced to default values of 8.5 and 93.0, respectively)</t>
  </si>
  <si>
    <t>&lt;3</t>
  </si>
  <si>
    <t>Doc</t>
  </si>
  <si>
    <t>The measured pH is above the upper limit of the validated range for Cu. The Site-specific PNEC has been calculated using a pH value of 8.5. For furthur clarification please seek advice.</t>
  </si>
  <si>
    <t>The measured pH is below the lower limit of the validated range for Cu. The Site-specific PNEC has been calculated using a pH value of 6.0. For furthur clarification please seek advice.</t>
  </si>
  <si>
    <t>The measured pH is above the upper limit of the validated range for Ni. The Site-specific PNEC has been calculated using a pH value of 8.7. For furthur clarification please seek advice.</t>
  </si>
  <si>
    <t>The measured pH is above the upper limit of the validated range for Mn. The Site-specific PNEC has been calculated using a pH value of 8.5. For furthur clarification please seek advice.</t>
  </si>
  <si>
    <t>The measured pH is below the lower limit of the validated range for Mn. The Site-specific PNEC has been calculated using a pH value of 5.5. For furthur clarification please seek advice.</t>
  </si>
  <si>
    <t>The measured pH is above the upper limit of the validated range for Zn. The Site-specific PNEC has been calculated using a pH value of 8.0. For furthur clarification please seek advice.</t>
  </si>
  <si>
    <t>The measured pH is below the lower limit of the validated range for Zn. The Site-specific PNEC has been calculated using a pH value of 6.0. For furthur clarification please seek advice.</t>
  </si>
  <si>
    <t>The measured pH is below the lower limit of the validated range for Ni. The Site-specific PNEC has been calculated using a pH value of 6.5. For furthur clarification please seek advice.</t>
  </si>
  <si>
    <t>The measured Ca is above the upper limit of the validated range for Cu. The Site-specific PNEC has been calculated using a Ca value of 93.0. For furthur clarification please seek advice.</t>
  </si>
  <si>
    <t>The measured Ca is below the lower limit of the validated range for Cu. The Site-specific PNEC has been calculated using a Ca value of 3.1. For furthur clarification please seek advice.</t>
  </si>
  <si>
    <t>The measured Ca is above the upper limit of the validated range for Ni. The Site-specific PNEC has been calculated using a Ca value of 88.0. For furthur clarification please seek advice.</t>
  </si>
  <si>
    <t>The measured Ca is below the lower limit of the validated range for Ni. The Site-specific PNEC has been calculated using a Ca value of 2.0. For furthur clarification please seek advice.</t>
  </si>
  <si>
    <t>The measured Ca is above the upper limit of the validated range for Mn. The Site-specific PNEC has been calculated using a Ca value of 200.0. For furthur clarification please seek advice.</t>
  </si>
  <si>
    <t>The measured Ca is below the lower limit of the validated range for Mn. The Site-specific PNEC has been calculated using a Ca value of 1.0. For furthur clarification please seek advice.</t>
  </si>
  <si>
    <t>The measured Ca is above the upper limit of the validated range for Zn. The Site-specific PNEC has been calculated using a Ca value of 160.0. For furthur clarification please seek advice.</t>
  </si>
  <si>
    <t>The measured Ca is below the lower limit of the validated range for Zn. The Site-specific PNEC has been calculated using a Ca value of 3.0. For furthur clarification please seek advice.</t>
  </si>
  <si>
    <t>upper</t>
  </si>
  <si>
    <t>lower</t>
  </si>
  <si>
    <t>above</t>
  </si>
  <si>
    <t>below</t>
  </si>
  <si>
    <t>The measured pH is below the lower limit of the validated range for Cu. The Site-specific PNEC has been calculated using a pH value of 6. For furthur clarification please seek advice.</t>
  </si>
  <si>
    <t>The measured pH is above the upper limit of the validated range for Zn. The Site-specific PNEC has been calculated using a pH value of 8. For furthur clarification please seek advice.</t>
  </si>
  <si>
    <t>The measured pH is below the lower limit of the validated range for Zn. The Site-specific PNEC has been calculated using a pH value of 6. For furthur clarification please seek advice.</t>
  </si>
  <si>
    <t>The measured Ca is above the upper limit of the validated range for Cu. The Site-specific PNEC has been calculated using a Ca value of 93. For furthur clarification please seek advice.</t>
  </si>
  <si>
    <t>The measured Ca is above the upper limit of the validated range for Ni. The Site-specific PNEC has been calculated using a Ca value of 88. For furthur clarification please seek advice.</t>
  </si>
  <si>
    <t>The measured Ca is below the lower limit of the validated range for Ni. The Site-specific PNEC has been calculated using a Ca value of 2. For furthur clarification please seek advice.</t>
  </si>
  <si>
    <t>The measured Ca is above the upper limit of the validated range for Mn. The Site-specific PNEC has been calculated using a Ca value of 200. For furthur clarification please seek advice.</t>
  </si>
  <si>
    <t>The measured Ca is below the lower limit of the validated range for Mn. The Site-specific PNEC has been calculated using a Ca value of 1. For furthur clarification please seek advice.</t>
  </si>
  <si>
    <t>The measured Ca is above the upper limit of the validated range for Zn. The Site-specific PNEC has been calculated using a Ca value of 160. For furthur clarification please seek advice.</t>
  </si>
  <si>
    <t>The measured Ca is below the lower limit of the validated range for Zn. The Site-specific PNEC has been calculated using a Ca value of 3. For furthur clarification please seek advice.</t>
  </si>
  <si>
    <t>&lt;3.1</t>
  </si>
  <si>
    <t>3&gt;  &lt;160</t>
  </si>
  <si>
    <t>Measured Cu Concentration (dissolved) (µg l-1)</t>
  </si>
  <si>
    <t>Measured Zn Concentration (dissolved) (µg l-1)</t>
  </si>
  <si>
    <t>Measured Ni Concentration (dissolved) (µg l-1)</t>
  </si>
  <si>
    <t>Site-specific PNEC Dissolved Copper 
(µg l-1)</t>
  </si>
  <si>
    <t>Bioavailable Copper Concentration (µg l-1)</t>
  </si>
  <si>
    <t>Site-specific PNEC Dissolved Zinc (µg l-1)</t>
  </si>
  <si>
    <t>Site-specific PNEC Dissolved Manganese (µg l-1)</t>
  </si>
  <si>
    <t>Bioavailable Manganese Concentration (µg l-1)</t>
  </si>
  <si>
    <t>Site-specific PNEC Dissolved Nickel (µg l-1)</t>
  </si>
  <si>
    <t>Bioavailable Nickel Concentration (µg l-1)</t>
  </si>
  <si>
    <t>Bioavailable metal concentration exceeds EQS based on site-specific conditions.</t>
  </si>
  <si>
    <t>The measured DOC is above the upper limit of the validated range for Cu. The Site-specific PNEC has been calculated using a DOC value of 15mg /L.For further clarification please seek advice.</t>
  </si>
  <si>
    <t>The measured DOC is above the upper limit of the validated range for Ni. The Site-specific PNEC has been calculated using a DOC value of 20mg /L.For further clarification please seek advice.</t>
  </si>
  <si>
    <t>The measured DOC is above the upper limit of the validated range for Mn. The Site-specific PNEC has been calculated using a DOC value of 20mg /L.For further clarification please seek advice.</t>
  </si>
  <si>
    <t>The measured DOC is above the upper limit of the validated range for Zn. The Site-specific PNEC has been calculated using a DOC value of 20mg /L.For further clarification please seek advice.</t>
  </si>
  <si>
    <t>SL-N</t>
  </si>
  <si>
    <t>03/09/2019</t>
  </si>
  <si>
    <t>17/09/2019</t>
  </si>
  <si>
    <t>04/10/2019</t>
  </si>
  <si>
    <t>18/10/2019</t>
  </si>
  <si>
    <t>02/01/2020</t>
  </si>
  <si>
    <t>15/01/2020</t>
  </si>
  <si>
    <t>29/01/2020</t>
  </si>
  <si>
    <t>26/03/2020</t>
  </si>
  <si>
    <t>SL-S</t>
  </si>
  <si>
    <t>SL-W</t>
  </si>
  <si>
    <t>S2-W</t>
  </si>
  <si>
    <t>27/11/2019</t>
  </si>
  <si>
    <t>Monks lake</t>
  </si>
  <si>
    <t>04/11/2020</t>
  </si>
  <si>
    <t>ML-S</t>
  </si>
  <si>
    <t>26/11/2020</t>
  </si>
  <si>
    <t>ML-N</t>
  </si>
  <si>
    <t>18/12/2020</t>
  </si>
  <si>
    <t>07/01/2021</t>
  </si>
  <si>
    <t>20/01/2021</t>
  </si>
  <si>
    <t>26/01/2021</t>
  </si>
  <si>
    <t>03/02/2021</t>
  </si>
  <si>
    <t>22/02/2021</t>
  </si>
  <si>
    <t>02/03/2021</t>
  </si>
  <si>
    <t>11/03/2021</t>
  </si>
  <si>
    <t>19/03/2021</t>
  </si>
  <si>
    <t>24/03/2021</t>
  </si>
  <si>
    <t>30/03/2021</t>
  </si>
  <si>
    <t>06/04/2021</t>
  </si>
  <si>
    <t>14/04/2021</t>
  </si>
  <si>
    <t>21/04/2021</t>
  </si>
  <si>
    <t>29/04/2021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</si>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</sst>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0000000000000"/>
    <numFmt numFmtId="166" formatCode="0.0"/>
  </numFmts>
  <fonts count="81" x14ac:knownFonts="1">
    <font>
      <sz val="10"/>
      <name val="Arial"/>
    </font>
    <font>
      <sz val="11"/>
      <color theme="1"/>
      <name val="Calibri"/>
      <family val="2"/>
      <scheme val="minor"/>
    </font>
    <font>
      <sz val="11"/>
      <color theme="1"/>
      <name val="Calibri"/>
      <family val="2"/>
      <scheme val="minor"/>
    </font>
    <font>
      <sz val="8"/>
      <name val="Arial"/>
      <family val="2"/>
    </font>
    <font>
      <b/>
      <sz val="10"/>
      <name val="Arial"/>
      <family val="2"/>
    </font>
    <font>
      <b/>
      <sz val="10"/>
      <color indexed="12"/>
      <name val="Arial"/>
      <family val="2"/>
    </font>
    <font>
      <sz val="10"/>
      <color indexed="12"/>
      <name val="Arial"/>
      <family val="2"/>
    </font>
    <font>
      <sz val="8"/>
      <color indexed="8"/>
      <name val="Arial"/>
      <family val="2"/>
    </font>
    <font>
      <b/>
      <u/>
      <sz val="10"/>
      <color indexed="8"/>
      <name val="Tahoma"/>
      <family val="2"/>
    </font>
    <font>
      <sz val="10"/>
      <color indexed="8"/>
      <name val="Tahoma"/>
      <family val="2"/>
    </font>
    <font>
      <b/>
      <sz val="10"/>
      <color indexed="8"/>
      <name val="Tahoma"/>
      <family val="2"/>
    </font>
    <font>
      <b/>
      <sz val="8"/>
      <name val="Arial"/>
      <family val="2"/>
    </font>
    <font>
      <sz val="7"/>
      <name val="Arial"/>
      <family val="2"/>
    </font>
    <font>
      <b/>
      <sz val="7"/>
      <color indexed="62"/>
      <name val="Arial"/>
      <family val="2"/>
    </font>
    <font>
      <b/>
      <sz val="7"/>
      <name val="Arial"/>
      <family val="2"/>
    </font>
    <font>
      <sz val="8"/>
      <color indexed="8"/>
      <name val="Arial"/>
      <family val="2"/>
    </font>
    <font>
      <b/>
      <sz val="7"/>
      <name val="Tahoma"/>
      <family val="2"/>
    </font>
    <font>
      <b/>
      <sz val="8"/>
      <color indexed="10"/>
      <name val="Arial"/>
      <family val="2"/>
    </font>
    <font>
      <sz val="10"/>
      <name val="Arial"/>
      <family val="2"/>
    </font>
    <font>
      <sz val="10"/>
      <color indexed="8"/>
      <name val="Arial"/>
      <family val="2"/>
    </font>
    <font>
      <b/>
      <sz val="10"/>
      <color indexed="8"/>
      <name val="Arial"/>
      <family val="2"/>
    </font>
    <font>
      <b/>
      <u/>
      <sz val="10"/>
      <color indexed="8"/>
      <name val="Arial"/>
      <family val="2"/>
    </font>
    <font>
      <b/>
      <sz val="10"/>
      <color indexed="57"/>
      <name val="Arial"/>
      <family val="2"/>
    </font>
    <font>
      <sz val="10"/>
      <color indexed="57"/>
      <name val="Tahoma"/>
      <family val="2"/>
    </font>
    <font>
      <b/>
      <sz val="10"/>
      <color indexed="57"/>
      <name val="Tahoma"/>
      <family val="2"/>
    </font>
    <font>
      <sz val="10"/>
      <color indexed="57"/>
      <name val="Arial"/>
      <family val="2"/>
    </font>
    <font>
      <b/>
      <sz val="8"/>
      <color indexed="9"/>
      <name val="Arial"/>
      <family val="2"/>
    </font>
    <font>
      <sz val="8"/>
      <color indexed="57"/>
      <name val="Arial"/>
      <family val="2"/>
    </font>
    <font>
      <b/>
      <sz val="11"/>
      <name val="Arial"/>
      <family val="2"/>
    </font>
    <font>
      <b/>
      <sz val="11"/>
      <color indexed="12"/>
      <name val="Arial"/>
      <family val="2"/>
    </font>
    <font>
      <b/>
      <sz val="11"/>
      <color indexed="59"/>
      <name val="Arial"/>
      <family val="2"/>
    </font>
    <font>
      <sz val="10"/>
      <color indexed="59"/>
      <name val="Arial"/>
      <family val="2"/>
    </font>
    <font>
      <b/>
      <sz val="10"/>
      <color indexed="19"/>
      <name val="Arial"/>
      <family val="2"/>
    </font>
    <font>
      <sz val="10"/>
      <color indexed="19"/>
      <name val="Arial"/>
      <family val="2"/>
    </font>
    <font>
      <sz val="10"/>
      <color theme="0" tint="-0.499984740745262"/>
      <name val="Arial"/>
      <family val="2"/>
    </font>
    <font>
      <sz val="9"/>
      <color indexed="81"/>
      <name val="Tahoma"/>
      <family val="2"/>
    </font>
    <font>
      <sz val="12"/>
      <name val="Calibri"/>
      <family val="2"/>
    </font>
    <font>
      <i/>
      <u/>
      <sz val="10"/>
      <name val="Calibri"/>
      <family val="2"/>
    </font>
    <font>
      <i/>
      <sz val="10"/>
      <name val="Calibri"/>
      <family val="2"/>
    </font>
    <font>
      <sz val="10"/>
      <color rgb="FF0000CC"/>
      <name val="Arial"/>
      <family val="2"/>
    </font>
    <font>
      <sz val="8"/>
      <color rgb="FF0000CC"/>
      <name val="Arial"/>
      <family val="2"/>
    </font>
    <font>
      <sz val="12"/>
      <color rgb="FF0000CC"/>
      <name val="Calibri"/>
      <family val="2"/>
    </font>
    <font>
      <b/>
      <sz val="10"/>
      <color rgb="FF0000CC"/>
      <name val="Arial"/>
      <family val="2"/>
    </font>
    <font>
      <i/>
      <sz val="12"/>
      <color rgb="FF0000CC"/>
      <name val="Calibri"/>
      <family val="2"/>
    </font>
    <font>
      <b/>
      <sz val="9"/>
      <color indexed="81"/>
      <name val="Tahoma"/>
      <family val="2"/>
    </font>
    <font>
      <b/>
      <sz val="9"/>
      <name val="Arial"/>
      <family val="2"/>
    </font>
    <font>
      <sz val="9"/>
      <name val="Arial"/>
      <family val="2"/>
    </font>
    <font>
      <b/>
      <sz val="9"/>
      <color theme="0"/>
      <name val="Arial"/>
      <family val="2"/>
    </font>
    <font>
      <sz val="10"/>
      <color rgb="FF1F2E00"/>
      <name val="Arial"/>
      <family val="2"/>
    </font>
    <font>
      <vertAlign val="subscript"/>
      <sz val="10"/>
      <color rgb="FF1F2E00"/>
      <name val="Arial"/>
      <family val="2"/>
    </font>
    <font>
      <b/>
      <sz val="10"/>
      <color rgb="FF1F2E00"/>
      <name val="Arial"/>
      <family val="2"/>
    </font>
    <font>
      <b/>
      <vertAlign val="subscript"/>
      <sz val="10"/>
      <color rgb="FF1F2E00"/>
      <name val="Arial"/>
      <family val="2"/>
    </font>
    <font>
      <b/>
      <u/>
      <sz val="10"/>
      <name val="Arial"/>
      <family val="2"/>
    </font>
    <font>
      <b/>
      <u/>
      <sz val="8"/>
      <name val="Calibri"/>
      <family val="2"/>
      <scheme val="minor"/>
    </font>
    <font>
      <sz val="8"/>
      <name val="Calibri"/>
      <family val="2"/>
      <scheme val="minor"/>
    </font>
    <font>
      <b/>
      <sz val="8"/>
      <name val="Calibri"/>
      <family val="2"/>
      <scheme val="minor"/>
    </font>
    <font>
      <b/>
      <sz val="8"/>
      <color theme="0"/>
      <name val="Calibri"/>
      <family val="2"/>
      <scheme val="minor"/>
    </font>
    <font>
      <sz val="8"/>
      <color indexed="20"/>
      <name val="Calibri"/>
      <family val="2"/>
      <scheme val="minor"/>
    </font>
    <font>
      <sz val="10"/>
      <name val="Calibri"/>
      <family val="2"/>
      <scheme val="minor"/>
    </font>
    <font>
      <sz val="8"/>
      <color theme="0" tint="-0.499984740745262"/>
      <name val="Calibri"/>
      <family val="2"/>
      <scheme val="minor"/>
    </font>
    <font>
      <i/>
      <sz val="8"/>
      <name val="Calibri"/>
      <family val="2"/>
      <scheme val="minor"/>
    </font>
    <font>
      <sz val="11"/>
      <color rgb="FF000000"/>
      <name val="Arial"/>
      <family val="2"/>
    </font>
    <font>
      <i/>
      <sz val="8"/>
      <color theme="0" tint="-0.499984740745262"/>
      <name val="Calibri"/>
      <family val="2"/>
      <scheme val="minor"/>
    </font>
    <font>
      <b/>
      <sz val="7"/>
      <color theme="1"/>
      <name val="Arial"/>
      <family val="2"/>
    </font>
    <font>
      <sz val="11"/>
      <color theme="1"/>
      <name val="Tahoma"/>
      <family val="2"/>
    </font>
    <font>
      <sz val="8"/>
      <color indexed="8"/>
      <name val="Calibri"/>
      <family val="2"/>
      <scheme val="minor"/>
    </font>
    <font>
      <b/>
      <sz val="12"/>
      <color rgb="FF0000CC"/>
      <name val="Calibri"/>
      <family val="2"/>
    </font>
    <font>
      <sz val="11"/>
      <name val="Tahoma"/>
      <family val="2"/>
    </font>
    <font>
      <b/>
      <sz val="7"/>
      <color theme="0"/>
      <name val="Arial"/>
      <family val="2"/>
    </font>
    <font>
      <sz val="8"/>
      <color theme="0"/>
      <name val="Arial"/>
      <family val="2"/>
    </font>
    <font>
      <b/>
      <vertAlign val="subscript"/>
      <sz val="10"/>
      <color indexed="57"/>
      <name val="Arial"/>
      <family val="2"/>
    </font>
    <font>
      <b/>
      <vertAlign val="superscript"/>
      <sz val="7"/>
      <name val="Arial"/>
      <family val="2"/>
    </font>
    <font>
      <b/>
      <vertAlign val="superscript"/>
      <sz val="7"/>
      <color theme="1"/>
      <name val="Arial"/>
      <family val="2"/>
    </font>
    <font>
      <u/>
      <sz val="10"/>
      <color theme="10"/>
      <name val="Arial"/>
      <family val="2"/>
    </font>
    <font>
      <sz val="10"/>
      <color theme="6" tint="-0.249977111117893"/>
      <name val="Arial"/>
      <family val="2"/>
    </font>
    <font>
      <u/>
      <sz val="10"/>
      <color theme="6" tint="-0.249977111117893"/>
      <name val="Arial"/>
      <family val="2"/>
    </font>
    <font>
      <sz val="11"/>
      <color rgb="FF9C0006"/>
      <name val="Calibri"/>
      <family val="2"/>
      <scheme val="minor"/>
    </font>
    <font>
      <b/>
      <sz val="8"/>
      <color indexed="9"/>
      <name val="Calibri"/>
      <family val="2"/>
      <scheme val="minor"/>
    </font>
    <font>
      <sz val="8"/>
      <color indexed="8"/>
      <name val="Calibri"/>
      <family val="2"/>
    </font>
    <font>
      <sz val="12"/>
      <color theme="1"/>
      <name val="Arial"/>
      <family val="2"/>
    </font>
    <font>
      <sz val="8"/>
      <color indexed="8"/>
      <name val="Arial"/>
      <family val="2"/>
      <charset val="1"/>
    </font>
  </fonts>
  <fills count="31">
    <fill>
      <patternFill patternType="none"/>
    </fill>
    <fill>
      <patternFill patternType="gray125"/>
    </fill>
    <fill>
      <patternFill patternType="solid">
        <fgColor indexed="47"/>
        <bgColor indexed="64"/>
      </patternFill>
    </fill>
    <fill>
      <patternFill patternType="solid">
        <fgColor indexed="42"/>
        <bgColor indexed="64"/>
      </patternFill>
    </fill>
    <fill>
      <patternFill patternType="solid">
        <fgColor indexed="41"/>
        <bgColor indexed="64"/>
      </patternFill>
    </fill>
    <fill>
      <patternFill patternType="solid">
        <fgColor indexed="22"/>
        <bgColor indexed="64"/>
      </patternFill>
    </fill>
    <fill>
      <patternFill patternType="solid">
        <fgColor indexed="43"/>
        <bgColor indexed="64"/>
      </patternFill>
    </fill>
    <fill>
      <patternFill patternType="solid">
        <fgColor indexed="9"/>
        <bgColor indexed="64"/>
      </patternFill>
    </fill>
    <fill>
      <patternFill patternType="solid">
        <fgColor indexed="23"/>
        <bgColor indexed="64"/>
      </patternFill>
    </fill>
    <fill>
      <patternFill patternType="solid">
        <fgColor indexed="13"/>
        <bgColor indexed="64"/>
      </patternFill>
    </fill>
    <fill>
      <patternFill patternType="solid">
        <fgColor indexed="50"/>
        <bgColor indexed="64"/>
      </patternFill>
    </fill>
    <fill>
      <patternFill patternType="solid">
        <fgColor indexed="29"/>
        <bgColor indexed="64"/>
      </patternFill>
    </fill>
    <fill>
      <patternFill patternType="solid">
        <fgColor theme="0" tint="-0.14999847407452621"/>
        <bgColor indexed="64"/>
      </patternFill>
    </fill>
    <fill>
      <patternFill patternType="solid">
        <fgColor rgb="FFFFFF99"/>
        <bgColor indexed="64"/>
      </patternFill>
    </fill>
    <fill>
      <patternFill patternType="solid">
        <fgColor theme="0" tint="-0.499984740745262"/>
        <bgColor indexed="64"/>
      </patternFill>
    </fill>
    <fill>
      <patternFill patternType="solid">
        <fgColor rgb="FF0000CC"/>
        <bgColor indexed="64"/>
      </patternFill>
    </fill>
    <fill>
      <patternFill patternType="solid">
        <fgColor theme="0" tint="-0.249977111117893"/>
        <bgColor indexed="64"/>
      </patternFill>
    </fill>
    <fill>
      <patternFill patternType="solid">
        <fgColor rgb="FFFFCC99"/>
        <bgColor indexed="64"/>
      </patternFill>
    </fill>
    <fill>
      <patternFill patternType="solid">
        <fgColor rgb="FFCCFFCC"/>
        <bgColor indexed="64"/>
      </patternFill>
    </fill>
    <fill>
      <patternFill patternType="solid">
        <fgColor rgb="FFFF0000"/>
        <bgColor indexed="64"/>
      </patternFill>
    </fill>
    <fill>
      <patternFill patternType="solid">
        <fgColor theme="0"/>
        <bgColor indexed="64"/>
      </patternFill>
    </fill>
    <fill>
      <patternFill patternType="lightGray"/>
    </fill>
    <fill>
      <patternFill patternType="lightGray">
        <bgColor auto="1"/>
      </patternFill>
    </fill>
    <fill>
      <patternFill patternType="solid">
        <fgColor auto="1"/>
        <bgColor indexed="64"/>
      </patternFill>
    </fill>
    <fill>
      <patternFill patternType="solid">
        <fgColor theme="1" tint="0.499984740745262"/>
        <bgColor indexed="64"/>
      </patternFill>
    </fill>
    <fill>
      <patternFill patternType="lightGray">
        <bgColor theme="0"/>
      </patternFill>
    </fill>
    <fill>
      <patternFill patternType="solid">
        <fgColor theme="4" tint="0.79998168889431442"/>
        <bgColor indexed="65"/>
      </patternFill>
    </fill>
    <fill>
      <patternFill patternType="solid">
        <fgColor indexed="31"/>
        <bgColor indexed="64"/>
      </patternFill>
    </fill>
    <fill>
      <patternFill patternType="solid">
        <fgColor theme="5" tint="0.79998168889431442"/>
        <bgColor indexed="64"/>
      </patternFill>
    </fill>
    <fill>
      <patternFill patternType="solid">
        <fgColor rgb="FFFFC7CE"/>
      </patternFill>
    </fill>
    <fill>
      <patternFill patternType="solid">
        <fgColor indexed="22"/>
        <bgColor rgb="FFFFFFD7"/>
      </patternFill>
    </fill>
  </fills>
  <borders count="86">
    <border>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medium">
        <color indexed="64"/>
      </top>
      <bottom/>
      <diagonal/>
    </border>
    <border>
      <left style="medium">
        <color indexed="64"/>
      </left>
      <right style="thin">
        <color indexed="64"/>
      </right>
      <top style="medium">
        <color indexed="8"/>
      </top>
      <bottom style="medium">
        <color indexed="8"/>
      </bottom>
      <diagonal/>
    </border>
    <border>
      <left style="thin">
        <color indexed="64"/>
      </left>
      <right style="thin">
        <color indexed="64"/>
      </right>
      <top style="medium">
        <color indexed="8"/>
      </top>
      <bottom style="medium">
        <color indexed="8"/>
      </bottom>
      <diagonal/>
    </border>
    <border>
      <left style="thin">
        <color indexed="64"/>
      </left>
      <right style="medium">
        <color indexed="64"/>
      </right>
      <top style="medium">
        <color indexed="8"/>
      </top>
      <bottom style="medium">
        <color indexed="8"/>
      </bottom>
      <diagonal/>
    </border>
    <border>
      <left style="thin">
        <color indexed="8"/>
      </left>
      <right style="thin">
        <color indexed="8"/>
      </right>
      <top style="thin">
        <color indexed="8"/>
      </top>
      <bottom style="thin">
        <color indexed="8"/>
      </bottom>
      <diagonal/>
    </border>
    <border>
      <left style="medium">
        <color indexed="64"/>
      </left>
      <right style="thin">
        <color indexed="64"/>
      </right>
      <top style="medium">
        <color indexed="64"/>
      </top>
      <bottom/>
      <diagonal/>
    </border>
    <border>
      <left style="thin">
        <color indexed="44"/>
      </left>
      <right style="thin">
        <color indexed="44"/>
      </right>
      <top style="thin">
        <color indexed="44"/>
      </top>
      <bottom style="thin">
        <color indexed="4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medium">
        <color indexed="64"/>
      </bottom>
      <diagonal/>
    </border>
    <border>
      <left style="thin">
        <color indexed="8"/>
      </left>
      <right style="thin">
        <color indexed="8"/>
      </right>
      <top/>
      <bottom style="thin">
        <color indexed="8"/>
      </bottom>
      <diagonal/>
    </border>
    <border>
      <left/>
      <right style="thin">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theme="0"/>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theme="0"/>
      </right>
      <top style="medium">
        <color indexed="64"/>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3">
    <xf numFmtId="0" fontId="0" fillId="0" borderId="0"/>
    <xf numFmtId="0" fontId="2" fillId="26" borderId="0" applyNumberFormat="0" applyBorder="0" applyAlignment="0" applyProtection="0"/>
    <xf numFmtId="0" fontId="2" fillId="0" borderId="0"/>
    <xf numFmtId="0" fontId="64" fillId="0" borderId="0"/>
    <xf numFmtId="0" fontId="18" fillId="0" borderId="0"/>
    <xf numFmtId="9" fontId="64" fillId="0" borderId="0" applyFont="0" applyFill="0" applyBorder="0" applyAlignment="0" applyProtection="0"/>
    <xf numFmtId="0" fontId="73" fillId="0" borderId="0" applyNumberFormat="0" applyFill="0" applyBorder="0" applyAlignment="0" applyProtection="0"/>
    <xf numFmtId="0" fontId="1" fillId="0" borderId="0"/>
    <xf numFmtId="0" fontId="1" fillId="0" borderId="0"/>
    <xf numFmtId="0" fontId="1" fillId="0" borderId="0"/>
    <xf numFmtId="0" fontId="76" fillId="29" borderId="0" applyNumberFormat="0" applyBorder="0" applyAlignment="0" applyProtection="0"/>
    <xf numFmtId="0" fontId="19" fillId="0" borderId="0"/>
    <xf numFmtId="0" fontId="79" fillId="0" borderId="0"/>
  </cellStyleXfs>
  <cellXfs count="685">
    <xf numFmtId="0" fontId="0" fillId="0" borderId="0" xfId="0"/>
    <xf numFmtId="0" fontId="0" fillId="0" borderId="0" xfId="0" applyBorder="1"/>
    <xf numFmtId="0" fontId="3" fillId="0" borderId="0" xfId="0" applyFont="1"/>
    <xf numFmtId="0" fontId="3" fillId="0" borderId="0" xfId="0" applyFont="1" applyAlignment="1">
      <alignment horizontal="center"/>
    </xf>
    <xf numFmtId="0" fontId="9" fillId="0" borderId="0" xfId="0" applyFont="1" applyFill="1" applyAlignment="1">
      <alignment horizontal="left" vertical="top"/>
    </xf>
    <xf numFmtId="0" fontId="9" fillId="0" borderId="0" xfId="0" applyFont="1" applyFill="1" applyBorder="1" applyAlignment="1">
      <alignment horizontal="left" vertical="top"/>
    </xf>
    <xf numFmtId="0" fontId="10" fillId="0" borderId="0" xfId="0" applyFont="1" applyFill="1" applyAlignment="1">
      <alignment horizontal="left" vertical="top"/>
    </xf>
    <xf numFmtId="0" fontId="9" fillId="0" borderId="0" xfId="0" quotePrefix="1" applyFont="1" applyFill="1" applyAlignment="1">
      <alignment horizontal="left" vertical="top"/>
    </xf>
    <xf numFmtId="0" fontId="4" fillId="0" borderId="0" xfId="0" applyFont="1" applyProtection="1"/>
    <xf numFmtId="0" fontId="0" fillId="0" borderId="0" xfId="0" applyProtection="1"/>
    <xf numFmtId="0" fontId="0" fillId="0" borderId="0" xfId="0" applyProtection="1">
      <protection locked="0"/>
    </xf>
    <xf numFmtId="0" fontId="4" fillId="0" borderId="0" xfId="0" applyFont="1" applyAlignment="1">
      <alignment wrapText="1"/>
    </xf>
    <xf numFmtId="0" fontId="0" fillId="0" borderId="0" xfId="0" applyAlignment="1">
      <alignment wrapText="1"/>
    </xf>
    <xf numFmtId="0" fontId="0" fillId="0" borderId="0" xfId="0" applyAlignment="1" applyProtection="1">
      <alignment horizontal="left"/>
    </xf>
    <xf numFmtId="49" fontId="0" fillId="0" borderId="0" xfId="0" applyNumberFormat="1" applyAlignment="1" applyProtection="1">
      <alignment horizontal="left"/>
    </xf>
    <xf numFmtId="0" fontId="0" fillId="0" borderId="0" xfId="0" applyAlignment="1">
      <alignment horizontal="left"/>
    </xf>
    <xf numFmtId="0" fontId="0" fillId="0" borderId="0" xfId="0" applyFill="1" applyBorder="1" applyProtection="1">
      <protection locked="0"/>
    </xf>
    <xf numFmtId="0" fontId="12" fillId="0" borderId="0" xfId="0" applyFont="1" applyBorder="1" applyProtection="1">
      <protection locked="0"/>
    </xf>
    <xf numFmtId="0" fontId="0" fillId="0" borderId="0" xfId="0" applyBorder="1" applyAlignment="1">
      <alignment horizontal="centerContinuous"/>
    </xf>
    <xf numFmtId="0" fontId="4" fillId="0" borderId="0" xfId="0" applyFont="1" applyBorder="1" applyAlignment="1" applyProtection="1">
      <alignment wrapText="1"/>
      <protection locked="0"/>
    </xf>
    <xf numFmtId="0" fontId="6" fillId="6" borderId="7" xfId="0" applyFont="1" applyFill="1" applyBorder="1" applyProtection="1">
      <protection locked="0"/>
    </xf>
    <xf numFmtId="0" fontId="6" fillId="6" borderId="12" xfId="0" applyFont="1" applyFill="1" applyBorder="1" applyProtection="1">
      <protection locked="0"/>
    </xf>
    <xf numFmtId="0" fontId="6" fillId="6" borderId="6" xfId="0" applyFont="1" applyFill="1" applyBorder="1" applyProtection="1">
      <protection locked="0"/>
    </xf>
    <xf numFmtId="0" fontId="6" fillId="6" borderId="14" xfId="0" applyFont="1" applyFill="1" applyBorder="1" applyProtection="1">
      <protection locked="0"/>
    </xf>
    <xf numFmtId="0" fontId="12" fillId="0" borderId="0" xfId="0" applyFont="1" applyFill="1" applyBorder="1" applyProtection="1"/>
    <xf numFmtId="0" fontId="14" fillId="0" borderId="0" xfId="0" applyFont="1" applyFill="1" applyBorder="1" applyProtection="1"/>
    <xf numFmtId="0" fontId="14" fillId="0" borderId="0" xfId="0" applyFont="1" applyBorder="1" applyAlignment="1" applyProtection="1">
      <alignment wrapText="1"/>
    </xf>
    <xf numFmtId="0" fontId="15" fillId="5" borderId="19" xfId="0" applyFont="1" applyFill="1" applyBorder="1" applyProtection="1">
      <protection locked="0"/>
    </xf>
    <xf numFmtId="0" fontId="14" fillId="8" borderId="17" xfId="0" applyFont="1" applyFill="1" applyBorder="1" applyAlignment="1" applyProtection="1">
      <alignment horizontal="center" wrapText="1"/>
    </xf>
    <xf numFmtId="0" fontId="14" fillId="8" borderId="18" xfId="0" applyFont="1" applyFill="1" applyBorder="1" applyAlignment="1" applyProtection="1">
      <alignment horizontal="center" wrapText="1"/>
    </xf>
    <xf numFmtId="2" fontId="14" fillId="8" borderId="16" xfId="0" applyNumberFormat="1" applyFont="1" applyFill="1" applyBorder="1" applyAlignment="1" applyProtection="1">
      <alignment horizontal="center" wrapText="1"/>
    </xf>
    <xf numFmtId="2" fontId="14" fillId="8" borderId="17" xfId="0" applyNumberFormat="1" applyFont="1" applyFill="1" applyBorder="1" applyAlignment="1" applyProtection="1">
      <alignment horizontal="center" wrapText="1"/>
    </xf>
    <xf numFmtId="0" fontId="18" fillId="8" borderId="21" xfId="0" applyFont="1" applyFill="1" applyBorder="1"/>
    <xf numFmtId="0" fontId="4" fillId="8" borderId="21" xfId="0" applyFont="1" applyFill="1" applyBorder="1"/>
    <xf numFmtId="164" fontId="4" fillId="8" borderId="21" xfId="0" applyNumberFormat="1" applyFont="1" applyFill="1" applyBorder="1"/>
    <xf numFmtId="164" fontId="18" fillId="0" borderId="21" xfId="0" applyNumberFormat="1" applyFont="1" applyFill="1" applyBorder="1"/>
    <xf numFmtId="0" fontId="18" fillId="0" borderId="21" xfId="0" applyFont="1" applyFill="1" applyBorder="1"/>
    <xf numFmtId="164" fontId="4" fillId="0" borderId="0" xfId="0" applyNumberFormat="1" applyFont="1" applyAlignment="1" applyProtection="1">
      <alignment horizontal="center"/>
      <protection locked="0"/>
    </xf>
    <xf numFmtId="164" fontId="18" fillId="0" borderId="21" xfId="0" applyNumberFormat="1" applyFont="1" applyBorder="1"/>
    <xf numFmtId="0" fontId="18" fillId="0" borderId="21" xfId="0" applyFont="1" applyBorder="1"/>
    <xf numFmtId="0" fontId="4" fillId="8" borderId="0" xfId="0" applyFont="1" applyFill="1" applyBorder="1"/>
    <xf numFmtId="2" fontId="4" fillId="8" borderId="21" xfId="0" applyNumberFormat="1" applyFont="1" applyFill="1" applyBorder="1"/>
    <xf numFmtId="2" fontId="18" fillId="0" borderId="21" xfId="0" applyNumberFormat="1" applyFont="1" applyFill="1" applyBorder="1"/>
    <xf numFmtId="2" fontId="18" fillId="0" borderId="21" xfId="0" applyNumberFormat="1" applyFont="1" applyBorder="1"/>
    <xf numFmtId="164" fontId="4" fillId="8" borderId="0" xfId="0" applyNumberFormat="1" applyFont="1" applyFill="1" applyBorder="1"/>
    <xf numFmtId="164" fontId="14" fillId="8" borderId="16" xfId="0" applyNumberFormat="1" applyFont="1" applyFill="1" applyBorder="1" applyAlignment="1" applyProtection="1">
      <alignment horizontal="center" wrapText="1"/>
    </xf>
    <xf numFmtId="164" fontId="14" fillId="8" borderId="17" xfId="0" applyNumberFormat="1" applyFont="1" applyFill="1" applyBorder="1" applyAlignment="1" applyProtection="1">
      <alignment horizontal="center" wrapText="1"/>
    </xf>
    <xf numFmtId="164" fontId="14" fillId="8" borderId="18" xfId="0" applyNumberFormat="1" applyFont="1" applyFill="1" applyBorder="1" applyAlignment="1" applyProtection="1">
      <alignment horizontal="center" wrapText="1"/>
    </xf>
    <xf numFmtId="0" fontId="18" fillId="2" borderId="21" xfId="0" applyFont="1" applyFill="1" applyBorder="1"/>
    <xf numFmtId="164" fontId="18" fillId="2" borderId="21" xfId="0" applyNumberFormat="1" applyFont="1" applyFill="1" applyBorder="1"/>
    <xf numFmtId="0" fontId="19" fillId="0" borderId="0" xfId="0" applyFont="1" applyFill="1" applyAlignment="1">
      <alignment horizontal="left" vertical="top"/>
    </xf>
    <xf numFmtId="0" fontId="19" fillId="0" borderId="0" xfId="0" applyFont="1" applyFill="1" applyBorder="1" applyAlignment="1">
      <alignment horizontal="left" vertical="top"/>
    </xf>
    <xf numFmtId="0" fontId="20" fillId="0" borderId="0" xfId="0" applyFont="1" applyFill="1" applyAlignment="1">
      <alignment horizontal="left" vertical="top"/>
    </xf>
    <xf numFmtId="0" fontId="19" fillId="0" borderId="0" xfId="0" quotePrefix="1" applyFont="1" applyFill="1" applyAlignment="1">
      <alignment horizontal="left" vertical="top"/>
    </xf>
    <xf numFmtId="0" fontId="12" fillId="10" borderId="0" xfId="0" applyFont="1" applyFill="1" applyBorder="1" applyProtection="1"/>
    <xf numFmtId="0" fontId="22" fillId="0" borderId="0" xfId="0" applyFont="1"/>
    <xf numFmtId="0" fontId="23" fillId="0" borderId="0" xfId="0" applyFont="1" applyFill="1" applyAlignment="1">
      <alignment horizontal="left" vertical="top"/>
    </xf>
    <xf numFmtId="0" fontId="23" fillId="0" borderId="0" xfId="0" applyFont="1" applyFill="1" applyBorder="1" applyAlignment="1">
      <alignment horizontal="left" vertical="top"/>
    </xf>
    <xf numFmtId="2" fontId="26" fillId="11" borderId="19" xfId="0" applyNumberFormat="1" applyFont="1" applyFill="1" applyBorder="1" applyAlignment="1" applyProtection="1">
      <alignment horizontal="right"/>
    </xf>
    <xf numFmtId="0" fontId="18" fillId="3" borderId="21" xfId="0" applyFont="1" applyFill="1" applyBorder="1"/>
    <xf numFmtId="164" fontId="18" fillId="3" borderId="21" xfId="0" applyNumberFormat="1" applyFont="1" applyFill="1" applyBorder="1"/>
    <xf numFmtId="0" fontId="9" fillId="0" borderId="0" xfId="0" applyFont="1" applyFill="1" applyAlignment="1">
      <alignment vertical="top"/>
    </xf>
    <xf numFmtId="0" fontId="9" fillId="0" borderId="0" xfId="0" quotePrefix="1" applyFont="1" applyFill="1" applyAlignment="1">
      <alignment vertical="top"/>
    </xf>
    <xf numFmtId="0" fontId="11" fillId="4" borderId="3" xfId="0" applyFont="1" applyFill="1" applyBorder="1"/>
    <xf numFmtId="2" fontId="11" fillId="0" borderId="0" xfId="0" applyNumberFormat="1" applyFont="1" applyFill="1" applyBorder="1" applyAlignment="1">
      <alignment horizontal="centerContinuous" vertical="center"/>
    </xf>
    <xf numFmtId="0" fontId="3" fillId="0" borderId="0" xfId="0" applyFont="1" applyFill="1" applyBorder="1" applyAlignment="1">
      <alignment horizontal="center"/>
    </xf>
    <xf numFmtId="0" fontId="3" fillId="0" borderId="0" xfId="0" applyFont="1" applyFill="1" applyBorder="1"/>
    <xf numFmtId="2" fontId="0" fillId="0" borderId="11" xfId="0" applyNumberFormat="1" applyBorder="1"/>
    <xf numFmtId="0" fontId="0" fillId="9" borderId="12" xfId="0" applyFill="1" applyBorder="1" applyProtection="1">
      <protection locked="0"/>
    </xf>
    <xf numFmtId="2" fontId="0" fillId="0" borderId="26" xfId="0" applyNumberFormat="1" applyBorder="1"/>
    <xf numFmtId="0" fontId="0" fillId="9" borderId="25" xfId="0" applyFill="1" applyBorder="1" applyProtection="1">
      <protection locked="0"/>
    </xf>
    <xf numFmtId="2" fontId="0" fillId="0" borderId="13" xfId="0" applyNumberFormat="1" applyBorder="1"/>
    <xf numFmtId="0" fontId="0" fillId="9" borderId="14" xfId="0" applyFill="1" applyBorder="1" applyProtection="1">
      <protection locked="0"/>
    </xf>
    <xf numFmtId="2" fontId="11" fillId="4" borderId="27" xfId="0" applyNumberFormat="1" applyFont="1" applyFill="1" applyBorder="1" applyAlignment="1">
      <alignment horizontal="center" vertical="center"/>
    </xf>
    <xf numFmtId="0" fontId="17" fillId="7" borderId="19" xfId="0" applyFont="1" applyFill="1" applyBorder="1" applyProtection="1">
      <protection locked="0"/>
    </xf>
    <xf numFmtId="0" fontId="25" fillId="0" borderId="24" xfId="0" applyFont="1" applyBorder="1" applyAlignment="1" applyProtection="1">
      <alignment horizontal="center" wrapText="1"/>
      <protection locked="0"/>
    </xf>
    <xf numFmtId="164" fontId="0" fillId="0" borderId="0" xfId="0" applyNumberFormat="1"/>
    <xf numFmtId="0" fontId="27" fillId="0" borderId="22" xfId="0" applyFont="1" applyBorder="1" applyAlignment="1" applyProtection="1">
      <alignment horizontal="center" vertical="top" wrapText="1"/>
    </xf>
    <xf numFmtId="164" fontId="27" fillId="0" borderId="23" xfId="0" applyNumberFormat="1" applyFont="1" applyBorder="1" applyAlignment="1" applyProtection="1">
      <alignment horizontal="center" vertical="top"/>
    </xf>
    <xf numFmtId="0" fontId="27" fillId="0" borderId="23" xfId="0" applyFont="1" applyBorder="1" applyAlignment="1" applyProtection="1">
      <alignment horizontal="center" vertical="top" wrapText="1"/>
    </xf>
    <xf numFmtId="0" fontId="25" fillId="0" borderId="25" xfId="0" applyFont="1" applyBorder="1" applyAlignment="1" applyProtection="1">
      <alignment horizontal="center" wrapText="1"/>
      <protection locked="0"/>
    </xf>
    <xf numFmtId="0" fontId="4" fillId="8" borderId="21" xfId="0" applyNumberFormat="1" applyFont="1" applyFill="1" applyBorder="1"/>
    <xf numFmtId="0" fontId="18" fillId="0" borderId="21" xfId="0" applyNumberFormat="1" applyFont="1" applyFill="1" applyBorder="1"/>
    <xf numFmtId="0" fontId="18" fillId="0" borderId="21" xfId="0" applyNumberFormat="1" applyFont="1" applyBorder="1"/>
    <xf numFmtId="165" fontId="18" fillId="0" borderId="21" xfId="0" applyNumberFormat="1" applyFont="1" applyBorder="1"/>
    <xf numFmtId="164" fontId="18" fillId="0" borderId="0" xfId="0" applyNumberFormat="1" applyFont="1" applyFill="1" applyBorder="1"/>
    <xf numFmtId="0" fontId="28" fillId="8" borderId="21" xfId="0" applyFont="1" applyFill="1" applyBorder="1" applyAlignment="1">
      <alignment textRotation="135"/>
    </xf>
    <xf numFmtId="164" fontId="28" fillId="8" borderId="21" xfId="0" applyNumberFormat="1" applyFont="1" applyFill="1" applyBorder="1" applyAlignment="1">
      <alignment textRotation="135"/>
    </xf>
    <xf numFmtId="0" fontId="28" fillId="8" borderId="17" xfId="0" applyFont="1" applyFill="1" applyBorder="1" applyAlignment="1" applyProtection="1">
      <alignment horizontal="center" textRotation="135" wrapText="1"/>
    </xf>
    <xf numFmtId="0" fontId="28" fillId="8" borderId="18" xfId="0" applyFont="1" applyFill="1" applyBorder="1" applyAlignment="1" applyProtection="1">
      <alignment horizontal="center" textRotation="135" wrapText="1"/>
    </xf>
    <xf numFmtId="2" fontId="28" fillId="8" borderId="16" xfId="0" applyNumberFormat="1" applyFont="1" applyFill="1" applyBorder="1" applyAlignment="1" applyProtection="1">
      <alignment horizontal="center" textRotation="135" wrapText="1"/>
    </xf>
    <xf numFmtId="2" fontId="28" fillId="8" borderId="17" xfId="0" applyNumberFormat="1" applyFont="1" applyFill="1" applyBorder="1" applyAlignment="1" applyProtection="1">
      <alignment horizontal="center" textRotation="135" wrapText="1"/>
    </xf>
    <xf numFmtId="164" fontId="5" fillId="8" borderId="21" xfId="0" applyNumberFormat="1" applyFont="1" applyFill="1" applyBorder="1"/>
    <xf numFmtId="0" fontId="29" fillId="8" borderId="21" xfId="0" applyFont="1" applyFill="1" applyBorder="1" applyAlignment="1">
      <alignment textRotation="135"/>
    </xf>
    <xf numFmtId="0" fontId="6" fillId="0" borderId="21" xfId="0" applyFont="1" applyFill="1" applyBorder="1"/>
    <xf numFmtId="0" fontId="6" fillId="0" borderId="21" xfId="0" applyFont="1" applyBorder="1"/>
    <xf numFmtId="0" fontId="30" fillId="8" borderId="21" xfId="0" applyFont="1" applyFill="1" applyBorder="1" applyAlignment="1">
      <alignment textRotation="135"/>
    </xf>
    <xf numFmtId="0" fontId="31" fillId="0" borderId="21" xfId="0" applyFont="1" applyFill="1" applyBorder="1"/>
    <xf numFmtId="164" fontId="32" fillId="8" borderId="21" xfId="0" applyNumberFormat="1" applyFont="1" applyFill="1" applyBorder="1"/>
    <xf numFmtId="0" fontId="33" fillId="0" borderId="21" xfId="0" applyFont="1" applyFill="1" applyBorder="1"/>
    <xf numFmtId="0" fontId="33" fillId="0" borderId="21" xfId="0" applyFont="1" applyBorder="1"/>
    <xf numFmtId="0" fontId="15" fillId="5" borderId="29" xfId="0" applyFont="1" applyFill="1" applyBorder="1" applyProtection="1">
      <protection locked="0"/>
    </xf>
    <xf numFmtId="0" fontId="34" fillId="0" borderId="24" xfId="0" applyFont="1" applyBorder="1" applyAlignment="1" applyProtection="1">
      <alignment horizontal="center" wrapText="1"/>
    </xf>
    <xf numFmtId="164" fontId="34" fillId="0" borderId="25" xfId="0" applyNumberFormat="1" applyFont="1" applyBorder="1" applyAlignment="1" applyProtection="1">
      <alignment horizontal="center"/>
    </xf>
    <xf numFmtId="0" fontId="18" fillId="0" borderId="0" xfId="0" applyFont="1" applyAlignment="1">
      <alignment wrapText="1"/>
    </xf>
    <xf numFmtId="0" fontId="36" fillId="0" borderId="0" xfId="0" applyFont="1" applyAlignment="1">
      <alignment horizontal="left" indent="2"/>
    </xf>
    <xf numFmtId="0" fontId="37" fillId="0" borderId="0" xfId="0" applyFont="1" applyAlignment="1">
      <alignment horizontal="left" indent="2"/>
    </xf>
    <xf numFmtId="0" fontId="38" fillId="0" borderId="0" xfId="0" applyFont="1" applyAlignment="1">
      <alignment horizontal="left" indent="2"/>
    </xf>
    <xf numFmtId="0" fontId="39" fillId="0" borderId="0" xfId="0" applyFont="1"/>
    <xf numFmtId="0" fontId="40" fillId="0" borderId="0" xfId="0" applyFont="1"/>
    <xf numFmtId="0" fontId="41" fillId="0" borderId="0" xfId="0" applyFont="1" applyAlignment="1">
      <alignment horizontal="left" indent="2"/>
    </xf>
    <xf numFmtId="0" fontId="42" fillId="0" borderId="0" xfId="0" applyFont="1"/>
    <xf numFmtId="0" fontId="18" fillId="12" borderId="38" xfId="0" applyFont="1" applyFill="1" applyBorder="1" applyProtection="1"/>
    <xf numFmtId="0" fontId="18" fillId="12" borderId="35" xfId="0" quotePrefix="1" applyFont="1" applyFill="1" applyBorder="1" applyAlignment="1" applyProtection="1">
      <alignment horizontal="center"/>
    </xf>
    <xf numFmtId="0" fontId="18" fillId="12" borderId="35" xfId="0" applyFont="1" applyFill="1" applyBorder="1" applyAlignment="1" applyProtection="1">
      <alignment horizontal="right"/>
    </xf>
    <xf numFmtId="0" fontId="18" fillId="12" borderId="36" xfId="0" applyFont="1" applyFill="1" applyBorder="1" applyProtection="1"/>
    <xf numFmtId="0" fontId="18" fillId="12" borderId="37" xfId="0" quotePrefix="1" applyFont="1" applyFill="1" applyBorder="1" applyAlignment="1" applyProtection="1">
      <alignment horizontal="center"/>
    </xf>
    <xf numFmtId="0" fontId="7" fillId="5" borderId="29" xfId="0" applyFont="1" applyFill="1" applyBorder="1" applyProtection="1">
      <protection locked="0"/>
    </xf>
    <xf numFmtId="2" fontId="7" fillId="3" borderId="29" xfId="0" quotePrefix="1" applyNumberFormat="1" applyFont="1" applyFill="1" applyBorder="1" applyAlignment="1" applyProtection="1">
      <alignment horizontal="right"/>
    </xf>
    <xf numFmtId="2" fontId="7" fillId="3" borderId="29" xfId="0" applyNumberFormat="1" applyFont="1" applyFill="1" applyBorder="1" applyAlignment="1" applyProtection="1">
      <alignment horizontal="right"/>
    </xf>
    <xf numFmtId="0" fontId="7" fillId="5" borderId="19" xfId="0" applyFont="1" applyFill="1" applyBorder="1" applyProtection="1">
      <protection locked="0"/>
    </xf>
    <xf numFmtId="2" fontId="7" fillId="2" borderId="19" xfId="0" quotePrefix="1" applyNumberFormat="1" applyFont="1" applyFill="1" applyBorder="1" applyAlignment="1" applyProtection="1">
      <alignment horizontal="right"/>
    </xf>
    <xf numFmtId="2" fontId="7" fillId="2" borderId="19" xfId="0" applyNumberFormat="1" applyFont="1" applyFill="1" applyBorder="1" applyAlignment="1" applyProtection="1">
      <alignment horizontal="right"/>
    </xf>
    <xf numFmtId="2" fontId="7" fillId="3" borderId="19" xfId="0" quotePrefix="1" applyNumberFormat="1" applyFont="1" applyFill="1" applyBorder="1" applyAlignment="1" applyProtection="1">
      <alignment horizontal="right"/>
    </xf>
    <xf numFmtId="2" fontId="7" fillId="3" borderId="19" xfId="0" applyNumberFormat="1" applyFont="1" applyFill="1" applyBorder="1" applyAlignment="1" applyProtection="1">
      <alignment horizontal="right"/>
    </xf>
    <xf numFmtId="49" fontId="18" fillId="0" borderId="0" xfId="0" applyNumberFormat="1" applyFont="1" applyAlignment="1" applyProtection="1">
      <alignment horizontal="left"/>
    </xf>
    <xf numFmtId="2" fontId="7" fillId="6" borderId="29" xfId="0" applyNumberFormat="1" applyFont="1" applyFill="1" applyBorder="1" applyProtection="1"/>
    <xf numFmtId="2" fontId="7" fillId="6" borderId="19" xfId="0" applyNumberFormat="1" applyFont="1" applyFill="1" applyBorder="1" applyProtection="1"/>
    <xf numFmtId="2" fontId="7" fillId="2" borderId="29" xfId="0" quotePrefix="1" applyNumberFormat="1" applyFont="1" applyFill="1" applyBorder="1" applyAlignment="1" applyProtection="1">
      <alignment horizontal="right"/>
    </xf>
    <xf numFmtId="2" fontId="7" fillId="2" borderId="29" xfId="0" applyNumberFormat="1" applyFont="1" applyFill="1" applyBorder="1" applyAlignment="1" applyProtection="1">
      <alignment horizontal="right"/>
    </xf>
    <xf numFmtId="2" fontId="26" fillId="11" borderId="19" xfId="0" applyNumberFormat="1" applyFont="1" applyFill="1" applyBorder="1" applyProtection="1"/>
    <xf numFmtId="0" fontId="17" fillId="7" borderId="29" xfId="0" applyFont="1" applyFill="1" applyBorder="1" applyProtection="1">
      <protection locked="0"/>
    </xf>
    <xf numFmtId="0" fontId="18" fillId="0" borderId="0" xfId="0" applyNumberFormat="1" applyFont="1" applyAlignment="1">
      <alignment wrapText="1"/>
    </xf>
    <xf numFmtId="0" fontId="0" fillId="0" borderId="0" xfId="0" applyNumberFormat="1"/>
    <xf numFmtId="0" fontId="18" fillId="0" borderId="0" xfId="0" applyFont="1"/>
    <xf numFmtId="0" fontId="18" fillId="12" borderId="6" xfId="0" applyFont="1" applyFill="1" applyBorder="1"/>
    <xf numFmtId="0" fontId="45" fillId="0" borderId="0" xfId="0" applyFont="1"/>
    <xf numFmtId="0" fontId="46" fillId="0" borderId="0" xfId="0" applyFont="1"/>
    <xf numFmtId="0" fontId="47" fillId="15" borderId="0" xfId="0" applyFont="1" applyFill="1"/>
    <xf numFmtId="0" fontId="18" fillId="12" borderId="13" xfId="0" applyFont="1" applyFill="1" applyBorder="1"/>
    <xf numFmtId="0" fontId="18" fillId="12" borderId="14" xfId="0" applyFont="1" applyFill="1" applyBorder="1"/>
    <xf numFmtId="0" fontId="18" fillId="12" borderId="11" xfId="0" applyFont="1" applyFill="1" applyBorder="1"/>
    <xf numFmtId="0" fontId="18" fillId="12" borderId="7" xfId="0" applyFont="1" applyFill="1" applyBorder="1"/>
    <xf numFmtId="0" fontId="18" fillId="12" borderId="12" xfId="0" applyFont="1" applyFill="1" applyBorder="1"/>
    <xf numFmtId="0" fontId="18" fillId="12" borderId="26" xfId="0" applyFont="1" applyFill="1" applyBorder="1"/>
    <xf numFmtId="0" fontId="18" fillId="12" borderId="24" xfId="0" applyFont="1" applyFill="1" applyBorder="1"/>
    <xf numFmtId="0" fontId="18" fillId="12" borderId="25" xfId="0" applyFont="1" applyFill="1" applyBorder="1"/>
    <xf numFmtId="0" fontId="4" fillId="12" borderId="8" xfId="0" applyFont="1" applyFill="1" applyBorder="1"/>
    <xf numFmtId="0" fontId="4" fillId="12" borderId="9" xfId="0" applyFont="1" applyFill="1" applyBorder="1"/>
    <xf numFmtId="0" fontId="4" fillId="12" borderId="10" xfId="0" applyFont="1" applyFill="1" applyBorder="1"/>
    <xf numFmtId="0" fontId="15" fillId="0" borderId="0" xfId="0" applyFont="1" applyFill="1" applyBorder="1" applyProtection="1">
      <protection locked="0"/>
    </xf>
    <xf numFmtId="0" fontId="15" fillId="0" borderId="0" xfId="0" applyFont="1" applyFill="1" applyBorder="1" applyAlignment="1" applyProtection="1">
      <alignment horizontal="right"/>
      <protection locked="0"/>
    </xf>
    <xf numFmtId="2" fontId="15" fillId="0" borderId="0" xfId="0" applyNumberFormat="1" applyFont="1" applyFill="1" applyBorder="1" applyAlignment="1" applyProtection="1">
      <alignment horizontal="right"/>
    </xf>
    <xf numFmtId="2" fontId="15" fillId="0" borderId="0" xfId="0" applyNumberFormat="1" applyFont="1" applyFill="1" applyBorder="1" applyProtection="1"/>
    <xf numFmtId="0" fontId="14" fillId="16" borderId="4" xfId="0" applyFont="1" applyFill="1" applyBorder="1" applyAlignment="1" applyProtection="1">
      <alignment horizontal="centerContinuous" vertical="center"/>
    </xf>
    <xf numFmtId="0" fontId="14" fillId="16" borderId="15" xfId="0" applyFont="1" applyFill="1" applyBorder="1" applyAlignment="1" applyProtection="1">
      <alignment horizontal="centerContinuous" vertical="center"/>
    </xf>
    <xf numFmtId="0" fontId="14" fillId="16" borderId="5" xfId="0" applyFont="1" applyFill="1" applyBorder="1" applyAlignment="1" applyProtection="1">
      <alignment horizontal="centerContinuous" vertical="center"/>
    </xf>
    <xf numFmtId="2" fontId="14" fillId="17" borderId="4" xfId="0" applyNumberFormat="1" applyFont="1" applyFill="1" applyBorder="1" applyAlignment="1" applyProtection="1">
      <alignment horizontal="centerContinuous" vertical="center"/>
    </xf>
    <xf numFmtId="2" fontId="14" fillId="17" borderId="15" xfId="0" applyNumberFormat="1" applyFont="1" applyFill="1" applyBorder="1" applyAlignment="1" applyProtection="1">
      <alignment horizontal="centerContinuous" vertical="center"/>
    </xf>
    <xf numFmtId="2" fontId="14" fillId="17" borderId="5" xfId="0" applyNumberFormat="1" applyFont="1" applyFill="1" applyBorder="1" applyAlignment="1" applyProtection="1">
      <alignment horizontal="centerContinuous" vertical="center"/>
    </xf>
    <xf numFmtId="2" fontId="14" fillId="18" borderId="4" xfId="0" applyNumberFormat="1" applyFont="1" applyFill="1" applyBorder="1" applyAlignment="1" applyProtection="1">
      <alignment horizontal="centerContinuous" vertical="center"/>
    </xf>
    <xf numFmtId="2" fontId="14" fillId="18" borderId="15" xfId="0" applyNumberFormat="1" applyFont="1" applyFill="1" applyBorder="1" applyAlignment="1" applyProtection="1">
      <alignment horizontal="centerContinuous" vertical="center"/>
    </xf>
    <xf numFmtId="2" fontId="14" fillId="18" borderId="5" xfId="0" applyNumberFormat="1" applyFont="1" applyFill="1" applyBorder="1" applyAlignment="1" applyProtection="1">
      <alignment horizontal="centerContinuous" vertical="center"/>
    </xf>
    <xf numFmtId="2" fontId="14" fillId="13" borderId="4" xfId="0" applyNumberFormat="1" applyFont="1" applyFill="1" applyBorder="1" applyAlignment="1" applyProtection="1">
      <alignment horizontal="centerContinuous" vertical="center"/>
    </xf>
    <xf numFmtId="2" fontId="14" fillId="13" borderId="15" xfId="0" applyNumberFormat="1" applyFont="1" applyFill="1" applyBorder="1" applyAlignment="1" applyProtection="1">
      <alignment horizontal="centerContinuous" vertical="center"/>
    </xf>
    <xf numFmtId="2" fontId="14" fillId="13" borderId="5" xfId="0" applyNumberFormat="1" applyFont="1" applyFill="1" applyBorder="1" applyAlignment="1" applyProtection="1">
      <alignment horizontal="centerContinuous" vertical="center"/>
    </xf>
    <xf numFmtId="0" fontId="14" fillId="16" borderId="16" xfId="0" applyFont="1" applyFill="1" applyBorder="1" applyAlignment="1" applyProtection="1">
      <alignment horizontal="center" wrapText="1"/>
    </xf>
    <xf numFmtId="0" fontId="14" fillId="16" borderId="17" xfId="0" applyFont="1" applyFill="1" applyBorder="1" applyAlignment="1" applyProtection="1">
      <alignment horizontal="center" wrapText="1"/>
    </xf>
    <xf numFmtId="0" fontId="14" fillId="16" borderId="18" xfId="0" applyFont="1" applyFill="1" applyBorder="1" applyAlignment="1" applyProtection="1">
      <alignment horizontal="center" wrapText="1"/>
    </xf>
    <xf numFmtId="2" fontId="14" fillId="17" borderId="16" xfId="0" applyNumberFormat="1" applyFont="1" applyFill="1" applyBorder="1" applyAlignment="1" applyProtection="1">
      <alignment horizontal="center" wrapText="1"/>
    </xf>
    <xf numFmtId="2" fontId="14" fillId="17" borderId="17" xfId="0" applyNumberFormat="1" applyFont="1" applyFill="1" applyBorder="1" applyAlignment="1" applyProtection="1">
      <alignment horizontal="center" wrapText="1"/>
    </xf>
    <xf numFmtId="0" fontId="14" fillId="17" borderId="18" xfId="0" applyFont="1" applyFill="1" applyBorder="1" applyAlignment="1" applyProtection="1">
      <alignment horizontal="center" wrapText="1"/>
    </xf>
    <xf numFmtId="2" fontId="14" fillId="18" borderId="16" xfId="0" applyNumberFormat="1" applyFont="1" applyFill="1" applyBorder="1" applyAlignment="1" applyProtection="1">
      <alignment horizontal="center" wrapText="1"/>
    </xf>
    <xf numFmtId="2" fontId="14" fillId="18" borderId="17" xfId="0" applyNumberFormat="1" applyFont="1" applyFill="1" applyBorder="1" applyAlignment="1" applyProtection="1">
      <alignment horizontal="center" wrapText="1"/>
    </xf>
    <xf numFmtId="0" fontId="14" fillId="18" borderId="18" xfId="0" applyFont="1" applyFill="1" applyBorder="1" applyAlignment="1" applyProtection="1">
      <alignment horizontal="center" wrapText="1"/>
    </xf>
    <xf numFmtId="2" fontId="14" fillId="13" borderId="16" xfId="0" applyNumberFormat="1" applyFont="1" applyFill="1" applyBorder="1" applyAlignment="1" applyProtection="1">
      <alignment horizontal="center" wrapText="1"/>
    </xf>
    <xf numFmtId="2" fontId="14" fillId="13" borderId="17" xfId="0" applyNumberFormat="1" applyFont="1" applyFill="1" applyBorder="1" applyAlignment="1" applyProtection="1">
      <alignment horizontal="center" wrapText="1"/>
    </xf>
    <xf numFmtId="2" fontId="14" fillId="13" borderId="18" xfId="0" applyNumberFormat="1" applyFont="1" applyFill="1" applyBorder="1" applyAlignment="1" applyProtection="1">
      <alignment horizontal="center" wrapText="1"/>
    </xf>
    <xf numFmtId="0" fontId="4" fillId="0" borderId="0" xfId="0" applyFont="1" applyFill="1" applyBorder="1" applyAlignment="1" applyProtection="1">
      <alignment horizontal="center" wrapText="1"/>
      <protection locked="0"/>
    </xf>
    <xf numFmtId="0" fontId="4" fillId="0" borderId="7" xfId="0" applyFont="1" applyFill="1" applyBorder="1" applyAlignment="1" applyProtection="1">
      <alignment horizontal="center" wrapText="1"/>
      <protection locked="0"/>
    </xf>
    <xf numFmtId="0" fontId="7" fillId="2" borderId="19" xfId="0" applyFont="1" applyFill="1" applyBorder="1"/>
    <xf numFmtId="0" fontId="18" fillId="0" borderId="0" xfId="0" applyFont="1" applyFill="1" applyBorder="1" applyProtection="1">
      <protection locked="0"/>
    </xf>
    <xf numFmtId="0" fontId="18" fillId="0" borderId="7" xfId="0" applyFont="1" applyFill="1" applyBorder="1" applyProtection="1">
      <protection locked="0"/>
    </xf>
    <xf numFmtId="0" fontId="18" fillId="0" borderId="0" xfId="0" applyFont="1" applyBorder="1" applyProtection="1">
      <protection locked="0"/>
    </xf>
    <xf numFmtId="0" fontId="18" fillId="0" borderId="7" xfId="0" quotePrefix="1" applyNumberFormat="1" applyFont="1" applyFill="1" applyBorder="1"/>
    <xf numFmtId="0" fontId="18" fillId="0" borderId="7" xfId="0" applyNumberFormat="1" applyFont="1" applyFill="1" applyBorder="1"/>
    <xf numFmtId="0" fontId="18" fillId="0" borderId="0" xfId="0" applyFont="1" applyAlignment="1">
      <alignment horizontal="left" wrapText="1" indent="1"/>
    </xf>
    <xf numFmtId="0" fontId="48" fillId="0" borderId="0" xfId="0" applyFont="1" applyFill="1" applyAlignment="1">
      <alignment vertical="top" wrapText="1"/>
    </xf>
    <xf numFmtId="0" fontId="50" fillId="0" borderId="0" xfId="0" applyFont="1" applyFill="1" applyAlignment="1">
      <alignment vertical="top"/>
    </xf>
    <xf numFmtId="0" fontId="18" fillId="0" borderId="0" xfId="0" applyNumberFormat="1" applyFont="1"/>
    <xf numFmtId="0" fontId="18" fillId="0" borderId="0" xfId="0" applyFont="1" applyAlignment="1">
      <alignment horizontal="left"/>
    </xf>
    <xf numFmtId="0" fontId="52" fillId="0" borderId="0" xfId="0" applyFont="1"/>
    <xf numFmtId="0" fontId="54" fillId="0" borderId="0" xfId="0" applyFont="1" applyFill="1" applyBorder="1" applyAlignment="1">
      <alignment vertical="top"/>
    </xf>
    <xf numFmtId="0" fontId="54" fillId="0" borderId="4" xfId="0" applyFont="1" applyFill="1" applyBorder="1" applyAlignment="1">
      <alignment vertical="top" wrapText="1"/>
    </xf>
    <xf numFmtId="0" fontId="54" fillId="0" borderId="50" xfId="0" applyFont="1" applyFill="1" applyBorder="1" applyAlignment="1">
      <alignment vertical="top" wrapText="1"/>
    </xf>
    <xf numFmtId="0" fontId="54" fillId="21" borderId="15" xfId="0" applyFont="1" applyFill="1" applyBorder="1" applyAlignment="1">
      <alignment vertical="top" wrapText="1"/>
    </xf>
    <xf numFmtId="0" fontId="54" fillId="21" borderId="42" xfId="0" applyFont="1" applyFill="1" applyBorder="1" applyAlignment="1">
      <alignment vertical="top" wrapText="1"/>
    </xf>
    <xf numFmtId="0" fontId="54" fillId="21" borderId="49" xfId="0" applyFont="1" applyFill="1" applyBorder="1" applyAlignment="1">
      <alignment vertical="top" wrapText="1"/>
    </xf>
    <xf numFmtId="0" fontId="54" fillId="21" borderId="60" xfId="0" applyFont="1" applyFill="1" applyBorder="1" applyAlignment="1">
      <alignment vertical="top" wrapText="1"/>
    </xf>
    <xf numFmtId="0" fontId="53" fillId="0" borderId="0" xfId="0" applyFont="1" applyFill="1" applyBorder="1" applyAlignment="1">
      <alignment vertical="top"/>
    </xf>
    <xf numFmtId="0" fontId="55" fillId="0" borderId="0" xfId="0" applyFont="1" applyFill="1" applyBorder="1" applyAlignment="1">
      <alignment vertical="top"/>
    </xf>
    <xf numFmtId="0" fontId="57" fillId="0" borderId="0" xfId="0" applyFont="1" applyFill="1" applyBorder="1" applyAlignment="1">
      <alignment vertical="top"/>
    </xf>
    <xf numFmtId="0" fontId="55" fillId="24" borderId="31" xfId="0" applyFont="1" applyFill="1" applyBorder="1" applyAlignment="1">
      <alignment vertical="top" wrapText="1"/>
    </xf>
    <xf numFmtId="0" fontId="55" fillId="24" borderId="42" xfId="0" applyFont="1" applyFill="1" applyBorder="1" applyAlignment="1">
      <alignment vertical="top" wrapText="1"/>
    </xf>
    <xf numFmtId="0" fontId="54" fillId="0" borderId="15" xfId="0" applyFont="1" applyFill="1" applyBorder="1" applyAlignment="1">
      <alignment vertical="top" wrapText="1"/>
    </xf>
    <xf numFmtId="0" fontId="54" fillId="0" borderId="51" xfId="0" applyFont="1" applyFill="1" applyBorder="1" applyAlignment="1">
      <alignment vertical="top" wrapText="1"/>
    </xf>
    <xf numFmtId="0" fontId="54" fillId="0" borderId="49" xfId="0" applyFont="1" applyFill="1" applyBorder="1" applyAlignment="1">
      <alignment vertical="top" wrapText="1"/>
    </xf>
    <xf numFmtId="0" fontId="54" fillId="0" borderId="0" xfId="0" applyFont="1" applyFill="1" applyBorder="1" applyAlignment="1">
      <alignment vertical="top" wrapText="1"/>
    </xf>
    <xf numFmtId="0" fontId="54" fillId="0" borderId="41" xfId="0" applyFont="1" applyFill="1" applyBorder="1" applyAlignment="1">
      <alignment vertical="top" wrapText="1"/>
    </xf>
    <xf numFmtId="0" fontId="54" fillId="0" borderId="43" xfId="0" applyFont="1" applyFill="1" applyBorder="1" applyAlignment="1">
      <alignment vertical="top"/>
    </xf>
    <xf numFmtId="0" fontId="54" fillId="0" borderId="42" xfId="0" applyFont="1" applyFill="1" applyBorder="1" applyAlignment="1">
      <alignment vertical="top" wrapText="1"/>
    </xf>
    <xf numFmtId="0" fontId="54" fillId="0" borderId="53" xfId="0" applyFont="1" applyFill="1" applyBorder="1" applyAlignment="1">
      <alignment vertical="top"/>
    </xf>
    <xf numFmtId="0" fontId="54" fillId="0" borderId="54" xfId="0" applyFont="1" applyFill="1" applyBorder="1" applyAlignment="1">
      <alignment vertical="top" wrapText="1"/>
    </xf>
    <xf numFmtId="0" fontId="56" fillId="19" borderId="54" xfId="0" applyFont="1" applyFill="1" applyBorder="1" applyAlignment="1">
      <alignment vertical="top" wrapText="1"/>
    </xf>
    <xf numFmtId="0" fontId="54" fillId="21" borderId="51" xfId="0" applyFont="1" applyFill="1" applyBorder="1" applyAlignment="1">
      <alignment vertical="top" wrapText="1"/>
    </xf>
    <xf numFmtId="0" fontId="54" fillId="21" borderId="54" xfId="0" applyFont="1" applyFill="1" applyBorder="1" applyAlignment="1">
      <alignment vertical="top" wrapText="1"/>
    </xf>
    <xf numFmtId="0" fontId="54" fillId="21" borderId="47" xfId="0" applyFont="1" applyFill="1" applyBorder="1" applyAlignment="1">
      <alignment vertical="top" wrapText="1"/>
    </xf>
    <xf numFmtId="0" fontId="54" fillId="21" borderId="52" xfId="0" applyFont="1" applyFill="1" applyBorder="1" applyAlignment="1">
      <alignment vertical="top" wrapText="1"/>
    </xf>
    <xf numFmtId="0" fontId="54" fillId="21" borderId="31" xfId="0" applyFont="1" applyFill="1" applyBorder="1" applyAlignment="1">
      <alignment vertical="top" wrapText="1"/>
    </xf>
    <xf numFmtId="0" fontId="55" fillId="24" borderId="40" xfId="0" applyFont="1" applyFill="1" applyBorder="1" applyAlignment="1">
      <alignment vertical="top" wrapText="1"/>
    </xf>
    <xf numFmtId="0" fontId="55" fillId="24" borderId="0" xfId="0" applyFont="1" applyFill="1" applyBorder="1" applyAlignment="1">
      <alignment vertical="top" wrapText="1"/>
    </xf>
    <xf numFmtId="0" fontId="55" fillId="24" borderId="41" xfId="0" applyFont="1" applyFill="1" applyBorder="1" applyAlignment="1">
      <alignment vertical="top" wrapText="1"/>
    </xf>
    <xf numFmtId="0" fontId="55" fillId="24" borderId="44" xfId="0" applyFont="1" applyFill="1" applyBorder="1" applyAlignment="1">
      <alignment vertical="top" wrapText="1"/>
    </xf>
    <xf numFmtId="0" fontId="58" fillId="24" borderId="42" xfId="0" applyFont="1" applyFill="1" applyBorder="1" applyAlignment="1">
      <alignment vertical="top" wrapText="1"/>
    </xf>
    <xf numFmtId="0" fontId="58" fillId="24" borderId="43" xfId="0" applyFont="1" applyFill="1" applyBorder="1" applyAlignment="1">
      <alignment vertical="top" wrapText="1"/>
    </xf>
    <xf numFmtId="0" fontId="58" fillId="0" borderId="40" xfId="0" applyFont="1" applyFill="1" applyBorder="1" applyAlignment="1">
      <alignment vertical="top" wrapText="1"/>
    </xf>
    <xf numFmtId="0" fontId="58" fillId="0" borderId="0" xfId="0" applyFont="1" applyFill="1" applyBorder="1" applyAlignment="1">
      <alignment vertical="top" wrapText="1"/>
    </xf>
    <xf numFmtId="0" fontId="58" fillId="0" borderId="41" xfId="0" applyFont="1" applyFill="1" applyBorder="1" applyAlignment="1">
      <alignment vertical="top" wrapText="1"/>
    </xf>
    <xf numFmtId="0" fontId="58" fillId="0" borderId="47" xfId="0" applyFont="1" applyFill="1" applyBorder="1" applyAlignment="1">
      <alignment vertical="top" wrapText="1"/>
    </xf>
    <xf numFmtId="0" fontId="54" fillId="0" borderId="62" xfId="0" applyFont="1" applyFill="1" applyBorder="1" applyAlignment="1">
      <alignment vertical="top" wrapText="1"/>
    </xf>
    <xf numFmtId="0" fontId="58" fillId="0" borderId="31" xfId="0" applyFont="1" applyFill="1" applyBorder="1" applyAlignment="1">
      <alignment vertical="top" wrapText="1"/>
    </xf>
    <xf numFmtId="0" fontId="58" fillId="0" borderId="42" xfId="0" applyFont="1" applyFill="1" applyBorder="1" applyAlignment="1">
      <alignment vertical="top" wrapText="1"/>
    </xf>
    <xf numFmtId="0" fontId="58" fillId="0" borderId="43" xfId="0" applyFont="1" applyFill="1" applyBorder="1" applyAlignment="1">
      <alignment vertical="top" wrapText="1"/>
    </xf>
    <xf numFmtId="0" fontId="58" fillId="0" borderId="64" xfId="0" applyFont="1" applyFill="1" applyBorder="1" applyAlignment="1">
      <alignment vertical="top" wrapText="1"/>
    </xf>
    <xf numFmtId="0" fontId="0" fillId="0" borderId="57" xfId="0" applyBorder="1" applyAlignment="1">
      <alignment vertical="top" wrapText="1"/>
    </xf>
    <xf numFmtId="0" fontId="56" fillId="19" borderId="65" xfId="0" applyFont="1" applyFill="1" applyBorder="1" applyAlignment="1">
      <alignment vertical="top" wrapText="1"/>
    </xf>
    <xf numFmtId="0" fontId="53" fillId="0" borderId="0" xfId="0" applyFont="1" applyFill="1" applyBorder="1" applyAlignment="1">
      <alignment wrapText="1"/>
    </xf>
    <xf numFmtId="0" fontId="54" fillId="0" borderId="0" xfId="0" applyFont="1" applyFill="1" applyBorder="1" applyAlignment="1">
      <alignment wrapText="1"/>
    </xf>
    <xf numFmtId="0" fontId="55" fillId="0" borderId="0" xfId="0" applyFont="1" applyFill="1" applyBorder="1" applyAlignment="1">
      <alignment wrapText="1"/>
    </xf>
    <xf numFmtId="0" fontId="54" fillId="24" borderId="0" xfId="0" applyFont="1" applyFill="1" applyBorder="1" applyAlignment="1">
      <alignment vertical="top" wrapText="1"/>
    </xf>
    <xf numFmtId="0" fontId="54" fillId="20" borderId="49" xfId="0" applyFont="1" applyFill="1" applyBorder="1" applyAlignment="1">
      <alignment vertical="top" wrapText="1"/>
    </xf>
    <xf numFmtId="0" fontId="60" fillId="20" borderId="51" xfId="0" applyFont="1" applyFill="1" applyBorder="1" applyAlignment="1">
      <alignment vertical="top" wrapText="1"/>
    </xf>
    <xf numFmtId="0" fontId="54" fillId="20" borderId="51" xfId="0" applyFont="1" applyFill="1" applyBorder="1" applyAlignment="1">
      <alignment vertical="top" wrapText="1"/>
    </xf>
    <xf numFmtId="0" fontId="54" fillId="20" borderId="0" xfId="0" applyFont="1" applyFill="1" applyBorder="1" applyAlignment="1">
      <alignment vertical="top" wrapText="1"/>
    </xf>
    <xf numFmtId="0" fontId="55" fillId="0" borderId="40" xfId="0" applyFont="1" applyFill="1" applyBorder="1" applyAlignment="1">
      <alignment vertical="top" wrapText="1"/>
    </xf>
    <xf numFmtId="0" fontId="54" fillId="0" borderId="71" xfId="0" applyFont="1" applyFill="1" applyBorder="1" applyAlignment="1">
      <alignment vertical="top" wrapText="1"/>
    </xf>
    <xf numFmtId="0" fontId="54" fillId="24" borderId="46" xfId="0" applyFont="1" applyFill="1" applyBorder="1" applyAlignment="1">
      <alignment vertical="top" wrapText="1"/>
    </xf>
    <xf numFmtId="0" fontId="54" fillId="0" borderId="55" xfId="0" applyFont="1" applyFill="1" applyBorder="1" applyAlignment="1">
      <alignment vertical="top" wrapText="1"/>
    </xf>
    <xf numFmtId="0" fontId="54" fillId="0" borderId="47" xfId="0" applyFont="1" applyFill="1" applyBorder="1" applyAlignment="1">
      <alignment vertical="top" wrapText="1"/>
    </xf>
    <xf numFmtId="0" fontId="54" fillId="0" borderId="40" xfId="0" applyFont="1" applyFill="1" applyBorder="1" applyAlignment="1">
      <alignment vertical="top" wrapText="1"/>
    </xf>
    <xf numFmtId="2" fontId="26" fillId="11" borderId="29" xfId="0" quotePrefix="1" applyNumberFormat="1" applyFont="1" applyFill="1" applyBorder="1" applyAlignment="1" applyProtection="1">
      <alignment horizontal="right"/>
    </xf>
    <xf numFmtId="2" fontId="26" fillId="11" borderId="19" xfId="0" quotePrefix="1" applyNumberFormat="1" applyFont="1" applyFill="1" applyBorder="1" applyAlignment="1" applyProtection="1">
      <alignment horizontal="right"/>
    </xf>
    <xf numFmtId="0" fontId="61" fillId="0" borderId="0" xfId="0" applyFont="1" applyAlignment="1">
      <alignment vertical="top" wrapText="1"/>
    </xf>
    <xf numFmtId="0" fontId="53" fillId="0" borderId="0" xfId="0" applyFont="1" applyFill="1" applyBorder="1" applyAlignment="1"/>
    <xf numFmtId="0" fontId="55" fillId="24" borderId="46" xfId="0" applyFont="1" applyFill="1" applyBorder="1" applyAlignment="1">
      <alignment vertical="top" wrapText="1"/>
    </xf>
    <xf numFmtId="0" fontId="54" fillId="24" borderId="45" xfId="0" applyFont="1" applyFill="1" applyBorder="1" applyAlignment="1">
      <alignment vertical="top" wrapText="1"/>
    </xf>
    <xf numFmtId="0" fontId="55" fillId="24" borderId="54" xfId="0" applyFont="1" applyFill="1" applyBorder="1" applyAlignment="1">
      <alignment vertical="top"/>
    </xf>
    <xf numFmtId="0" fontId="55" fillId="24" borderId="54" xfId="0" applyFont="1" applyFill="1" applyBorder="1" applyAlignment="1">
      <alignment vertical="top" wrapText="1"/>
    </xf>
    <xf numFmtId="0" fontId="54" fillId="24" borderId="69" xfId="0" applyFont="1" applyFill="1" applyBorder="1" applyAlignment="1">
      <alignment vertical="top" wrapText="1"/>
    </xf>
    <xf numFmtId="0" fontId="54" fillId="24" borderId="42" xfId="0" applyFont="1" applyFill="1" applyBorder="1" applyAlignment="1">
      <alignment vertical="top" wrapText="1"/>
    </xf>
    <xf numFmtId="0" fontId="54" fillId="24" borderId="57" xfId="0" applyFont="1" applyFill="1" applyBorder="1" applyAlignment="1">
      <alignment vertical="top" wrapText="1"/>
    </xf>
    <xf numFmtId="0" fontId="54" fillId="0" borderId="73" xfId="0" applyFont="1" applyFill="1" applyBorder="1" applyAlignment="1">
      <alignment vertical="top" wrapText="1"/>
    </xf>
    <xf numFmtId="0" fontId="54" fillId="0" borderId="48" xfId="0" applyFont="1" applyFill="1" applyBorder="1" applyAlignment="1">
      <alignment vertical="top" wrapText="1"/>
    </xf>
    <xf numFmtId="0" fontId="54" fillId="25" borderId="49" xfId="0" applyFont="1" applyFill="1" applyBorder="1" applyAlignment="1">
      <alignment vertical="top" wrapText="1"/>
    </xf>
    <xf numFmtId="0" fontId="59" fillId="21" borderId="51" xfId="0" applyFont="1" applyFill="1" applyBorder="1" applyAlignment="1">
      <alignment vertical="top" wrapText="1"/>
    </xf>
    <xf numFmtId="0" fontId="54" fillId="25" borderId="51" xfId="0" applyFont="1" applyFill="1" applyBorder="1" applyAlignment="1">
      <alignment vertical="top" wrapText="1"/>
    </xf>
    <xf numFmtId="0" fontId="59" fillId="21" borderId="0" xfId="0" applyFont="1" applyFill="1" applyBorder="1" applyAlignment="1">
      <alignment vertical="top" wrapText="1"/>
    </xf>
    <xf numFmtId="0" fontId="54" fillId="25" borderId="0" xfId="0" applyFont="1" applyFill="1" applyBorder="1" applyAlignment="1">
      <alignment vertical="top" wrapText="1"/>
    </xf>
    <xf numFmtId="0" fontId="62" fillId="12" borderId="50" xfId="0" applyFont="1" applyFill="1" applyBorder="1" applyAlignment="1">
      <alignment vertical="top" wrapText="1"/>
    </xf>
    <xf numFmtId="0" fontId="54" fillId="0" borderId="31" xfId="0" applyFont="1" applyFill="1" applyBorder="1" applyAlignment="1">
      <alignment vertical="top" wrapText="1"/>
    </xf>
    <xf numFmtId="0" fontId="54" fillId="0" borderId="43" xfId="0" applyFont="1" applyFill="1" applyBorder="1" applyAlignment="1">
      <alignment vertical="top" wrapText="1"/>
    </xf>
    <xf numFmtId="0" fontId="54" fillId="21" borderId="0" xfId="0" applyFont="1" applyFill="1" applyBorder="1" applyAlignment="1">
      <alignment vertical="top" wrapText="1"/>
    </xf>
    <xf numFmtId="0" fontId="54" fillId="0" borderId="72" xfId="0" applyFont="1" applyFill="1" applyBorder="1" applyAlignment="1">
      <alignment vertical="top" wrapText="1"/>
    </xf>
    <xf numFmtId="0" fontId="54" fillId="0" borderId="74" xfId="0" applyFont="1" applyFill="1" applyBorder="1" applyAlignment="1">
      <alignment vertical="top" wrapText="1"/>
    </xf>
    <xf numFmtId="0" fontId="55" fillId="24" borderId="51" xfId="0" applyFont="1" applyFill="1" applyBorder="1" applyAlignment="1">
      <alignment vertical="top"/>
    </xf>
    <xf numFmtId="0" fontId="55" fillId="24" borderId="51" xfId="0" applyFont="1" applyFill="1" applyBorder="1" applyAlignment="1">
      <alignment vertical="top" wrapText="1"/>
    </xf>
    <xf numFmtId="0" fontId="54" fillId="0" borderId="33" xfId="0" applyFont="1" applyFill="1" applyBorder="1" applyAlignment="1">
      <alignment vertical="top"/>
    </xf>
    <xf numFmtId="0" fontId="54" fillId="0" borderId="14" xfId="0" applyFont="1" applyFill="1" applyBorder="1" applyAlignment="1">
      <alignment vertical="top"/>
    </xf>
    <xf numFmtId="0" fontId="53" fillId="0" borderId="0" xfId="2" applyFont="1" applyBorder="1" applyAlignment="1">
      <alignment vertical="top"/>
    </xf>
    <xf numFmtId="0" fontId="54" fillId="0" borderId="0" xfId="2" applyFont="1" applyBorder="1" applyAlignment="1">
      <alignment vertical="top"/>
    </xf>
    <xf numFmtId="0" fontId="54" fillId="0" borderId="0" xfId="2" applyFont="1" applyFill="1" applyBorder="1" applyAlignment="1">
      <alignment vertical="top"/>
    </xf>
    <xf numFmtId="0" fontId="55" fillId="14" borderId="44" xfId="2" applyFont="1" applyFill="1" applyBorder="1" applyAlignment="1">
      <alignment vertical="top"/>
    </xf>
    <xf numFmtId="0" fontId="55" fillId="14" borderId="46" xfId="2" applyFont="1" applyFill="1" applyBorder="1" applyAlignment="1">
      <alignment vertical="top"/>
    </xf>
    <xf numFmtId="0" fontId="55" fillId="14" borderId="44" xfId="2" applyFont="1" applyFill="1" applyBorder="1" applyAlignment="1">
      <alignment vertical="top" wrapText="1"/>
    </xf>
    <xf numFmtId="0" fontId="55" fillId="14" borderId="46" xfId="2" applyFont="1" applyFill="1" applyBorder="1" applyAlignment="1">
      <alignment vertical="top" wrapText="1"/>
    </xf>
    <xf numFmtId="0" fontId="55" fillId="14" borderId="45" xfId="2" applyFont="1" applyFill="1" applyBorder="1" applyAlignment="1">
      <alignment vertical="top" wrapText="1"/>
    </xf>
    <xf numFmtId="0" fontId="55" fillId="14" borderId="55" xfId="2" applyFont="1" applyFill="1" applyBorder="1" applyAlignment="1">
      <alignment vertical="top" wrapText="1"/>
    </xf>
    <xf numFmtId="0" fontId="55" fillId="14" borderId="49" xfId="2" applyFont="1" applyFill="1" applyBorder="1" applyAlignment="1">
      <alignment vertical="top" wrapText="1"/>
    </xf>
    <xf numFmtId="0" fontId="55" fillId="14" borderId="50" xfId="2" applyFont="1" applyFill="1" applyBorder="1" applyAlignment="1">
      <alignment vertical="top" wrapText="1"/>
    </xf>
    <xf numFmtId="0" fontId="55" fillId="14" borderId="72" xfId="2" applyFont="1" applyFill="1" applyBorder="1" applyAlignment="1">
      <alignment vertical="top" wrapText="1"/>
    </xf>
    <xf numFmtId="0" fontId="55" fillId="14" borderId="60" xfId="2" applyFont="1" applyFill="1" applyBorder="1" applyAlignment="1">
      <alignment vertical="top" wrapText="1"/>
    </xf>
    <xf numFmtId="0" fontId="55" fillId="14" borderId="61" xfId="2" applyFont="1" applyFill="1" applyBorder="1" applyAlignment="1">
      <alignment vertical="top" wrapText="1"/>
    </xf>
    <xf numFmtId="0" fontId="55" fillId="14" borderId="66" xfId="2" applyFont="1" applyFill="1" applyBorder="1" applyAlignment="1">
      <alignment vertical="top" wrapText="1"/>
    </xf>
    <xf numFmtId="0" fontId="55" fillId="14" borderId="43" xfId="2" applyFont="1" applyFill="1" applyBorder="1" applyAlignment="1">
      <alignment vertical="top" wrapText="1"/>
    </xf>
    <xf numFmtId="0" fontId="54" fillId="0" borderId="55" xfId="2" applyFont="1" applyFill="1" applyBorder="1" applyAlignment="1">
      <alignment vertical="top" wrapText="1"/>
    </xf>
    <xf numFmtId="0" fontId="54" fillId="0" borderId="49" xfId="2" applyFont="1" applyBorder="1" applyAlignment="1">
      <alignment vertical="top" wrapText="1"/>
    </xf>
    <xf numFmtId="0" fontId="54" fillId="0" borderId="62" xfId="2" applyFont="1" applyFill="1" applyBorder="1" applyAlignment="1">
      <alignment vertical="top"/>
    </xf>
    <xf numFmtId="0" fontId="54" fillId="0" borderId="53" xfId="2" applyFont="1" applyFill="1" applyBorder="1" applyAlignment="1">
      <alignment vertical="top"/>
    </xf>
    <xf numFmtId="0" fontId="54" fillId="0" borderId="52" xfId="2" applyFont="1" applyBorder="1" applyAlignment="1">
      <alignment vertical="top" wrapText="1"/>
    </xf>
    <xf numFmtId="0" fontId="54" fillId="23" borderId="67" xfId="2" applyFont="1" applyFill="1" applyBorder="1" applyAlignment="1">
      <alignment vertical="top" wrapText="1"/>
    </xf>
    <xf numFmtId="0" fontId="54" fillId="0" borderId="67" xfId="2" applyFont="1" applyBorder="1" applyAlignment="1">
      <alignment horizontal="left" vertical="top" wrapText="1"/>
    </xf>
    <xf numFmtId="0" fontId="54" fillId="21" borderId="67" xfId="2" applyFont="1" applyFill="1" applyBorder="1" applyAlignment="1">
      <alignment vertical="top" wrapText="1"/>
    </xf>
    <xf numFmtId="0" fontId="54" fillId="22" borderId="67" xfId="2" applyFont="1" applyFill="1" applyBorder="1" applyAlignment="1">
      <alignment vertical="top" wrapText="1"/>
    </xf>
    <xf numFmtId="0" fontId="56" fillId="22" borderId="67" xfId="2" applyFont="1" applyFill="1" applyBorder="1" applyAlignment="1">
      <alignment vertical="top" wrapText="1"/>
    </xf>
    <xf numFmtId="0" fontId="54" fillId="0" borderId="41" xfId="2" applyFont="1" applyBorder="1" applyAlignment="1">
      <alignment vertical="top" wrapText="1"/>
    </xf>
    <xf numFmtId="0" fontId="54" fillId="0" borderId="47" xfId="2" applyFont="1" applyBorder="1" applyAlignment="1">
      <alignment vertical="top" wrapText="1"/>
    </xf>
    <xf numFmtId="0" fontId="54" fillId="0" borderId="51" xfId="2" applyFont="1" applyBorder="1" applyAlignment="1">
      <alignment vertical="top" wrapText="1"/>
    </xf>
    <xf numFmtId="0" fontId="54" fillId="0" borderId="13" xfId="2" applyFont="1" applyBorder="1" applyAlignment="1">
      <alignment vertical="top"/>
    </xf>
    <xf numFmtId="0" fontId="54" fillId="0" borderId="48" xfId="2" applyFont="1" applyFill="1" applyBorder="1" applyAlignment="1">
      <alignment vertical="top"/>
    </xf>
    <xf numFmtId="0" fontId="54" fillId="0" borderId="13" xfId="2" applyFont="1" applyBorder="1" applyAlignment="1">
      <alignment vertical="top" wrapText="1"/>
    </xf>
    <xf numFmtId="0" fontId="54" fillId="0" borderId="6" xfId="2" applyFont="1" applyBorder="1" applyAlignment="1">
      <alignment horizontal="left" vertical="top" wrapText="1"/>
    </xf>
    <xf numFmtId="0" fontId="54" fillId="0" borderId="0" xfId="2" applyFont="1" applyBorder="1" applyAlignment="1">
      <alignment vertical="top" wrapText="1"/>
    </xf>
    <xf numFmtId="0" fontId="54" fillId="0" borderId="62" xfId="2" applyFont="1" applyFill="1" applyBorder="1" applyAlignment="1">
      <alignment vertical="top" wrapText="1"/>
    </xf>
    <xf numFmtId="0" fontId="54" fillId="0" borderId="43" xfId="2" applyFont="1" applyFill="1" applyBorder="1" applyAlignment="1">
      <alignment vertical="top"/>
    </xf>
    <xf numFmtId="0" fontId="54" fillId="0" borderId="31" xfId="2" applyFont="1" applyBorder="1" applyAlignment="1">
      <alignment vertical="top" wrapText="1"/>
    </xf>
    <xf numFmtId="0" fontId="54" fillId="0" borderId="77" xfId="2" applyFont="1" applyBorder="1" applyAlignment="1">
      <alignment horizontal="left" vertical="top" wrapText="1"/>
    </xf>
    <xf numFmtId="0" fontId="54" fillId="0" borderId="40" xfId="2" applyFont="1" applyBorder="1" applyAlignment="1">
      <alignment vertical="top" wrapText="1"/>
    </xf>
    <xf numFmtId="0" fontId="54" fillId="0" borderId="63" xfId="2" applyFont="1" applyBorder="1" applyAlignment="1">
      <alignment vertical="top"/>
    </xf>
    <xf numFmtId="0" fontId="54" fillId="0" borderId="42" xfId="2" applyFont="1" applyBorder="1" applyAlignment="1">
      <alignment vertical="top" wrapText="1"/>
    </xf>
    <xf numFmtId="0" fontId="54" fillId="0" borderId="64" xfId="2" applyFont="1" applyBorder="1" applyAlignment="1">
      <alignment vertical="top"/>
    </xf>
    <xf numFmtId="0" fontId="54" fillId="23" borderId="24" xfId="2" applyFont="1" applyFill="1" applyBorder="1" applyAlignment="1">
      <alignment vertical="top" wrapText="1"/>
    </xf>
    <xf numFmtId="0" fontId="54" fillId="0" borderId="68" xfId="2" applyFont="1" applyBorder="1" applyAlignment="1">
      <alignment horizontal="left" vertical="top" wrapText="1"/>
    </xf>
    <xf numFmtId="0" fontId="54" fillId="21" borderId="24" xfId="2" applyFont="1" applyFill="1" applyBorder="1" applyAlignment="1">
      <alignment vertical="top" wrapText="1"/>
    </xf>
    <xf numFmtId="0" fontId="54" fillId="22" borderId="24" xfId="2" applyFont="1" applyFill="1" applyBorder="1" applyAlignment="1">
      <alignment vertical="top" wrapText="1"/>
    </xf>
    <xf numFmtId="0" fontId="56" fillId="22" borderId="24" xfId="2" applyFont="1" applyFill="1" applyBorder="1" applyAlignment="1">
      <alignment vertical="top" wrapText="1"/>
    </xf>
    <xf numFmtId="0" fontId="54" fillId="0" borderId="20" xfId="2" applyFont="1" applyBorder="1" applyAlignment="1">
      <alignment vertical="top"/>
    </xf>
    <xf numFmtId="0" fontId="54" fillId="0" borderId="45" xfId="2" applyFont="1" applyBorder="1" applyAlignment="1">
      <alignment vertical="top"/>
    </xf>
    <xf numFmtId="0" fontId="54" fillId="21" borderId="75" xfId="2" applyFont="1" applyFill="1" applyBorder="1" applyAlignment="1">
      <alignment vertical="top" wrapText="1"/>
    </xf>
    <xf numFmtId="0" fontId="54" fillId="21" borderId="22" xfId="2" applyFont="1" applyFill="1" applyBorder="1" applyAlignment="1">
      <alignment vertical="top" wrapText="1"/>
    </xf>
    <xf numFmtId="0" fontId="54" fillId="21" borderId="22" xfId="2" applyFont="1" applyFill="1" applyBorder="1" applyAlignment="1">
      <alignment horizontal="left" vertical="top" wrapText="1"/>
    </xf>
    <xf numFmtId="0" fontId="54" fillId="0" borderId="22" xfId="2" applyFont="1" applyBorder="1" applyAlignment="1">
      <alignment vertical="top" wrapText="1"/>
    </xf>
    <xf numFmtId="0" fontId="54" fillId="21" borderId="22" xfId="2" applyFont="1" applyFill="1" applyBorder="1" applyAlignment="1">
      <alignment vertical="top"/>
    </xf>
    <xf numFmtId="0" fontId="54" fillId="0" borderId="56" xfId="2" applyFont="1" applyBorder="1" applyAlignment="1">
      <alignment vertical="top" wrapText="1"/>
    </xf>
    <xf numFmtId="0" fontId="54" fillId="0" borderId="40" xfId="2" applyFont="1" applyBorder="1" applyAlignment="1">
      <alignment vertical="top"/>
    </xf>
    <xf numFmtId="0" fontId="54" fillId="0" borderId="43" xfId="2" applyFont="1" applyBorder="1" applyAlignment="1">
      <alignment vertical="top"/>
    </xf>
    <xf numFmtId="0" fontId="54" fillId="21" borderId="64" xfId="2" applyFont="1" applyFill="1" applyBorder="1" applyAlignment="1">
      <alignment vertical="top"/>
    </xf>
    <xf numFmtId="0" fontId="54" fillId="21" borderId="68" xfId="2" applyFont="1" applyFill="1" applyBorder="1" applyAlignment="1">
      <alignment vertical="top"/>
    </xf>
    <xf numFmtId="0" fontId="54" fillId="0" borderId="68" xfId="2" applyFont="1" applyBorder="1" applyAlignment="1">
      <alignment vertical="top"/>
    </xf>
    <xf numFmtId="0" fontId="54" fillId="21" borderId="68" xfId="2" applyFont="1" applyFill="1" applyBorder="1" applyAlignment="1">
      <alignment vertical="top" wrapText="1"/>
    </xf>
    <xf numFmtId="0" fontId="55" fillId="21" borderId="68" xfId="2" applyFont="1" applyFill="1" applyBorder="1" applyAlignment="1">
      <alignment vertical="top" wrapText="1"/>
    </xf>
    <xf numFmtId="0" fontId="56" fillId="21" borderId="68" xfId="2" applyFont="1" applyFill="1" applyBorder="1" applyAlignment="1">
      <alignment vertical="top" wrapText="1"/>
    </xf>
    <xf numFmtId="0" fontId="54" fillId="0" borderId="56" xfId="2" applyFont="1" applyBorder="1" applyAlignment="1">
      <alignment vertical="top"/>
    </xf>
    <xf numFmtId="0" fontId="54" fillId="0" borderId="48" xfId="2" applyFont="1" applyBorder="1" applyAlignment="1">
      <alignment vertical="top"/>
    </xf>
    <xf numFmtId="0" fontId="54" fillId="21" borderId="13" xfId="2" applyFont="1" applyFill="1" applyBorder="1" applyAlignment="1">
      <alignment vertical="top"/>
    </xf>
    <xf numFmtId="0" fontId="54" fillId="21" borderId="6" xfId="2" applyFont="1" applyFill="1" applyBorder="1" applyAlignment="1">
      <alignment vertical="top"/>
    </xf>
    <xf numFmtId="0" fontId="54" fillId="21" borderId="58" xfId="2" applyFont="1" applyFill="1" applyBorder="1" applyAlignment="1">
      <alignment vertical="top"/>
    </xf>
    <xf numFmtId="0" fontId="54" fillId="0" borderId="59" xfId="2" applyFont="1" applyBorder="1" applyAlignment="1">
      <alignment vertical="top" wrapText="1"/>
    </xf>
    <xf numFmtId="0" fontId="56" fillId="19" borderId="76" xfId="2" applyFont="1" applyFill="1" applyBorder="1" applyAlignment="1">
      <alignment vertical="top" wrapText="1"/>
    </xf>
    <xf numFmtId="0" fontId="56" fillId="19" borderId="39" xfId="2" applyFont="1" applyFill="1" applyBorder="1" applyAlignment="1">
      <alignment vertical="top" wrapText="1"/>
    </xf>
    <xf numFmtId="0" fontId="54" fillId="0" borderId="31" xfId="2" applyFont="1" applyBorder="1" applyAlignment="1">
      <alignment vertical="top"/>
    </xf>
    <xf numFmtId="0" fontId="54" fillId="0" borderId="42" xfId="2" applyFont="1" applyBorder="1" applyAlignment="1">
      <alignment vertical="top"/>
    </xf>
    <xf numFmtId="0" fontId="54" fillId="21" borderId="24" xfId="2" applyFont="1" applyFill="1" applyBorder="1" applyAlignment="1">
      <alignment vertical="top"/>
    </xf>
    <xf numFmtId="0" fontId="54" fillId="21" borderId="66" xfId="2" applyFont="1" applyFill="1" applyBorder="1" applyAlignment="1">
      <alignment vertical="top"/>
    </xf>
    <xf numFmtId="0" fontId="54" fillId="0" borderId="9" xfId="2" applyFont="1" applyBorder="1" applyAlignment="1">
      <alignment vertical="top" wrapText="1"/>
    </xf>
    <xf numFmtId="0" fontId="54" fillId="0" borderId="9" xfId="2" applyFont="1" applyBorder="1" applyAlignment="1">
      <alignment vertical="top"/>
    </xf>
    <xf numFmtId="0" fontId="54" fillId="0" borderId="9" xfId="2" applyFont="1" applyFill="1" applyBorder="1" applyAlignment="1">
      <alignment vertical="top"/>
    </xf>
    <xf numFmtId="0" fontId="54" fillId="0" borderId="57" xfId="2" applyFont="1" applyBorder="1" applyAlignment="1">
      <alignment vertical="top"/>
    </xf>
    <xf numFmtId="1" fontId="14" fillId="0" borderId="0" xfId="0" applyNumberFormat="1" applyFont="1" applyFill="1" applyBorder="1" applyAlignment="1" applyProtection="1">
      <alignment horizontal="center" vertical="center"/>
    </xf>
    <xf numFmtId="1" fontId="13" fillId="0" borderId="0" xfId="0" applyNumberFormat="1" applyFont="1" applyFill="1" applyBorder="1" applyAlignment="1" applyProtection="1">
      <alignment horizontal="center" vertical="center" wrapText="1"/>
    </xf>
    <xf numFmtId="0" fontId="64" fillId="0" borderId="0" xfId="3" applyNumberFormat="1"/>
    <xf numFmtId="0" fontId="66" fillId="0" borderId="0" xfId="0" applyFont="1" applyAlignment="1">
      <alignment horizontal="left" indent="2"/>
    </xf>
    <xf numFmtId="0" fontId="67" fillId="0" borderId="0" xfId="0" applyFont="1" applyAlignment="1">
      <alignment horizontal="center" vertical="center"/>
    </xf>
    <xf numFmtId="2" fontId="65" fillId="27" borderId="29" xfId="1" applyNumberFormat="1" applyFont="1" applyFill="1" applyBorder="1" applyProtection="1"/>
    <xf numFmtId="2" fontId="7" fillId="27" borderId="19" xfId="0" applyNumberFormat="1" applyFont="1" applyFill="1" applyBorder="1" applyProtection="1"/>
    <xf numFmtId="2" fontId="65" fillId="27" borderId="19" xfId="1" applyNumberFormat="1" applyFont="1" applyFill="1" applyBorder="1" applyProtection="1"/>
    <xf numFmtId="0" fontId="68" fillId="0" borderId="0" xfId="0" applyFont="1" applyBorder="1" applyAlignment="1" applyProtection="1">
      <alignment wrapText="1"/>
    </xf>
    <xf numFmtId="0" fontId="4" fillId="0" borderId="22" xfId="0" applyFont="1" applyBorder="1" applyAlignment="1">
      <alignment horizontal="center"/>
    </xf>
    <xf numFmtId="0" fontId="4" fillId="0" borderId="7" xfId="0" applyFont="1" applyBorder="1" applyAlignment="1">
      <alignment horizontal="center"/>
    </xf>
    <xf numFmtId="0" fontId="69" fillId="0" borderId="0" xfId="0" applyFont="1"/>
    <xf numFmtId="2" fontId="63" fillId="27" borderId="4" xfId="1" applyNumberFormat="1" applyFont="1" applyFill="1" applyBorder="1" applyAlignment="1" applyProtection="1">
      <alignment horizontal="centerContinuous" vertical="center"/>
    </xf>
    <xf numFmtId="2" fontId="63" fillId="27" borderId="15" xfId="1" applyNumberFormat="1" applyFont="1" applyFill="1" applyBorder="1" applyAlignment="1" applyProtection="1">
      <alignment horizontal="centerContinuous" vertical="center"/>
    </xf>
    <xf numFmtId="2" fontId="63" fillId="27" borderId="5" xfId="1" applyNumberFormat="1" applyFont="1" applyFill="1" applyBorder="1" applyAlignment="1" applyProtection="1">
      <alignment horizontal="centerContinuous" vertical="center"/>
    </xf>
    <xf numFmtId="2" fontId="63" fillId="27" borderId="16" xfId="1" applyNumberFormat="1" applyFont="1" applyFill="1" applyBorder="1" applyAlignment="1" applyProtection="1">
      <alignment horizontal="center" wrapText="1"/>
    </xf>
    <xf numFmtId="2" fontId="63" fillId="27" borderId="17" xfId="1" applyNumberFormat="1" applyFont="1" applyFill="1" applyBorder="1" applyAlignment="1" applyProtection="1">
      <alignment horizontal="center" wrapText="1"/>
    </xf>
    <xf numFmtId="2" fontId="63" fillId="27" borderId="18" xfId="1" applyNumberFormat="1" applyFont="1" applyFill="1" applyBorder="1" applyAlignment="1" applyProtection="1">
      <alignment horizontal="center" wrapText="1"/>
    </xf>
    <xf numFmtId="0" fontId="7" fillId="5" borderId="19" xfId="0" applyFont="1" applyFill="1" applyBorder="1" applyAlignment="1" applyProtection="1">
      <alignment horizontal="center" vertical="center"/>
      <protection locked="0"/>
    </xf>
    <xf numFmtId="14" fontId="7" fillId="5" borderId="19" xfId="0" applyNumberFormat="1" applyFont="1" applyFill="1" applyBorder="1" applyProtection="1">
      <protection locked="0"/>
    </xf>
    <xf numFmtId="0" fontId="7" fillId="5" borderId="19" xfId="0" applyFont="1" applyFill="1" applyBorder="1" applyAlignment="1" applyProtection="1">
      <alignment horizontal="right"/>
      <protection locked="0"/>
    </xf>
    <xf numFmtId="0" fontId="4" fillId="0" borderId="0" xfId="0" applyFont="1" applyAlignment="1">
      <alignment horizontal="center"/>
    </xf>
    <xf numFmtId="0" fontId="4" fillId="0" borderId="7" xfId="0" applyFont="1" applyBorder="1" applyAlignment="1">
      <alignment horizontal="center" vertical="center"/>
    </xf>
    <xf numFmtId="164" fontId="4" fillId="0" borderId="7" xfId="0" applyNumberFormat="1" applyFont="1" applyBorder="1" applyAlignment="1">
      <alignment horizontal="center" vertical="center"/>
    </xf>
    <xf numFmtId="0" fontId="0" fillId="0" borderId="7" xfId="0" applyBorder="1" applyAlignment="1">
      <alignment horizontal="center" vertical="center"/>
    </xf>
    <xf numFmtId="164" fontId="0" fillId="0" borderId="7" xfId="0" applyNumberFormat="1" applyBorder="1" applyAlignment="1">
      <alignment horizontal="center" vertical="center"/>
    </xf>
    <xf numFmtId="0" fontId="74" fillId="0" borderId="0" xfId="0" applyFont="1" applyFill="1" applyAlignment="1">
      <alignment horizontal="left" vertical="top"/>
    </xf>
    <xf numFmtId="0" fontId="75" fillId="0" borderId="0" xfId="6" applyFont="1" applyFill="1" applyAlignment="1">
      <alignment horizontal="left" vertical="top"/>
    </xf>
    <xf numFmtId="0" fontId="53" fillId="0" borderId="0" xfId="7" applyFont="1" applyBorder="1" applyAlignment="1">
      <alignment vertical="top"/>
    </xf>
    <xf numFmtId="0" fontId="54" fillId="0" borderId="0" xfId="7" applyFont="1" applyBorder="1" applyAlignment="1">
      <alignment vertical="top"/>
    </xf>
    <xf numFmtId="0" fontId="54" fillId="0" borderId="0" xfId="7" applyFont="1" applyFill="1" applyBorder="1" applyAlignment="1">
      <alignment vertical="top"/>
    </xf>
    <xf numFmtId="0" fontId="55" fillId="14" borderId="44" xfId="7" applyFont="1" applyFill="1" applyBorder="1" applyAlignment="1">
      <alignment vertical="top"/>
    </xf>
    <xf numFmtId="0" fontId="55" fillId="14" borderId="46" xfId="7" applyFont="1" applyFill="1" applyBorder="1" applyAlignment="1">
      <alignment vertical="top"/>
    </xf>
    <xf numFmtId="0" fontId="55" fillId="14" borderId="44" xfId="7" applyFont="1" applyFill="1" applyBorder="1" applyAlignment="1">
      <alignment vertical="top" wrapText="1"/>
    </xf>
    <xf numFmtId="0" fontId="55" fillId="14" borderId="46" xfId="7" applyFont="1" applyFill="1" applyBorder="1" applyAlignment="1">
      <alignment vertical="top" wrapText="1"/>
    </xf>
    <xf numFmtId="0" fontId="55" fillId="14" borderId="45" xfId="7" applyFont="1" applyFill="1" applyBorder="1" applyAlignment="1">
      <alignment vertical="top" wrapText="1"/>
    </xf>
    <xf numFmtId="0" fontId="54" fillId="14" borderId="79" xfId="7" applyFont="1" applyFill="1" applyBorder="1" applyAlignment="1">
      <alignment vertical="top"/>
    </xf>
    <xf numFmtId="0" fontId="55" fillId="14" borderId="55" xfId="7" applyFont="1" applyFill="1" applyBorder="1" applyAlignment="1">
      <alignment vertical="top" wrapText="1"/>
    </xf>
    <xf numFmtId="0" fontId="55" fillId="14" borderId="49" xfId="7" applyFont="1" applyFill="1" applyBorder="1" applyAlignment="1">
      <alignment vertical="top" wrapText="1"/>
    </xf>
    <xf numFmtId="0" fontId="55" fillId="14" borderId="50" xfId="7" applyFont="1" applyFill="1" applyBorder="1" applyAlignment="1">
      <alignment vertical="top" wrapText="1"/>
    </xf>
    <xf numFmtId="0" fontId="55" fillId="14" borderId="72" xfId="7" applyFont="1" applyFill="1" applyBorder="1" applyAlignment="1">
      <alignment vertical="top" wrapText="1"/>
    </xf>
    <xf numFmtId="0" fontId="55" fillId="14" borderId="60" xfId="7" applyFont="1" applyFill="1" applyBorder="1" applyAlignment="1">
      <alignment vertical="top" wrapText="1"/>
    </xf>
    <xf numFmtId="0" fontId="55" fillId="14" borderId="61" xfId="7" applyFont="1" applyFill="1" applyBorder="1" applyAlignment="1">
      <alignment vertical="top" wrapText="1"/>
    </xf>
    <xf numFmtId="0" fontId="55" fillId="14" borderId="66" xfId="7" applyFont="1" applyFill="1" applyBorder="1" applyAlignment="1">
      <alignment vertical="top" wrapText="1"/>
    </xf>
    <xf numFmtId="0" fontId="55" fillId="14" borderId="43" xfId="7" applyFont="1" applyFill="1" applyBorder="1" applyAlignment="1">
      <alignment vertical="top" wrapText="1"/>
    </xf>
    <xf numFmtId="0" fontId="55" fillId="14" borderId="71" xfId="7" applyFont="1" applyFill="1" applyBorder="1" applyAlignment="1">
      <alignment vertical="top"/>
    </xf>
    <xf numFmtId="0" fontId="54" fillId="28" borderId="4" xfId="7" applyFont="1" applyFill="1" applyBorder="1" applyAlignment="1">
      <alignment vertical="top" wrapText="1"/>
    </xf>
    <xf numFmtId="0" fontId="54" fillId="0" borderId="15" xfId="7" applyFont="1" applyFill="1" applyBorder="1" applyAlignment="1">
      <alignment vertical="top"/>
    </xf>
    <xf numFmtId="0" fontId="54" fillId="0" borderId="62" xfId="8" applyFont="1" applyFill="1" applyBorder="1" applyAlignment="1">
      <alignment vertical="top" wrapText="1"/>
    </xf>
    <xf numFmtId="0" fontId="54" fillId="0" borderId="53" xfId="8" applyFont="1" applyFill="1" applyBorder="1" applyAlignment="1">
      <alignment vertical="top"/>
    </xf>
    <xf numFmtId="0" fontId="54" fillId="0" borderId="4" xfId="7" applyFont="1" applyBorder="1" applyAlignment="1">
      <alignment vertical="top" wrapText="1"/>
    </xf>
    <xf numFmtId="0" fontId="54" fillId="23" borderId="22" xfId="8" applyFont="1" applyFill="1" applyBorder="1" applyAlignment="1">
      <alignment vertical="top" wrapText="1"/>
    </xf>
    <xf numFmtId="0" fontId="54" fillId="0" borderId="67" xfId="8" applyFont="1" applyBorder="1" applyAlignment="1">
      <alignment horizontal="left" vertical="top" wrapText="1"/>
    </xf>
    <xf numFmtId="0" fontId="54" fillId="21" borderId="32" xfId="7" applyFont="1" applyFill="1" applyBorder="1" applyAlignment="1">
      <alignment vertical="top" wrapText="1"/>
    </xf>
    <xf numFmtId="0" fontId="54" fillId="22" borderId="32" xfId="7" applyFont="1" applyFill="1" applyBorder="1" applyAlignment="1">
      <alignment vertical="top" wrapText="1"/>
    </xf>
    <xf numFmtId="0" fontId="56" fillId="22" borderId="32" xfId="7" applyFont="1" applyFill="1" applyBorder="1" applyAlignment="1">
      <alignment vertical="top" wrapText="1"/>
    </xf>
    <xf numFmtId="0" fontId="54" fillId="0" borderId="0" xfId="7" applyFont="1" applyAlignment="1">
      <alignment wrapText="1"/>
    </xf>
    <xf numFmtId="0" fontId="54" fillId="0" borderId="47" xfId="7" applyFont="1" applyFill="1" applyBorder="1" applyAlignment="1">
      <alignment vertical="top" wrapText="1"/>
    </xf>
    <xf numFmtId="0" fontId="54" fillId="0" borderId="51" xfId="7" applyFont="1" applyFill="1" applyBorder="1" applyAlignment="1">
      <alignment vertical="top"/>
    </xf>
    <xf numFmtId="0" fontId="54" fillId="0" borderId="48" xfId="7" applyFont="1" applyFill="1" applyBorder="1" applyAlignment="1">
      <alignment vertical="top"/>
    </xf>
    <xf numFmtId="0" fontId="54" fillId="0" borderId="40" xfId="7" applyFont="1" applyBorder="1" applyAlignment="1">
      <alignment vertical="top"/>
    </xf>
    <xf numFmtId="0" fontId="54" fillId="0" borderId="7" xfId="8" applyFont="1" applyFill="1" applyBorder="1" applyAlignment="1">
      <alignment vertical="top"/>
    </xf>
    <xf numFmtId="0" fontId="54" fillId="0" borderId="7" xfId="8" applyFont="1" applyBorder="1" applyAlignment="1">
      <alignment vertical="top" wrapText="1"/>
    </xf>
    <xf numFmtId="0" fontId="54" fillId="23" borderId="77" xfId="7" applyFont="1" applyFill="1" applyBorder="1" applyAlignment="1">
      <alignment vertical="top" wrapText="1"/>
    </xf>
    <xf numFmtId="0" fontId="54" fillId="0" borderId="6" xfId="7" applyFont="1" applyBorder="1" applyAlignment="1">
      <alignment horizontal="left" vertical="top" wrapText="1"/>
    </xf>
    <xf numFmtId="0" fontId="54" fillId="21" borderId="77" xfId="7" applyFont="1" applyFill="1" applyBorder="1" applyAlignment="1">
      <alignment vertical="top" wrapText="1"/>
    </xf>
    <xf numFmtId="0" fontId="54" fillId="22" borderId="77" xfId="7" applyFont="1" applyFill="1" applyBorder="1" applyAlignment="1">
      <alignment vertical="top" wrapText="1"/>
    </xf>
    <xf numFmtId="0" fontId="56" fillId="22" borderId="77" xfId="7" applyFont="1" applyFill="1" applyBorder="1" applyAlignment="1">
      <alignment vertical="top" wrapText="1"/>
    </xf>
    <xf numFmtId="0" fontId="54" fillId="0" borderId="41" xfId="7" applyFont="1" applyFill="1" applyBorder="1" applyAlignment="1">
      <alignment vertical="top" wrapText="1"/>
    </xf>
    <xf numFmtId="0" fontId="54" fillId="0" borderId="40" xfId="7" applyFont="1" applyFill="1" applyBorder="1" applyAlignment="1">
      <alignment vertical="top" wrapText="1"/>
    </xf>
    <xf numFmtId="0" fontId="54" fillId="0" borderId="62" xfId="7" applyFont="1" applyFill="1" applyBorder="1" applyAlignment="1">
      <alignment vertical="top"/>
    </xf>
    <xf numFmtId="0" fontId="54" fillId="0" borderId="7" xfId="7" applyFont="1" applyBorder="1" applyAlignment="1">
      <alignment vertical="top" wrapText="1"/>
    </xf>
    <xf numFmtId="0" fontId="54" fillId="23" borderId="7" xfId="8" applyFont="1" applyFill="1" applyBorder="1" applyAlignment="1">
      <alignment vertical="top" wrapText="1"/>
    </xf>
    <xf numFmtId="0" fontId="54" fillId="0" borderId="37" xfId="8" applyFont="1" applyBorder="1" applyAlignment="1">
      <alignment vertical="top" wrapText="1"/>
    </xf>
    <xf numFmtId="0" fontId="54" fillId="23" borderId="6" xfId="7" applyFont="1" applyFill="1" applyBorder="1" applyAlignment="1">
      <alignment vertical="top" wrapText="1"/>
    </xf>
    <xf numFmtId="0" fontId="54" fillId="0" borderId="77" xfId="7" applyFont="1" applyBorder="1" applyAlignment="1">
      <alignment horizontal="left" vertical="top" wrapText="1"/>
    </xf>
    <xf numFmtId="0" fontId="54" fillId="28" borderId="40" xfId="7" applyFont="1" applyFill="1" applyBorder="1" applyAlignment="1">
      <alignment vertical="top" wrapText="1"/>
    </xf>
    <xf numFmtId="0" fontId="54" fillId="28" borderId="0" xfId="7" applyFont="1" applyFill="1" applyBorder="1" applyAlignment="1">
      <alignment vertical="top"/>
    </xf>
    <xf numFmtId="0" fontId="54" fillId="0" borderId="54" xfId="8" applyFont="1" applyFill="1" applyBorder="1" applyAlignment="1">
      <alignment vertical="top"/>
    </xf>
    <xf numFmtId="0" fontId="54" fillId="0" borderId="13" xfId="7" applyFont="1" applyBorder="1" applyAlignment="1">
      <alignment vertical="top"/>
    </xf>
    <xf numFmtId="0" fontId="54" fillId="0" borderId="6" xfId="7" applyFont="1" applyBorder="1" applyAlignment="1">
      <alignment vertical="top" wrapText="1"/>
    </xf>
    <xf numFmtId="0" fontId="54" fillId="0" borderId="6" xfId="8" applyFont="1" applyBorder="1" applyAlignment="1">
      <alignment vertical="top" wrapText="1"/>
    </xf>
    <xf numFmtId="0" fontId="54" fillId="0" borderId="31" xfId="7" applyFont="1" applyFill="1" applyBorder="1" applyAlignment="1">
      <alignment vertical="top" wrapText="1"/>
    </xf>
    <xf numFmtId="0" fontId="54" fillId="0" borderId="42" xfId="7" applyFont="1" applyFill="1" applyBorder="1" applyAlignment="1">
      <alignment vertical="top"/>
    </xf>
    <xf numFmtId="0" fontId="54" fillId="0" borderId="43" xfId="7" applyFont="1" applyFill="1" applyBorder="1" applyAlignment="1">
      <alignment vertical="top"/>
    </xf>
    <xf numFmtId="0" fontId="54" fillId="0" borderId="40" xfId="7" applyFont="1" applyBorder="1" applyAlignment="1">
      <alignment vertical="top" wrapText="1"/>
    </xf>
    <xf numFmtId="0" fontId="54" fillId="0" borderId="0" xfId="7" applyFont="1" applyBorder="1" applyAlignment="1">
      <alignment vertical="top" wrapText="1"/>
    </xf>
    <xf numFmtId="0" fontId="54" fillId="0" borderId="20" xfId="7" applyFont="1" applyBorder="1" applyAlignment="1">
      <alignment vertical="top"/>
    </xf>
    <xf numFmtId="0" fontId="54" fillId="0" borderId="45" xfId="7" applyFont="1" applyBorder="1" applyAlignment="1">
      <alignment vertical="top"/>
    </xf>
    <xf numFmtId="0" fontId="54" fillId="21" borderId="75" xfId="7" applyFont="1" applyFill="1" applyBorder="1" applyAlignment="1">
      <alignment vertical="top" wrapText="1"/>
    </xf>
    <xf numFmtId="0" fontId="54" fillId="21" borderId="22" xfId="7" applyFont="1" applyFill="1" applyBorder="1" applyAlignment="1">
      <alignment vertical="top" wrapText="1"/>
    </xf>
    <xf numFmtId="0" fontId="54" fillId="21" borderId="22" xfId="7" applyFont="1" applyFill="1" applyBorder="1" applyAlignment="1">
      <alignment horizontal="left" vertical="top" wrapText="1"/>
    </xf>
    <xf numFmtId="0" fontId="54" fillId="0" borderId="22" xfId="7" applyFont="1" applyBorder="1" applyAlignment="1">
      <alignment vertical="top" wrapText="1"/>
    </xf>
    <xf numFmtId="0" fontId="54" fillId="21" borderId="22" xfId="7" applyFont="1" applyFill="1" applyBorder="1" applyAlignment="1">
      <alignment vertical="top"/>
    </xf>
    <xf numFmtId="0" fontId="54" fillId="0" borderId="56" xfId="7" applyFont="1" applyBorder="1" applyAlignment="1">
      <alignment vertical="top" wrapText="1"/>
    </xf>
    <xf numFmtId="0" fontId="54" fillId="0" borderId="64" xfId="7" applyFont="1" applyBorder="1" applyAlignment="1">
      <alignment vertical="top"/>
    </xf>
    <xf numFmtId="0" fontId="54" fillId="0" borderId="43" xfId="7" applyFont="1" applyBorder="1" applyAlignment="1">
      <alignment vertical="top"/>
    </xf>
    <xf numFmtId="0" fontId="54" fillId="21" borderId="64" xfId="7" applyFont="1" applyFill="1" applyBorder="1" applyAlignment="1">
      <alignment vertical="top"/>
    </xf>
    <xf numFmtId="0" fontId="54" fillId="21" borderId="68" xfId="7" applyFont="1" applyFill="1" applyBorder="1" applyAlignment="1">
      <alignment vertical="top"/>
    </xf>
    <xf numFmtId="0" fontId="54" fillId="0" borderId="68" xfId="7" applyFont="1" applyBorder="1" applyAlignment="1">
      <alignment vertical="top"/>
    </xf>
    <xf numFmtId="0" fontId="54" fillId="21" borderId="68" xfId="7" applyFont="1" applyFill="1" applyBorder="1" applyAlignment="1">
      <alignment vertical="top" wrapText="1"/>
    </xf>
    <xf numFmtId="0" fontId="55" fillId="21" borderId="68" xfId="7" applyFont="1" applyFill="1" applyBorder="1" applyAlignment="1">
      <alignment vertical="top" wrapText="1"/>
    </xf>
    <xf numFmtId="0" fontId="56" fillId="21" borderId="68" xfId="7" applyFont="1" applyFill="1" applyBorder="1" applyAlignment="1">
      <alignment vertical="top" wrapText="1"/>
    </xf>
    <xf numFmtId="0" fontId="54" fillId="0" borderId="56" xfId="7" applyFont="1" applyBorder="1" applyAlignment="1">
      <alignment vertical="top"/>
    </xf>
    <xf numFmtId="0" fontId="54" fillId="0" borderId="63" xfId="7" applyFont="1" applyBorder="1" applyAlignment="1">
      <alignment vertical="top"/>
    </xf>
    <xf numFmtId="0" fontId="54" fillId="0" borderId="48" xfId="7" applyFont="1" applyBorder="1" applyAlignment="1">
      <alignment vertical="top"/>
    </xf>
    <xf numFmtId="0" fontId="54" fillId="21" borderId="13" xfId="7" applyFont="1" applyFill="1" applyBorder="1" applyAlignment="1">
      <alignment vertical="top"/>
    </xf>
    <xf numFmtId="0" fontId="54" fillId="21" borderId="6" xfId="7" applyFont="1" applyFill="1" applyBorder="1" applyAlignment="1">
      <alignment vertical="top"/>
    </xf>
    <xf numFmtId="0" fontId="54" fillId="21" borderId="58" xfId="7" applyFont="1" applyFill="1" applyBorder="1" applyAlignment="1">
      <alignment vertical="top"/>
    </xf>
    <xf numFmtId="0" fontId="54" fillId="0" borderId="59" xfId="7" applyFont="1" applyBorder="1" applyAlignment="1">
      <alignment vertical="top" wrapText="1"/>
    </xf>
    <xf numFmtId="0" fontId="56" fillId="19" borderId="76" xfId="7" applyFont="1" applyFill="1" applyBorder="1" applyAlignment="1">
      <alignment vertical="top" wrapText="1"/>
    </xf>
    <xf numFmtId="0" fontId="56" fillId="19" borderId="39" xfId="7" applyFont="1" applyFill="1" applyBorder="1" applyAlignment="1">
      <alignment vertical="top" wrapText="1"/>
    </xf>
    <xf numFmtId="0" fontId="54" fillId="0" borderId="31" xfId="7" applyFont="1" applyBorder="1" applyAlignment="1">
      <alignment vertical="top"/>
    </xf>
    <xf numFmtId="0" fontId="54" fillId="0" borderId="42" xfId="7" applyFont="1" applyBorder="1" applyAlignment="1">
      <alignment vertical="top"/>
    </xf>
    <xf numFmtId="0" fontId="54" fillId="21" borderId="24" xfId="7" applyFont="1" applyFill="1" applyBorder="1" applyAlignment="1">
      <alignment vertical="top"/>
    </xf>
    <xf numFmtId="0" fontId="54" fillId="21" borderId="66" xfId="7" applyFont="1" applyFill="1" applyBorder="1" applyAlignment="1">
      <alignment vertical="top"/>
    </xf>
    <xf numFmtId="0" fontId="54" fillId="0" borderId="9" xfId="7" applyFont="1" applyBorder="1" applyAlignment="1">
      <alignment vertical="top" wrapText="1"/>
    </xf>
    <xf numFmtId="0" fontId="54" fillId="0" borderId="9" xfId="7" applyFont="1" applyBorder="1" applyAlignment="1">
      <alignment vertical="top"/>
    </xf>
    <xf numFmtId="0" fontId="54" fillId="0" borderId="9" xfId="7" applyFont="1" applyFill="1" applyBorder="1" applyAlignment="1">
      <alignment vertical="top"/>
    </xf>
    <xf numFmtId="0" fontId="54" fillId="0" borderId="57" xfId="7" applyFont="1" applyBorder="1" applyAlignment="1">
      <alignment vertical="top"/>
    </xf>
    <xf numFmtId="0" fontId="55" fillId="0" borderId="0" xfId="7" applyFont="1" applyBorder="1" applyAlignment="1">
      <alignment vertical="top"/>
    </xf>
    <xf numFmtId="0" fontId="54" fillId="0" borderId="0" xfId="7" applyFont="1" applyBorder="1" applyAlignment="1">
      <alignment horizontal="left" vertical="top"/>
    </xf>
    <xf numFmtId="0" fontId="54" fillId="0" borderId="0" xfId="7" applyFont="1" applyBorder="1" applyAlignment="1">
      <alignment horizontal="left" vertical="top" wrapText="1"/>
    </xf>
    <xf numFmtId="2" fontId="7" fillId="5" borderId="19" xfId="0" quotePrefix="1" applyNumberFormat="1" applyFont="1" applyFill="1" applyBorder="1" applyAlignment="1" applyProtection="1">
      <alignment horizontal="right"/>
      <protection locked="0"/>
    </xf>
    <xf numFmtId="2" fontId="7" fillId="5" borderId="19" xfId="0" applyNumberFormat="1" applyFont="1" applyFill="1" applyBorder="1" applyProtection="1">
      <protection locked="0"/>
    </xf>
    <xf numFmtId="0" fontId="65" fillId="5" borderId="19" xfId="10" applyFont="1" applyFill="1" applyBorder="1" applyProtection="1">
      <protection locked="0"/>
    </xf>
    <xf numFmtId="2" fontId="65" fillId="5" borderId="19" xfId="10" quotePrefix="1" applyNumberFormat="1" applyFont="1" applyFill="1" applyBorder="1" applyAlignment="1" applyProtection="1">
      <alignment horizontal="right"/>
      <protection locked="0"/>
    </xf>
    <xf numFmtId="2" fontId="65" fillId="5" borderId="19" xfId="10" applyNumberFormat="1" applyFont="1" applyFill="1" applyBorder="1" applyAlignment="1" applyProtection="1">
      <alignment horizontal="right"/>
      <protection locked="0"/>
    </xf>
    <xf numFmtId="2" fontId="7" fillId="5" borderId="29" xfId="0" applyNumberFormat="1" applyFont="1" applyFill="1" applyBorder="1" applyProtection="1">
      <protection locked="0"/>
    </xf>
    <xf numFmtId="2" fontId="26" fillId="11" borderId="29" xfId="0" applyNumberFormat="1" applyFont="1" applyFill="1" applyBorder="1" applyAlignment="1" applyProtection="1">
      <alignment horizontal="right"/>
    </xf>
    <xf numFmtId="2" fontId="77" fillId="11" borderId="19" xfId="1" applyNumberFormat="1" applyFont="1" applyFill="1" applyBorder="1" applyProtection="1"/>
    <xf numFmtId="0" fontId="54" fillId="0" borderId="40" xfId="0" applyFont="1" applyFill="1" applyBorder="1" applyAlignment="1">
      <alignment vertical="top" wrapText="1"/>
    </xf>
    <xf numFmtId="0" fontId="54" fillId="0" borderId="47" xfId="0" applyFont="1" applyFill="1" applyBorder="1" applyAlignment="1">
      <alignment vertical="top" wrapText="1"/>
    </xf>
    <xf numFmtId="0" fontId="54" fillId="0" borderId="31" xfId="0" applyFont="1" applyFill="1" applyBorder="1" applyAlignment="1">
      <alignment vertical="top" wrapText="1"/>
    </xf>
    <xf numFmtId="0" fontId="54" fillId="0" borderId="55" xfId="0" applyFont="1" applyFill="1" applyBorder="1" applyAlignment="1">
      <alignment vertical="top" wrapText="1"/>
    </xf>
    <xf numFmtId="0" fontId="54" fillId="0" borderId="40" xfId="0" applyFont="1" applyFill="1" applyBorder="1" applyAlignment="1">
      <alignment vertical="top" wrapText="1"/>
    </xf>
    <xf numFmtId="0" fontId="54" fillId="0" borderId="31" xfId="0" applyFont="1" applyFill="1" applyBorder="1" applyAlignment="1">
      <alignment vertical="top" wrapText="1"/>
    </xf>
    <xf numFmtId="0" fontId="54" fillId="0" borderId="73" xfId="0" applyFont="1" applyFill="1" applyBorder="1" applyAlignment="1">
      <alignment vertical="top"/>
    </xf>
    <xf numFmtId="0" fontId="55" fillId="14" borderId="27" xfId="7" applyFont="1" applyFill="1" applyBorder="1" applyAlignment="1">
      <alignment vertical="top"/>
    </xf>
    <xf numFmtId="0" fontId="55" fillId="24" borderId="47" xfId="0" applyFont="1" applyFill="1" applyBorder="1" applyAlignment="1">
      <alignment vertical="top"/>
    </xf>
    <xf numFmtId="0" fontId="55" fillId="24" borderId="48" xfId="0" applyFont="1" applyFill="1" applyBorder="1" applyAlignment="1">
      <alignment vertical="top"/>
    </xf>
    <xf numFmtId="0" fontId="55" fillId="24" borderId="47" xfId="0" applyFont="1" applyFill="1" applyBorder="1" applyAlignment="1">
      <alignment vertical="top" wrapText="1"/>
    </xf>
    <xf numFmtId="0" fontId="54" fillId="14" borderId="81" xfId="7" applyFont="1" applyFill="1" applyBorder="1" applyAlignment="1">
      <alignment vertical="top"/>
    </xf>
    <xf numFmtId="0" fontId="54" fillId="0" borderId="80" xfId="0" applyFont="1" applyFill="1" applyBorder="1" applyAlignment="1">
      <alignment vertical="top"/>
    </xf>
    <xf numFmtId="0" fontId="54" fillId="0" borderId="56" xfId="0" applyFont="1" applyFill="1" applyBorder="1" applyAlignment="1">
      <alignment vertical="top"/>
    </xf>
    <xf numFmtId="0" fontId="54" fillId="21" borderId="40" xfId="0" applyFont="1" applyFill="1" applyBorder="1" applyAlignment="1">
      <alignment vertical="top" wrapText="1"/>
    </xf>
    <xf numFmtId="0" fontId="54" fillId="0" borderId="57" xfId="0" applyFont="1" applyFill="1" applyBorder="1" applyAlignment="1">
      <alignment vertical="top"/>
    </xf>
    <xf numFmtId="0" fontId="54" fillId="21" borderId="28" xfId="0" applyFont="1" applyFill="1" applyBorder="1" applyAlignment="1">
      <alignment vertical="top" wrapText="1"/>
    </xf>
    <xf numFmtId="0" fontId="54" fillId="0" borderId="48" xfId="0" applyFont="1" applyFill="1" applyBorder="1" applyAlignment="1">
      <alignment wrapText="1"/>
    </xf>
    <xf numFmtId="0" fontId="54" fillId="0" borderId="39" xfId="0" applyFont="1" applyFill="1" applyBorder="1" applyAlignment="1">
      <alignment wrapText="1"/>
    </xf>
    <xf numFmtId="0" fontId="54" fillId="0" borderId="39" xfId="0" applyFont="1" applyFill="1" applyBorder="1" applyAlignment="1">
      <alignment vertical="top" wrapText="1"/>
    </xf>
    <xf numFmtId="0" fontId="56" fillId="19" borderId="51" xfId="0" applyFont="1" applyFill="1" applyBorder="1" applyAlignment="1">
      <alignment vertical="top" wrapText="1"/>
    </xf>
    <xf numFmtId="0" fontId="54" fillId="0" borderId="51" xfId="0" applyFont="1" applyFill="1" applyBorder="1" applyAlignment="1">
      <alignment wrapText="1"/>
    </xf>
    <xf numFmtId="0" fontId="54" fillId="20" borderId="30" xfId="0" applyFont="1" applyFill="1" applyBorder="1" applyAlignment="1">
      <alignment vertical="top" wrapText="1"/>
    </xf>
    <xf numFmtId="0" fontId="54" fillId="20" borderId="37" xfId="0" applyFont="1" applyFill="1" applyBorder="1" applyAlignment="1">
      <alignment vertical="top" wrapText="1"/>
    </xf>
    <xf numFmtId="0" fontId="54" fillId="20" borderId="39" xfId="0" applyFont="1" applyFill="1" applyBorder="1" applyAlignment="1">
      <alignment vertical="top" wrapText="1"/>
    </xf>
    <xf numFmtId="0" fontId="56" fillId="19" borderId="37" xfId="0" applyFont="1" applyFill="1" applyBorder="1" applyAlignment="1">
      <alignment vertical="top" wrapText="1"/>
    </xf>
    <xf numFmtId="0" fontId="62" fillId="12" borderId="84" xfId="0" applyFont="1" applyFill="1" applyBorder="1" applyAlignment="1">
      <alignment vertical="top" wrapText="1"/>
    </xf>
    <xf numFmtId="0" fontId="54" fillId="0" borderId="83" xfId="0" applyFont="1" applyFill="1" applyBorder="1" applyAlignment="1">
      <alignment vertical="top" wrapText="1"/>
    </xf>
    <xf numFmtId="0" fontId="54" fillId="21" borderId="80" xfId="0" applyFont="1" applyFill="1" applyBorder="1" applyAlignment="1">
      <alignment vertical="top" wrapText="1"/>
    </xf>
    <xf numFmtId="0" fontId="54" fillId="0" borderId="15" xfId="0" applyFont="1" applyFill="1" applyBorder="1" applyAlignment="1">
      <alignment wrapText="1"/>
    </xf>
    <xf numFmtId="0" fontId="54" fillId="0" borderId="77" xfId="0" applyFont="1" applyFill="1" applyBorder="1" applyAlignment="1">
      <alignment wrapText="1"/>
    </xf>
    <xf numFmtId="0" fontId="54" fillId="0" borderId="6" xfId="0" applyFont="1" applyFill="1" applyBorder="1" applyAlignment="1">
      <alignment wrapText="1"/>
    </xf>
    <xf numFmtId="0" fontId="54" fillId="0" borderId="35" xfId="0" applyFont="1" applyFill="1" applyBorder="1" applyAlignment="1">
      <alignment wrapText="1"/>
    </xf>
    <xf numFmtId="0" fontId="54" fillId="0" borderId="85" xfId="0" applyFont="1" applyFill="1" applyBorder="1" applyAlignment="1">
      <alignment wrapText="1"/>
    </xf>
    <xf numFmtId="0" fontId="54" fillId="0" borderId="7" xfId="0" applyFont="1" applyFill="1" applyBorder="1" applyAlignment="1">
      <alignment wrapText="1"/>
    </xf>
    <xf numFmtId="0" fontId="54" fillId="0" borderId="5" xfId="7" applyFont="1" applyBorder="1" applyAlignment="1">
      <alignment vertical="top"/>
    </xf>
    <xf numFmtId="0" fontId="54" fillId="0" borderId="41" xfId="7" applyFont="1" applyBorder="1" applyAlignment="1">
      <alignment vertical="top"/>
    </xf>
    <xf numFmtId="0" fontId="54" fillId="28" borderId="51" xfId="7" applyFont="1" applyFill="1" applyBorder="1" applyAlignment="1">
      <alignment vertical="top"/>
    </xf>
    <xf numFmtId="0" fontId="54" fillId="0" borderId="46" xfId="7" applyFont="1" applyFill="1" applyBorder="1" applyAlignment="1">
      <alignment vertical="top"/>
    </xf>
    <xf numFmtId="0" fontId="54" fillId="0" borderId="85" xfId="7" applyFont="1" applyBorder="1" applyAlignment="1">
      <alignment vertical="top"/>
    </xf>
    <xf numFmtId="0" fontId="54" fillId="0" borderId="39" xfId="7" applyFont="1" applyBorder="1" applyAlignment="1">
      <alignment vertical="top" wrapText="1"/>
    </xf>
    <xf numFmtId="0" fontId="54" fillId="0" borderId="47" xfId="7" applyFont="1" applyBorder="1" applyAlignment="1">
      <alignment vertical="top" wrapText="1"/>
    </xf>
    <xf numFmtId="0" fontId="54" fillId="0" borderId="37" xfId="7" applyFont="1" applyBorder="1" applyAlignment="1">
      <alignment vertical="top" wrapText="1"/>
    </xf>
    <xf numFmtId="0" fontId="54" fillId="0" borderId="49" xfId="7" applyFont="1" applyBorder="1" applyAlignment="1">
      <alignment vertical="top"/>
    </xf>
    <xf numFmtId="0" fontId="55" fillId="0" borderId="0" xfId="7" applyFont="1" applyFill="1" applyBorder="1" applyAlignment="1">
      <alignment horizontal="center" vertical="top"/>
    </xf>
    <xf numFmtId="0" fontId="48" fillId="0" borderId="0" xfId="0" applyFont="1" applyBorder="1" applyAlignment="1">
      <alignment horizontal="left" vertical="center" readingOrder="1"/>
    </xf>
    <xf numFmtId="0" fontId="55" fillId="0" borderId="0" xfId="7" applyFont="1" applyBorder="1" applyAlignment="1">
      <alignment horizontal="center" vertical="top"/>
    </xf>
    <xf numFmtId="0" fontId="54" fillId="0" borderId="0" xfId="7" applyFont="1" applyBorder="1" applyAlignment="1">
      <alignment horizontal="center" vertical="top"/>
    </xf>
    <xf numFmtId="0" fontId="0" fillId="0" borderId="7" xfId="0" applyBorder="1" applyAlignment="1">
      <alignment horizontal="center"/>
    </xf>
    <xf numFmtId="166" fontId="0" fillId="0" borderId="7" xfId="0" applyNumberFormat="1" applyBorder="1" applyAlignment="1">
      <alignment horizontal="center" vertical="center"/>
    </xf>
    <xf numFmtId="166" fontId="0" fillId="0" borderId="7" xfId="0" applyNumberFormat="1" applyBorder="1" applyAlignment="1">
      <alignment horizontal="center"/>
    </xf>
    <xf numFmtId="0" fontId="54" fillId="0" borderId="56" xfId="0" applyFont="1" applyFill="1" applyBorder="1" applyAlignment="1">
      <alignment horizontal="center" vertical="top" wrapText="1"/>
    </xf>
    <xf numFmtId="0" fontId="54" fillId="0" borderId="47" xfId="0" applyFont="1" applyFill="1" applyBorder="1" applyAlignment="1">
      <alignment vertical="top" wrapText="1"/>
    </xf>
    <xf numFmtId="0" fontId="54" fillId="0" borderId="51" xfId="0" applyFont="1" applyFill="1" applyBorder="1" applyAlignment="1">
      <alignment vertical="top" wrapText="1"/>
    </xf>
    <xf numFmtId="0" fontId="54" fillId="0" borderId="40" xfId="0" applyFont="1" applyFill="1" applyBorder="1" applyAlignment="1">
      <alignment vertical="top" wrapText="1"/>
    </xf>
    <xf numFmtId="0" fontId="54" fillId="0" borderId="31" xfId="0" applyFont="1" applyFill="1" applyBorder="1" applyAlignment="1">
      <alignment vertical="top" wrapText="1"/>
    </xf>
    <xf numFmtId="0" fontId="54" fillId="0" borderId="0" xfId="7" applyFont="1" applyFill="1" applyBorder="1" applyAlignment="1">
      <alignment vertical="top" wrapText="1"/>
    </xf>
    <xf numFmtId="0" fontId="54" fillId="0" borderId="41" xfId="7" applyFont="1" applyFill="1" applyBorder="1" applyAlignment="1">
      <alignment vertical="center" wrapText="1"/>
    </xf>
    <xf numFmtId="0" fontId="54" fillId="0" borderId="41" xfId="0" applyFont="1" applyFill="1" applyBorder="1" applyAlignment="1">
      <alignment horizontal="center" vertical="top" wrapText="1"/>
    </xf>
    <xf numFmtId="0" fontId="54" fillId="0" borderId="43" xfId="0" applyFont="1" applyFill="1" applyBorder="1" applyAlignment="1">
      <alignment horizontal="center" vertical="top" wrapText="1"/>
    </xf>
    <xf numFmtId="0" fontId="54" fillId="0" borderId="20" xfId="7" applyFont="1" applyBorder="1" applyAlignment="1">
      <alignment wrapText="1"/>
    </xf>
    <xf numFmtId="0" fontId="54" fillId="0" borderId="63" xfId="0" applyFont="1" applyFill="1" applyBorder="1" applyAlignment="1">
      <alignment horizontal="center" vertical="top" wrapText="1"/>
    </xf>
    <xf numFmtId="0" fontId="54" fillId="0" borderId="63" xfId="7" applyFont="1" applyBorder="1" applyAlignment="1">
      <alignment wrapText="1"/>
    </xf>
    <xf numFmtId="0" fontId="54" fillId="0" borderId="63" xfId="0" applyFont="1" applyFill="1" applyBorder="1" applyAlignment="1">
      <alignment vertical="top"/>
    </xf>
    <xf numFmtId="0" fontId="54" fillId="21" borderId="30" xfId="0" applyFont="1" applyFill="1" applyBorder="1" applyAlignment="1">
      <alignment vertical="top" wrapText="1"/>
    </xf>
    <xf numFmtId="0" fontId="54" fillId="21" borderId="37" xfId="0" applyFont="1" applyFill="1" applyBorder="1" applyAlignment="1">
      <alignment vertical="top" wrapText="1"/>
    </xf>
    <xf numFmtId="0" fontId="0" fillId="0" borderId="14" xfId="0" applyBorder="1" applyAlignment="1">
      <alignment horizontal="center" vertical="top" wrapText="1"/>
    </xf>
    <xf numFmtId="0" fontId="54" fillId="0" borderId="13" xfId="0" applyFont="1" applyFill="1" applyBorder="1" applyAlignment="1">
      <alignment vertical="top"/>
    </xf>
    <xf numFmtId="0" fontId="54" fillId="0" borderId="13" xfId="0" applyFont="1" applyFill="1" applyBorder="1" applyAlignment="1">
      <alignment horizontal="center" vertical="top" wrapText="1"/>
    </xf>
    <xf numFmtId="0" fontId="54" fillId="0" borderId="23" xfId="7" applyFont="1" applyFill="1" applyBorder="1" applyAlignment="1">
      <alignment vertical="center" wrapText="1"/>
    </xf>
    <xf numFmtId="0" fontId="57" fillId="0" borderId="0" xfId="0" applyFont="1" applyFill="1" applyBorder="1" applyAlignment="1">
      <alignment vertical="top" wrapText="1"/>
    </xf>
    <xf numFmtId="0" fontId="55" fillId="24" borderId="48" xfId="0" applyFont="1" applyFill="1" applyBorder="1" applyAlignment="1">
      <alignment vertical="top" wrapText="1"/>
    </xf>
    <xf numFmtId="2" fontId="65" fillId="6" borderId="29" xfId="1" applyNumberFormat="1" applyFont="1" applyFill="1" applyBorder="1" applyProtection="1"/>
    <xf numFmtId="2" fontId="65" fillId="6" borderId="19" xfId="1" applyNumberFormat="1" applyFont="1" applyFill="1" applyBorder="1" applyProtection="1"/>
    <xf numFmtId="0" fontId="78" fillId="5" borderId="19" xfId="11" applyFont="1" applyFill="1" applyBorder="1" applyAlignment="1" applyProtection="1">
      <alignment horizontal="right" wrapText="1"/>
      <protection locked="0"/>
    </xf>
    <xf numFmtId="0" fontId="7" fillId="5" borderId="19" xfId="11" applyFont="1" applyFill="1" applyBorder="1" applyProtection="1">
      <protection locked="0"/>
    </xf>
    <xf numFmtId="0" fontId="78" fillId="0" borderId="19" xfId="11" applyFont="1" applyFill="1" applyBorder="1" applyAlignment="1" applyProtection="1">
      <alignment horizontal="right" wrapText="1"/>
      <protection locked="0"/>
    </xf>
    <xf numFmtId="0" fontId="79" fillId="0" borderId="0" xfId="12"/>
    <xf numFmtId="0" fontId="80" fillId="5" borderId="19" xfId="0" applyFont="1" applyFill="1" applyBorder="1" applyAlignment="1" applyProtection="1">
      <alignment horizontal="right"/>
      <protection locked="0"/>
    </xf>
    <xf numFmtId="0" fontId="80" fillId="30" borderId="19" xfId="0" applyFont="1" applyFill="1" applyBorder="1" applyAlignment="1" applyProtection="1">
      <alignment horizontal="right"/>
      <protection locked="0"/>
    </xf>
    <xf numFmtId="0" fontId="7" fillId="5" borderId="19" xfId="2" applyFont="1" applyFill="1" applyBorder="1" applyProtection="1">
      <protection locked="0"/>
    </xf>
    <xf numFmtId="0" fontId="7" fillId="5" borderId="19" xfId="2" applyFont="1" applyFill="1" applyBorder="1" applyAlignment="1" applyProtection="1">
      <alignment horizontal="right"/>
      <protection locked="0"/>
    </xf>
    <xf numFmtId="0" fontId="7" fillId="5" borderId="19" xfId="0" applyFont="1" applyFill="1" applyBorder="1" applyAlignment="1" applyProtection="1">
      <alignment horizontal="right" wrapText="1"/>
      <protection locked="0"/>
    </xf>
    <xf numFmtId="0" fontId="80" fillId="5" borderId="29" xfId="0" applyFont="1" applyFill="1" applyBorder="1" applyAlignment="1" applyProtection="1">
      <alignment horizontal="right"/>
      <protection locked="0"/>
    </xf>
    <xf numFmtId="0" fontId="21" fillId="0" borderId="0" xfId="0" applyFont="1" applyFill="1" applyAlignment="1">
      <alignment horizontal="left" vertical="top" wrapText="1"/>
    </xf>
    <xf numFmtId="0" fontId="19" fillId="0" borderId="0" xfId="0" applyFont="1" applyFill="1" applyAlignment="1">
      <alignment horizontal="left" vertical="top" wrapText="1"/>
    </xf>
    <xf numFmtId="0" fontId="48" fillId="0" borderId="0" xfId="0" applyFont="1" applyBorder="1" applyAlignment="1">
      <alignment vertical="top" wrapText="1"/>
    </xf>
    <xf numFmtId="0" fontId="0" fillId="0" borderId="0" xfId="0" applyAlignment="1">
      <alignment vertical="top"/>
    </xf>
    <xf numFmtId="0" fontId="50" fillId="0" borderId="0" xfId="0" applyFont="1" applyBorder="1" applyAlignment="1">
      <alignment vertical="top" wrapText="1"/>
    </xf>
    <xf numFmtId="0" fontId="9" fillId="0" borderId="0" xfId="0" applyFont="1" applyFill="1" applyAlignment="1">
      <alignment horizontal="left" vertical="top" wrapText="1"/>
    </xf>
    <xf numFmtId="0" fontId="0" fillId="0" borderId="0" xfId="0" applyAlignment="1">
      <alignment horizontal="left" vertical="top" wrapText="1"/>
    </xf>
    <xf numFmtId="0" fontId="48" fillId="0" borderId="0" xfId="0" applyFont="1" applyAlignment="1">
      <alignment vertical="top" wrapText="1"/>
    </xf>
    <xf numFmtId="0" fontId="8" fillId="0" borderId="0" xfId="0" applyFont="1" applyFill="1" applyAlignment="1">
      <alignment horizontal="left" vertical="top" wrapText="1"/>
    </xf>
    <xf numFmtId="0" fontId="25" fillId="0" borderId="26" xfId="0" applyFont="1" applyBorder="1" applyAlignment="1"/>
    <xf numFmtId="0" fontId="0" fillId="0" borderId="24" xfId="0" applyBorder="1" applyAlignment="1"/>
    <xf numFmtId="0" fontId="25" fillId="0" borderId="24" xfId="0" applyFont="1" applyBorder="1" applyAlignment="1">
      <alignment horizontal="center"/>
    </xf>
    <xf numFmtId="0" fontId="25" fillId="0" borderId="25" xfId="0" applyFont="1" applyBorder="1" applyAlignment="1">
      <alignment horizontal="center"/>
    </xf>
    <xf numFmtId="0" fontId="25" fillId="0" borderId="7" xfId="0" applyFont="1" applyBorder="1" applyAlignment="1">
      <alignment horizontal="center"/>
    </xf>
    <xf numFmtId="0" fontId="25" fillId="0" borderId="12" xfId="0" applyFont="1" applyBorder="1" applyAlignment="1">
      <alignment horizontal="center"/>
    </xf>
    <xf numFmtId="0" fontId="22" fillId="0" borderId="8" xfId="0" applyFont="1" applyBorder="1" applyAlignment="1"/>
    <xf numFmtId="0" fontId="0" fillId="0" borderId="9" xfId="0" applyBorder="1" applyAlignment="1"/>
    <xf numFmtId="0" fontId="25" fillId="0" borderId="13" xfId="0" applyFont="1" applyBorder="1" applyAlignment="1"/>
    <xf numFmtId="0" fontId="0" fillId="0" borderId="6" xfId="0" applyBorder="1" applyAlignment="1"/>
    <xf numFmtId="0" fontId="25" fillId="0" borderId="11" xfId="0" applyFont="1" applyBorder="1" applyAlignment="1"/>
    <xf numFmtId="0" fontId="0" fillId="0" borderId="7" xfId="0" applyBorder="1" applyAlignment="1"/>
    <xf numFmtId="0" fontId="22" fillId="0" borderId="9" xfId="0" applyFont="1" applyBorder="1" applyAlignment="1">
      <alignment horizontal="center" wrapText="1"/>
    </xf>
    <xf numFmtId="0" fontId="25" fillId="0" borderId="9" xfId="0" applyFont="1" applyBorder="1" applyAlignment="1">
      <alignment horizontal="center" wrapText="1"/>
    </xf>
    <xf numFmtId="0" fontId="25" fillId="0" borderId="10" xfId="0" applyFont="1" applyBorder="1" applyAlignment="1">
      <alignment horizontal="center" wrapText="1"/>
    </xf>
    <xf numFmtId="0" fontId="25" fillId="0" borderId="6" xfId="0" applyFont="1" applyBorder="1" applyAlignment="1">
      <alignment horizontal="center"/>
    </xf>
    <xf numFmtId="0" fontId="25" fillId="0" borderId="14" xfId="0" applyFont="1" applyBorder="1" applyAlignment="1">
      <alignment horizontal="center"/>
    </xf>
    <xf numFmtId="0" fontId="34" fillId="0" borderId="34" xfId="0" applyFont="1" applyBorder="1" applyAlignment="1" applyProtection="1">
      <alignment horizontal="center"/>
    </xf>
    <xf numFmtId="0" fontId="34" fillId="0" borderId="1" xfId="0" applyFont="1" applyBorder="1" applyAlignment="1" applyProtection="1">
      <alignment horizontal="center"/>
    </xf>
    <xf numFmtId="0" fontId="34" fillId="0" borderId="2" xfId="0" applyFont="1" applyBorder="1" applyAlignment="1" applyProtection="1">
      <alignment horizontal="center"/>
    </xf>
    <xf numFmtId="0" fontId="25" fillId="0" borderId="8" xfId="0" applyFont="1" applyBorder="1" applyAlignment="1" applyProtection="1">
      <alignment vertical="top"/>
    </xf>
    <xf numFmtId="0" fontId="0" fillId="0" borderId="9" xfId="0" applyBorder="1" applyAlignment="1" applyProtection="1">
      <alignment vertical="top"/>
    </xf>
    <xf numFmtId="0" fontId="25" fillId="0" borderId="4" xfId="0" applyFont="1" applyBorder="1" applyAlignment="1" applyProtection="1">
      <alignment vertical="top"/>
    </xf>
    <xf numFmtId="0" fontId="0" fillId="0" borderId="30" xfId="0" applyBorder="1" applyAlignment="1" applyProtection="1">
      <alignment vertical="top"/>
    </xf>
    <xf numFmtId="0" fontId="0" fillId="0" borderId="31" xfId="0" applyBorder="1" applyAlignment="1">
      <alignment vertical="top"/>
    </xf>
    <xf numFmtId="0" fontId="0" fillId="0" borderId="28" xfId="0" applyBorder="1" applyAlignment="1">
      <alignment vertical="top"/>
    </xf>
    <xf numFmtId="0" fontId="22" fillId="0" borderId="20" xfId="0" applyFont="1" applyBorder="1" applyAlignment="1">
      <alignment horizontal="left" vertical="center"/>
    </xf>
    <xf numFmtId="0" fontId="0" fillId="0" borderId="32" xfId="0" applyBorder="1" applyAlignment="1"/>
    <xf numFmtId="0" fontId="22" fillId="0" borderId="32" xfId="0" applyFont="1" applyBorder="1" applyAlignment="1">
      <alignment horizontal="center" vertical="center" wrapText="1"/>
    </xf>
    <xf numFmtId="0" fontId="25" fillId="0" borderId="32" xfId="0" applyFont="1" applyBorder="1" applyAlignment="1">
      <alignment horizontal="center" vertical="center" wrapText="1"/>
    </xf>
    <xf numFmtId="0" fontId="25" fillId="0" borderId="33" xfId="0" applyFont="1" applyBorder="1" applyAlignment="1">
      <alignment horizontal="center" vertical="center" wrapText="1"/>
    </xf>
    <xf numFmtId="0" fontId="4" fillId="0" borderId="38" xfId="0" applyFont="1" applyBorder="1" applyAlignment="1">
      <alignment horizontal="center"/>
    </xf>
    <xf numFmtId="0" fontId="4" fillId="0" borderId="35" xfId="0" applyFont="1" applyBorder="1" applyAlignment="1">
      <alignment horizontal="center"/>
    </xf>
    <xf numFmtId="0" fontId="4" fillId="0" borderId="44" xfId="0" applyFont="1" applyBorder="1" applyAlignment="1">
      <alignment horizontal="center"/>
    </xf>
    <xf numFmtId="0" fontId="4" fillId="0" borderId="78" xfId="0" applyFont="1" applyBorder="1" applyAlignment="1">
      <alignment horizontal="center"/>
    </xf>
    <xf numFmtId="0" fontId="0" fillId="0" borderId="52" xfId="0" applyBorder="1" applyAlignment="1">
      <alignment horizontal="center"/>
    </xf>
    <xf numFmtId="0" fontId="0" fillId="0" borderId="35" xfId="0" applyBorder="1" applyAlignment="1">
      <alignment horizontal="center"/>
    </xf>
    <xf numFmtId="0" fontId="22" fillId="0" borderId="34" xfId="0" applyFont="1" applyBorder="1" applyAlignment="1">
      <alignment horizontal="center" vertical="center" wrapText="1"/>
    </xf>
    <xf numFmtId="0" fontId="0" fillId="0" borderId="2" xfId="0" applyBorder="1" applyAlignment="1">
      <alignment horizontal="center" vertical="center" wrapText="1"/>
    </xf>
    <xf numFmtId="0" fontId="22" fillId="0" borderId="20" xfId="0" applyFont="1" applyBorder="1" applyAlignment="1">
      <alignment horizontal="left" vertical="center" wrapText="1"/>
    </xf>
    <xf numFmtId="0" fontId="0" fillId="0" borderId="32" xfId="0" applyBorder="1" applyAlignment="1">
      <alignment wrapText="1"/>
    </xf>
    <xf numFmtId="0" fontId="25" fillId="0" borderId="66" xfId="0" applyFont="1" applyBorder="1" applyAlignment="1" applyProtection="1">
      <alignment horizontal="center" wrapText="1"/>
      <protection locked="0"/>
    </xf>
    <xf numFmtId="0" fontId="25" fillId="0" borderId="74" xfId="0" applyFont="1" applyBorder="1" applyAlignment="1" applyProtection="1">
      <alignment horizontal="center" wrapText="1"/>
      <protection locked="0"/>
    </xf>
    <xf numFmtId="0" fontId="25" fillId="0" borderId="58" xfId="0" applyFont="1" applyBorder="1" applyAlignment="1" applyProtection="1">
      <alignment horizontal="center" vertical="top" wrapText="1"/>
    </xf>
    <xf numFmtId="0" fontId="25" fillId="0" borderId="45" xfId="0" applyFont="1" applyBorder="1" applyAlignment="1" applyProtection="1">
      <alignment horizontal="center" vertical="top" wrapText="1"/>
    </xf>
    <xf numFmtId="0" fontId="0" fillId="0" borderId="38" xfId="0" applyBorder="1" applyAlignment="1">
      <alignment horizontal="center"/>
    </xf>
    <xf numFmtId="0" fontId="55" fillId="14" borderId="4" xfId="7" applyFont="1" applyFill="1" applyBorder="1" applyAlignment="1">
      <alignment horizontal="left" vertical="top"/>
    </xf>
    <xf numFmtId="0" fontId="55" fillId="14" borderId="5" xfId="7" applyFont="1" applyFill="1" applyBorder="1" applyAlignment="1">
      <alignment horizontal="left" vertical="top"/>
    </xf>
    <xf numFmtId="0" fontId="55" fillId="14" borderId="31" xfId="7" applyFont="1" applyFill="1" applyBorder="1" applyAlignment="1">
      <alignment horizontal="left" vertical="top"/>
    </xf>
    <xf numFmtId="0" fontId="55" fillId="14" borderId="43" xfId="7" applyFont="1" applyFill="1" applyBorder="1" applyAlignment="1">
      <alignment horizontal="left" vertical="top"/>
    </xf>
    <xf numFmtId="0" fontId="54" fillId="0" borderId="33" xfId="7" applyFont="1" applyFill="1" applyBorder="1" applyAlignment="1">
      <alignment horizontal="center" vertical="top" wrapText="1"/>
    </xf>
    <xf numFmtId="0" fontId="54" fillId="0" borderId="56" xfId="7" applyFont="1" applyFill="1" applyBorder="1" applyAlignment="1">
      <alignment horizontal="center" vertical="top" wrapText="1"/>
    </xf>
    <xf numFmtId="0" fontId="54" fillId="0" borderId="15" xfId="7" applyFont="1" applyFill="1" applyBorder="1" applyAlignment="1">
      <alignment horizontal="center" vertical="center" wrapText="1"/>
    </xf>
    <xf numFmtId="0" fontId="54" fillId="0" borderId="0" xfId="7" applyFont="1" applyFill="1" applyBorder="1" applyAlignment="1">
      <alignment horizontal="center" vertical="center" wrapText="1"/>
    </xf>
    <xf numFmtId="0" fontId="54" fillId="0" borderId="0" xfId="7" applyFont="1" applyAlignment="1">
      <alignment horizontal="center" vertical="center" wrapText="1"/>
    </xf>
    <xf numFmtId="0" fontId="54" fillId="0" borderId="51" xfId="7" applyFont="1" applyBorder="1" applyAlignment="1">
      <alignment horizontal="center" vertical="center" wrapText="1"/>
    </xf>
    <xf numFmtId="0" fontId="54" fillId="0" borderId="55" xfId="7" applyFont="1" applyFill="1" applyBorder="1" applyAlignment="1">
      <alignment horizontal="center" vertical="top" wrapText="1"/>
    </xf>
    <xf numFmtId="0" fontId="54" fillId="0" borderId="40" xfId="7" applyFont="1" applyFill="1" applyBorder="1" applyAlignment="1">
      <alignment horizontal="center" vertical="top" wrapText="1"/>
    </xf>
    <xf numFmtId="0" fontId="54" fillId="0" borderId="47" xfId="7" applyFont="1" applyFill="1" applyBorder="1" applyAlignment="1">
      <alignment horizontal="center" vertical="top" wrapText="1"/>
    </xf>
    <xf numFmtId="0" fontId="54" fillId="0" borderId="73" xfId="0" applyFont="1" applyFill="1" applyBorder="1" applyAlignment="1">
      <alignment horizontal="center" vertical="top"/>
    </xf>
    <xf numFmtId="0" fontId="54" fillId="0" borderId="71" xfId="0" applyFont="1" applyFill="1" applyBorder="1" applyAlignment="1">
      <alignment horizontal="center" vertical="top"/>
    </xf>
    <xf numFmtId="0" fontId="55" fillId="24" borderId="39" xfId="0" applyFont="1" applyFill="1" applyBorder="1" applyAlignment="1">
      <alignment horizontal="left" vertical="top" wrapText="1"/>
    </xf>
    <xf numFmtId="0" fontId="55" fillId="24" borderId="28" xfId="0" applyFont="1" applyFill="1" applyBorder="1" applyAlignment="1">
      <alignment horizontal="left" vertical="top" wrapText="1"/>
    </xf>
    <xf numFmtId="0" fontId="55" fillId="24" borderId="41" xfId="0" applyFont="1" applyFill="1" applyBorder="1" applyAlignment="1">
      <alignment horizontal="center" vertical="top" wrapText="1"/>
    </xf>
    <xf numFmtId="0" fontId="55" fillId="24" borderId="43" xfId="0" applyFont="1" applyFill="1" applyBorder="1" applyAlignment="1">
      <alignment horizontal="center" vertical="top" wrapText="1"/>
    </xf>
    <xf numFmtId="0" fontId="55" fillId="24" borderId="0" xfId="0" applyFont="1" applyFill="1" applyBorder="1" applyAlignment="1">
      <alignment horizontal="left" vertical="top" wrapText="1"/>
    </xf>
    <xf numFmtId="0" fontId="55" fillId="24" borderId="42" xfId="0" applyFont="1" applyFill="1" applyBorder="1" applyAlignment="1">
      <alignment horizontal="left" vertical="top" wrapText="1"/>
    </xf>
    <xf numFmtId="0" fontId="55" fillId="24" borderId="40" xfId="0" applyFont="1" applyFill="1" applyBorder="1" applyAlignment="1">
      <alignment horizontal="left" vertical="top"/>
    </xf>
    <xf numFmtId="0" fontId="55" fillId="24" borderId="41" xfId="0" applyFont="1" applyFill="1" applyBorder="1" applyAlignment="1">
      <alignment horizontal="left" vertical="top"/>
    </xf>
    <xf numFmtId="0" fontId="55" fillId="24" borderId="31" xfId="0" applyFont="1" applyFill="1" applyBorder="1" applyAlignment="1">
      <alignment horizontal="left" vertical="top"/>
    </xf>
    <xf numFmtId="0" fontId="55" fillId="24" borderId="43" xfId="0" applyFont="1" applyFill="1" applyBorder="1" applyAlignment="1">
      <alignment horizontal="left" vertical="top"/>
    </xf>
    <xf numFmtId="0" fontId="55" fillId="24" borderId="40" xfId="0" applyFont="1" applyFill="1" applyBorder="1" applyAlignment="1">
      <alignment horizontal="left" vertical="top" wrapText="1"/>
    </xf>
    <xf numFmtId="0" fontId="55" fillId="24" borderId="31" xfId="0" applyFont="1" applyFill="1" applyBorder="1" applyAlignment="1">
      <alignment horizontal="left" vertical="top" wrapText="1"/>
    </xf>
    <xf numFmtId="0" fontId="55" fillId="14" borderId="4" xfId="2" applyFont="1" applyFill="1" applyBorder="1" applyAlignment="1">
      <alignment horizontal="left" vertical="top"/>
    </xf>
    <xf numFmtId="0" fontId="55" fillId="14" borderId="5" xfId="2" applyFont="1" applyFill="1" applyBorder="1" applyAlignment="1">
      <alignment horizontal="left" vertical="top"/>
    </xf>
    <xf numFmtId="0" fontId="55" fillId="14" borderId="31" xfId="2" applyFont="1" applyFill="1" applyBorder="1" applyAlignment="1">
      <alignment horizontal="left" vertical="top"/>
    </xf>
    <xf numFmtId="0" fontId="55" fillId="14" borderId="43" xfId="2" applyFont="1" applyFill="1" applyBorder="1" applyAlignment="1">
      <alignment horizontal="left" vertical="top"/>
    </xf>
    <xf numFmtId="0" fontId="54" fillId="24" borderId="82" xfId="0" applyFont="1" applyFill="1" applyBorder="1" applyAlignment="1">
      <alignment horizontal="left" vertical="top" wrapText="1"/>
    </xf>
    <xf numFmtId="0" fontId="54" fillId="24" borderId="73" xfId="0" applyFont="1" applyFill="1" applyBorder="1" applyAlignment="1">
      <alignment horizontal="left" vertical="top" wrapText="1"/>
    </xf>
    <xf numFmtId="0" fontId="54" fillId="0" borderId="67" xfId="0" applyFont="1" applyFill="1" applyBorder="1" applyAlignment="1">
      <alignment horizontal="center" vertical="top" wrapText="1"/>
    </xf>
    <xf numFmtId="0" fontId="54" fillId="0" borderId="77" xfId="0" applyFont="1" applyFill="1" applyBorder="1" applyAlignment="1">
      <alignment horizontal="center" vertical="top" wrapText="1"/>
    </xf>
    <xf numFmtId="0" fontId="54" fillId="0" borderId="67" xfId="0" applyFont="1" applyFill="1" applyBorder="1" applyAlignment="1">
      <alignment horizontal="center" wrapText="1"/>
    </xf>
    <xf numFmtId="0" fontId="54" fillId="0" borderId="77" xfId="0" applyFont="1" applyFill="1" applyBorder="1" applyAlignment="1">
      <alignment horizontal="center" wrapText="1"/>
    </xf>
    <xf numFmtId="0" fontId="54" fillId="0" borderId="6" xfId="0" applyFont="1" applyFill="1" applyBorder="1" applyAlignment="1">
      <alignment horizontal="center" wrapText="1"/>
    </xf>
    <xf numFmtId="0" fontId="54" fillId="0" borderId="6" xfId="0" applyFont="1" applyFill="1" applyBorder="1" applyAlignment="1">
      <alignment horizontal="center" vertical="top" wrapText="1"/>
    </xf>
    <xf numFmtId="0" fontId="54" fillId="0" borderId="55" xfId="0" applyFont="1" applyFill="1" applyBorder="1" applyAlignment="1">
      <alignment vertical="top" wrapText="1"/>
    </xf>
    <xf numFmtId="0" fontId="54" fillId="0" borderId="47" xfId="0" applyFont="1" applyFill="1" applyBorder="1" applyAlignment="1">
      <alignment vertical="top" wrapText="1"/>
    </xf>
    <xf numFmtId="0" fontId="62" fillId="12" borderId="80" xfId="0" applyFont="1" applyFill="1" applyBorder="1" applyAlignment="1">
      <alignment horizontal="center" vertical="top" wrapText="1"/>
    </xf>
    <xf numFmtId="0" fontId="62" fillId="12" borderId="83" xfId="0" applyFont="1" applyFill="1" applyBorder="1" applyAlignment="1">
      <alignment horizontal="center" vertical="top" wrapText="1"/>
    </xf>
    <xf numFmtId="0" fontId="54" fillId="0" borderId="31" xfId="0" applyFont="1" applyFill="1" applyBorder="1" applyAlignment="1">
      <alignment vertical="top" wrapText="1"/>
    </xf>
    <xf numFmtId="0" fontId="54" fillId="0" borderId="40" xfId="0" applyFont="1" applyFill="1" applyBorder="1" applyAlignment="1">
      <alignment vertical="top" wrapText="1"/>
    </xf>
    <xf numFmtId="0" fontId="54" fillId="21" borderId="80" xfId="0" applyFont="1" applyFill="1" applyBorder="1" applyAlignment="1">
      <alignment vertical="top" wrapText="1"/>
    </xf>
    <xf numFmtId="0" fontId="54" fillId="21" borderId="0" xfId="0" applyFont="1" applyFill="1" applyBorder="1" applyAlignment="1">
      <alignment vertical="top" wrapText="1"/>
    </xf>
    <xf numFmtId="0" fontId="54" fillId="0" borderId="51" xfId="0" applyFont="1" applyFill="1" applyBorder="1" applyAlignment="1">
      <alignment vertical="top" wrapText="1"/>
    </xf>
    <xf numFmtId="0" fontId="55" fillId="24" borderId="70" xfId="0" applyFont="1" applyFill="1" applyBorder="1" applyAlignment="1">
      <alignment horizontal="left" vertical="top" wrapText="1"/>
    </xf>
    <xf numFmtId="0" fontId="55" fillId="24" borderId="73" xfId="0" applyFont="1" applyFill="1" applyBorder="1" applyAlignment="1">
      <alignment horizontal="left" vertical="top" wrapText="1"/>
    </xf>
    <xf numFmtId="0" fontId="55" fillId="24" borderId="71" xfId="0" applyFont="1" applyFill="1" applyBorder="1" applyAlignment="1">
      <alignment horizontal="left" vertical="top" wrapText="1"/>
    </xf>
    <xf numFmtId="0" fontId="54" fillId="24" borderId="49" xfId="0" applyFont="1" applyFill="1" applyBorder="1" applyAlignment="1">
      <alignment horizontal="left" vertical="top" wrapText="1"/>
    </xf>
    <xf numFmtId="0" fontId="54" fillId="24" borderId="42" xfId="0" applyFont="1" applyFill="1" applyBorder="1" applyAlignment="1">
      <alignment horizontal="left" vertical="top" wrapText="1"/>
    </xf>
    <xf numFmtId="0" fontId="55" fillId="24" borderId="4" xfId="0" applyFont="1" applyFill="1" applyBorder="1" applyAlignment="1">
      <alignment horizontal="left" vertical="top" wrapText="1"/>
    </xf>
    <xf numFmtId="0" fontId="55" fillId="24" borderId="5" xfId="0" applyFont="1" applyFill="1" applyBorder="1" applyAlignment="1">
      <alignment horizontal="left" vertical="top" wrapText="1"/>
    </xf>
    <xf numFmtId="0" fontId="55" fillId="24" borderId="41" xfId="0" applyFont="1" applyFill="1" applyBorder="1" applyAlignment="1">
      <alignment horizontal="left" vertical="top" wrapText="1"/>
    </xf>
    <xf numFmtId="0" fontId="55" fillId="24" borderId="43" xfId="0" applyFont="1" applyFill="1" applyBorder="1" applyAlignment="1">
      <alignment horizontal="left" vertical="top" wrapText="1"/>
    </xf>
    <xf numFmtId="0" fontId="54" fillId="24" borderId="0" xfId="0" applyFont="1" applyFill="1" applyBorder="1" applyAlignment="1">
      <alignment horizontal="left" vertical="top" wrapText="1"/>
    </xf>
  </cellXfs>
  <cellStyles count="13">
    <cellStyle name="20% - Accent1" xfId="1" builtinId="30"/>
    <cellStyle name="Bad" xfId="10" builtinId="27"/>
    <cellStyle name="Hyperlink" xfId="6" builtinId="8"/>
    <cellStyle name="Normal" xfId="0" builtinId="0"/>
    <cellStyle name="Normal 2" xfId="2" xr:uid="{00000000-0005-0000-0000-000004000000}"/>
    <cellStyle name="Normal 2 2" xfId="8" xr:uid="{00000000-0005-0000-0000-000005000000}"/>
    <cellStyle name="Normal 2 3" xfId="12" xr:uid="{00000000-0005-0000-0000-000006000000}"/>
    <cellStyle name="Normal 3" xfId="3" xr:uid="{00000000-0005-0000-0000-000007000000}"/>
    <cellStyle name="Normal 4" xfId="7" xr:uid="{00000000-0005-0000-0000-000008000000}"/>
    <cellStyle name="Normal 5" xfId="9" xr:uid="{00000000-0005-0000-0000-000009000000}"/>
    <cellStyle name="Normal 6" xfId="4" xr:uid="{00000000-0005-0000-0000-00000A000000}"/>
    <cellStyle name="Normal_Fail_Metal_sites_with_data" xfId="11" xr:uid="{00000000-0005-0000-0000-00000B000000}"/>
    <cellStyle name="Percent 2" xfId="5" xr:uid="{00000000-0005-0000-0000-00000C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2CAE2C"/>
      <rgbColor rgb="00000080"/>
      <rgbColor rgb="006699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6B57C1"/>
      <rgbColor rgb="00FFCC99"/>
      <rgbColor rgb="003366FF"/>
      <rgbColor rgb="0033CCCC"/>
      <rgbColor rgb="00C9DDB5"/>
      <rgbColor rgb="00FFCC00"/>
      <rgbColor rgb="00FF9900"/>
      <rgbColor rgb="00FF6600"/>
      <rgbColor rgb="00666699"/>
      <rgbColor rgb="00969696"/>
      <rgbColor rgb="00003366"/>
      <rgbColor rgb="001F2E00"/>
      <rgbColor rgb="00003300"/>
      <rgbColor rgb="00333300"/>
      <rgbColor rgb="00760000"/>
      <rgbColor rgb="005C1E3D"/>
      <rgbColor rgb="00333399"/>
      <rgbColor rgb="00333333"/>
    </indexedColors>
    <mruColors>
      <color rgb="FFA6A6A6"/>
      <color rgb="FFFFFF99"/>
      <color rgb="FF1F2E00"/>
      <color rgb="FF0000CC"/>
      <color rgb="FFCCFFCC"/>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2.xml"/><Relationship Id="rId21" Type="http://schemas.openxmlformats.org/officeDocument/2006/relationships/worksheet" Target="worksheets/sheet21.xml"/><Relationship Id="rId34" Type="http://schemas.openxmlformats.org/officeDocument/2006/relationships/theme" Target="theme/theme1.xml"/><Relationship Id="rId42" Type="http://schemas.openxmlformats.org/officeDocument/2006/relationships/customXml" Target="../customXml/item4.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calcChain" Target="calcChain.xml"/><Relationship Id="rId40"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 Id="rId43" Type="http://schemas.openxmlformats.org/officeDocument/2006/relationships/customXml" Target="../customXml/item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activeX1.xml><?xml version="1.0" encoding="utf-8"?>
<ax:ocx xmlns:ax="http://schemas.microsoft.com/office/2006/activeX" xmlns:r="http://schemas.openxmlformats.org/officeDocument/2006/relationships" ax:classid="{D7053240-CE69-11CD-A777-00DD01143C57}" r:id="rId1"/>
</file>

<file path=xl/activeX/activeX2.xml><?xml version="1.0" encoding="utf-8"?>
<ax:ocx xmlns:ax="http://schemas.microsoft.com/office/2006/activeX" xmlns:r="http://schemas.openxmlformats.org/officeDocument/2006/relationships" ax:classid="{D7053240-CE69-11CD-A777-00DD01143C57}" r:id="rId1"/>
</file>

<file path=xl/activeX/activeX3.xml><?xml version="1.0" encoding="utf-8"?>
<ax:ocx xmlns:ax="http://schemas.microsoft.com/office/2006/activeX" xmlns:r="http://schemas.openxmlformats.org/officeDocument/2006/relationships" ax:classid="{D7053240-CE69-11CD-A777-00DD01143C57}" r:id="rId1"/>
</file>

<file path=xl/activeX/activeX4.xml><?xml version="1.0" encoding="utf-8"?>
<ax:ocx xmlns:ax="http://schemas.microsoft.com/office/2006/activeX" xmlns:r="http://schemas.openxmlformats.org/officeDocument/2006/relationships" ax:classid="{D7053240-CE69-11CD-A777-00DD01143C57}" r:id="rId1"/>
</file>

<file path=xl/activeX/activeX5.xml><?xml version="1.0" encoding="utf-8"?>
<ax:ocx xmlns:ax="http://schemas.microsoft.com/office/2006/activeX" xmlns:r="http://schemas.openxmlformats.org/officeDocument/2006/relationships" ax:classid="{D7053240-CE69-11CD-A777-00DD01143C57}" r:id="rId1"/>
</file>

<file path=xl/activeX/activeX6.xml><?xml version="1.0" encoding="utf-8"?>
<ax:ocx xmlns:ax="http://schemas.microsoft.com/office/2006/activeX" xmlns:r="http://schemas.openxmlformats.org/officeDocument/2006/relationships" ax:classid="{D7053240-CE69-11CD-A777-00DD01143C57}" r:id="rId1"/>
</file>

<file path=xl/activeX/activeX7.xml><?xml version="1.0" encoding="utf-8"?>
<ax:ocx xmlns:ax="http://schemas.microsoft.com/office/2006/activeX" xmlns:r="http://schemas.openxmlformats.org/officeDocument/2006/relationships" ax:classid="{D7053240-CE69-11CD-A777-00DD01143C57}" r:id="rId1"/>
</file>

<file path=xl/activeX/activeX8.xml><?xml version="1.0" encoding="utf-8"?>
<ax:ocx xmlns:ax="http://schemas.microsoft.com/office/2006/activeX" xmlns:r="http://schemas.openxmlformats.org/officeDocument/2006/relationships" ax:classid="{D7053240-CE69-11CD-A777-00DD01143C57}" r:id="rId1"/>
</file>

<file path=xl/activeX/activeX9.xml><?xml version="1.0" encoding="utf-8"?>
<ax:ocx xmlns:ax="http://schemas.microsoft.com/office/2006/activeX" xmlns:r="http://schemas.openxmlformats.org/officeDocument/2006/relationships" ax:classid="{D7053240-CE69-11CD-A777-00DD01143C57}" r:id="rId1"/>
</file>

<file path=xl/activeX/activeX10.xml><?xml version="1.0" encoding="utf-8"?>
<ax:ocx xmlns:ax="http://schemas.microsoft.com/office/2006/activeX" xmlns:r="http://schemas.openxmlformats.org/officeDocument/2006/relationships" ax:classid="{D7053240-CE69-11CD-A777-00DD01143C57}" r:id="rId1"/>
</file>

<file path=xl/activeX/activeX11.xml><?xml version="1.0" encoding="utf-8"?>
<ax:ocx xmlns:ax="http://schemas.microsoft.com/office/2006/activeX" xmlns:r="http://schemas.openxmlformats.org/officeDocument/2006/relationships" ax:classid="{D7053240-CE69-11CD-A777-00DD01143C57}" r:id="rId1"/>
</file>

<file path=xl/activeX/activeX12.xml><?xml version="1.0" encoding="utf-8"?>
<ax:ocx xmlns:ax="http://schemas.microsoft.com/office/2006/activeX" xmlns:r="http://schemas.openxmlformats.org/officeDocument/2006/relationships" ax:classid="{D7053240-CE69-11CD-A777-00DD01143C57}" r:id="rId1"/>
</file>

<file path=xl/activeX/activeX13.xml><?xml version="1.0" encoding="utf-8"?>
<ax:ocx xmlns:ax="http://schemas.microsoft.com/office/2006/activeX" xmlns:r="http://schemas.openxmlformats.org/officeDocument/2006/relationships" ax:classid="{D7053240-CE69-11CD-A777-00DD01143C57}" r:id="rId1"/>
</file>

<file path=xl/activeX/activeX14.xml><?xml version="1.0" encoding="utf-8"?>
<ax:ocx xmlns:ax="http://schemas.microsoft.com/office/2006/activeX" xmlns:r="http://schemas.openxmlformats.org/officeDocument/2006/relationships" ax:classid="{D7053240-CE69-11CD-A777-00DD01143C57}" r:id="rId1"/>
</file>

<file path=xl/activeX/activeX15.xml><?xml version="1.0" encoding="utf-8"?>
<ax:ocx xmlns:ax="http://schemas.microsoft.com/office/2006/activeX" xmlns:r="http://schemas.openxmlformats.org/officeDocument/2006/relationships" ax:classid="{D7053240-CE69-11CD-A777-00DD01143C57}" r:id="rId1"/>
</file>

<file path=xl/activeX/activeX16.xml><?xml version="1.0" encoding="utf-8"?>
<ax:ocx xmlns:ax="http://schemas.microsoft.com/office/2006/activeX" xmlns:r="http://schemas.openxmlformats.org/officeDocument/2006/relationships" ax:classid="{D7053240-CE69-11CD-A777-00DD01143C57}" r:id="rId1"/>
</file>

<file path=xl/activeX/activeX17.xml><?xml version="1.0" encoding="utf-8"?>
<ax:ocx xmlns:ax="http://schemas.microsoft.com/office/2006/activeX" xmlns:r="http://schemas.openxmlformats.org/officeDocument/2006/relationships" ax:classid="{D7053240-CE69-11CD-A777-00DD01143C57}" r:id="rId1"/>
</file>

<file path=xl/activeX/activeX18.xml><?xml version="1.0" encoding="utf-8"?>
<ax:ocx xmlns:ax="http://schemas.microsoft.com/office/2006/activeX" xmlns:r="http://schemas.openxmlformats.org/officeDocument/2006/relationships" ax:classid="{D7053240-CE69-11CD-A777-00DD01143C57}" r:id="rId1"/>
</file>

<file path=xl/activeX/activeX19.xml><?xml version="1.0" encoding="utf-8"?>
<ax:ocx xmlns:ax="http://schemas.microsoft.com/office/2006/activeX" xmlns:r="http://schemas.openxmlformats.org/officeDocument/2006/relationships" ax:classid="{D7053240-CE69-11CD-A777-00DD01143C57}" r:id="rId1"/>
</file>

<file path=xl/activeX/activeX20.xml><?xml version="1.0" encoding="utf-8"?>
<ax:ocx xmlns:ax="http://schemas.microsoft.com/office/2006/activeX" xmlns:r="http://schemas.openxmlformats.org/officeDocument/2006/relationships" ax:classid="{D7053240-CE69-11CD-A777-00DD01143C57}" r:id="rId1"/>
</file>

<file path=xl/activeX/activeX21.xml><?xml version="1.0" encoding="utf-8"?>
<ax:ocx xmlns:ax="http://schemas.microsoft.com/office/2006/activeX" xmlns:r="http://schemas.openxmlformats.org/officeDocument/2006/relationships" ax:classid="{D7053240-CE69-11CD-A777-00DD01143C57}" r:id="rId1"/>
</file>

<file path=xl/activeX/activeX22.xml><?xml version="1.0" encoding="utf-8"?>
<ax:ocx xmlns:ax="http://schemas.microsoft.com/office/2006/activeX" xmlns:r="http://schemas.openxmlformats.org/officeDocument/2006/relationships" ax:classid="{D7053240-CE69-11CD-A777-00DD01143C57}" r:id="rId1"/>
</file>

<file path=xl/activeX/activeX23.xml><?xml version="1.0" encoding="utf-8"?>
<ax:ocx xmlns:ax="http://schemas.microsoft.com/office/2006/activeX" xmlns:r="http://schemas.openxmlformats.org/officeDocument/2006/relationships" ax:classid="{D7053240-CE69-11CD-A777-00DD01143C57}" r:id="rId1"/>
</file>

<file path=xl/activeX/activeX24.xml><?xml version="1.0" encoding="utf-8"?>
<ax:ocx xmlns:ax="http://schemas.microsoft.com/office/2006/activeX" xmlns:r="http://schemas.openxmlformats.org/officeDocument/2006/relationships" ax:classid="{D7053240-CE69-11CD-A777-00DD01143C57}" r:id="rId1"/>
</file>

<file path=xl/drawings/_rels/drawing1.xml.rels><?xml version="1.0" encoding="UTF-8" standalone="yes"?>
<Relationships xmlns="http://schemas.openxmlformats.org/package/2006/relationships"><Relationship Id="rId1" Type="http://schemas.openxmlformats.org/officeDocument/2006/relationships/hyperlink" Target="http://www.wfduk.org/contact" TargetMode="External"/></Relationships>
</file>

<file path=xl/drawings/_rels/drawing8.xml.rels><?xml version="1.0" encoding="UTF-8" standalone="yes"?>
<Relationships xmlns="http://schemas.openxmlformats.org/package/2006/relationships"><Relationship Id="rId1" Type="http://schemas.openxmlformats.org/officeDocument/2006/relationships/image" Target="../media/image18.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emf"/><Relationship Id="rId1" Type="http://schemas.openxmlformats.org/officeDocument/2006/relationships/image" Target="../media/image7.emf"/><Relationship Id="rId6" Type="http://schemas.openxmlformats.org/officeDocument/2006/relationships/image" Target="../media/image12.emf"/><Relationship Id="rId5" Type="http://schemas.openxmlformats.org/officeDocument/2006/relationships/image" Target="../media/image11.emf"/><Relationship Id="rId4" Type="http://schemas.openxmlformats.org/officeDocument/2006/relationships/image" Target="../media/image10.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3.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8.vml.rels><?xml version="1.0" encoding="UTF-8" standalone="yes"?>
<Relationships xmlns="http://schemas.openxmlformats.org/package/2006/relationships"><Relationship Id="rId3" Type="http://schemas.openxmlformats.org/officeDocument/2006/relationships/image" Target="../media/image15.emf"/><Relationship Id="rId2" Type="http://schemas.openxmlformats.org/officeDocument/2006/relationships/image" Target="../media/image16.emf"/><Relationship Id="rId1" Type="http://schemas.openxmlformats.org/officeDocument/2006/relationships/image" Target="../media/image17.emf"/></Relationships>
</file>

<file path=xl/drawings/_rels/vmlDrawing9.vml.rels><?xml version="1.0" encoding="UTF-8" standalone="yes"?>
<Relationships xmlns="http://schemas.openxmlformats.org/package/2006/relationships"><Relationship Id="rId3" Type="http://schemas.openxmlformats.org/officeDocument/2006/relationships/image" Target="../media/image21.emf"/><Relationship Id="rId2" Type="http://schemas.openxmlformats.org/officeDocument/2006/relationships/image" Target="../media/image20.emf"/><Relationship Id="rId1" Type="http://schemas.openxmlformats.org/officeDocument/2006/relationships/image" Target="../media/image19.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22.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23.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2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25.emf"/></Relationships>
</file>

<file path=xl/drawings/drawing1.xml><?xml version="1.0" encoding="utf-8"?>
<xdr:wsDr xmlns:xdr="http://schemas.openxmlformats.org/drawingml/2006/spreadsheetDrawing" xmlns:a="http://schemas.openxmlformats.org/drawingml/2006/main">
  <xdr:twoCellAnchor>
    <xdr:from>
      <xdr:col>2</xdr:col>
      <xdr:colOff>228600</xdr:colOff>
      <xdr:row>3</xdr:row>
      <xdr:rowOff>38100</xdr:rowOff>
    </xdr:from>
    <xdr:to>
      <xdr:col>13</xdr:col>
      <xdr:colOff>438150</xdr:colOff>
      <xdr:row>6</xdr:row>
      <xdr:rowOff>133350</xdr:rowOff>
    </xdr:to>
    <xdr:sp macro="" textlink="">
      <xdr:nvSpPr>
        <xdr:cNvPr id="15373" name="MainMenuText1" descr="efc5238e-b135-4bef-9dab-74a297e9a6bb">
          <a:extLst>
            <a:ext uri="{FF2B5EF4-FFF2-40B4-BE49-F238E27FC236}">
              <a16:creationId xmlns:a16="http://schemas.microsoft.com/office/drawing/2014/main" id="{00000000-0008-0000-0000-00000D3C0000}"/>
            </a:ext>
          </a:extLst>
        </xdr:cNvPr>
        <xdr:cNvSpPr>
          <a:spLocks noChangeArrowheads="1"/>
        </xdr:cNvSpPr>
      </xdr:nvSpPr>
      <xdr:spPr bwMode="auto">
        <a:xfrm>
          <a:off x="1885950" y="1295400"/>
          <a:ext cx="6534150" cy="666750"/>
        </a:xfrm>
        <a:prstGeom prst="rect">
          <a:avLst/>
        </a:prstGeom>
        <a:noFill/>
        <a:ln w="9525">
          <a:noFill/>
          <a:miter lim="800000"/>
          <a:headEnd/>
          <a:tailEnd/>
        </a:ln>
      </xdr:spPr>
      <xdr:txBody>
        <a:bodyPr vertOverflow="clip" wrap="square" lIns="90000" tIns="90000" rIns="90000" bIns="90000" anchor="t" upright="1"/>
        <a:lstStyle/>
        <a:p>
          <a:pPr algn="l" rtl="0">
            <a:defRPr sz="1000"/>
          </a:pPr>
          <a:r>
            <a:rPr lang="en-GB" sz="1000" b="0" i="0" u="none" strike="noStrike" baseline="0">
              <a:solidFill>
                <a:srgbClr val="1F2E00"/>
              </a:solidFill>
              <a:latin typeface="Arial"/>
              <a:cs typeface="Arial"/>
            </a:rPr>
            <a:t>This Metal Bioavailability Assessment Tool (M-BAT) is for predicting the potential risk posed by metals in the aquatic environment.  It currently performs calculations for copper (Cu), nickel (Ni) zinc (Zn) and manganese (Mn).</a:t>
          </a:r>
        </a:p>
      </xdr:txBody>
    </xdr:sp>
    <xdr:clientData/>
  </xdr:twoCellAnchor>
  <xdr:twoCellAnchor>
    <xdr:from>
      <xdr:col>2</xdr:col>
      <xdr:colOff>228600</xdr:colOff>
      <xdr:row>1</xdr:row>
      <xdr:rowOff>114300</xdr:rowOff>
    </xdr:from>
    <xdr:to>
      <xdr:col>13</xdr:col>
      <xdr:colOff>438150</xdr:colOff>
      <xdr:row>3</xdr:row>
      <xdr:rowOff>38100</xdr:rowOff>
    </xdr:to>
    <xdr:sp macro="" textlink="">
      <xdr:nvSpPr>
        <xdr:cNvPr id="15374" name="Rectangle 14" descr="652dbd1a-4f94-4145-8c8a-9e47cd434732">
          <a:extLst>
            <a:ext uri="{FF2B5EF4-FFF2-40B4-BE49-F238E27FC236}">
              <a16:creationId xmlns:a16="http://schemas.microsoft.com/office/drawing/2014/main" id="{00000000-0008-0000-0000-00000E3C0000}"/>
            </a:ext>
          </a:extLst>
        </xdr:cNvPr>
        <xdr:cNvSpPr>
          <a:spLocks noChangeArrowheads="1"/>
        </xdr:cNvSpPr>
      </xdr:nvSpPr>
      <xdr:spPr bwMode="auto">
        <a:xfrm>
          <a:off x="1885950" y="1038225"/>
          <a:ext cx="6534150" cy="257175"/>
        </a:xfrm>
        <a:prstGeom prst="rect">
          <a:avLst/>
        </a:prstGeom>
        <a:gradFill rotWithShape="1">
          <a:gsLst>
            <a:gs pos="0">
              <a:srgbClr val="C9DDB5">
                <a:gamma/>
                <a:tint val="0"/>
                <a:invGamma/>
              </a:srgbClr>
            </a:gs>
            <a:gs pos="100000">
              <a:srgbClr val="C9DDB5"/>
            </a:gs>
          </a:gsLst>
          <a:lin ang="5400000" scaled="1"/>
        </a:gradFill>
        <a:ln w="9525" algn="ctr">
          <a:noFill/>
          <a:miter lim="800000"/>
          <a:headEnd/>
          <a:tailEnd/>
        </a:ln>
        <a:effectLst/>
      </xdr:spPr>
      <xdr:txBody>
        <a:bodyPr vertOverflow="clip" wrap="square" lIns="90000" tIns="46800" rIns="90000" bIns="46800" anchor="t" upright="1"/>
        <a:lstStyle/>
        <a:p>
          <a:pPr algn="l" rtl="0">
            <a:defRPr sz="1000"/>
          </a:pPr>
          <a:r>
            <a:rPr lang="en-GB" sz="1000" b="1" i="0" u="none" strike="noStrike" baseline="0">
              <a:solidFill>
                <a:srgbClr val="1F2E00"/>
              </a:solidFill>
              <a:latin typeface="Arial"/>
              <a:cs typeface="Arial"/>
            </a:rPr>
            <a:t>About This Product</a:t>
          </a:r>
        </a:p>
      </xdr:txBody>
    </xdr:sp>
    <xdr:clientData/>
  </xdr:twoCellAnchor>
  <xdr:twoCellAnchor>
    <xdr:from>
      <xdr:col>0</xdr:col>
      <xdr:colOff>114300</xdr:colOff>
      <xdr:row>13</xdr:row>
      <xdr:rowOff>133350</xdr:rowOff>
    </xdr:from>
    <xdr:to>
      <xdr:col>2</xdr:col>
      <xdr:colOff>152400</xdr:colOff>
      <xdr:row>60</xdr:row>
      <xdr:rowOff>104775</xdr:rowOff>
    </xdr:to>
    <xdr:sp macro="" textlink="">
      <xdr:nvSpPr>
        <xdr:cNvPr id="15397" name="Rectangle 37" descr="d6ee17a9-f7f1-4106-bd44-1a64b7bb06f9">
          <a:hlinkClick xmlns:r="http://schemas.openxmlformats.org/officeDocument/2006/relationships" r:id="rId1"/>
          <a:extLst>
            <a:ext uri="{FF2B5EF4-FFF2-40B4-BE49-F238E27FC236}">
              <a16:creationId xmlns:a16="http://schemas.microsoft.com/office/drawing/2014/main" id="{00000000-0008-0000-0000-0000253C0000}"/>
            </a:ext>
          </a:extLst>
        </xdr:cNvPr>
        <xdr:cNvSpPr>
          <a:spLocks noChangeArrowheads="1"/>
        </xdr:cNvSpPr>
      </xdr:nvSpPr>
      <xdr:spPr bwMode="auto">
        <a:xfrm>
          <a:off x="114300" y="3095625"/>
          <a:ext cx="1695450" cy="7581900"/>
        </a:xfrm>
        <a:prstGeom prst="rect">
          <a:avLst/>
        </a:prstGeom>
        <a:noFill/>
        <a:ln w="9525" algn="ctr">
          <a:noFill/>
          <a:miter lim="800000"/>
          <a:headEnd/>
          <a:tailEnd/>
        </a:ln>
        <a:effectLst/>
      </xdr:spPr>
      <xdr:txBody>
        <a:bodyPr vertOverflow="clip" wrap="square" lIns="72000" tIns="46800" rIns="72000" bIns="46800" anchor="t" upright="1"/>
        <a:lstStyle/>
        <a:p>
          <a:pPr algn="l" rtl="0">
            <a:defRPr sz="1000"/>
          </a:pPr>
          <a:r>
            <a:rPr lang="en-GB" sz="1000" b="1" i="0" u="none" strike="noStrike" baseline="0">
              <a:solidFill>
                <a:srgbClr val="1F2E00"/>
              </a:solidFill>
              <a:latin typeface="Arial"/>
              <a:cs typeface="Arial"/>
            </a:rPr>
            <a:t>This Bioavailability Assessment Tool is based on estimations made from original biotic ligand models (BLMs) for copper (Cu), nickel (Ni), zinc (Zn) and manganese (Mn). </a:t>
          </a:r>
        </a:p>
        <a:p>
          <a:pPr algn="l" rtl="0">
            <a:defRPr sz="1000"/>
          </a:pPr>
          <a:endParaRPr lang="en-GB" sz="1000" b="1" i="0" u="none" strike="noStrike" baseline="0">
            <a:solidFill>
              <a:srgbClr val="1F2E00"/>
            </a:solidFill>
            <a:latin typeface="Arial"/>
            <a:cs typeface="Arial"/>
          </a:endParaRPr>
        </a:p>
        <a:p>
          <a:pPr algn="l" rtl="0">
            <a:defRPr sz="1000"/>
          </a:pPr>
          <a:r>
            <a:rPr lang="en-GB" sz="1000" b="1" i="0" u="none" strike="noStrike" baseline="0">
              <a:solidFill>
                <a:srgbClr val="1F2E00"/>
              </a:solidFill>
              <a:latin typeface="Arial"/>
              <a:cs typeface="Arial"/>
            </a:rPr>
            <a:t>The BLMs were kindly supplied by: </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a:t>
          </a:r>
          <a:r>
            <a:rPr lang="en-GB" sz="1000" b="1" i="0" u="none" strike="noStrike" baseline="0">
              <a:solidFill>
                <a:srgbClr val="1F2E00"/>
              </a:solidFill>
              <a:latin typeface="Arial"/>
              <a:cs typeface="Arial"/>
            </a:rPr>
            <a:t>Katrien Delbeke at the European Copper Institute</a:t>
          </a:r>
        </a:p>
        <a:p>
          <a:pPr algn="l" rtl="0">
            <a:defRPr sz="1000"/>
          </a:pPr>
          <a:r>
            <a:rPr lang="en-GB" sz="1000" b="0" i="0" u="none" strike="noStrike" baseline="0">
              <a:solidFill>
                <a:srgbClr val="1F2E00"/>
              </a:solidFill>
              <a:latin typeface="Wingdings"/>
            </a:rPr>
            <a:t>l</a:t>
          </a:r>
          <a:r>
            <a:rPr lang="en-GB" sz="1000" b="1" i="0" u="none" strike="noStrike" baseline="0">
              <a:solidFill>
                <a:srgbClr val="1F2E00"/>
              </a:solidFill>
              <a:latin typeface="Arial"/>
              <a:cs typeface="Arial"/>
            </a:rPr>
            <a:t> Frank Van Assche from the International Zinc Association.</a:t>
          </a:r>
        </a:p>
        <a:p>
          <a:pPr algn="l" rtl="0">
            <a:defRPr sz="1000"/>
          </a:pPr>
          <a:r>
            <a:rPr lang="en-GB" sz="1400" b="1" i="0" u="none" strike="noStrike" baseline="0">
              <a:solidFill>
                <a:srgbClr val="1F2E00"/>
              </a:solidFill>
              <a:latin typeface="Arial"/>
              <a:cs typeface="Arial"/>
            </a:rPr>
            <a:t>●</a:t>
          </a:r>
          <a:r>
            <a:rPr lang="en-GB" sz="1000" b="1" i="0" u="none" strike="noStrike" baseline="0">
              <a:solidFill>
                <a:srgbClr val="1F2E00"/>
              </a:solidFill>
              <a:latin typeface="Arial"/>
              <a:cs typeface="Arial"/>
            </a:rPr>
            <a:t> Chris Schlekat from the </a:t>
          </a:r>
          <a:r>
            <a:rPr lang="en-GB" b="1">
              <a:latin typeface="Arial" pitchFamily="34" charset="0"/>
              <a:cs typeface="Arial" pitchFamily="34" charset="0"/>
            </a:rPr>
            <a:t>Nickel Producers Environmental Research Association</a:t>
          </a:r>
          <a:endParaRPr lang="en-GB" sz="1000" b="1" i="0" u="none" strike="noStrike" baseline="0">
            <a:solidFill>
              <a:srgbClr val="1F2E00"/>
            </a:solidFill>
            <a:latin typeface="Arial" pitchFamily="34" charset="0"/>
            <a:cs typeface="Arial" pitchFamily="34" charset="0"/>
          </a:endParaRPr>
        </a:p>
        <a:p>
          <a:pPr algn="l" rtl="0">
            <a:defRPr sz="1000"/>
          </a:pPr>
          <a:r>
            <a:rPr lang="en-GB" sz="1000" b="0" i="0" u="none" strike="noStrike" baseline="0">
              <a:solidFill>
                <a:srgbClr val="1F2E00"/>
              </a:solidFill>
              <a:latin typeface="Wingdings"/>
            </a:rPr>
            <a:t>l</a:t>
          </a:r>
          <a:r>
            <a:rPr lang="en-GB" sz="1000" b="1" i="0" u="none" strike="noStrike" baseline="0">
              <a:solidFill>
                <a:srgbClr val="1F2E00"/>
              </a:solidFill>
              <a:latin typeface="Arial"/>
              <a:cs typeface="Arial"/>
            </a:rPr>
            <a:t> The International Manganese Institute.</a:t>
          </a:r>
        </a:p>
        <a:p>
          <a:pPr algn="l" rtl="0">
            <a:defRPr sz="1000"/>
          </a:pPr>
          <a:endParaRPr lang="en-GB" sz="1000" b="1" i="0" u="none" strike="noStrike" baseline="0">
            <a:solidFill>
              <a:srgbClr val="1F2E00"/>
            </a:solidFill>
            <a:latin typeface="Arial"/>
            <a:cs typeface="Arial"/>
          </a:endParaRPr>
        </a:p>
        <a:p>
          <a:pPr algn="l" rtl="0">
            <a:defRPr sz="1000"/>
          </a:pPr>
          <a:r>
            <a:rPr lang="en-GB" sz="1000" b="1" i="0" u="none" strike="noStrike" baseline="0">
              <a:solidFill>
                <a:srgbClr val="1F2E00"/>
              </a:solidFill>
              <a:latin typeface="Arial"/>
              <a:cs typeface="Arial"/>
            </a:rPr>
            <a:t>This Bioavailability Assessment Tool is to be used as part of tiered risk assessment or as a tier in a compliance assessment. </a:t>
          </a:r>
        </a:p>
        <a:p>
          <a:pPr algn="l" rtl="0">
            <a:defRPr sz="1000"/>
          </a:pPr>
          <a:endParaRPr lang="en-GB" sz="1000" b="1" i="0" u="none" strike="noStrike" baseline="0">
            <a:solidFill>
              <a:srgbClr val="1F2E00"/>
            </a:solidFill>
            <a:latin typeface="Arial"/>
            <a:cs typeface="Arial"/>
          </a:endParaRPr>
        </a:p>
        <a:p>
          <a:pPr algn="l" rtl="0">
            <a:defRPr sz="1000"/>
          </a:pPr>
          <a:r>
            <a:rPr lang="en-GB" sz="1000" b="1" i="0" u="none" strike="noStrike" baseline="0">
              <a:solidFill>
                <a:srgbClr val="1F2E00"/>
              </a:solidFill>
              <a:latin typeface="Arial"/>
              <a:cs typeface="Arial"/>
            </a:rPr>
            <a:t>This Bioavailability Assessment Tool is provided to give an initial assessment of risks associated with the corresponding metals in freshwater environments.</a:t>
          </a:r>
        </a:p>
        <a:p>
          <a:pPr algn="l" rtl="0">
            <a:defRPr sz="1000"/>
          </a:pPr>
          <a:endParaRPr lang="en-GB" sz="1000" b="1" i="0" u="none" strike="noStrike" baseline="0">
            <a:solidFill>
              <a:srgbClr val="1F2E00"/>
            </a:solidFill>
            <a:latin typeface="Arial"/>
            <a:cs typeface="Arial"/>
          </a:endParaRPr>
        </a:p>
        <a:p>
          <a:pPr algn="l" rtl="0">
            <a:defRPr sz="1000"/>
          </a:pPr>
          <a:r>
            <a:rPr lang="en-GB" sz="1000" b="1">
              <a:effectLst/>
              <a:latin typeface="Arial" panose="020B0604020202020204" pitchFamily="34" charset="0"/>
              <a:ea typeface="+mn-ea"/>
              <a:cs typeface="Arial" panose="020B0604020202020204" pitchFamily="34" charset="0"/>
            </a:rPr>
            <a:t>If required, further advice on the use of this tool or the interpretation of the results can be accessed via the </a:t>
          </a:r>
          <a:r>
            <a:rPr lang="en-GB" sz="1000" b="1">
              <a:solidFill>
                <a:srgbClr val="FF0000"/>
              </a:solidFill>
              <a:effectLst/>
              <a:latin typeface="Arial" panose="020B0604020202020204" pitchFamily="34" charset="0"/>
              <a:ea typeface="+mn-ea"/>
              <a:cs typeface="Arial" panose="020B0604020202020204" pitchFamily="34" charset="0"/>
            </a:rPr>
            <a:t>contact page </a:t>
          </a:r>
          <a:r>
            <a:rPr lang="en-GB" sz="1000" b="1">
              <a:effectLst/>
              <a:latin typeface="Arial" panose="020B0604020202020204" pitchFamily="34" charset="0"/>
              <a:ea typeface="+mn-ea"/>
              <a:cs typeface="Arial" panose="020B0604020202020204" pitchFamily="34" charset="0"/>
            </a:rPr>
            <a:t>on the UKTAG website</a:t>
          </a:r>
          <a:r>
            <a:rPr lang="en-GB" sz="1000" b="1" i="0" u="none" strike="noStrike" baseline="0">
              <a:solidFill>
                <a:srgbClr val="1F2E00"/>
              </a:solidFill>
              <a:latin typeface="Arial" panose="020B0604020202020204" pitchFamily="34" charset="0"/>
              <a:cs typeface="Arial" panose="020B0604020202020204" pitchFamily="34" charset="0"/>
            </a:rPr>
            <a:t> </a:t>
          </a:r>
        </a:p>
        <a:p>
          <a:pPr algn="l" rtl="0">
            <a:defRPr sz="1000"/>
          </a:pPr>
          <a:endParaRPr lang="en-GB" sz="1000" b="0" i="0" u="none" strike="noStrike" baseline="0">
            <a:solidFill>
              <a:srgbClr val="1F2E00"/>
            </a:solidFill>
            <a:latin typeface="Arial"/>
            <a:cs typeface="Arial"/>
          </a:endParaRPr>
        </a:p>
      </xdr:txBody>
    </xdr:sp>
    <xdr:clientData/>
  </xdr:twoCellAnchor>
  <xdr:twoCellAnchor>
    <xdr:from>
      <xdr:col>0</xdr:col>
      <xdr:colOff>114300</xdr:colOff>
      <xdr:row>12</xdr:row>
      <xdr:rowOff>47625</xdr:rowOff>
    </xdr:from>
    <xdr:to>
      <xdr:col>2</xdr:col>
      <xdr:colOff>104775</xdr:colOff>
      <xdr:row>13</xdr:row>
      <xdr:rowOff>142875</xdr:rowOff>
    </xdr:to>
    <xdr:sp macro="" textlink="">
      <xdr:nvSpPr>
        <xdr:cNvPr id="15398" name="MainMenuTxt2" descr="9ee94390-fb7c-4626-8fc2-45295a845141">
          <a:extLst>
            <a:ext uri="{FF2B5EF4-FFF2-40B4-BE49-F238E27FC236}">
              <a16:creationId xmlns:a16="http://schemas.microsoft.com/office/drawing/2014/main" id="{00000000-0008-0000-0000-0000263C0000}"/>
            </a:ext>
          </a:extLst>
        </xdr:cNvPr>
        <xdr:cNvSpPr>
          <a:spLocks noChangeArrowheads="1"/>
        </xdr:cNvSpPr>
      </xdr:nvSpPr>
      <xdr:spPr bwMode="auto">
        <a:xfrm>
          <a:off x="114300" y="2847975"/>
          <a:ext cx="1647825" cy="257175"/>
        </a:xfrm>
        <a:prstGeom prst="rect">
          <a:avLst/>
        </a:prstGeom>
        <a:gradFill rotWithShape="1">
          <a:gsLst>
            <a:gs pos="0">
              <a:srgbClr val="C9DDB5">
                <a:gamma/>
                <a:tint val="0"/>
                <a:invGamma/>
              </a:srgbClr>
            </a:gs>
            <a:gs pos="100000">
              <a:srgbClr val="C9DDB5"/>
            </a:gs>
          </a:gsLst>
          <a:lin ang="5400000" scaled="1"/>
        </a:gradFill>
        <a:ln w="9525">
          <a:noFill/>
          <a:miter lim="800000"/>
          <a:headEnd/>
          <a:tailEnd/>
        </a:ln>
      </xdr:spPr>
      <xdr:txBody>
        <a:bodyPr vertOverflow="clip" wrap="square" lIns="90000" tIns="46800" rIns="90000" bIns="46800" anchor="t" upright="1"/>
        <a:lstStyle/>
        <a:p>
          <a:pPr algn="l" rtl="0">
            <a:defRPr sz="1000"/>
          </a:pPr>
          <a:r>
            <a:rPr lang="en-GB" sz="1000" b="1" i="0" u="none" strike="noStrike" baseline="0">
              <a:solidFill>
                <a:srgbClr val="1F2E00"/>
              </a:solidFill>
              <a:latin typeface="Arial"/>
              <a:cs typeface="Arial"/>
            </a:rPr>
            <a:t>Important Notice</a:t>
          </a:r>
        </a:p>
      </xdr:txBody>
    </xdr:sp>
    <xdr:clientData/>
  </xdr:twoCellAnchor>
  <xdr:twoCellAnchor>
    <xdr:from>
      <xdr:col>0</xdr:col>
      <xdr:colOff>0</xdr:colOff>
      <xdr:row>0</xdr:row>
      <xdr:rowOff>0</xdr:rowOff>
    </xdr:from>
    <xdr:to>
      <xdr:col>13</xdr:col>
      <xdr:colOff>438150</xdr:colOff>
      <xdr:row>0</xdr:row>
      <xdr:rowOff>895350</xdr:rowOff>
    </xdr:to>
    <xdr:sp macro="" textlink="">
      <xdr:nvSpPr>
        <xdr:cNvPr id="15405" name="TitleMainMenu" descr="cf28246b-ed51-4809-bab3-dd7e6cefa004">
          <a:extLst>
            <a:ext uri="{FF2B5EF4-FFF2-40B4-BE49-F238E27FC236}">
              <a16:creationId xmlns:a16="http://schemas.microsoft.com/office/drawing/2014/main" id="{00000000-0008-0000-0000-00002D3C0000}"/>
            </a:ext>
          </a:extLst>
        </xdr:cNvPr>
        <xdr:cNvSpPr>
          <a:spLocks noChangeArrowheads="1"/>
        </xdr:cNvSpPr>
      </xdr:nvSpPr>
      <xdr:spPr bwMode="auto">
        <a:xfrm>
          <a:off x="0" y="0"/>
          <a:ext cx="842010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200025</xdr:colOff>
      <xdr:row>0</xdr:row>
      <xdr:rowOff>152400</xdr:rowOff>
    </xdr:from>
    <xdr:to>
      <xdr:col>10</xdr:col>
      <xdr:colOff>142875</xdr:colOff>
      <xdr:row>0</xdr:row>
      <xdr:rowOff>733425</xdr:rowOff>
    </xdr:to>
    <xdr:sp macro="" textlink="">
      <xdr:nvSpPr>
        <xdr:cNvPr id="15514" name="Rectangle 46" descr="310c0b45-0152-481e-a187-697cfc5eb129">
          <a:extLst>
            <a:ext uri="{FF2B5EF4-FFF2-40B4-BE49-F238E27FC236}">
              <a16:creationId xmlns:a16="http://schemas.microsoft.com/office/drawing/2014/main" id="{00000000-0008-0000-0000-00009A3C0000}"/>
            </a:ext>
          </a:extLst>
        </xdr:cNvPr>
        <xdr:cNvSpPr>
          <a:spLocks noChangeArrowheads="1"/>
        </xdr:cNvSpPr>
      </xdr:nvSpPr>
      <xdr:spPr bwMode="auto">
        <a:xfrm>
          <a:off x="200025" y="152400"/>
          <a:ext cx="5667375" cy="581025"/>
        </a:xfrm>
        <a:prstGeom prst="rect">
          <a:avLst/>
        </a:prstGeom>
        <a:noFill/>
        <a:ln w="9525" algn="ctr">
          <a:noFill/>
          <a:miter lim="800000"/>
          <a:headEnd/>
          <a:tailEnd/>
        </a:ln>
      </xdr:spPr>
    </xdr:sp>
    <xdr:clientData/>
  </xdr:twoCellAnchor>
  <xdr:twoCellAnchor>
    <xdr:from>
      <xdr:col>0</xdr:col>
      <xdr:colOff>180975</xdr:colOff>
      <xdr:row>0</xdr:row>
      <xdr:rowOff>419100</xdr:rowOff>
    </xdr:from>
    <xdr:to>
      <xdr:col>7</xdr:col>
      <xdr:colOff>523875</xdr:colOff>
      <xdr:row>0</xdr:row>
      <xdr:rowOff>771525</xdr:rowOff>
    </xdr:to>
    <xdr:sp macro="" textlink="">
      <xdr:nvSpPr>
        <xdr:cNvPr id="15408" name="Rectangle 48" descr="64d0104e-bd49-44b7-b70d-1fa8bb806c33">
          <a:extLst>
            <a:ext uri="{FF2B5EF4-FFF2-40B4-BE49-F238E27FC236}">
              <a16:creationId xmlns:a16="http://schemas.microsoft.com/office/drawing/2014/main" id="{00000000-0008-0000-0000-0000303C0000}"/>
            </a:ext>
          </a:extLst>
        </xdr:cNvPr>
        <xdr:cNvSpPr>
          <a:spLocks noChangeArrowheads="1"/>
        </xdr:cNvSpPr>
      </xdr:nvSpPr>
      <xdr:spPr bwMode="auto">
        <a:xfrm>
          <a:off x="180975"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Introduction</a:t>
          </a:r>
        </a:p>
      </xdr:txBody>
    </xdr:sp>
    <xdr:clientData/>
  </xdr:twoCellAnchor>
  <xdr:twoCellAnchor>
    <xdr:from>
      <xdr:col>2</xdr:col>
      <xdr:colOff>228600</xdr:colOff>
      <xdr:row>7</xdr:row>
      <xdr:rowOff>38100</xdr:rowOff>
    </xdr:from>
    <xdr:to>
      <xdr:col>10</xdr:col>
      <xdr:colOff>923925</xdr:colOff>
      <xdr:row>8</xdr:row>
      <xdr:rowOff>133350</xdr:rowOff>
    </xdr:to>
    <xdr:sp macro="" textlink="">
      <xdr:nvSpPr>
        <xdr:cNvPr id="15420" name="Rectangle 60" descr="15504935-fd26-40cc-acdb-6c7641a1a5e5">
          <a:extLst>
            <a:ext uri="{FF2B5EF4-FFF2-40B4-BE49-F238E27FC236}">
              <a16:creationId xmlns:a16="http://schemas.microsoft.com/office/drawing/2014/main" id="{00000000-0008-0000-0000-00003C3C0000}"/>
            </a:ext>
          </a:extLst>
        </xdr:cNvPr>
        <xdr:cNvSpPr>
          <a:spLocks noChangeArrowheads="1"/>
        </xdr:cNvSpPr>
      </xdr:nvSpPr>
      <xdr:spPr bwMode="auto">
        <a:xfrm>
          <a:off x="1885950" y="2028825"/>
          <a:ext cx="4762500" cy="257175"/>
        </a:xfrm>
        <a:prstGeom prst="rect">
          <a:avLst/>
        </a:prstGeom>
        <a:gradFill rotWithShape="1">
          <a:gsLst>
            <a:gs pos="0">
              <a:srgbClr val="C9DDB5">
                <a:gamma/>
                <a:tint val="0"/>
                <a:invGamma/>
              </a:srgbClr>
            </a:gs>
            <a:gs pos="100000">
              <a:srgbClr val="C9DDB5"/>
            </a:gs>
          </a:gsLst>
          <a:lin ang="5400000" scaled="1"/>
        </a:gradFill>
        <a:ln w="9525" algn="ctr">
          <a:noFill/>
          <a:miter lim="800000"/>
          <a:headEnd/>
          <a:tailEnd/>
        </a:ln>
        <a:effectLst/>
      </xdr:spPr>
      <xdr:txBody>
        <a:bodyPr vertOverflow="clip" wrap="square" lIns="90000" tIns="46800" rIns="90000" bIns="46800" anchor="t" upright="1"/>
        <a:lstStyle/>
        <a:p>
          <a:pPr algn="l" rtl="0">
            <a:defRPr sz="1000"/>
          </a:pPr>
          <a:r>
            <a:rPr lang="en-GB" sz="1000" b="1" i="0" u="none" strike="noStrike" baseline="0">
              <a:solidFill>
                <a:srgbClr val="1F2E00"/>
              </a:solidFill>
              <a:latin typeface="Arial"/>
              <a:cs typeface="Arial"/>
            </a:rPr>
            <a:t>How To Use This Product</a:t>
          </a:r>
        </a:p>
      </xdr:txBody>
    </xdr:sp>
    <xdr:clientData/>
  </xdr:twoCellAnchor>
  <xdr:twoCellAnchor>
    <xdr:from>
      <xdr:col>11</xdr:col>
      <xdr:colOff>9525</xdr:colOff>
      <xdr:row>9</xdr:row>
      <xdr:rowOff>19050</xdr:rowOff>
    </xdr:from>
    <xdr:to>
      <xdr:col>13</xdr:col>
      <xdr:colOff>447675</xdr:colOff>
      <xdr:row>46</xdr:row>
      <xdr:rowOff>104775</xdr:rowOff>
    </xdr:to>
    <xdr:sp macro="" textlink="">
      <xdr:nvSpPr>
        <xdr:cNvPr id="15426" name="MainMenuText1" descr="e727e908-f091-4ae0-b1bf-bd48a011f7af">
          <a:extLst>
            <a:ext uri="{FF2B5EF4-FFF2-40B4-BE49-F238E27FC236}">
              <a16:creationId xmlns:a16="http://schemas.microsoft.com/office/drawing/2014/main" id="{00000000-0008-0000-0000-0000423C0000}"/>
            </a:ext>
          </a:extLst>
        </xdr:cNvPr>
        <xdr:cNvSpPr>
          <a:spLocks noChangeArrowheads="1"/>
        </xdr:cNvSpPr>
      </xdr:nvSpPr>
      <xdr:spPr bwMode="auto">
        <a:xfrm>
          <a:off x="6772275" y="2333625"/>
          <a:ext cx="1657350" cy="6076950"/>
        </a:xfrm>
        <a:prstGeom prst="rect">
          <a:avLst/>
        </a:prstGeom>
        <a:noFill/>
        <a:ln w="9525">
          <a:noFill/>
          <a:miter lim="800000"/>
          <a:headEnd/>
          <a:tailEnd/>
        </a:ln>
      </xdr:spPr>
      <xdr:txBody>
        <a:bodyPr vertOverflow="clip" wrap="square" lIns="90000" tIns="46800" rIns="90000" bIns="46800" anchor="t" upright="1"/>
        <a:lstStyle/>
        <a:p>
          <a:pPr algn="l" rtl="0">
            <a:defRPr sz="1000"/>
          </a:pPr>
          <a:r>
            <a:rPr lang="en-GB" sz="1000" b="0" i="0" u="none" strike="noStrike" baseline="0">
              <a:solidFill>
                <a:srgbClr val="1F2E00"/>
              </a:solidFill>
              <a:latin typeface="Arial"/>
              <a:cs typeface="Arial"/>
            </a:rPr>
            <a:t>You can enter data for as many samples as you like, simultaneously.  Make sure that each sample is entered on a separate row.  You can even paste data in from another spreadsheet, so long as it is laid out in the</a:t>
          </a:r>
          <a:r>
            <a:rPr lang="en-GB" sz="1000" b="1" i="0" u="none" strike="noStrike" baseline="0">
              <a:solidFill>
                <a:srgbClr val="1F2E00"/>
              </a:solidFill>
              <a:latin typeface="Arial"/>
              <a:cs typeface="Arial"/>
            </a:rPr>
            <a:t> same order </a:t>
          </a:r>
          <a:r>
            <a:rPr lang="en-GB" sz="1000" b="0" i="0" u="none" strike="noStrike" baseline="0">
              <a:solidFill>
                <a:srgbClr val="1F2E00"/>
              </a:solidFill>
              <a:latin typeface="Arial"/>
              <a:cs typeface="Arial"/>
            </a:rPr>
            <a:t>as in the Bioavailability Assessment Tool.</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This tool will not work if you enter blanks, zeros or text in the DOC, pH or Ca fields.  </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You must enter positive numeric data only.</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If you edit any of the input data after running the programme, the results will not adjust automatically.  You will have to click Calculate again, even if you’ve only changed one row.  </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If you want to re-run the spreadsheet with a completely new set of input data, as if from scratch, click </a:t>
          </a:r>
          <a:r>
            <a:rPr lang="en-GB" sz="1000" b="1" i="0" u="none" strike="noStrike" baseline="0">
              <a:solidFill>
                <a:srgbClr val="FF0000"/>
              </a:solidFill>
              <a:latin typeface="Arial"/>
              <a:cs typeface="Arial"/>
            </a:rPr>
            <a:t>Clear Data</a:t>
          </a:r>
          <a:r>
            <a:rPr lang="en-GB" sz="1000" b="0" i="0" u="none" strike="noStrike" baseline="0">
              <a:solidFill>
                <a:srgbClr val="1F2E00"/>
              </a:solidFill>
              <a:latin typeface="Arial"/>
              <a:cs typeface="Arial"/>
            </a:rPr>
            <a:t> and start again.</a:t>
          </a:r>
        </a:p>
      </xdr:txBody>
    </xdr:sp>
    <xdr:clientData/>
  </xdr:twoCellAnchor>
  <xdr:twoCellAnchor>
    <xdr:from>
      <xdr:col>11</xdr:col>
      <xdr:colOff>9525</xdr:colOff>
      <xdr:row>7</xdr:row>
      <xdr:rowOff>47625</xdr:rowOff>
    </xdr:from>
    <xdr:to>
      <xdr:col>13</xdr:col>
      <xdr:colOff>447675</xdr:colOff>
      <xdr:row>8</xdr:row>
      <xdr:rowOff>142875</xdr:rowOff>
    </xdr:to>
    <xdr:sp macro="" textlink="">
      <xdr:nvSpPr>
        <xdr:cNvPr id="15427" name="Rectangle 67" descr="5875c4f0-812b-4b9d-a8b3-dfd62c29cdb2">
          <a:extLst>
            <a:ext uri="{FF2B5EF4-FFF2-40B4-BE49-F238E27FC236}">
              <a16:creationId xmlns:a16="http://schemas.microsoft.com/office/drawing/2014/main" id="{00000000-0008-0000-0000-0000433C0000}"/>
            </a:ext>
          </a:extLst>
        </xdr:cNvPr>
        <xdr:cNvSpPr>
          <a:spLocks noChangeArrowheads="1"/>
        </xdr:cNvSpPr>
      </xdr:nvSpPr>
      <xdr:spPr bwMode="auto">
        <a:xfrm>
          <a:off x="6772275" y="2038350"/>
          <a:ext cx="1657350" cy="257175"/>
        </a:xfrm>
        <a:prstGeom prst="rect">
          <a:avLst/>
        </a:prstGeom>
        <a:gradFill rotWithShape="1">
          <a:gsLst>
            <a:gs pos="0">
              <a:srgbClr val="C9DDB5">
                <a:gamma/>
                <a:tint val="0"/>
                <a:invGamma/>
              </a:srgbClr>
            </a:gs>
            <a:gs pos="100000">
              <a:srgbClr val="C9DDB5"/>
            </a:gs>
          </a:gsLst>
          <a:lin ang="5400000" scaled="1"/>
        </a:gradFill>
        <a:ln w="9525" algn="ctr">
          <a:noFill/>
          <a:miter lim="800000"/>
          <a:headEnd/>
          <a:tailEnd/>
        </a:ln>
        <a:effectLst/>
      </xdr:spPr>
      <xdr:txBody>
        <a:bodyPr vertOverflow="clip" wrap="square" lIns="90000" tIns="46800" rIns="90000" bIns="46800" anchor="t" upright="1"/>
        <a:lstStyle/>
        <a:p>
          <a:pPr algn="l" rtl="0">
            <a:defRPr sz="1000"/>
          </a:pPr>
          <a:r>
            <a:rPr lang="en-GB" sz="1000" b="1" i="0" u="none" strike="noStrike" baseline="0">
              <a:solidFill>
                <a:srgbClr val="1F2E00"/>
              </a:solidFill>
              <a:latin typeface="Arial"/>
              <a:cs typeface="Arial"/>
            </a:rPr>
            <a:t>Hints and Tips</a:t>
          </a:r>
        </a:p>
      </xdr:txBody>
    </xdr:sp>
    <xdr:clientData/>
  </xdr:twoCellAnchor>
  <xdr:twoCellAnchor>
    <xdr:from>
      <xdr:col>0</xdr:col>
      <xdr:colOff>57150</xdr:colOff>
      <xdr:row>62</xdr:row>
      <xdr:rowOff>95250</xdr:rowOff>
    </xdr:from>
    <xdr:to>
      <xdr:col>3</xdr:col>
      <xdr:colOff>9525</xdr:colOff>
      <xdr:row>64</xdr:row>
      <xdr:rowOff>76200</xdr:rowOff>
    </xdr:to>
    <xdr:sp macro="" textlink="">
      <xdr:nvSpPr>
        <xdr:cNvPr id="15447" name="Rectangle 87" descr="be02d394-6b1e-4834-b985-24d6c02158fd">
          <a:extLst>
            <a:ext uri="{FF2B5EF4-FFF2-40B4-BE49-F238E27FC236}">
              <a16:creationId xmlns:a16="http://schemas.microsoft.com/office/drawing/2014/main" id="{00000000-0008-0000-0000-0000573C0000}"/>
            </a:ext>
          </a:extLst>
        </xdr:cNvPr>
        <xdr:cNvSpPr>
          <a:spLocks noChangeArrowheads="1"/>
        </xdr:cNvSpPr>
      </xdr:nvSpPr>
      <xdr:spPr bwMode="auto">
        <a:xfrm>
          <a:off x="57150" y="10991850"/>
          <a:ext cx="1857375" cy="304800"/>
        </a:xfrm>
        <a:prstGeom prst="rect">
          <a:avLst/>
        </a:prstGeom>
        <a:noFill/>
        <a:ln w="9525" algn="ctr">
          <a:noFill/>
          <a:miter lim="800000"/>
          <a:headEnd/>
          <a:tailEnd/>
        </a:ln>
        <a:effectLst/>
      </xdr:spPr>
      <xdr:txBody>
        <a:bodyPr vertOverflow="clip" wrap="square" lIns="72000" tIns="72000" rIns="90000" bIns="72000" anchor="t" upright="1"/>
        <a:lstStyle/>
        <a:p>
          <a:pPr algn="l" rtl="0">
            <a:defRPr sz="1000"/>
          </a:pPr>
          <a:r>
            <a:rPr lang="en-GB" sz="900" b="0" i="0" u="none" strike="noStrike" baseline="0">
              <a:solidFill>
                <a:srgbClr val="1F2E00"/>
              </a:solidFill>
              <a:latin typeface="Arial"/>
              <a:cs typeface="Arial"/>
            </a:rPr>
            <a:t>© Environment Agency | </a:t>
          </a:r>
        </a:p>
      </xdr:txBody>
    </xdr:sp>
    <xdr:clientData/>
  </xdr:twoCellAnchor>
  <xdr:twoCellAnchor>
    <xdr:from>
      <xdr:col>0</xdr:col>
      <xdr:colOff>1352550</xdr:colOff>
      <xdr:row>62</xdr:row>
      <xdr:rowOff>104775</xdr:rowOff>
    </xdr:from>
    <xdr:to>
      <xdr:col>5</xdr:col>
      <xdr:colOff>266700</xdr:colOff>
      <xdr:row>64</xdr:row>
      <xdr:rowOff>85725</xdr:rowOff>
    </xdr:to>
    <xdr:sp macro="" textlink="">
      <xdr:nvSpPr>
        <xdr:cNvPr id="15448" name="Rectangle 88" descr="15643c6f-ceb0-4ef4-95aa-16c06cb337a4">
          <a:extLst>
            <a:ext uri="{FF2B5EF4-FFF2-40B4-BE49-F238E27FC236}">
              <a16:creationId xmlns:a16="http://schemas.microsoft.com/office/drawing/2014/main" id="{00000000-0008-0000-0000-0000583C0000}"/>
            </a:ext>
          </a:extLst>
        </xdr:cNvPr>
        <xdr:cNvSpPr>
          <a:spLocks noChangeArrowheads="1"/>
        </xdr:cNvSpPr>
      </xdr:nvSpPr>
      <xdr:spPr bwMode="auto">
        <a:xfrm>
          <a:off x="1352550" y="11001375"/>
          <a:ext cx="1590675" cy="304800"/>
        </a:xfrm>
        <a:prstGeom prst="rect">
          <a:avLst/>
        </a:prstGeom>
        <a:noFill/>
        <a:ln w="9525" algn="ctr">
          <a:noFill/>
          <a:miter lim="800000"/>
          <a:headEnd/>
          <a:tailEnd/>
        </a:ln>
        <a:effectLst/>
      </xdr:spPr>
      <xdr:txBody>
        <a:bodyPr vertOverflow="clip" wrap="square" lIns="72000" tIns="72000" rIns="90000" bIns="72000" anchor="t" upright="1"/>
        <a:lstStyle/>
        <a:p>
          <a:pPr algn="l" rtl="0">
            <a:defRPr sz="1000"/>
          </a:pPr>
          <a:r>
            <a:rPr lang="en-US" sz="900" b="0" i="0" u="sng" strike="noStrike" baseline="0">
              <a:solidFill>
                <a:srgbClr val="669900"/>
              </a:solidFill>
              <a:latin typeface="Arial"/>
              <a:cs typeface="Arial"/>
            </a:rPr>
            <a:t>terms and conditions</a:t>
          </a:r>
        </a:p>
      </xdr:txBody>
    </xdr:sp>
    <xdr:clientData/>
  </xdr:twoCellAnchor>
  <xdr:twoCellAnchor>
    <xdr:from>
      <xdr:col>5</xdr:col>
      <xdr:colOff>533400</xdr:colOff>
      <xdr:row>62</xdr:row>
      <xdr:rowOff>95250</xdr:rowOff>
    </xdr:from>
    <xdr:to>
      <xdr:col>10</xdr:col>
      <xdr:colOff>895350</xdr:colOff>
      <xdr:row>65</xdr:row>
      <xdr:rowOff>19050</xdr:rowOff>
    </xdr:to>
    <xdr:sp macro="" textlink="">
      <xdr:nvSpPr>
        <xdr:cNvPr id="15452" name="Text Box 92">
          <a:extLst>
            <a:ext uri="{FF2B5EF4-FFF2-40B4-BE49-F238E27FC236}">
              <a16:creationId xmlns:a16="http://schemas.microsoft.com/office/drawing/2014/main" id="{00000000-0008-0000-0000-00005C3C0000}"/>
            </a:ext>
          </a:extLst>
        </xdr:cNvPr>
        <xdr:cNvSpPr txBox="1">
          <a:spLocks noChangeArrowheads="1" noTextEdit="1"/>
        </xdr:cNvSpPr>
      </xdr:nvSpPr>
      <xdr:spPr bwMode="auto">
        <a:xfrm>
          <a:off x="3209925" y="10991850"/>
          <a:ext cx="3409950" cy="409575"/>
        </a:xfrm>
        <a:prstGeom prst="rect">
          <a:avLst/>
        </a:prstGeom>
        <a:noFill/>
        <a:ln w="9525">
          <a:noFill/>
          <a:miter lim="800000"/>
          <a:headEnd/>
          <a:tailEnd/>
        </a:ln>
      </xdr:spPr>
      <xdr:txBody>
        <a:bodyPr vertOverflow="clip" wrap="square" lIns="72000" tIns="72000" rIns="72000" bIns="72000" anchor="t" upright="1"/>
        <a:lstStyle/>
        <a:p>
          <a:pPr algn="r" rtl="0">
            <a:defRPr sz="1000"/>
          </a:pPr>
          <a:r>
            <a:rPr lang="en-GB" sz="900" b="0" i="0" u="none" strike="noStrike">
              <a:latin typeface="Arial" pitchFamily="34" charset="0"/>
              <a:ea typeface="+mn-ea"/>
              <a:cs typeface="Arial" pitchFamily="34" charset="0"/>
            </a:rPr>
            <a:t>Version</a:t>
          </a:r>
          <a:r>
            <a:rPr lang="en-GB" sz="1000" b="0" i="0" u="none" strike="noStrike">
              <a:latin typeface="+mn-lt"/>
              <a:ea typeface="+mn-ea"/>
              <a:cs typeface="+mn-cs"/>
            </a:rPr>
            <a:t> 30.0, created 20 November 2013</a:t>
          </a:r>
          <a:r>
            <a:rPr lang="en-GB"/>
            <a:t> </a:t>
          </a:r>
          <a:endParaRPr lang="en-US" sz="1000" b="0" i="0" u="none" strike="noStrike" baseline="0">
            <a:solidFill>
              <a:srgbClr val="000000"/>
            </a:solidFill>
            <a:latin typeface="Arialri"/>
            <a:cs typeface="Arial"/>
          </a:endParaRPr>
        </a:p>
      </xdr:txBody>
    </xdr:sp>
    <xdr:clientData/>
  </xdr:twoCellAnchor>
  <xdr:twoCellAnchor>
    <xdr:from>
      <xdr:col>2</xdr:col>
      <xdr:colOff>200025</xdr:colOff>
      <xdr:row>8</xdr:row>
      <xdr:rowOff>161924</xdr:rowOff>
    </xdr:from>
    <xdr:to>
      <xdr:col>10</xdr:col>
      <xdr:colOff>895350</xdr:colOff>
      <xdr:row>61</xdr:row>
      <xdr:rowOff>142874</xdr:rowOff>
    </xdr:to>
    <xdr:sp macro="" textlink="">
      <xdr:nvSpPr>
        <xdr:cNvPr id="15454" name="Rectangle 94" descr="c06d4dba-47c6-4915-8234-35d867ad48fb">
          <a:extLst>
            <a:ext uri="{FF2B5EF4-FFF2-40B4-BE49-F238E27FC236}">
              <a16:creationId xmlns:a16="http://schemas.microsoft.com/office/drawing/2014/main" id="{00000000-0008-0000-0000-00005E3C0000}"/>
            </a:ext>
          </a:extLst>
        </xdr:cNvPr>
        <xdr:cNvSpPr>
          <a:spLocks noChangeArrowheads="1"/>
        </xdr:cNvSpPr>
      </xdr:nvSpPr>
      <xdr:spPr bwMode="auto">
        <a:xfrm>
          <a:off x="1857375" y="2314574"/>
          <a:ext cx="4762500" cy="8562975"/>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n-GB" sz="1000" b="0" i="0" u="none" strike="noStrike" baseline="0">
              <a:solidFill>
                <a:srgbClr val="1F2E00"/>
              </a:solidFill>
              <a:latin typeface="Arial"/>
              <a:cs typeface="Arial"/>
            </a:rPr>
            <a:t>1. Click the </a:t>
          </a:r>
          <a:r>
            <a:rPr lang="en-GB" sz="1000" b="1" i="0" u="none" strike="noStrike" baseline="0">
              <a:solidFill>
                <a:srgbClr val="2CAE2C"/>
              </a:solidFill>
              <a:latin typeface="Arial"/>
              <a:cs typeface="Arial"/>
            </a:rPr>
            <a:t>Start</a:t>
          </a:r>
          <a:r>
            <a:rPr lang="en-GB" sz="1000" b="0" i="0" u="none" strike="noStrike" baseline="0">
              <a:solidFill>
                <a:srgbClr val="1F2E00"/>
              </a:solidFill>
              <a:latin typeface="Arial"/>
              <a:cs typeface="Arial"/>
            </a:rPr>
            <a:t> button on the Introduction page.  This will open the Bioavailability Assessment Tool sheet.</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2. This sheet contains an empty table (if it isn't empty, click the </a:t>
          </a:r>
          <a:r>
            <a:rPr lang="en-GB" sz="1000" b="1" i="0" u="none" strike="noStrike" baseline="0">
              <a:solidFill>
                <a:srgbClr val="FF0000"/>
              </a:solidFill>
              <a:latin typeface="Arial"/>
              <a:cs typeface="Arial"/>
            </a:rPr>
            <a:t>Clear Data</a:t>
          </a:r>
          <a:r>
            <a:rPr lang="en-GB" sz="1000" b="0" i="0" u="none" strike="noStrike" baseline="0">
              <a:solidFill>
                <a:srgbClr val="1F2E00"/>
              </a:solidFill>
              <a:latin typeface="Arial"/>
              <a:cs typeface="Arial"/>
            </a:rPr>
            <a:t> button to empty it). </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3. The </a:t>
          </a:r>
          <a:r>
            <a:rPr lang="en-GB" sz="1000" b="1" i="0" u="none" strike="noStrike" baseline="0">
              <a:solidFill>
                <a:srgbClr val="808080"/>
              </a:solidFill>
              <a:latin typeface="Arial"/>
              <a:cs typeface="Arial"/>
            </a:rPr>
            <a:t>grey columns</a:t>
          </a:r>
          <a:r>
            <a:rPr lang="en-GB" sz="1000" b="0" i="0" u="none" strike="noStrike" baseline="0">
              <a:solidFill>
                <a:srgbClr val="1F2E00"/>
              </a:solidFill>
              <a:latin typeface="Arial"/>
              <a:cs typeface="Arial"/>
            </a:rPr>
            <a:t> on the left are where you can enter data about your samples, as follows:</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Location (from which the sample was taken)</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WB (name of the waterbody that contains the sampling location)</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Date (on which the sample was taken)</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pH of the sample (</a:t>
          </a:r>
          <a:r>
            <a:rPr lang="en-GB" sz="1000" b="0" i="0" u="sng" strike="noStrike" baseline="0">
              <a:solidFill>
                <a:srgbClr val="1F2E00"/>
              </a:solidFill>
              <a:latin typeface="Arial"/>
              <a:cs typeface="Arial"/>
            </a:rPr>
            <a:t>required</a:t>
          </a:r>
          <a:r>
            <a:rPr lang="en-GB" sz="1000" b="0" i="0" u="none" strike="noStrike" baseline="0">
              <a:solidFill>
                <a:srgbClr val="1F2E00"/>
              </a:solidFill>
              <a:latin typeface="Arial"/>
              <a:cs typeface="Arial"/>
            </a:rPr>
            <a:t>)</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DOC measured in the sample (mg/l) (</a:t>
          </a:r>
          <a:r>
            <a:rPr lang="en-GB" sz="1000" b="0" i="0" u="sng" strike="noStrike" baseline="0">
              <a:solidFill>
                <a:srgbClr val="1F2E00"/>
              </a:solidFill>
              <a:latin typeface="Arial"/>
              <a:cs typeface="Arial"/>
            </a:rPr>
            <a:t>required</a:t>
          </a:r>
          <a:r>
            <a:rPr lang="en-GB" sz="1000" b="0" i="0" u="none" strike="noStrike" baseline="0">
              <a:solidFill>
                <a:srgbClr val="1F2E00"/>
              </a:solidFill>
              <a:latin typeface="Arial"/>
              <a:cs typeface="Arial"/>
            </a:rPr>
            <a:t>)</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Ca measured in the sample (mg/l) (</a:t>
          </a:r>
          <a:r>
            <a:rPr lang="en-GB" sz="1000" b="0" i="0" u="sng" strike="noStrike" baseline="0">
              <a:solidFill>
                <a:srgbClr val="1F2E00"/>
              </a:solidFill>
              <a:latin typeface="Arial"/>
              <a:cs typeface="Arial"/>
            </a:rPr>
            <a:t>required</a:t>
          </a:r>
          <a:r>
            <a:rPr lang="en-GB" sz="1000" b="0" i="0" u="none" strike="noStrike" baseline="0">
              <a:solidFill>
                <a:srgbClr val="1F2E00"/>
              </a:solidFill>
              <a:latin typeface="Arial"/>
              <a:cs typeface="Arial"/>
            </a:rPr>
            <a:t>)</a:t>
          </a:r>
        </a:p>
        <a:p>
          <a:pPr algn="l" rtl="0">
            <a:defRPr sz="1000"/>
          </a:pPr>
          <a:endParaRPr lang="en-GB" sz="1000" b="0" i="0" u="none" strike="noStrike" baseline="0">
            <a:solidFill>
              <a:srgbClr val="1F2E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GB" sz="1000" b="0" i="0" u="none" strike="noStrike" baseline="0">
              <a:solidFill>
                <a:srgbClr val="1F2E00"/>
              </a:solidFill>
              <a:latin typeface="Arial"/>
              <a:cs typeface="Arial"/>
            </a:rPr>
            <a:t>If you have measured the levels of copper, zinc, nickel, and/or manganese in your samples, you can enter these values as well (</a:t>
          </a:r>
          <a:r>
            <a:rPr lang="en-GB" sz="1000" b="0" i="0" u="none" strike="noStrike" baseline="0">
              <a:solidFill>
                <a:srgbClr val="1F2E00"/>
              </a:solidFill>
              <a:latin typeface="Arial" pitchFamily="34" charset="0"/>
              <a:cs typeface="Arial" pitchFamily="34" charset="0"/>
            </a:rPr>
            <a:t>µg/l).  </a:t>
          </a:r>
          <a:r>
            <a:rPr lang="en-GB" sz="1000" b="0" i="0" u="none" strike="noStrike" baseline="0">
              <a:solidFill>
                <a:srgbClr val="1F2E00"/>
              </a:solidFill>
              <a:latin typeface="Arial" pitchFamily="34" charset="0"/>
              <a:ea typeface="+mn-ea"/>
              <a:cs typeface="Arial" pitchFamily="34" charset="0"/>
            </a:rPr>
            <a:t>T</a:t>
          </a:r>
          <a:r>
            <a:rPr lang="en-GB" sz="1000" baseline="0">
              <a:solidFill>
                <a:srgbClr val="1F2E00"/>
              </a:solidFill>
              <a:latin typeface="Arial" pitchFamily="34" charset="0"/>
              <a:ea typeface="+mn-ea"/>
              <a:cs typeface="Arial" pitchFamily="34" charset="0"/>
            </a:rPr>
            <a:t>he tool will run whether or not dissolved metal concentrations are entered. If they are left blank, the outputs will represent a hazard assessment. This type of assessment will provide a Site-specific PNEC and therefore an indication of the potential sensitivity of the water(s) under consideration. </a:t>
          </a:r>
          <a:endParaRPr lang="en-GB" sz="1000" b="0" i="0" u="none" strike="noStrike" baseline="0">
            <a:solidFill>
              <a:srgbClr val="1F2E00"/>
            </a:solidFill>
            <a:latin typeface="Arial" pitchFamily="34" charset="0"/>
            <a:cs typeface="Arial" pitchFamily="34" charset="0"/>
          </a:endParaRP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4. When you have entered your data, click </a:t>
          </a:r>
          <a:r>
            <a:rPr lang="en-GB" sz="1000" b="1" i="0" u="none" strike="noStrike" baseline="0">
              <a:solidFill>
                <a:srgbClr val="2CAE2C"/>
              </a:solidFill>
              <a:latin typeface="Arial"/>
              <a:cs typeface="Arial"/>
            </a:rPr>
            <a:t>Calculate</a:t>
          </a:r>
          <a:r>
            <a:rPr lang="en-GB" sz="1000" b="0" i="0" u="none" strike="noStrike" baseline="0">
              <a:solidFill>
                <a:srgbClr val="1F2E00"/>
              </a:solidFill>
              <a:latin typeface="Arial"/>
              <a:cs typeface="Arial"/>
            </a:rPr>
            <a:t> to continue.  A box will pop up to tell you when the calculation is complete. Click </a:t>
          </a:r>
          <a:r>
            <a:rPr lang="en-GB" sz="1000" b="1" i="0" u="none" strike="noStrike" baseline="0">
              <a:solidFill>
                <a:srgbClr val="1F2E00"/>
              </a:solidFill>
              <a:latin typeface="Arial"/>
              <a:cs typeface="Arial"/>
            </a:rPr>
            <a:t>OK</a:t>
          </a:r>
          <a:r>
            <a:rPr lang="en-GB" sz="1000" b="0" i="0" u="none" strike="noStrike" baseline="0">
              <a:solidFill>
                <a:srgbClr val="1F2E00"/>
              </a:solidFill>
              <a:latin typeface="Arial"/>
              <a:cs typeface="Arial"/>
            </a:rPr>
            <a:t> to continue.</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5. The results corresponding to the different metals are displayed on the right-hand side of the table; the results for copper are in the orange columns, those for zinc in the green columns, managnese in yellow columns and nickel in blue.</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In all cases, the following results are shown:</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Site-specific PNEC (dissolved) for each metal (µg/l)</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BioF for each metal</a:t>
          </a:r>
        </a:p>
        <a:p>
          <a:pPr algn="l" rtl="0">
            <a:defRPr sz="1000"/>
          </a:pPr>
          <a:r>
            <a:rPr lang="en-GB" sz="1000" b="0" i="0" u="none" strike="noStrike" baseline="0">
              <a:solidFill>
                <a:srgbClr val="1F2E00"/>
              </a:solidFill>
              <a:latin typeface="Arial"/>
              <a:cs typeface="Arial"/>
            </a:rPr>
            <a:t>Where you have entered data about the measured concentrations of copper, nickel, zinc or manganese, the following results are also shown:</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Bioavailable concentration for each metal (µg/l)</a:t>
          </a:r>
        </a:p>
        <a:p>
          <a:pPr algn="l" rtl="0">
            <a:defRPr sz="1000"/>
          </a:pPr>
          <a:r>
            <a:rPr lang="en-GB" sz="1000" b="0" i="0" u="none" strike="noStrike" baseline="0">
              <a:solidFill>
                <a:srgbClr val="1F2E00"/>
              </a:solidFill>
              <a:latin typeface="Wingdings"/>
            </a:rPr>
            <a:t>l</a:t>
          </a:r>
          <a:r>
            <a:rPr lang="en-GB" sz="1000" b="0" i="0" u="none" strike="noStrike" baseline="0">
              <a:solidFill>
                <a:srgbClr val="1F2E00"/>
              </a:solidFill>
              <a:latin typeface="Arial"/>
              <a:cs typeface="Arial"/>
            </a:rPr>
            <a:t>  Risk characterisation ratio for each metal</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6. All 4 cells will be highlighted in red when the Risk Characterisation value is equal to, or greater than, 1.                                                                                                         7. Hover your cursor over cells with comments boxes and information will be provided.</a:t>
          </a:r>
        </a:p>
        <a:p>
          <a:pPr algn="l" rtl="0">
            <a:defRPr sz="1000"/>
          </a:pPr>
          <a:endParaRPr lang="en-GB" sz="1000" b="0" i="0" u="none" strike="noStrike" baseline="0">
            <a:solidFill>
              <a:srgbClr val="1F2E00"/>
            </a:solidFill>
            <a:latin typeface="Arial"/>
            <a:cs typeface="Arial"/>
          </a:endParaRPr>
        </a:p>
        <a:p>
          <a:pPr algn="l" rtl="0">
            <a:defRPr sz="1000"/>
          </a:pPr>
          <a:r>
            <a:rPr lang="en-GB" sz="1000" b="0" i="0" u="none" strike="noStrike" baseline="0">
              <a:solidFill>
                <a:srgbClr val="1F2E00"/>
              </a:solidFill>
              <a:latin typeface="Arial"/>
              <a:cs typeface="Arial"/>
            </a:rPr>
            <a:t>The comment boxes will be generated when the pH, Ca or DOC fall outside their prescribed limits (see below.)  In such circumstances the comments will indicate which values have been exceeded, and the value that has been used in the calculation for that record.</a:t>
          </a:r>
        </a:p>
        <a:p>
          <a:pPr algn="l" rtl="0">
            <a:defRPr sz="1000"/>
          </a:pPr>
          <a:endParaRPr lang="en-GB" sz="1000" b="0" i="0" baseline="0">
            <a:latin typeface="Arial" pitchFamily="34" charset="0"/>
            <a:ea typeface="+mn-ea"/>
            <a:cs typeface="Arial" pitchFamily="34" charset="0"/>
          </a:endParaRPr>
        </a:p>
        <a:p>
          <a:pPr algn="l" rtl="0">
            <a:defRPr sz="1000"/>
          </a:pPr>
          <a:r>
            <a:rPr lang="en-GB" sz="1000" b="0" i="0" u="none" strike="noStrike" baseline="0">
              <a:solidFill>
                <a:srgbClr val="1F2E00"/>
              </a:solidFill>
              <a:latin typeface="Arial" pitchFamily="34" charset="0"/>
              <a:ea typeface="+mn-ea"/>
              <a:cs typeface="Arial" pitchFamily="34" charset="0"/>
            </a:rPr>
            <a:t>The physico-chemical ranges of all BLMs that support M-BAT are metal specific, aside from for DOC, which is held at 20 mg/L for all metals except Copper for which it is held at 15 mg/L. These ranges are:</a:t>
          </a:r>
        </a:p>
        <a:p>
          <a:pPr algn="l" rtl="0">
            <a:defRPr sz="1000"/>
          </a:pPr>
          <a:endParaRPr lang="en-GB" sz="1000" b="0" i="0" u="none" strike="noStrike" baseline="0">
            <a:solidFill>
              <a:srgbClr val="1F2E00"/>
            </a:solidFill>
            <a:latin typeface="Arial" pitchFamily="34" charset="0"/>
            <a:ea typeface="+mn-ea"/>
            <a:cs typeface="Arial" pitchFamily="34" charset="0"/>
          </a:endParaRPr>
        </a:p>
        <a:p>
          <a:pPr algn="l" rtl="0">
            <a:defRPr sz="1000"/>
          </a:pPr>
          <a:r>
            <a:rPr lang="en-GB" sz="1000" b="0" i="0" u="none" strike="noStrike" baseline="0">
              <a:solidFill>
                <a:srgbClr val="1F2E00"/>
              </a:solidFill>
              <a:latin typeface="Arial" pitchFamily="34" charset="0"/>
              <a:ea typeface="+mn-ea"/>
              <a:cs typeface="Arial" pitchFamily="34" charset="0"/>
            </a:rPr>
            <a:t>Copper - 3.1 to 93 mg Ca/L, pH 6.0 to 8.5.</a:t>
          </a:r>
        </a:p>
        <a:p>
          <a:pPr algn="l" rtl="0">
            <a:defRPr sz="1000"/>
          </a:pPr>
          <a:r>
            <a:rPr lang="en-GB" sz="1000" b="0" i="0" u="none" strike="noStrike" baseline="0">
              <a:solidFill>
                <a:srgbClr val="1F2E00"/>
              </a:solidFill>
              <a:latin typeface="Arial" pitchFamily="34" charset="0"/>
              <a:ea typeface="+mn-ea"/>
              <a:cs typeface="Arial" pitchFamily="34" charset="0"/>
            </a:rPr>
            <a:t>Nickel - 2.0 to 88 mg Ca/L, pH 6.5 to 8.7.</a:t>
          </a:r>
        </a:p>
        <a:p>
          <a:pPr algn="l" rtl="0">
            <a:defRPr sz="1000"/>
          </a:pPr>
          <a:r>
            <a:rPr lang="en-GB" sz="1000" b="0" i="0" u="none" strike="noStrike" baseline="0">
              <a:solidFill>
                <a:srgbClr val="1F2E00"/>
              </a:solidFill>
              <a:latin typeface="Arial" pitchFamily="34" charset="0"/>
              <a:ea typeface="+mn-ea"/>
              <a:cs typeface="Arial" pitchFamily="34" charset="0"/>
            </a:rPr>
            <a:t>Manganese - 1 to 200 mg Ca/L, pH 5.5 to 8.5.</a:t>
          </a:r>
        </a:p>
        <a:p>
          <a:pPr algn="l" rtl="0">
            <a:defRPr sz="1000"/>
          </a:pPr>
          <a:r>
            <a:rPr lang="en-GB" sz="1000" b="0" i="0" u="none" strike="noStrike" baseline="0">
              <a:solidFill>
                <a:srgbClr val="1F2E00"/>
              </a:solidFill>
              <a:latin typeface="Arial" pitchFamily="34" charset="0"/>
              <a:ea typeface="+mn-ea"/>
              <a:cs typeface="Arial" pitchFamily="34" charset="0"/>
            </a:rPr>
            <a:t>Zinc - 3.0 to 160 mg Ca/L, pH 6.0 to 8.0. </a:t>
          </a:r>
          <a:endParaRPr lang="en-GB" sz="1000" b="0" i="0" u="none" strike="noStrike" baseline="0">
            <a:solidFill>
              <a:srgbClr val="1F2E00"/>
            </a:solidFill>
            <a:latin typeface="Arial" pitchFamily="34" charset="0"/>
            <a:ea typeface="Tahoma" pitchFamily="34" charset="0"/>
            <a:cs typeface="Arial" pitchFamily="34" charset="0"/>
          </a:endParaRPr>
        </a:p>
        <a:p>
          <a:pPr algn="l" rtl="0">
            <a:defRPr sz="1000"/>
          </a:pPr>
          <a:endParaRPr lang="en-GB" sz="1400" b="0" i="0" u="none" strike="noStrike" baseline="0">
            <a:solidFill>
              <a:srgbClr val="1F2E00"/>
            </a:solidFill>
            <a:latin typeface="Arial" pitchFamily="34" charset="0"/>
            <a:cs typeface="Arial" pitchFamily="34" charset="0"/>
          </a:endParaRPr>
        </a:p>
        <a:p>
          <a:pPr algn="l" rtl="0">
            <a:defRPr sz="1000"/>
          </a:pPr>
          <a:r>
            <a:rPr lang="en-GB" sz="1000" b="0" i="0" u="none" strike="noStrike" baseline="0">
              <a:solidFill>
                <a:srgbClr val="1F2E00"/>
              </a:solidFill>
              <a:latin typeface="Arial"/>
              <a:cs typeface="Arial"/>
            </a:rPr>
            <a:t> </a:t>
          </a:r>
        </a:p>
        <a:p>
          <a:pPr algn="l" rtl="0">
            <a:defRPr sz="1000"/>
          </a:pPr>
          <a:endParaRPr lang="en-GB" sz="1000" b="0" i="0" u="none" strike="noStrike" baseline="0">
            <a:solidFill>
              <a:srgbClr val="1F2E00"/>
            </a:solidFill>
            <a:latin typeface="Arial"/>
            <a:cs typeface="Arial"/>
          </a:endParaRPr>
        </a:p>
      </xdr:txBody>
    </xdr:sp>
    <xdr:clientData/>
  </xdr:twoCellAnchor>
  <xdr:twoCellAnchor>
    <xdr:from>
      <xdr:col>2</xdr:col>
      <xdr:colOff>228600</xdr:colOff>
      <xdr:row>1</xdr:row>
      <xdr:rowOff>114300</xdr:rowOff>
    </xdr:from>
    <xdr:to>
      <xdr:col>13</xdr:col>
      <xdr:colOff>438150</xdr:colOff>
      <xdr:row>6</xdr:row>
      <xdr:rowOff>95250</xdr:rowOff>
    </xdr:to>
    <xdr:sp macro="" textlink="">
      <xdr:nvSpPr>
        <xdr:cNvPr id="15527" name="Rectangle 96" descr="788cb9c4-f81b-4b7f-be09-89adbc15cc7f">
          <a:extLst>
            <a:ext uri="{FF2B5EF4-FFF2-40B4-BE49-F238E27FC236}">
              <a16:creationId xmlns:a16="http://schemas.microsoft.com/office/drawing/2014/main" id="{00000000-0008-0000-0000-0000A73C0000}"/>
            </a:ext>
          </a:extLst>
        </xdr:cNvPr>
        <xdr:cNvSpPr>
          <a:spLocks noChangeArrowheads="1"/>
        </xdr:cNvSpPr>
      </xdr:nvSpPr>
      <xdr:spPr bwMode="auto">
        <a:xfrm>
          <a:off x="1885950" y="1038225"/>
          <a:ext cx="6534150" cy="885825"/>
        </a:xfrm>
        <a:prstGeom prst="rect">
          <a:avLst/>
        </a:prstGeom>
        <a:noFill/>
        <a:ln w="9525" algn="ctr">
          <a:solidFill>
            <a:srgbClr val="669900"/>
          </a:solidFill>
          <a:miter lim="800000"/>
          <a:headEnd/>
          <a:tailEnd/>
        </a:ln>
      </xdr:spPr>
    </xdr:sp>
    <xdr:clientData/>
  </xdr:twoCellAnchor>
  <xdr:twoCellAnchor>
    <xdr:from>
      <xdr:col>2</xdr:col>
      <xdr:colOff>228600</xdr:colOff>
      <xdr:row>7</xdr:row>
      <xdr:rowOff>38100</xdr:rowOff>
    </xdr:from>
    <xdr:to>
      <xdr:col>10</xdr:col>
      <xdr:colOff>914400</xdr:colOff>
      <xdr:row>62</xdr:row>
      <xdr:rowOff>19050</xdr:rowOff>
    </xdr:to>
    <xdr:sp macro="" textlink="">
      <xdr:nvSpPr>
        <xdr:cNvPr id="15528" name="Rectangle 97" descr="c38abe31-24e9-45b2-83a5-45f8301c95f0">
          <a:extLst>
            <a:ext uri="{FF2B5EF4-FFF2-40B4-BE49-F238E27FC236}">
              <a16:creationId xmlns:a16="http://schemas.microsoft.com/office/drawing/2014/main" id="{00000000-0008-0000-0000-0000A83C0000}"/>
            </a:ext>
          </a:extLst>
        </xdr:cNvPr>
        <xdr:cNvSpPr>
          <a:spLocks noChangeArrowheads="1"/>
        </xdr:cNvSpPr>
      </xdr:nvSpPr>
      <xdr:spPr bwMode="auto">
        <a:xfrm>
          <a:off x="1885950" y="2028825"/>
          <a:ext cx="4752975" cy="8886825"/>
        </a:xfrm>
        <a:prstGeom prst="rect">
          <a:avLst/>
        </a:prstGeom>
        <a:noFill/>
        <a:ln w="9525" algn="ctr">
          <a:solidFill>
            <a:srgbClr val="669900"/>
          </a:solidFill>
          <a:miter lim="800000"/>
          <a:headEnd/>
          <a:tailEnd/>
        </a:ln>
      </xdr:spPr>
    </xdr:sp>
    <xdr:clientData/>
  </xdr:twoCellAnchor>
  <xdr:twoCellAnchor>
    <xdr:from>
      <xdr:col>11</xdr:col>
      <xdr:colOff>9525</xdr:colOff>
      <xdr:row>7</xdr:row>
      <xdr:rowOff>47626</xdr:rowOff>
    </xdr:from>
    <xdr:to>
      <xdr:col>13</xdr:col>
      <xdr:colOff>447675</xdr:colOff>
      <xdr:row>47</xdr:row>
      <xdr:rowOff>66676</xdr:rowOff>
    </xdr:to>
    <xdr:sp macro="" textlink="">
      <xdr:nvSpPr>
        <xdr:cNvPr id="15529" name="Rectangle 98" descr="5d7eddc2-5c21-410d-a230-a21af99fd267">
          <a:extLst>
            <a:ext uri="{FF2B5EF4-FFF2-40B4-BE49-F238E27FC236}">
              <a16:creationId xmlns:a16="http://schemas.microsoft.com/office/drawing/2014/main" id="{00000000-0008-0000-0000-0000A93C0000}"/>
            </a:ext>
          </a:extLst>
        </xdr:cNvPr>
        <xdr:cNvSpPr>
          <a:spLocks noChangeArrowheads="1"/>
        </xdr:cNvSpPr>
      </xdr:nvSpPr>
      <xdr:spPr bwMode="auto">
        <a:xfrm>
          <a:off x="6772275" y="2038351"/>
          <a:ext cx="1657350" cy="6496050"/>
        </a:xfrm>
        <a:prstGeom prst="rect">
          <a:avLst/>
        </a:prstGeom>
        <a:noFill/>
        <a:ln w="9525" algn="ctr">
          <a:solidFill>
            <a:srgbClr val="669900"/>
          </a:solidFill>
          <a:miter lim="800000"/>
          <a:headEnd/>
          <a:tailEnd/>
        </a:ln>
      </xdr:spPr>
    </xdr:sp>
    <xdr:clientData/>
  </xdr:twoCellAnchor>
  <xdr:twoCellAnchor>
    <xdr:from>
      <xdr:col>0</xdr:col>
      <xdr:colOff>114300</xdr:colOff>
      <xdr:row>12</xdr:row>
      <xdr:rowOff>47624</xdr:rowOff>
    </xdr:from>
    <xdr:to>
      <xdr:col>2</xdr:col>
      <xdr:colOff>104775</xdr:colOff>
      <xdr:row>62</xdr:row>
      <xdr:rowOff>19049</xdr:rowOff>
    </xdr:to>
    <xdr:sp macro="" textlink="">
      <xdr:nvSpPr>
        <xdr:cNvPr id="15530" name="Rectangle 103" descr="9bbbe75d-bef4-4b08-ad28-03ca315c66f0">
          <a:extLst>
            <a:ext uri="{FF2B5EF4-FFF2-40B4-BE49-F238E27FC236}">
              <a16:creationId xmlns:a16="http://schemas.microsoft.com/office/drawing/2014/main" id="{00000000-0008-0000-0000-0000AA3C0000}"/>
            </a:ext>
          </a:extLst>
        </xdr:cNvPr>
        <xdr:cNvSpPr>
          <a:spLocks noChangeArrowheads="1"/>
        </xdr:cNvSpPr>
      </xdr:nvSpPr>
      <xdr:spPr bwMode="auto">
        <a:xfrm>
          <a:off x="114300" y="2847974"/>
          <a:ext cx="1647825" cy="8067675"/>
        </a:xfrm>
        <a:prstGeom prst="rect">
          <a:avLst/>
        </a:prstGeom>
        <a:noFill/>
        <a:ln w="9525" algn="ctr">
          <a:solidFill>
            <a:srgbClr val="669900"/>
          </a:solid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0</xdr:col>
          <xdr:colOff>114300</xdr:colOff>
          <xdr:row>1</xdr:row>
          <xdr:rowOff>106680</xdr:rowOff>
        </xdr:from>
        <xdr:to>
          <xdr:col>2</xdr:col>
          <xdr:colOff>38100</xdr:colOff>
          <xdr:row>4</xdr:row>
          <xdr:rowOff>45720</xdr:rowOff>
        </xdr:to>
        <xdr:sp macro="" textlink="">
          <xdr:nvSpPr>
            <xdr:cNvPr id="15394" name="cmdStart" hidden="1">
              <a:extLst>
                <a:ext uri="{63B3BB69-23CF-44E3-9099-C40C66FF867C}">
                  <a14:compatExt spid="_x0000_s15394"/>
                </a:ext>
                <a:ext uri="{FF2B5EF4-FFF2-40B4-BE49-F238E27FC236}">
                  <a16:creationId xmlns:a16="http://schemas.microsoft.com/office/drawing/2014/main" id="{00000000-0008-0000-0000-000022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8</xdr:row>
          <xdr:rowOff>152400</xdr:rowOff>
        </xdr:from>
        <xdr:to>
          <xdr:col>2</xdr:col>
          <xdr:colOff>38100</xdr:colOff>
          <xdr:row>11</xdr:row>
          <xdr:rowOff>99060</xdr:rowOff>
        </xdr:to>
        <xdr:sp macro="" textlink="">
          <xdr:nvSpPr>
            <xdr:cNvPr id="15395" name="cmdLogin" hidden="1">
              <a:extLst>
                <a:ext uri="{63B3BB69-23CF-44E3-9099-C40C66FF867C}">
                  <a14:compatExt spid="_x0000_s15395"/>
                </a:ext>
                <a:ext uri="{FF2B5EF4-FFF2-40B4-BE49-F238E27FC236}">
                  <a16:creationId xmlns:a16="http://schemas.microsoft.com/office/drawing/2014/main" id="{00000000-0008-0000-0000-000023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6</xdr:row>
          <xdr:rowOff>53340</xdr:rowOff>
        </xdr:from>
        <xdr:to>
          <xdr:col>2</xdr:col>
          <xdr:colOff>38100</xdr:colOff>
          <xdr:row>9</xdr:row>
          <xdr:rowOff>0</xdr:rowOff>
        </xdr:to>
        <xdr:sp macro="" textlink="">
          <xdr:nvSpPr>
            <xdr:cNvPr id="15403" name="cmdViewGenerics" hidden="1">
              <a:extLst>
                <a:ext uri="{63B3BB69-23CF-44E3-9099-C40C66FF867C}">
                  <a14:compatExt spid="_x0000_s15403"/>
                </a:ext>
                <a:ext uri="{FF2B5EF4-FFF2-40B4-BE49-F238E27FC236}">
                  <a16:creationId xmlns:a16="http://schemas.microsoft.com/office/drawing/2014/main" id="{00000000-0008-0000-0000-00002B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4</xdr:row>
          <xdr:rowOff>30480</xdr:rowOff>
        </xdr:from>
        <xdr:to>
          <xdr:col>2</xdr:col>
          <xdr:colOff>38100</xdr:colOff>
          <xdr:row>6</xdr:row>
          <xdr:rowOff>53340</xdr:rowOff>
        </xdr:to>
        <xdr:sp macro="" textlink="">
          <xdr:nvSpPr>
            <xdr:cNvPr id="15462" name="cmdGlossary" hidden="1">
              <a:extLst>
                <a:ext uri="{63B3BB69-23CF-44E3-9099-C40C66FF867C}">
                  <a14:compatExt spid="_x0000_s15462"/>
                </a:ext>
                <a:ext uri="{FF2B5EF4-FFF2-40B4-BE49-F238E27FC236}">
                  <a16:creationId xmlns:a16="http://schemas.microsoft.com/office/drawing/2014/main" id="{00000000-0008-0000-0000-0000663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9524</xdr:colOff>
      <xdr:row>0</xdr:row>
      <xdr:rowOff>895350</xdr:rowOff>
    </xdr:to>
    <xdr:sp macro="" textlink="">
      <xdr:nvSpPr>
        <xdr:cNvPr id="62472" name="TitleMainMenu" descr="25fc5f35-c245-4f12-95ae-67bc12bc46d7">
          <a:extLst>
            <a:ext uri="{FF2B5EF4-FFF2-40B4-BE49-F238E27FC236}">
              <a16:creationId xmlns:a16="http://schemas.microsoft.com/office/drawing/2014/main" id="{00000000-0008-0000-0100-000008F40000}"/>
            </a:ext>
          </a:extLst>
        </xdr:cNvPr>
        <xdr:cNvSpPr>
          <a:spLocks noChangeArrowheads="1"/>
        </xdr:cNvSpPr>
      </xdr:nvSpPr>
      <xdr:spPr bwMode="auto">
        <a:xfrm>
          <a:off x="0" y="0"/>
          <a:ext cx="8601074"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200025</xdr:colOff>
      <xdr:row>0</xdr:row>
      <xdr:rowOff>419100</xdr:rowOff>
    </xdr:from>
    <xdr:to>
      <xdr:col>7</xdr:col>
      <xdr:colOff>542925</xdr:colOff>
      <xdr:row>0</xdr:row>
      <xdr:rowOff>771525</xdr:rowOff>
    </xdr:to>
    <xdr:sp macro="" textlink="">
      <xdr:nvSpPr>
        <xdr:cNvPr id="62470" name="Rectangle 6" descr="0c002da7-f991-4831-8136-2c92573c4bbb">
          <a:extLst>
            <a:ext uri="{FF2B5EF4-FFF2-40B4-BE49-F238E27FC236}">
              <a16:creationId xmlns:a16="http://schemas.microsoft.com/office/drawing/2014/main" id="{00000000-0008-0000-0100-000006F40000}"/>
            </a:ext>
          </a:extLst>
        </xdr:cNvPr>
        <xdr:cNvSpPr>
          <a:spLocks noChangeArrowheads="1"/>
        </xdr:cNvSpPr>
      </xdr:nvSpPr>
      <xdr:spPr bwMode="auto">
        <a:xfrm>
          <a:off x="200025"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Glossary</a:t>
          </a:r>
        </a:p>
      </xdr:txBody>
    </xdr:sp>
    <xdr:clientData/>
  </xdr:twoCellAnchor>
  <mc:AlternateContent xmlns:mc="http://schemas.openxmlformats.org/markup-compatibility/2006">
    <mc:Choice xmlns:a14="http://schemas.microsoft.com/office/drawing/2010/main" Requires="a14">
      <xdr:twoCellAnchor editAs="oneCell">
        <xdr:from>
          <xdr:col>0</xdr:col>
          <xdr:colOff>114300</xdr:colOff>
          <xdr:row>1</xdr:row>
          <xdr:rowOff>106680</xdr:rowOff>
        </xdr:from>
        <xdr:to>
          <xdr:col>2</xdr:col>
          <xdr:colOff>38100</xdr:colOff>
          <xdr:row>3</xdr:row>
          <xdr:rowOff>129540</xdr:rowOff>
        </xdr:to>
        <xdr:sp macro="" textlink="">
          <xdr:nvSpPr>
            <xdr:cNvPr id="62465" name="cmdExit" hidden="1">
              <a:extLst>
                <a:ext uri="{63B3BB69-23CF-44E3-9099-C40C66FF867C}">
                  <a14:compatExt spid="_x0000_s62465"/>
                </a:ext>
                <a:ext uri="{FF2B5EF4-FFF2-40B4-BE49-F238E27FC236}">
                  <a16:creationId xmlns:a16="http://schemas.microsoft.com/office/drawing/2014/main" id="{00000000-0008-0000-0100-000001F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438150</xdr:colOff>
      <xdr:row>0</xdr:row>
      <xdr:rowOff>895350</xdr:rowOff>
    </xdr:to>
    <xdr:sp macro="" textlink="">
      <xdr:nvSpPr>
        <xdr:cNvPr id="54318" name="TitleMainMenu" descr="28372de8-dfd4-40d4-81f3-ffe9997d5c03">
          <a:extLst>
            <a:ext uri="{FF2B5EF4-FFF2-40B4-BE49-F238E27FC236}">
              <a16:creationId xmlns:a16="http://schemas.microsoft.com/office/drawing/2014/main" id="{00000000-0008-0000-0200-00002ED40000}"/>
            </a:ext>
          </a:extLst>
        </xdr:cNvPr>
        <xdr:cNvSpPr>
          <a:spLocks noChangeArrowheads="1"/>
        </xdr:cNvSpPr>
      </xdr:nvSpPr>
      <xdr:spPr bwMode="auto">
        <a:xfrm>
          <a:off x="0" y="0"/>
          <a:ext cx="842010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180975</xdr:colOff>
      <xdr:row>0</xdr:row>
      <xdr:rowOff>419100</xdr:rowOff>
    </xdr:from>
    <xdr:to>
      <xdr:col>7</xdr:col>
      <xdr:colOff>523875</xdr:colOff>
      <xdr:row>0</xdr:row>
      <xdr:rowOff>771525</xdr:rowOff>
    </xdr:to>
    <xdr:sp macro="" textlink="">
      <xdr:nvSpPr>
        <xdr:cNvPr id="54303" name="Rectangle 31" descr="45928afa-b20a-4402-bbf4-c43502f2b73e">
          <a:extLst>
            <a:ext uri="{FF2B5EF4-FFF2-40B4-BE49-F238E27FC236}">
              <a16:creationId xmlns:a16="http://schemas.microsoft.com/office/drawing/2014/main" id="{00000000-0008-0000-0200-00001FD40000}"/>
            </a:ext>
          </a:extLst>
        </xdr:cNvPr>
        <xdr:cNvSpPr>
          <a:spLocks noChangeArrowheads="1"/>
        </xdr:cNvSpPr>
      </xdr:nvSpPr>
      <xdr:spPr bwMode="auto">
        <a:xfrm>
          <a:off x="180975"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Help</a:t>
          </a:r>
        </a:p>
      </xdr:txBody>
    </xdr:sp>
    <xdr:clientData/>
  </xdr:twoCellAnchor>
  <mc:AlternateContent xmlns:mc="http://schemas.openxmlformats.org/markup-compatibility/2006">
    <mc:Choice xmlns:a14="http://schemas.microsoft.com/office/drawing/2010/main" Requires="a14">
      <xdr:twoCellAnchor editAs="oneCell">
        <xdr:from>
          <xdr:col>0</xdr:col>
          <xdr:colOff>114300</xdr:colOff>
          <xdr:row>1</xdr:row>
          <xdr:rowOff>106680</xdr:rowOff>
        </xdr:from>
        <xdr:to>
          <xdr:col>2</xdr:col>
          <xdr:colOff>30480</xdr:colOff>
          <xdr:row>4</xdr:row>
          <xdr:rowOff>53340</xdr:rowOff>
        </xdr:to>
        <xdr:sp macro="" textlink="">
          <xdr:nvSpPr>
            <xdr:cNvPr id="54292" name="cmdExit" hidden="1">
              <a:extLst>
                <a:ext uri="{63B3BB69-23CF-44E3-9099-C40C66FF867C}">
                  <a14:compatExt spid="_x0000_s54292"/>
                </a:ext>
                <a:ext uri="{FF2B5EF4-FFF2-40B4-BE49-F238E27FC236}">
                  <a16:creationId xmlns:a16="http://schemas.microsoft.com/office/drawing/2014/main" id="{00000000-0008-0000-0200-000014D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409575</xdr:colOff>
      <xdr:row>0</xdr:row>
      <xdr:rowOff>895350</xdr:rowOff>
    </xdr:to>
    <xdr:sp macro="" textlink="">
      <xdr:nvSpPr>
        <xdr:cNvPr id="19484" name="TitleMainMenu" descr="9418a71d-a1d6-4632-b9b7-b2306cfb2984">
          <a:extLst>
            <a:ext uri="{FF2B5EF4-FFF2-40B4-BE49-F238E27FC236}">
              <a16:creationId xmlns:a16="http://schemas.microsoft.com/office/drawing/2014/main" id="{00000000-0008-0000-0300-00001C4C0000}"/>
            </a:ext>
          </a:extLst>
        </xdr:cNvPr>
        <xdr:cNvSpPr>
          <a:spLocks noChangeArrowheads="1"/>
        </xdr:cNvSpPr>
      </xdr:nvSpPr>
      <xdr:spPr bwMode="auto">
        <a:xfrm>
          <a:off x="0" y="0"/>
          <a:ext cx="842010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1</xdr:col>
      <xdr:colOff>0</xdr:colOff>
      <xdr:row>2</xdr:row>
      <xdr:rowOff>28575</xdr:rowOff>
    </xdr:from>
    <xdr:to>
      <xdr:col>10</xdr:col>
      <xdr:colOff>428625</xdr:colOff>
      <xdr:row>4</xdr:row>
      <xdr:rowOff>28575</xdr:rowOff>
    </xdr:to>
    <xdr:sp macro="" textlink="">
      <xdr:nvSpPr>
        <xdr:cNvPr id="19458" name="Rectangle 2" descr="941fdb6a-5572-4ebc-bd12-fc4f6c0fad75">
          <a:extLst>
            <a:ext uri="{FF2B5EF4-FFF2-40B4-BE49-F238E27FC236}">
              <a16:creationId xmlns:a16="http://schemas.microsoft.com/office/drawing/2014/main" id="{00000000-0008-0000-0300-0000024C0000}"/>
            </a:ext>
          </a:extLst>
        </xdr:cNvPr>
        <xdr:cNvSpPr>
          <a:spLocks noChangeArrowheads="1"/>
        </xdr:cNvSpPr>
      </xdr:nvSpPr>
      <xdr:spPr bwMode="auto">
        <a:xfrm>
          <a:off x="1943100" y="1057275"/>
          <a:ext cx="6496050" cy="323850"/>
        </a:xfrm>
        <a:prstGeom prst="rect">
          <a:avLst/>
        </a:prstGeom>
        <a:solidFill>
          <a:srgbClr val="FFFFFF"/>
        </a:solidFill>
        <a:ln w="9525">
          <a:solidFill>
            <a:srgbClr val="000000"/>
          </a:solidFill>
          <a:miter lim="800000"/>
          <a:headEnd/>
          <a:tailEnd/>
        </a:ln>
      </xdr:spPr>
      <xdr:txBody>
        <a:bodyPr vertOverflow="clip" wrap="square" lIns="72000" tIns="72000" rIns="72000" bIns="72000" anchor="t" upright="1"/>
        <a:lstStyle/>
        <a:p>
          <a:pPr algn="l" rtl="0">
            <a:defRPr sz="1000"/>
          </a:pPr>
          <a:r>
            <a:rPr lang="en-GB" sz="1000" b="0" i="0" u="none" strike="noStrike" baseline="0">
              <a:solidFill>
                <a:srgbClr val="1F2E00"/>
              </a:solidFill>
              <a:latin typeface="Arial"/>
              <a:cs typeface="Arial"/>
            </a:rPr>
            <a:t>Click here to log out of the admin area, and return to the Introduction page</a:t>
          </a:r>
        </a:p>
        <a:p>
          <a:pPr algn="l" rtl="0">
            <a:defRPr sz="1000"/>
          </a:pPr>
          <a:endParaRPr lang="en-GB" sz="1000" b="0" i="0" u="none" strike="noStrike" baseline="0">
            <a:solidFill>
              <a:srgbClr val="1F2E00"/>
            </a:solidFill>
            <a:latin typeface="Arial"/>
            <a:cs typeface="Arial"/>
          </a:endParaRPr>
        </a:p>
      </xdr:txBody>
    </xdr:sp>
    <xdr:clientData/>
  </xdr:twoCellAnchor>
  <xdr:twoCellAnchor>
    <xdr:from>
      <xdr:col>1</xdr:col>
      <xdr:colOff>0</xdr:colOff>
      <xdr:row>4</xdr:row>
      <xdr:rowOff>123825</xdr:rowOff>
    </xdr:from>
    <xdr:to>
      <xdr:col>10</xdr:col>
      <xdr:colOff>428625</xdr:colOff>
      <xdr:row>6</xdr:row>
      <xdr:rowOff>123825</xdr:rowOff>
    </xdr:to>
    <xdr:sp macro="" textlink="">
      <xdr:nvSpPr>
        <xdr:cNvPr id="19460" name="Rectangle 4" descr="38b1b042-8aa8-474e-aa58-a46c05b2b82a">
          <a:extLst>
            <a:ext uri="{FF2B5EF4-FFF2-40B4-BE49-F238E27FC236}">
              <a16:creationId xmlns:a16="http://schemas.microsoft.com/office/drawing/2014/main" id="{00000000-0008-0000-0300-0000044C0000}"/>
            </a:ext>
          </a:extLst>
        </xdr:cNvPr>
        <xdr:cNvSpPr>
          <a:spLocks noChangeArrowheads="1"/>
        </xdr:cNvSpPr>
      </xdr:nvSpPr>
      <xdr:spPr bwMode="auto">
        <a:xfrm>
          <a:off x="1943100" y="1476375"/>
          <a:ext cx="6496050" cy="323850"/>
        </a:xfrm>
        <a:prstGeom prst="rect">
          <a:avLst/>
        </a:prstGeom>
        <a:solidFill>
          <a:srgbClr val="FFFFFF"/>
        </a:solidFill>
        <a:ln w="9525">
          <a:solidFill>
            <a:srgbClr val="000000"/>
          </a:solidFill>
          <a:miter lim="800000"/>
          <a:headEnd/>
          <a:tailEnd/>
        </a:ln>
      </xdr:spPr>
      <xdr:txBody>
        <a:bodyPr vertOverflow="clip" wrap="square" lIns="72000" tIns="72000" rIns="72000" bIns="72000" anchor="t" upright="1"/>
        <a:lstStyle/>
        <a:p>
          <a:pPr algn="l" rtl="0">
            <a:defRPr sz="1000"/>
          </a:pPr>
          <a:r>
            <a:rPr lang="en-GB" sz="1000" b="0" i="0" u="none" strike="noStrike" baseline="0">
              <a:solidFill>
                <a:srgbClr val="1F2E00"/>
              </a:solidFill>
              <a:latin typeface="Arial"/>
              <a:cs typeface="Arial"/>
            </a:rPr>
            <a:t>Click here to re-set the threshold and reference values for one or more metals</a:t>
          </a:r>
        </a:p>
        <a:p>
          <a:pPr algn="l" rtl="0">
            <a:defRPr sz="1000"/>
          </a:pPr>
          <a:endParaRPr lang="en-GB" sz="1000" b="0" i="0" u="none" strike="noStrike" baseline="0">
            <a:solidFill>
              <a:srgbClr val="1F2E00"/>
            </a:solidFill>
            <a:latin typeface="Arial"/>
            <a:cs typeface="Arial"/>
          </a:endParaRPr>
        </a:p>
      </xdr:txBody>
    </xdr:sp>
    <xdr:clientData/>
  </xdr:twoCellAnchor>
  <xdr:twoCellAnchor>
    <xdr:from>
      <xdr:col>1</xdr:col>
      <xdr:colOff>0</xdr:colOff>
      <xdr:row>7</xdr:row>
      <xdr:rowOff>76200</xdr:rowOff>
    </xdr:from>
    <xdr:to>
      <xdr:col>10</xdr:col>
      <xdr:colOff>428625</xdr:colOff>
      <xdr:row>9</xdr:row>
      <xdr:rowOff>76200</xdr:rowOff>
    </xdr:to>
    <xdr:sp macro="" textlink="">
      <xdr:nvSpPr>
        <xdr:cNvPr id="19463" name="Rectangle 7" descr="c829c6ab-3e24-4390-83ca-75df10b8837c">
          <a:extLst>
            <a:ext uri="{FF2B5EF4-FFF2-40B4-BE49-F238E27FC236}">
              <a16:creationId xmlns:a16="http://schemas.microsoft.com/office/drawing/2014/main" id="{00000000-0008-0000-0300-0000074C0000}"/>
            </a:ext>
          </a:extLst>
        </xdr:cNvPr>
        <xdr:cNvSpPr>
          <a:spLocks noChangeArrowheads="1"/>
        </xdr:cNvSpPr>
      </xdr:nvSpPr>
      <xdr:spPr bwMode="auto">
        <a:xfrm>
          <a:off x="1943100" y="1914525"/>
          <a:ext cx="6496050" cy="323850"/>
        </a:xfrm>
        <a:prstGeom prst="rect">
          <a:avLst/>
        </a:prstGeom>
        <a:solidFill>
          <a:srgbClr val="FFFFFF"/>
        </a:solidFill>
        <a:ln w="9525">
          <a:solidFill>
            <a:srgbClr val="000000"/>
          </a:solidFill>
          <a:miter lim="800000"/>
          <a:headEnd/>
          <a:tailEnd/>
        </a:ln>
      </xdr:spPr>
      <xdr:txBody>
        <a:bodyPr vertOverflow="clip" wrap="square" lIns="72000" tIns="72000" rIns="72000" bIns="72000" anchor="t" upright="1"/>
        <a:lstStyle/>
        <a:p>
          <a:pPr algn="l" rtl="0">
            <a:defRPr sz="1000"/>
          </a:pPr>
          <a:r>
            <a:rPr lang="en-GB" sz="1000" b="0" i="0" u="none" strike="noStrike" baseline="0">
              <a:solidFill>
                <a:srgbClr val="1F2E00"/>
              </a:solidFill>
              <a:latin typeface="Arial"/>
              <a:cs typeface="Arial"/>
            </a:rPr>
            <a:t>Click here to re-set the constants for the Copper BLM</a:t>
          </a:r>
        </a:p>
        <a:p>
          <a:pPr algn="l" rtl="0">
            <a:defRPr sz="1000"/>
          </a:pPr>
          <a:endParaRPr lang="en-GB" sz="1000" b="0" i="0" u="none" strike="noStrike" baseline="0">
            <a:solidFill>
              <a:srgbClr val="1F2E00"/>
            </a:solidFill>
            <a:latin typeface="Arial"/>
            <a:cs typeface="Arial"/>
          </a:endParaRPr>
        </a:p>
      </xdr:txBody>
    </xdr:sp>
    <xdr:clientData/>
  </xdr:twoCellAnchor>
  <xdr:twoCellAnchor>
    <xdr:from>
      <xdr:col>1</xdr:col>
      <xdr:colOff>0</xdr:colOff>
      <xdr:row>10</xdr:row>
      <xdr:rowOff>19050</xdr:rowOff>
    </xdr:from>
    <xdr:to>
      <xdr:col>10</xdr:col>
      <xdr:colOff>428625</xdr:colOff>
      <xdr:row>12</xdr:row>
      <xdr:rowOff>19050</xdr:rowOff>
    </xdr:to>
    <xdr:sp macro="" textlink="">
      <xdr:nvSpPr>
        <xdr:cNvPr id="19465" name="Rectangle 9" descr="d101ae07-3eeb-47c6-8a67-dd5e5a095784">
          <a:extLst>
            <a:ext uri="{FF2B5EF4-FFF2-40B4-BE49-F238E27FC236}">
              <a16:creationId xmlns:a16="http://schemas.microsoft.com/office/drawing/2014/main" id="{00000000-0008-0000-0300-0000094C0000}"/>
            </a:ext>
          </a:extLst>
        </xdr:cNvPr>
        <xdr:cNvSpPr>
          <a:spLocks noChangeArrowheads="1"/>
        </xdr:cNvSpPr>
      </xdr:nvSpPr>
      <xdr:spPr bwMode="auto">
        <a:xfrm>
          <a:off x="1943100" y="2343150"/>
          <a:ext cx="6496050" cy="323850"/>
        </a:xfrm>
        <a:prstGeom prst="rect">
          <a:avLst/>
        </a:prstGeom>
        <a:solidFill>
          <a:srgbClr val="FFFFFF"/>
        </a:solidFill>
        <a:ln w="9525">
          <a:solidFill>
            <a:srgbClr val="000000"/>
          </a:solidFill>
          <a:miter lim="800000"/>
          <a:headEnd/>
          <a:tailEnd/>
        </a:ln>
      </xdr:spPr>
      <xdr:txBody>
        <a:bodyPr vertOverflow="clip" wrap="square" lIns="72000" tIns="72000" rIns="72000" bIns="72000" anchor="t" upright="1"/>
        <a:lstStyle/>
        <a:p>
          <a:pPr algn="l" rtl="0">
            <a:defRPr sz="1000"/>
          </a:pPr>
          <a:r>
            <a:rPr lang="en-GB" sz="1000" b="0" i="0" u="none" strike="noStrike" baseline="0">
              <a:solidFill>
                <a:srgbClr val="1F2E00"/>
              </a:solidFill>
              <a:latin typeface="Arial"/>
              <a:cs typeface="Arial"/>
            </a:rPr>
            <a:t>Click here to re-set the constants for the Zinc BLM</a:t>
          </a:r>
        </a:p>
        <a:p>
          <a:pPr algn="l" rtl="0">
            <a:defRPr sz="1000"/>
          </a:pPr>
          <a:endParaRPr lang="en-GB" sz="1000" b="0" i="0" u="none" strike="noStrike" baseline="0">
            <a:solidFill>
              <a:srgbClr val="1F2E00"/>
            </a:solidFill>
            <a:latin typeface="Arial"/>
            <a:cs typeface="Arial"/>
          </a:endParaRPr>
        </a:p>
      </xdr:txBody>
    </xdr:sp>
    <xdr:clientData/>
  </xdr:twoCellAnchor>
  <xdr:twoCellAnchor>
    <xdr:from>
      <xdr:col>0</xdr:col>
      <xdr:colOff>228600</xdr:colOff>
      <xdr:row>0</xdr:row>
      <xdr:rowOff>419100</xdr:rowOff>
    </xdr:from>
    <xdr:to>
      <xdr:col>4</xdr:col>
      <xdr:colOff>114300</xdr:colOff>
      <xdr:row>0</xdr:row>
      <xdr:rowOff>771525</xdr:rowOff>
    </xdr:to>
    <xdr:sp macro="" textlink="">
      <xdr:nvSpPr>
        <xdr:cNvPr id="19482" name="Rectangle 26" descr="a9257d92-d261-4e3e-8a19-b31d0b6500a7">
          <a:extLst>
            <a:ext uri="{FF2B5EF4-FFF2-40B4-BE49-F238E27FC236}">
              <a16:creationId xmlns:a16="http://schemas.microsoft.com/office/drawing/2014/main" id="{00000000-0008-0000-0300-00001A4C0000}"/>
            </a:ext>
          </a:extLst>
        </xdr:cNvPr>
        <xdr:cNvSpPr>
          <a:spLocks noChangeArrowheads="1"/>
        </xdr:cNvSpPr>
      </xdr:nvSpPr>
      <xdr:spPr bwMode="auto">
        <a:xfrm>
          <a:off x="228600"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Admin - Menu</a:t>
          </a:r>
        </a:p>
      </xdr:txBody>
    </xdr:sp>
    <xdr:clientData/>
  </xdr:twoCellAnchor>
  <xdr:twoCellAnchor>
    <xdr:from>
      <xdr:col>1</xdr:col>
      <xdr:colOff>0</xdr:colOff>
      <xdr:row>12</xdr:row>
      <xdr:rowOff>133350</xdr:rowOff>
    </xdr:from>
    <xdr:to>
      <xdr:col>10</xdr:col>
      <xdr:colOff>428625</xdr:colOff>
      <xdr:row>14</xdr:row>
      <xdr:rowOff>133350</xdr:rowOff>
    </xdr:to>
    <xdr:sp macro="" textlink="">
      <xdr:nvSpPr>
        <xdr:cNvPr id="19485" name="Rectangle 29" descr="dd765b8a-1ce6-4553-827e-028c31913c11">
          <a:extLst>
            <a:ext uri="{FF2B5EF4-FFF2-40B4-BE49-F238E27FC236}">
              <a16:creationId xmlns:a16="http://schemas.microsoft.com/office/drawing/2014/main" id="{00000000-0008-0000-0300-00001D4C0000}"/>
            </a:ext>
          </a:extLst>
        </xdr:cNvPr>
        <xdr:cNvSpPr>
          <a:spLocks noChangeArrowheads="1"/>
        </xdr:cNvSpPr>
      </xdr:nvSpPr>
      <xdr:spPr bwMode="auto">
        <a:xfrm>
          <a:off x="1943100" y="2781300"/>
          <a:ext cx="6496050" cy="323850"/>
        </a:xfrm>
        <a:prstGeom prst="rect">
          <a:avLst/>
        </a:prstGeom>
        <a:solidFill>
          <a:srgbClr val="FFFFFF"/>
        </a:solidFill>
        <a:ln w="9525">
          <a:solidFill>
            <a:srgbClr val="000000"/>
          </a:solidFill>
          <a:miter lim="800000"/>
          <a:headEnd/>
          <a:tailEnd/>
        </a:ln>
      </xdr:spPr>
      <xdr:txBody>
        <a:bodyPr vertOverflow="clip" wrap="square" lIns="72000" tIns="72000" rIns="72000" bIns="72000" anchor="t" upright="1"/>
        <a:lstStyle/>
        <a:p>
          <a:pPr algn="l" rtl="0">
            <a:defRPr sz="1000"/>
          </a:pPr>
          <a:r>
            <a:rPr lang="en-GB" sz="1000" b="0" i="0" u="none" strike="noStrike" baseline="0">
              <a:solidFill>
                <a:srgbClr val="1F2E00"/>
              </a:solidFill>
              <a:latin typeface="Arial"/>
              <a:cs typeface="Arial"/>
            </a:rPr>
            <a:t>Click here to re-set the constants for the Mn BLM</a:t>
          </a:r>
        </a:p>
        <a:p>
          <a:pPr algn="l" rtl="0">
            <a:defRPr sz="1000"/>
          </a:pPr>
          <a:endParaRPr lang="en-GB" sz="1000" b="0" i="0" u="none" strike="noStrike" baseline="0">
            <a:solidFill>
              <a:srgbClr val="1F2E00"/>
            </a:solidFill>
            <a:latin typeface="Arial"/>
            <a:cs typeface="Arial"/>
          </a:endParaRPr>
        </a:p>
      </xdr:txBody>
    </xdr:sp>
    <xdr:clientData/>
  </xdr:twoCellAnchor>
  <xdr:twoCellAnchor>
    <xdr:from>
      <xdr:col>0</xdr:col>
      <xdr:colOff>1933575</xdr:colOff>
      <xdr:row>15</xdr:row>
      <xdr:rowOff>76200</xdr:rowOff>
    </xdr:from>
    <xdr:to>
      <xdr:col>10</xdr:col>
      <xdr:colOff>419100</xdr:colOff>
      <xdr:row>17</xdr:row>
      <xdr:rowOff>76200</xdr:rowOff>
    </xdr:to>
    <xdr:sp macro="" textlink="">
      <xdr:nvSpPr>
        <xdr:cNvPr id="15" name="Rectangle 29" descr="41f35a52-f2e3-4101-9013-0896c5862218">
          <a:extLst>
            <a:ext uri="{FF2B5EF4-FFF2-40B4-BE49-F238E27FC236}">
              <a16:creationId xmlns:a16="http://schemas.microsoft.com/office/drawing/2014/main" id="{00000000-0008-0000-0300-00000F000000}"/>
            </a:ext>
          </a:extLst>
        </xdr:cNvPr>
        <xdr:cNvSpPr>
          <a:spLocks noChangeArrowheads="1"/>
        </xdr:cNvSpPr>
      </xdr:nvSpPr>
      <xdr:spPr bwMode="auto">
        <a:xfrm>
          <a:off x="1933575" y="3209925"/>
          <a:ext cx="6496050" cy="323850"/>
        </a:xfrm>
        <a:prstGeom prst="rect">
          <a:avLst/>
        </a:prstGeom>
        <a:solidFill>
          <a:srgbClr val="FFFFFF"/>
        </a:solidFill>
        <a:ln w="9525">
          <a:solidFill>
            <a:srgbClr val="000000"/>
          </a:solidFill>
          <a:miter lim="800000"/>
          <a:headEnd/>
          <a:tailEnd/>
        </a:ln>
      </xdr:spPr>
      <xdr:txBody>
        <a:bodyPr vertOverflow="clip" wrap="square" lIns="72000" tIns="72000" rIns="72000" bIns="72000" anchor="t" upright="1"/>
        <a:lstStyle/>
        <a:p>
          <a:pPr algn="l" rtl="0">
            <a:defRPr sz="1000"/>
          </a:pPr>
          <a:r>
            <a:rPr lang="en-GB" sz="1000" b="0" i="0" u="none" strike="noStrike" baseline="0">
              <a:solidFill>
                <a:srgbClr val="1F2E00"/>
              </a:solidFill>
              <a:latin typeface="Arial"/>
              <a:cs typeface="Arial"/>
            </a:rPr>
            <a:t>Click here to re-set the constants for the Ni BLM</a:t>
          </a:r>
        </a:p>
        <a:p>
          <a:pPr algn="l" rtl="0">
            <a:defRPr sz="1000"/>
          </a:pPr>
          <a:endParaRPr lang="en-GB" sz="1000" b="0" i="0" u="none" strike="noStrike" baseline="0">
            <a:solidFill>
              <a:srgbClr val="1F2E00"/>
            </a:solidFill>
            <a:latin typeface="Arial"/>
            <a:cs typeface="Arial"/>
          </a:endParaRPr>
        </a:p>
      </xdr:txBody>
    </xdr:sp>
    <xdr:clientData/>
  </xdr:twoCellAnchor>
  <mc:AlternateContent xmlns:mc="http://schemas.openxmlformats.org/markup-compatibility/2006">
    <mc:Choice xmlns:a14="http://schemas.microsoft.com/office/drawing/2010/main" Requires="a14">
      <xdr:twoCellAnchor editAs="oneCell">
        <xdr:from>
          <xdr:col>0</xdr:col>
          <xdr:colOff>144780</xdr:colOff>
          <xdr:row>1</xdr:row>
          <xdr:rowOff>76200</xdr:rowOff>
        </xdr:from>
        <xdr:to>
          <xdr:col>0</xdr:col>
          <xdr:colOff>1813560</xdr:colOff>
          <xdr:row>4</xdr:row>
          <xdr:rowOff>99060</xdr:rowOff>
        </xdr:to>
        <xdr:sp macro="" textlink="">
          <xdr:nvSpPr>
            <xdr:cNvPr id="19459" name="cmdLogout" hidden="1">
              <a:extLst>
                <a:ext uri="{63B3BB69-23CF-44E3-9099-C40C66FF867C}">
                  <a14:compatExt spid="_x0000_s19459"/>
                </a:ext>
                <a:ext uri="{FF2B5EF4-FFF2-40B4-BE49-F238E27FC236}">
                  <a16:creationId xmlns:a16="http://schemas.microsoft.com/office/drawing/2014/main" id="{00000000-0008-0000-0300-000003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4</xdr:row>
          <xdr:rowOff>99060</xdr:rowOff>
        </xdr:from>
        <xdr:to>
          <xdr:col>0</xdr:col>
          <xdr:colOff>1813560</xdr:colOff>
          <xdr:row>7</xdr:row>
          <xdr:rowOff>45720</xdr:rowOff>
        </xdr:to>
        <xdr:sp macro="" textlink="">
          <xdr:nvSpPr>
            <xdr:cNvPr id="19461" name="cmdThresholds" hidden="1">
              <a:extLst>
                <a:ext uri="{63B3BB69-23CF-44E3-9099-C40C66FF867C}">
                  <a14:compatExt spid="_x0000_s19461"/>
                </a:ext>
                <a:ext uri="{FF2B5EF4-FFF2-40B4-BE49-F238E27FC236}">
                  <a16:creationId xmlns:a16="http://schemas.microsoft.com/office/drawing/2014/main" id="{00000000-0008-0000-0300-000005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7</xdr:row>
          <xdr:rowOff>38100</xdr:rowOff>
        </xdr:from>
        <xdr:to>
          <xdr:col>0</xdr:col>
          <xdr:colOff>1813560</xdr:colOff>
          <xdr:row>9</xdr:row>
          <xdr:rowOff>144780</xdr:rowOff>
        </xdr:to>
        <xdr:sp macro="" textlink="">
          <xdr:nvSpPr>
            <xdr:cNvPr id="19462" name="cmdCopperConstants" hidden="1">
              <a:extLst>
                <a:ext uri="{63B3BB69-23CF-44E3-9099-C40C66FF867C}">
                  <a14:compatExt spid="_x0000_s19462"/>
                </a:ext>
                <a:ext uri="{FF2B5EF4-FFF2-40B4-BE49-F238E27FC236}">
                  <a16:creationId xmlns:a16="http://schemas.microsoft.com/office/drawing/2014/main" id="{00000000-0008-0000-0300-000006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9</xdr:row>
          <xdr:rowOff>144780</xdr:rowOff>
        </xdr:from>
        <xdr:to>
          <xdr:col>0</xdr:col>
          <xdr:colOff>1813560</xdr:colOff>
          <xdr:row>12</xdr:row>
          <xdr:rowOff>99060</xdr:rowOff>
        </xdr:to>
        <xdr:sp macro="" textlink="">
          <xdr:nvSpPr>
            <xdr:cNvPr id="19464" name="cmdZincConstants" hidden="1">
              <a:extLst>
                <a:ext uri="{63B3BB69-23CF-44E3-9099-C40C66FF867C}">
                  <a14:compatExt spid="_x0000_s19464"/>
                </a:ext>
                <a:ext uri="{FF2B5EF4-FFF2-40B4-BE49-F238E27FC236}">
                  <a16:creationId xmlns:a16="http://schemas.microsoft.com/office/drawing/2014/main" id="{00000000-0008-0000-0300-000008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144780</xdr:colOff>
          <xdr:row>12</xdr:row>
          <xdr:rowOff>99060</xdr:rowOff>
        </xdr:from>
        <xdr:to>
          <xdr:col>0</xdr:col>
          <xdr:colOff>1813560</xdr:colOff>
          <xdr:row>15</xdr:row>
          <xdr:rowOff>45720</xdr:rowOff>
        </xdr:to>
        <xdr:sp macro="" textlink="">
          <xdr:nvSpPr>
            <xdr:cNvPr id="19486" name="cmdMnConstants" hidden="1">
              <a:extLst>
                <a:ext uri="{63B3BB69-23CF-44E3-9099-C40C66FF867C}">
                  <a14:compatExt spid="_x0000_s19486"/>
                </a:ext>
                <a:ext uri="{FF2B5EF4-FFF2-40B4-BE49-F238E27FC236}">
                  <a16:creationId xmlns:a16="http://schemas.microsoft.com/office/drawing/2014/main" id="{00000000-0008-0000-0300-00001E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152400</xdr:colOff>
          <xdr:row>15</xdr:row>
          <xdr:rowOff>38100</xdr:rowOff>
        </xdr:from>
        <xdr:to>
          <xdr:col>0</xdr:col>
          <xdr:colOff>1813560</xdr:colOff>
          <xdr:row>17</xdr:row>
          <xdr:rowOff>144780</xdr:rowOff>
        </xdr:to>
        <xdr:sp macro="" textlink="">
          <xdr:nvSpPr>
            <xdr:cNvPr id="19487" name="CmdNiConstants" hidden="1">
              <a:extLst>
                <a:ext uri="{63B3BB69-23CF-44E3-9099-C40C66FF867C}">
                  <a14:compatExt spid="_x0000_s19487"/>
                </a:ext>
                <a:ext uri="{FF2B5EF4-FFF2-40B4-BE49-F238E27FC236}">
                  <a16:creationId xmlns:a16="http://schemas.microsoft.com/office/drawing/2014/main" id="{00000000-0008-0000-0300-00001F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381000</xdr:colOff>
      <xdr:row>0</xdr:row>
      <xdr:rowOff>895350</xdr:rowOff>
    </xdr:to>
    <xdr:sp macro="" textlink="">
      <xdr:nvSpPr>
        <xdr:cNvPr id="22548" name="TitleMainMenu" descr="cfe9f20e-9ccd-47c3-b254-563c5834d0a1">
          <a:extLst>
            <a:ext uri="{FF2B5EF4-FFF2-40B4-BE49-F238E27FC236}">
              <a16:creationId xmlns:a16="http://schemas.microsoft.com/office/drawing/2014/main" id="{00000000-0008-0000-0400-000014580000}"/>
            </a:ext>
          </a:extLst>
        </xdr:cNvPr>
        <xdr:cNvSpPr>
          <a:spLocks noChangeArrowheads="1"/>
        </xdr:cNvSpPr>
      </xdr:nvSpPr>
      <xdr:spPr bwMode="auto">
        <a:xfrm>
          <a:off x="0" y="0"/>
          <a:ext cx="842010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247650</xdr:colOff>
      <xdr:row>0</xdr:row>
      <xdr:rowOff>419100</xdr:rowOff>
    </xdr:from>
    <xdr:to>
      <xdr:col>5</xdr:col>
      <xdr:colOff>104775</xdr:colOff>
      <xdr:row>0</xdr:row>
      <xdr:rowOff>771525</xdr:rowOff>
    </xdr:to>
    <xdr:sp macro="" textlink="">
      <xdr:nvSpPr>
        <xdr:cNvPr id="22546" name="Rectangle 18" descr="79be5982-8151-4110-be5e-e10563d47f1e">
          <a:extLst>
            <a:ext uri="{FF2B5EF4-FFF2-40B4-BE49-F238E27FC236}">
              <a16:creationId xmlns:a16="http://schemas.microsoft.com/office/drawing/2014/main" id="{00000000-0008-0000-0400-000012580000}"/>
            </a:ext>
          </a:extLst>
        </xdr:cNvPr>
        <xdr:cNvSpPr>
          <a:spLocks noChangeArrowheads="1"/>
        </xdr:cNvSpPr>
      </xdr:nvSpPr>
      <xdr:spPr bwMode="auto">
        <a:xfrm>
          <a:off x="247650"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EQS</a:t>
          </a:r>
          <a:r>
            <a:rPr lang="en-GB" sz="1800" b="1" i="0" u="none" strike="noStrike" baseline="-25000">
              <a:solidFill>
                <a:srgbClr val="1F2E00"/>
              </a:solidFill>
              <a:latin typeface="Arial"/>
              <a:cs typeface="Arial"/>
            </a:rPr>
            <a:t>bioavailable</a:t>
          </a:r>
          <a:r>
            <a:rPr lang="en-GB" sz="1800" b="1" i="0" u="none" strike="noStrike" baseline="0">
              <a:solidFill>
                <a:srgbClr val="1F2E00"/>
              </a:solidFill>
              <a:latin typeface="Arial"/>
              <a:cs typeface="Arial"/>
            </a:rPr>
            <a:t> Values</a:t>
          </a:r>
        </a:p>
      </xdr:txBody>
    </xdr:sp>
    <xdr:clientData/>
  </xdr:twoCellAnchor>
  <mc:AlternateContent xmlns:mc="http://schemas.openxmlformats.org/markup-compatibility/2006">
    <mc:Choice xmlns:a14="http://schemas.microsoft.com/office/drawing/2010/main" Requires="a14">
      <xdr:twoCellAnchor editAs="oneCell">
        <xdr:from>
          <xdr:col>0</xdr:col>
          <xdr:colOff>182880</xdr:colOff>
          <xdr:row>1</xdr:row>
          <xdr:rowOff>53340</xdr:rowOff>
        </xdr:from>
        <xdr:to>
          <xdr:col>1</xdr:col>
          <xdr:colOff>0</xdr:colOff>
          <xdr:row>2</xdr:row>
          <xdr:rowOff>419100</xdr:rowOff>
        </xdr:to>
        <xdr:sp macro="" textlink="">
          <xdr:nvSpPr>
            <xdr:cNvPr id="22529" name="cmdBack" hidden="1">
              <a:extLst>
                <a:ext uri="{63B3BB69-23CF-44E3-9099-C40C66FF867C}">
                  <a14:compatExt spid="_x0000_s22529"/>
                </a:ext>
                <a:ext uri="{FF2B5EF4-FFF2-40B4-BE49-F238E27FC236}">
                  <a16:creationId xmlns:a16="http://schemas.microsoft.com/office/drawing/2014/main" id="{00000000-0008-0000-0400-0000015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333375</xdr:colOff>
      <xdr:row>0</xdr:row>
      <xdr:rowOff>895350</xdr:rowOff>
    </xdr:to>
    <xdr:sp macro="" textlink="">
      <xdr:nvSpPr>
        <xdr:cNvPr id="20502" name="TitleMainMenu" descr="953e458c-1510-4ca4-9c91-0ed4fffa59fa">
          <a:extLst>
            <a:ext uri="{FF2B5EF4-FFF2-40B4-BE49-F238E27FC236}">
              <a16:creationId xmlns:a16="http://schemas.microsoft.com/office/drawing/2014/main" id="{00000000-0008-0000-0500-000016500000}"/>
            </a:ext>
          </a:extLst>
        </xdr:cNvPr>
        <xdr:cNvSpPr>
          <a:spLocks noChangeArrowheads="1"/>
        </xdr:cNvSpPr>
      </xdr:nvSpPr>
      <xdr:spPr bwMode="auto">
        <a:xfrm>
          <a:off x="0" y="0"/>
          <a:ext cx="933450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238125</xdr:colOff>
      <xdr:row>0</xdr:row>
      <xdr:rowOff>419100</xdr:rowOff>
    </xdr:from>
    <xdr:to>
      <xdr:col>5</xdr:col>
      <xdr:colOff>371475</xdr:colOff>
      <xdr:row>0</xdr:row>
      <xdr:rowOff>771525</xdr:rowOff>
    </xdr:to>
    <xdr:sp macro="" textlink="">
      <xdr:nvSpPr>
        <xdr:cNvPr id="20499" name="Rectangle 19" descr="b1789707-7dfd-4b69-ba1e-2251044f0503">
          <a:extLst>
            <a:ext uri="{FF2B5EF4-FFF2-40B4-BE49-F238E27FC236}">
              <a16:creationId xmlns:a16="http://schemas.microsoft.com/office/drawing/2014/main" id="{00000000-0008-0000-0500-000013500000}"/>
            </a:ext>
          </a:extLst>
        </xdr:cNvPr>
        <xdr:cNvSpPr>
          <a:spLocks noChangeArrowheads="1"/>
        </xdr:cNvSpPr>
      </xdr:nvSpPr>
      <xdr:spPr bwMode="auto">
        <a:xfrm>
          <a:off x="238125" y="419100"/>
          <a:ext cx="45434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Admin - Threshold Values</a:t>
          </a:r>
        </a:p>
      </xdr:txBody>
    </xdr:sp>
    <xdr:clientData/>
  </xdr:twoCellAnchor>
  <mc:AlternateContent xmlns:mc="http://schemas.openxmlformats.org/markup-compatibility/2006">
    <mc:Choice xmlns:a14="http://schemas.microsoft.com/office/drawing/2010/main" Requires="a14">
      <xdr:twoCellAnchor editAs="oneCell">
        <xdr:from>
          <xdr:col>0</xdr:col>
          <xdr:colOff>152400</xdr:colOff>
          <xdr:row>1</xdr:row>
          <xdr:rowOff>99060</xdr:rowOff>
        </xdr:from>
        <xdr:to>
          <xdr:col>0</xdr:col>
          <xdr:colOff>1813560</xdr:colOff>
          <xdr:row>3</xdr:row>
          <xdr:rowOff>68580</xdr:rowOff>
        </xdr:to>
        <xdr:sp macro="" textlink="">
          <xdr:nvSpPr>
            <xdr:cNvPr id="20482" name="cmdAdminMenu" hidden="1">
              <a:extLst>
                <a:ext uri="{63B3BB69-23CF-44E3-9099-C40C66FF867C}">
                  <a14:compatExt spid="_x0000_s20482"/>
                </a:ext>
                <a:ext uri="{FF2B5EF4-FFF2-40B4-BE49-F238E27FC236}">
                  <a16:creationId xmlns:a16="http://schemas.microsoft.com/office/drawing/2014/main" id="{00000000-0008-0000-0500-0000025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0</xdr:col>
      <xdr:colOff>180975</xdr:colOff>
      <xdr:row>0</xdr:row>
      <xdr:rowOff>419100</xdr:rowOff>
    </xdr:from>
    <xdr:to>
      <xdr:col>5</xdr:col>
      <xdr:colOff>390525</xdr:colOff>
      <xdr:row>0</xdr:row>
      <xdr:rowOff>771525</xdr:rowOff>
    </xdr:to>
    <xdr:sp macro="" textlink="">
      <xdr:nvSpPr>
        <xdr:cNvPr id="2" name="Rectangle 1801" descr="f81d2d29-d1a9-4199-9b4a-db8f22396f6b">
          <a:extLst>
            <a:ext uri="{FF2B5EF4-FFF2-40B4-BE49-F238E27FC236}">
              <a16:creationId xmlns:a16="http://schemas.microsoft.com/office/drawing/2014/main" id="{00000000-0008-0000-0800-000002000000}"/>
            </a:ext>
          </a:extLst>
        </xdr:cNvPr>
        <xdr:cNvSpPr>
          <a:spLocks noChangeArrowheads="1"/>
        </xdr:cNvSpPr>
      </xdr:nvSpPr>
      <xdr:spPr bwMode="auto">
        <a:xfrm>
          <a:off x="180975" y="419100"/>
          <a:ext cx="7631430"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Metal Bioavailability Assessment Tool (M-BAT)</a:t>
          </a:r>
        </a:p>
      </xdr:txBody>
    </xdr:sp>
    <xdr:clientData/>
  </xdr:twoCellAnchor>
  <mc:AlternateContent xmlns:mc="http://schemas.openxmlformats.org/markup-compatibility/2006">
    <mc:Choice xmlns:a14="http://schemas.microsoft.com/office/drawing/2010/main" Requires="a14">
      <xdr:twoCellAnchor editAs="oneCell">
        <xdr:from>
          <xdr:col>0</xdr:col>
          <xdr:colOff>114300</xdr:colOff>
          <xdr:row>2</xdr:row>
          <xdr:rowOff>815340</xdr:rowOff>
        </xdr:from>
        <xdr:to>
          <xdr:col>0</xdr:col>
          <xdr:colOff>1775460</xdr:colOff>
          <xdr:row>3</xdr:row>
          <xdr:rowOff>335280</xdr:rowOff>
        </xdr:to>
        <xdr:sp macro="" textlink="">
          <xdr:nvSpPr>
            <xdr:cNvPr id="106497" name="cmdClearData" hidden="1">
              <a:extLst>
                <a:ext uri="{63B3BB69-23CF-44E3-9099-C40C66FF867C}">
                  <a14:compatExt spid="_x0000_s106497"/>
                </a:ext>
                <a:ext uri="{FF2B5EF4-FFF2-40B4-BE49-F238E27FC236}">
                  <a16:creationId xmlns:a16="http://schemas.microsoft.com/office/drawing/2014/main" id="{00000000-0008-0000-0800-000001A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xdr:row>
          <xdr:rowOff>381000</xdr:rowOff>
        </xdr:from>
        <xdr:to>
          <xdr:col>0</xdr:col>
          <xdr:colOff>1775460</xdr:colOff>
          <xdr:row>2</xdr:row>
          <xdr:rowOff>807720</xdr:rowOff>
        </xdr:to>
        <xdr:sp macro="" textlink="">
          <xdr:nvSpPr>
            <xdr:cNvPr id="106498" name="cmdCalculate" hidden="1">
              <a:extLst>
                <a:ext uri="{63B3BB69-23CF-44E3-9099-C40C66FF867C}">
                  <a14:compatExt spid="_x0000_s106498"/>
                </a:ext>
                <a:ext uri="{FF2B5EF4-FFF2-40B4-BE49-F238E27FC236}">
                  <a16:creationId xmlns:a16="http://schemas.microsoft.com/office/drawing/2014/main" id="{00000000-0008-0000-0800-000002A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xdr:row>
          <xdr:rowOff>144780</xdr:rowOff>
        </xdr:from>
        <xdr:to>
          <xdr:col>0</xdr:col>
          <xdr:colOff>1775460</xdr:colOff>
          <xdr:row>2</xdr:row>
          <xdr:rowOff>381000</xdr:rowOff>
        </xdr:to>
        <xdr:sp macro="" textlink="">
          <xdr:nvSpPr>
            <xdr:cNvPr id="106499" name="cmdBack" hidden="1">
              <a:extLst>
                <a:ext uri="{63B3BB69-23CF-44E3-9099-C40C66FF867C}">
                  <a14:compatExt spid="_x0000_s106499"/>
                </a:ext>
                <a:ext uri="{FF2B5EF4-FFF2-40B4-BE49-F238E27FC236}">
                  <a16:creationId xmlns:a16="http://schemas.microsoft.com/office/drawing/2014/main" id="{00000000-0008-0000-0800-000003A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228600</xdr:colOff>
      <xdr:row>0</xdr:row>
      <xdr:rowOff>133350</xdr:rowOff>
    </xdr:from>
    <xdr:to>
      <xdr:col>14</xdr:col>
      <xdr:colOff>38100</xdr:colOff>
      <xdr:row>28</xdr:row>
      <xdr:rowOff>123825</xdr:rowOff>
    </xdr:to>
    <xdr:sp macro="" textlink="">
      <xdr:nvSpPr>
        <xdr:cNvPr id="2" name="TextBox 1">
          <a:extLst>
            <a:ext uri="{FF2B5EF4-FFF2-40B4-BE49-F238E27FC236}">
              <a16:creationId xmlns:a16="http://schemas.microsoft.com/office/drawing/2014/main" id="{00000000-0008-0000-0900-000002000000}"/>
            </a:ext>
          </a:extLst>
        </xdr:cNvPr>
        <xdr:cNvSpPr txBox="1"/>
      </xdr:nvSpPr>
      <xdr:spPr>
        <a:xfrm>
          <a:off x="228600" y="133350"/>
          <a:ext cx="10477500" cy="532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spcAft>
              <a:spcPts val="0"/>
            </a:spcAft>
          </a:pPr>
          <a:r>
            <a:rPr lang="en-GB" sz="1100" b="1" u="sng">
              <a:solidFill>
                <a:srgbClr val="000000"/>
              </a:solidFill>
              <a:effectLst/>
              <a:latin typeface="+mn-lt"/>
              <a:ea typeface="Calibri"/>
            </a:rPr>
            <a:t>Information warning</a:t>
          </a:r>
          <a:endParaRPr lang="en-GB" sz="1200">
            <a:effectLst/>
            <a:latin typeface="Times New Roman"/>
            <a:ea typeface="Calibri"/>
          </a:endParaRPr>
        </a:p>
        <a:p>
          <a:pPr>
            <a:spcAft>
              <a:spcPts val="0"/>
            </a:spcAft>
          </a:pPr>
          <a:r>
            <a:rPr lang="en-GB" sz="1100">
              <a:effectLst/>
              <a:latin typeface="+mn-lt"/>
              <a:ea typeface="Calibri"/>
            </a:rPr>
            <a:t>We (UKTAG) do not promise that the Information supplied to You will always be accurate, free from </a:t>
          </a:r>
          <a:r>
            <a:rPr lang="en-GB" sz="1100">
              <a:solidFill>
                <a:srgbClr val="000000"/>
              </a:solidFill>
              <a:effectLst/>
              <a:latin typeface="+mn-lt"/>
              <a:ea typeface="Calibri"/>
            </a:rPr>
            <a:t>viruses and other malicious or damaging code (if electronic), complete or up to date or that the Information will provide any particular facilities or functions or be suitable for any particular purpose. You must ensure that the Information meets your needs and are entirely responsible for the consequences of using the Information. Please also note any specific information warning or guidance supplied to you.</a:t>
          </a:r>
          <a:endParaRPr lang="en-GB" sz="1200">
            <a:effectLst/>
            <a:latin typeface="Times New Roman"/>
            <a:ea typeface="Calibri"/>
          </a:endParaRPr>
        </a:p>
        <a:p>
          <a:pPr>
            <a:lnSpc>
              <a:spcPct val="115000"/>
            </a:lnSpc>
            <a:spcAft>
              <a:spcPts val="0"/>
            </a:spcAft>
          </a:pPr>
          <a:r>
            <a:rPr lang="en-GB" sz="1100" b="1" u="sng">
              <a:effectLst/>
              <a:latin typeface="+mn-lt"/>
              <a:ea typeface="Calibri"/>
              <a:cs typeface="Calibri"/>
            </a:rPr>
            <a:t>Tool updates</a:t>
          </a:r>
          <a:endParaRPr lang="en-GB" sz="1100">
            <a:effectLst/>
            <a:latin typeface="+mn-lt"/>
            <a:ea typeface="Calibri"/>
            <a:cs typeface="Times New Roman"/>
          </a:endParaRPr>
        </a:p>
        <a:p>
          <a:pPr>
            <a:lnSpc>
              <a:spcPct val="115000"/>
            </a:lnSpc>
            <a:spcAft>
              <a:spcPts val="0"/>
            </a:spcAft>
          </a:pPr>
          <a:r>
            <a:rPr lang="en-GB" sz="1100">
              <a:effectLst/>
              <a:latin typeface="+mn-lt"/>
              <a:ea typeface="Calibri"/>
              <a:cs typeface="Calibri"/>
            </a:rPr>
            <a:t>You should ensure that you check the UKTAG website for updated versions of the spreadsheet</a:t>
          </a:r>
          <a:r>
            <a:rPr lang="en-GB" sz="1100" baseline="0">
              <a:effectLst/>
              <a:latin typeface="+mn-lt"/>
              <a:ea typeface="Calibri"/>
              <a:cs typeface="Calibri"/>
            </a:rPr>
            <a:t> t</a:t>
          </a:r>
          <a:r>
            <a:rPr lang="en-GB" sz="1100">
              <a:effectLst/>
              <a:latin typeface="+mn-lt"/>
              <a:ea typeface="Calibri"/>
              <a:cs typeface="Calibri"/>
            </a:rPr>
            <a:t>ools before carrying out any calculations.    </a:t>
          </a:r>
          <a:endParaRPr lang="en-GB" sz="1100">
            <a:effectLst/>
            <a:latin typeface="+mn-lt"/>
            <a:ea typeface="Calibri"/>
            <a:cs typeface="Times New Roman"/>
          </a:endParaRPr>
        </a:p>
        <a:p>
          <a:pPr>
            <a:spcAft>
              <a:spcPts val="0"/>
            </a:spcAft>
          </a:pPr>
          <a:r>
            <a:rPr lang="en-GB" sz="1100" b="1" u="sng">
              <a:solidFill>
                <a:srgbClr val="000000"/>
              </a:solidFill>
              <a:effectLst/>
              <a:latin typeface="+mn-lt"/>
              <a:ea typeface="Calibri"/>
            </a:rPr>
            <a:t>Permitted use</a:t>
          </a:r>
          <a:endParaRPr lang="en-GB" sz="1200">
            <a:effectLst/>
            <a:latin typeface="Times New Roman"/>
            <a:ea typeface="Calibri"/>
          </a:endParaRPr>
        </a:p>
        <a:p>
          <a:pPr marL="342900" lvl="0" indent="-342900">
            <a:spcAft>
              <a:spcPts val="0"/>
            </a:spcAft>
            <a:buFont typeface="Symbol"/>
            <a:buChar char=""/>
          </a:pPr>
          <a:r>
            <a:rPr lang="en-GB" sz="1100">
              <a:solidFill>
                <a:srgbClr val="000000"/>
              </a:solidFill>
              <a:effectLst/>
              <a:latin typeface="+mn-lt"/>
              <a:ea typeface="Calibri"/>
            </a:rPr>
            <a:t>The Information is protected by intellectual property rights and whilst you have certain statutory rights which include the right to read the Information, you are granted no additional use rights whatsoever unless you agree to the licence set out below.</a:t>
          </a:r>
          <a:endParaRPr lang="en-GB" sz="1200">
            <a:effectLst/>
            <a:latin typeface="Times New Roman"/>
            <a:ea typeface="Calibri"/>
          </a:endParaRPr>
        </a:p>
        <a:p>
          <a:pPr marL="342900" lvl="0" indent="-342900">
            <a:spcAft>
              <a:spcPts val="0"/>
            </a:spcAft>
            <a:buFont typeface="Symbol"/>
            <a:buChar char=""/>
          </a:pPr>
          <a:r>
            <a:rPr lang="en-GB" sz="1100">
              <a:solidFill>
                <a:srgbClr val="000000"/>
              </a:solidFill>
              <a:effectLst/>
              <a:latin typeface="+mn-lt"/>
              <a:ea typeface="Calibri"/>
            </a:rPr>
            <a:t>To activate this licence you do not need to contact us but if you make any use in excess of your statutory rights you are deemed to accept the terms below.</a:t>
          </a:r>
          <a:endParaRPr lang="en-GB" sz="1200">
            <a:effectLst/>
            <a:latin typeface="Times New Roman"/>
            <a:ea typeface="Calibri"/>
          </a:endParaRPr>
        </a:p>
        <a:p>
          <a:pPr>
            <a:spcAft>
              <a:spcPts val="0"/>
            </a:spcAft>
          </a:pPr>
          <a:r>
            <a:rPr lang="en-GB" sz="1100" b="1" u="sng">
              <a:solidFill>
                <a:srgbClr val="000000"/>
              </a:solidFill>
              <a:effectLst/>
              <a:latin typeface="+mn-lt"/>
              <a:ea typeface="Calibri"/>
            </a:rPr>
            <a:t>Licence</a:t>
          </a:r>
          <a:endParaRPr lang="en-GB" sz="1200">
            <a:effectLst/>
            <a:latin typeface="Times New Roman"/>
            <a:ea typeface="Calibri"/>
          </a:endParaRPr>
        </a:p>
        <a:p>
          <a:pPr>
            <a:spcAft>
              <a:spcPts val="0"/>
            </a:spcAft>
          </a:pPr>
          <a:r>
            <a:rPr lang="en-GB" sz="1100">
              <a:solidFill>
                <a:srgbClr val="000000"/>
              </a:solidFill>
              <a:effectLst/>
              <a:latin typeface="+mn-lt"/>
              <a:ea typeface="Calibri"/>
            </a:rPr>
            <a:t>We grant you a worldwide, royalty-free, perpetual, nonexclusive licence to use the Information subject to the conditions below.</a:t>
          </a:r>
          <a:endParaRPr lang="en-GB" sz="1200">
            <a:effectLst/>
            <a:latin typeface="Times New Roman"/>
            <a:ea typeface="Calibri"/>
          </a:endParaRPr>
        </a:p>
        <a:p>
          <a:pPr>
            <a:spcAft>
              <a:spcPts val="0"/>
            </a:spcAft>
          </a:pPr>
          <a:r>
            <a:rPr lang="en-GB" sz="1100" b="1" u="sng">
              <a:solidFill>
                <a:srgbClr val="000000"/>
              </a:solidFill>
              <a:effectLst/>
              <a:latin typeface="+mn-lt"/>
              <a:ea typeface="Calibri"/>
            </a:rPr>
            <a:t>You are free to:</a:t>
          </a:r>
          <a:endParaRPr lang="en-GB" sz="1200">
            <a:effectLst/>
            <a:latin typeface="Times New Roman"/>
            <a:ea typeface="Calibri"/>
          </a:endParaRPr>
        </a:p>
        <a:p>
          <a:pPr>
            <a:spcAft>
              <a:spcPts val="0"/>
            </a:spcAft>
          </a:pPr>
          <a:r>
            <a:rPr lang="en-GB" sz="1100">
              <a:solidFill>
                <a:srgbClr val="000000"/>
              </a:solidFill>
              <a:effectLst/>
              <a:latin typeface="Wingdings"/>
              <a:ea typeface="Calibri"/>
            </a:rPr>
            <a:t>ü</a:t>
          </a:r>
          <a:r>
            <a:rPr lang="en-GB" sz="1100">
              <a:solidFill>
                <a:srgbClr val="000000"/>
              </a:solidFill>
              <a:effectLst/>
              <a:latin typeface="+mn-lt"/>
              <a:ea typeface="Calibri"/>
            </a:rPr>
            <a:t> copy, publish, distribute and transmit the Information</a:t>
          </a:r>
          <a:endParaRPr lang="en-GB" sz="1200">
            <a:effectLst/>
            <a:latin typeface="Times New Roman"/>
            <a:ea typeface="Calibri"/>
          </a:endParaRPr>
        </a:p>
        <a:p>
          <a:pPr>
            <a:spcAft>
              <a:spcPts val="0"/>
            </a:spcAft>
          </a:pPr>
          <a:r>
            <a:rPr lang="en-GB" sz="1100">
              <a:solidFill>
                <a:srgbClr val="000000"/>
              </a:solidFill>
              <a:effectLst/>
              <a:latin typeface="Wingdings"/>
              <a:ea typeface="Calibri"/>
            </a:rPr>
            <a:t>ü</a:t>
          </a:r>
          <a:r>
            <a:rPr lang="en-GB" sz="1100">
              <a:solidFill>
                <a:srgbClr val="000000"/>
              </a:solidFill>
              <a:effectLst/>
              <a:latin typeface="+mn-lt"/>
              <a:ea typeface="Calibri"/>
            </a:rPr>
            <a:t> adapt the Information</a:t>
          </a:r>
          <a:endParaRPr lang="en-GB" sz="1200">
            <a:effectLst/>
            <a:latin typeface="Times New Roman"/>
            <a:ea typeface="Calibri"/>
          </a:endParaRPr>
        </a:p>
        <a:p>
          <a:pPr>
            <a:spcAft>
              <a:spcPts val="0"/>
            </a:spcAft>
          </a:pPr>
          <a:r>
            <a:rPr lang="en-GB" sz="1100">
              <a:solidFill>
                <a:srgbClr val="000000"/>
              </a:solidFill>
              <a:effectLst/>
              <a:latin typeface="Wingdings"/>
              <a:ea typeface="Calibri"/>
            </a:rPr>
            <a:t>ü</a:t>
          </a:r>
          <a:r>
            <a:rPr lang="en-GB" sz="1100">
              <a:solidFill>
                <a:srgbClr val="000000"/>
              </a:solidFill>
              <a:effectLst/>
              <a:latin typeface="+mn-lt"/>
              <a:ea typeface="Calibri"/>
            </a:rPr>
            <a:t> exploit the Information commercially, for example, by combining it with other Information, or by including it in your own product or application</a:t>
          </a:r>
          <a:endParaRPr lang="en-GB" sz="1200">
            <a:effectLst/>
            <a:latin typeface="Times New Roman"/>
            <a:ea typeface="Calibri"/>
          </a:endParaRPr>
        </a:p>
        <a:p>
          <a:pPr>
            <a:spcAft>
              <a:spcPts val="0"/>
            </a:spcAft>
          </a:pPr>
          <a:r>
            <a:rPr lang="en-GB" sz="1100" b="1" u="sng">
              <a:solidFill>
                <a:srgbClr val="000000"/>
              </a:solidFill>
              <a:effectLst/>
              <a:latin typeface="+mn-lt"/>
              <a:ea typeface="Calibri"/>
            </a:rPr>
            <a:t>You must (where you do any of the above):</a:t>
          </a:r>
          <a:endParaRPr lang="en-GB" sz="1200">
            <a:effectLst/>
            <a:latin typeface="Times New Roman"/>
            <a:ea typeface="Calibri"/>
          </a:endParaRPr>
        </a:p>
        <a:p>
          <a:pPr marL="342900" lvl="0" indent="-342900">
            <a:spcAft>
              <a:spcPts val="0"/>
            </a:spcAft>
            <a:buFont typeface="Symbol"/>
            <a:buChar char=""/>
          </a:pPr>
          <a:r>
            <a:rPr lang="en-GB" sz="1100">
              <a:solidFill>
                <a:srgbClr val="000000"/>
              </a:solidFill>
              <a:effectLst/>
              <a:latin typeface="+mn-lt"/>
              <a:ea typeface="Calibri"/>
            </a:rPr>
            <a:t>acknowledge the source of the Information by including the following attribution statement:</a:t>
          </a:r>
          <a:r>
            <a:rPr lang="en-GB" sz="1200">
              <a:effectLst/>
              <a:latin typeface="Times New Roman"/>
              <a:ea typeface="Calibri"/>
            </a:rPr>
            <a:t> </a:t>
          </a:r>
          <a:r>
            <a:rPr lang="en-GB" sz="1100" i="1">
              <a:effectLst/>
              <a:latin typeface="+mn-lt"/>
              <a:ea typeface="Calibri"/>
            </a:rPr>
            <a:t>“Contains UKTAG information © UKTAG and database right”</a:t>
          </a:r>
          <a:endParaRPr lang="en-GB" sz="1200">
            <a:effectLst/>
            <a:latin typeface="Times New Roman"/>
            <a:ea typeface="Calibri"/>
          </a:endParaRPr>
        </a:p>
        <a:p>
          <a:pPr marL="342900" lvl="0" indent="-342900">
            <a:spcAft>
              <a:spcPts val="0"/>
            </a:spcAft>
            <a:buFont typeface="Symbol"/>
            <a:buChar char=""/>
          </a:pPr>
          <a:r>
            <a:rPr lang="en-GB" sz="1100">
              <a:solidFill>
                <a:srgbClr val="000000"/>
              </a:solidFill>
              <a:effectLst/>
              <a:latin typeface="+mn-lt"/>
              <a:ea typeface="Calibri"/>
            </a:rPr>
            <a:t>ensure that you do not use the Information in a way that suggests any official status or that We endorse you or your use of the Information</a:t>
          </a:r>
          <a:endParaRPr lang="en-GB" sz="1200">
            <a:effectLst/>
            <a:latin typeface="Times New Roman"/>
            <a:ea typeface="Calibri"/>
          </a:endParaRPr>
        </a:p>
        <a:p>
          <a:pPr marL="342900" lvl="0" indent="-342900">
            <a:spcAft>
              <a:spcPts val="0"/>
            </a:spcAft>
            <a:buFont typeface="Symbol"/>
            <a:buChar char=""/>
          </a:pPr>
          <a:r>
            <a:rPr lang="en-GB" sz="1100">
              <a:solidFill>
                <a:srgbClr val="000000"/>
              </a:solidFill>
              <a:effectLst/>
              <a:latin typeface="+mn-lt"/>
              <a:ea typeface="Calibri"/>
            </a:rPr>
            <a:t>ensure that you do not mislead others or misrepresent the Information or its source or use the Information in a way that is detrimental to the environment, including the risk of reduced future enhancement</a:t>
          </a:r>
          <a:endParaRPr lang="en-GB" sz="1200">
            <a:effectLst/>
            <a:latin typeface="Times New Roman"/>
            <a:ea typeface="Calibri"/>
          </a:endParaRPr>
        </a:p>
        <a:p>
          <a:pPr marL="342900" lvl="0" indent="-342900">
            <a:spcAft>
              <a:spcPts val="0"/>
            </a:spcAft>
            <a:buFont typeface="Symbol"/>
            <a:buChar char=""/>
          </a:pPr>
          <a:r>
            <a:rPr lang="en-GB" sz="1100">
              <a:solidFill>
                <a:srgbClr val="000000"/>
              </a:solidFill>
              <a:effectLst/>
              <a:latin typeface="+mn-lt"/>
              <a:ea typeface="Calibri"/>
            </a:rPr>
            <a:t>ensure that your use of the Information does not breach the Data Protection Act 1998 or the Privacy and Electronic Communications (EC Directive) Regulations 2003.</a:t>
          </a:r>
          <a:endParaRPr lang="en-GB" sz="1200">
            <a:effectLst/>
            <a:latin typeface="Times New Roman"/>
            <a:ea typeface="Calibri"/>
          </a:endParaRPr>
        </a:p>
        <a:p>
          <a:pPr>
            <a:spcAft>
              <a:spcPts val="0"/>
            </a:spcAft>
          </a:pPr>
          <a:r>
            <a:rPr lang="en-GB" sz="1100">
              <a:solidFill>
                <a:srgbClr val="000000"/>
              </a:solidFill>
              <a:effectLst/>
              <a:latin typeface="+mn-lt"/>
              <a:ea typeface="Calibri"/>
            </a:rPr>
            <a:t>These are important conditions and if you fail to comply with them the rights granted to you under this licence, or any similar licence granted by us will end automatically.</a:t>
          </a:r>
          <a:endParaRPr lang="en-GB" sz="1200">
            <a:effectLst/>
            <a:latin typeface="Times New Roman"/>
            <a:ea typeface="Calibri"/>
          </a:endParaRPr>
        </a:p>
        <a:p>
          <a:pPr>
            <a:spcAft>
              <a:spcPts val="0"/>
            </a:spcAft>
          </a:pPr>
          <a:r>
            <a:rPr lang="en-GB" sz="1100" b="1" u="sng">
              <a:solidFill>
                <a:srgbClr val="000000"/>
              </a:solidFill>
              <a:effectLst/>
              <a:latin typeface="+mn-lt"/>
              <a:ea typeface="Calibri"/>
            </a:rPr>
            <a:t>No warranty</a:t>
          </a:r>
          <a:endParaRPr lang="en-GB" sz="1200">
            <a:effectLst/>
            <a:latin typeface="Times New Roman"/>
            <a:ea typeface="Calibri"/>
          </a:endParaRPr>
        </a:p>
        <a:p>
          <a:pPr>
            <a:spcAft>
              <a:spcPts val="0"/>
            </a:spcAft>
          </a:pPr>
          <a:r>
            <a:rPr lang="en-GB" sz="1100">
              <a:solidFill>
                <a:srgbClr val="000000"/>
              </a:solidFill>
              <a:effectLst/>
              <a:latin typeface="+mn-lt"/>
              <a:ea typeface="Calibri"/>
            </a:rPr>
            <a:t>The Information is licensed ‘as is’ and We exclude all representations, warranties, obligations and liabilities in relation to the Information to the maximum extent permitted by law. We are not liable for any errors or omissions in the Information and shall not be liable for any loss, injury or damage of any kind caused by its use. We do not guarantee the continued supply of the Information.</a:t>
          </a:r>
          <a:endParaRPr lang="en-GB" sz="1200">
            <a:effectLst/>
            <a:latin typeface="Times New Roman"/>
            <a:ea typeface="Calibri"/>
          </a:endParaRPr>
        </a:p>
        <a:p>
          <a:pPr>
            <a:spcAft>
              <a:spcPts val="0"/>
            </a:spcAft>
          </a:pPr>
          <a:r>
            <a:rPr lang="en-GB" sz="1100" b="1" u="sng">
              <a:solidFill>
                <a:srgbClr val="000000"/>
              </a:solidFill>
              <a:effectLst/>
              <a:latin typeface="+mn-lt"/>
              <a:ea typeface="Calibri"/>
            </a:rPr>
            <a:t>Governing Law</a:t>
          </a:r>
          <a:endParaRPr lang="en-GB" sz="1200">
            <a:effectLst/>
            <a:latin typeface="Times New Roman"/>
            <a:ea typeface="Calibri"/>
          </a:endParaRPr>
        </a:p>
        <a:p>
          <a:pPr>
            <a:spcAft>
              <a:spcPts val="0"/>
            </a:spcAft>
          </a:pPr>
          <a:r>
            <a:rPr lang="en-GB" sz="1100">
              <a:effectLst/>
              <a:latin typeface="+mn-lt"/>
              <a:ea typeface="Calibri"/>
            </a:rPr>
            <a:t>This licence is governed by the laws of England, Wales, Scotland and Northern Ireland.</a:t>
          </a:r>
          <a:endParaRPr lang="en-GB" sz="1200">
            <a:effectLst/>
            <a:latin typeface="Times New Roman"/>
            <a:ea typeface="Calibri"/>
          </a:endParaRPr>
        </a:p>
        <a:p>
          <a:endParaRPr lang="en-GB" sz="1100"/>
        </a:p>
      </xdr:txBody>
    </xdr:sp>
    <xdr:clientData/>
  </xdr:twoCellAnchor>
  <xdr:twoCellAnchor editAs="oneCell">
    <xdr:from>
      <xdr:col>0</xdr:col>
      <xdr:colOff>304800</xdr:colOff>
      <xdr:row>29</xdr:row>
      <xdr:rowOff>152400</xdr:rowOff>
    </xdr:from>
    <xdr:to>
      <xdr:col>4</xdr:col>
      <xdr:colOff>381000</xdr:colOff>
      <xdr:row>33</xdr:row>
      <xdr:rowOff>171450</xdr:rowOff>
    </xdr:to>
    <xdr:pic>
      <xdr:nvPicPr>
        <xdr:cNvPr id="3" name="Picture 2">
          <a:extLst>
            <a:ext uri="{FF2B5EF4-FFF2-40B4-BE49-F238E27FC236}">
              <a16:creationId xmlns:a16="http://schemas.microsoft.com/office/drawing/2014/main" id="{00000000-0008-0000-09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 y="5676900"/>
          <a:ext cx="2514600" cy="781050"/>
        </a:xfrm>
        <a:prstGeom prst="rect">
          <a:avLst/>
        </a:prstGeom>
        <a:noFill/>
        <a:ln>
          <a:noFill/>
        </a:ln>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180975</xdr:colOff>
      <xdr:row>0</xdr:row>
      <xdr:rowOff>419100</xdr:rowOff>
    </xdr:from>
    <xdr:to>
      <xdr:col>5</xdr:col>
      <xdr:colOff>390525</xdr:colOff>
      <xdr:row>0</xdr:row>
      <xdr:rowOff>771525</xdr:rowOff>
    </xdr:to>
    <xdr:sp macro="" textlink="">
      <xdr:nvSpPr>
        <xdr:cNvPr id="24329" name="Rectangle 1801" descr="f81d2d29-d1a9-4199-9b4a-db8f22396f6b">
          <a:extLst>
            <a:ext uri="{FF2B5EF4-FFF2-40B4-BE49-F238E27FC236}">
              <a16:creationId xmlns:a16="http://schemas.microsoft.com/office/drawing/2014/main" id="{00000000-0008-0000-0B00-0000095F0000}"/>
            </a:ext>
          </a:extLst>
        </xdr:cNvPr>
        <xdr:cNvSpPr>
          <a:spLocks noChangeArrowheads="1"/>
        </xdr:cNvSpPr>
      </xdr:nvSpPr>
      <xdr:spPr bwMode="auto">
        <a:xfrm>
          <a:off x="180975" y="419100"/>
          <a:ext cx="4248150"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Metal Bioavailability Assessment Tool (M-BAT)</a:t>
          </a:r>
        </a:p>
      </xdr:txBody>
    </xdr:sp>
    <xdr:clientData/>
  </xdr:twoCellAnchor>
  <mc:AlternateContent xmlns:mc="http://schemas.openxmlformats.org/markup-compatibility/2006">
    <mc:Choice xmlns:a14="http://schemas.microsoft.com/office/drawing/2010/main" Requires="a14">
      <xdr:twoCellAnchor editAs="oneCell">
        <xdr:from>
          <xdr:col>0</xdr:col>
          <xdr:colOff>114300</xdr:colOff>
          <xdr:row>2</xdr:row>
          <xdr:rowOff>815340</xdr:rowOff>
        </xdr:from>
        <xdr:to>
          <xdr:col>0</xdr:col>
          <xdr:colOff>1775460</xdr:colOff>
          <xdr:row>3</xdr:row>
          <xdr:rowOff>335280</xdr:rowOff>
        </xdr:to>
        <xdr:sp macro="" textlink="">
          <xdr:nvSpPr>
            <xdr:cNvPr id="18449" name="cmdClearData" hidden="1">
              <a:extLst>
                <a:ext uri="{63B3BB69-23CF-44E3-9099-C40C66FF867C}">
                  <a14:compatExt spid="_x0000_s18449"/>
                </a:ext>
                <a:ext uri="{FF2B5EF4-FFF2-40B4-BE49-F238E27FC236}">
                  <a16:creationId xmlns:a16="http://schemas.microsoft.com/office/drawing/2014/main" id="{00000000-0008-0000-0B00-000011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2</xdr:row>
          <xdr:rowOff>381000</xdr:rowOff>
        </xdr:from>
        <xdr:to>
          <xdr:col>0</xdr:col>
          <xdr:colOff>1775460</xdr:colOff>
          <xdr:row>2</xdr:row>
          <xdr:rowOff>807720</xdr:rowOff>
        </xdr:to>
        <xdr:sp macro="" textlink="">
          <xdr:nvSpPr>
            <xdr:cNvPr id="18450" name="cmdCalculate" hidden="1">
              <a:extLst>
                <a:ext uri="{63B3BB69-23CF-44E3-9099-C40C66FF867C}">
                  <a14:compatExt spid="_x0000_s18450"/>
                </a:ext>
                <a:ext uri="{FF2B5EF4-FFF2-40B4-BE49-F238E27FC236}">
                  <a16:creationId xmlns:a16="http://schemas.microsoft.com/office/drawing/2014/main" id="{00000000-0008-0000-0B00-000012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114300</xdr:colOff>
          <xdr:row>1</xdr:row>
          <xdr:rowOff>144780</xdr:rowOff>
        </xdr:from>
        <xdr:to>
          <xdr:col>0</xdr:col>
          <xdr:colOff>1775460</xdr:colOff>
          <xdr:row>2</xdr:row>
          <xdr:rowOff>381000</xdr:rowOff>
        </xdr:to>
        <xdr:sp macro="" textlink="">
          <xdr:nvSpPr>
            <xdr:cNvPr id="18452" name="cmdBack" hidden="1">
              <a:extLst>
                <a:ext uri="{63B3BB69-23CF-44E3-9099-C40C66FF867C}">
                  <a14:compatExt spid="_x0000_s18452"/>
                </a:ext>
                <a:ext uri="{FF2B5EF4-FFF2-40B4-BE49-F238E27FC236}">
                  <a16:creationId xmlns:a16="http://schemas.microsoft.com/office/drawing/2014/main" id="{00000000-0008-0000-0B00-000014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1047750</xdr:colOff>
      <xdr:row>1</xdr:row>
      <xdr:rowOff>0</xdr:rowOff>
    </xdr:to>
    <xdr:sp macro="" textlink="">
      <xdr:nvSpPr>
        <xdr:cNvPr id="17445" name="TitleMainMenu" descr="fac0e71a-8e9a-4b02-b31e-76de53d876f9">
          <a:extLst>
            <a:ext uri="{FF2B5EF4-FFF2-40B4-BE49-F238E27FC236}">
              <a16:creationId xmlns:a16="http://schemas.microsoft.com/office/drawing/2014/main" id="{00000000-0008-0000-0C00-000025440000}"/>
            </a:ext>
          </a:extLst>
        </xdr:cNvPr>
        <xdr:cNvSpPr>
          <a:spLocks noChangeArrowheads="1"/>
        </xdr:cNvSpPr>
      </xdr:nvSpPr>
      <xdr:spPr bwMode="auto">
        <a:xfrm>
          <a:off x="0" y="0"/>
          <a:ext cx="842010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304800</xdr:colOff>
      <xdr:row>0</xdr:row>
      <xdr:rowOff>419100</xdr:rowOff>
    </xdr:from>
    <xdr:to>
      <xdr:col>4</xdr:col>
      <xdr:colOff>400050</xdr:colOff>
      <xdr:row>0</xdr:row>
      <xdr:rowOff>771525</xdr:rowOff>
    </xdr:to>
    <xdr:sp macro="" textlink="">
      <xdr:nvSpPr>
        <xdr:cNvPr id="17443" name="Rectangle 35" descr="d90eb402-a084-4c94-886c-92591b55b234">
          <a:extLst>
            <a:ext uri="{FF2B5EF4-FFF2-40B4-BE49-F238E27FC236}">
              <a16:creationId xmlns:a16="http://schemas.microsoft.com/office/drawing/2014/main" id="{00000000-0008-0000-0C00-000023440000}"/>
            </a:ext>
          </a:extLst>
        </xdr:cNvPr>
        <xdr:cNvSpPr>
          <a:spLocks noChangeArrowheads="1"/>
        </xdr:cNvSpPr>
      </xdr:nvSpPr>
      <xdr:spPr bwMode="auto">
        <a:xfrm>
          <a:off x="304800"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Cu - Selected Constants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9525</xdr:colOff>
      <xdr:row>0</xdr:row>
      <xdr:rowOff>895350</xdr:rowOff>
    </xdr:to>
    <xdr:sp macro="" textlink="">
      <xdr:nvSpPr>
        <xdr:cNvPr id="16808" name="TitleMainMenu" descr="5213ca21-7ea7-49ae-b14e-75a6c99d885c">
          <a:extLst>
            <a:ext uri="{FF2B5EF4-FFF2-40B4-BE49-F238E27FC236}">
              <a16:creationId xmlns:a16="http://schemas.microsoft.com/office/drawing/2014/main" id="{00000000-0008-0000-0D00-0000A8410000}"/>
            </a:ext>
          </a:extLst>
        </xdr:cNvPr>
        <xdr:cNvSpPr>
          <a:spLocks noChangeArrowheads="1"/>
        </xdr:cNvSpPr>
      </xdr:nvSpPr>
      <xdr:spPr bwMode="auto">
        <a:xfrm>
          <a:off x="0" y="0"/>
          <a:ext cx="14601825"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304800</xdr:colOff>
      <xdr:row>0</xdr:row>
      <xdr:rowOff>419100</xdr:rowOff>
    </xdr:from>
    <xdr:to>
      <xdr:col>4</xdr:col>
      <xdr:colOff>866775</xdr:colOff>
      <xdr:row>0</xdr:row>
      <xdr:rowOff>771525</xdr:rowOff>
    </xdr:to>
    <xdr:sp macro="" textlink="">
      <xdr:nvSpPr>
        <xdr:cNvPr id="16806" name="Rectangle 1446" descr="20490b80-6b82-4485-ac7c-5b8b0e5715a8">
          <a:extLst>
            <a:ext uri="{FF2B5EF4-FFF2-40B4-BE49-F238E27FC236}">
              <a16:creationId xmlns:a16="http://schemas.microsoft.com/office/drawing/2014/main" id="{00000000-0008-0000-0D00-0000A6410000}"/>
            </a:ext>
          </a:extLst>
        </xdr:cNvPr>
        <xdr:cNvSpPr>
          <a:spLocks noChangeArrowheads="1"/>
        </xdr:cNvSpPr>
      </xdr:nvSpPr>
      <xdr:spPr bwMode="auto">
        <a:xfrm>
          <a:off x="304800"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Zn - Selected constants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933450</xdr:colOff>
      <xdr:row>0</xdr:row>
      <xdr:rowOff>895350</xdr:rowOff>
    </xdr:to>
    <xdr:sp macro="" textlink="">
      <xdr:nvSpPr>
        <xdr:cNvPr id="71681" name="TitleMainMenu" descr="60c0a86c-8059-4b2b-8da7-2eb1b5cf5757">
          <a:extLst>
            <a:ext uri="{FF2B5EF4-FFF2-40B4-BE49-F238E27FC236}">
              <a16:creationId xmlns:a16="http://schemas.microsoft.com/office/drawing/2014/main" id="{00000000-0008-0000-0E00-000001180100}"/>
            </a:ext>
          </a:extLst>
        </xdr:cNvPr>
        <xdr:cNvSpPr>
          <a:spLocks noChangeArrowheads="1"/>
        </xdr:cNvSpPr>
      </xdr:nvSpPr>
      <xdr:spPr bwMode="auto">
        <a:xfrm>
          <a:off x="0" y="0"/>
          <a:ext cx="1026795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304800</xdr:colOff>
      <xdr:row>0</xdr:row>
      <xdr:rowOff>419100</xdr:rowOff>
    </xdr:from>
    <xdr:to>
      <xdr:col>4</xdr:col>
      <xdr:colOff>866775</xdr:colOff>
      <xdr:row>0</xdr:row>
      <xdr:rowOff>771525</xdr:rowOff>
    </xdr:to>
    <xdr:sp macro="" textlink="">
      <xdr:nvSpPr>
        <xdr:cNvPr id="71682" name="Rectangle 2" descr="2fc66fe0-4f66-403b-ad6a-2471552d3f71">
          <a:extLst>
            <a:ext uri="{FF2B5EF4-FFF2-40B4-BE49-F238E27FC236}">
              <a16:creationId xmlns:a16="http://schemas.microsoft.com/office/drawing/2014/main" id="{00000000-0008-0000-0E00-000002180100}"/>
            </a:ext>
          </a:extLst>
        </xdr:cNvPr>
        <xdr:cNvSpPr>
          <a:spLocks noChangeArrowheads="1"/>
        </xdr:cNvSpPr>
      </xdr:nvSpPr>
      <xdr:spPr bwMode="auto">
        <a:xfrm>
          <a:off x="304800"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Mn - Selected constants</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933450</xdr:colOff>
      <xdr:row>0</xdr:row>
      <xdr:rowOff>895350</xdr:rowOff>
    </xdr:to>
    <xdr:sp macro="" textlink="">
      <xdr:nvSpPr>
        <xdr:cNvPr id="2" name="TitleMainMenu" descr="2bec0409-9599-4622-9dcb-2c7fcee60470">
          <a:extLst>
            <a:ext uri="{FF2B5EF4-FFF2-40B4-BE49-F238E27FC236}">
              <a16:creationId xmlns:a16="http://schemas.microsoft.com/office/drawing/2014/main" id="{00000000-0008-0000-0F00-000002000000}"/>
            </a:ext>
          </a:extLst>
        </xdr:cNvPr>
        <xdr:cNvSpPr>
          <a:spLocks noChangeArrowheads="1"/>
        </xdr:cNvSpPr>
      </xdr:nvSpPr>
      <xdr:spPr bwMode="auto">
        <a:xfrm>
          <a:off x="0" y="0"/>
          <a:ext cx="1026795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304800</xdr:colOff>
      <xdr:row>0</xdr:row>
      <xdr:rowOff>419100</xdr:rowOff>
    </xdr:from>
    <xdr:to>
      <xdr:col>4</xdr:col>
      <xdr:colOff>866775</xdr:colOff>
      <xdr:row>0</xdr:row>
      <xdr:rowOff>771525</xdr:rowOff>
    </xdr:to>
    <xdr:sp macro="" textlink="">
      <xdr:nvSpPr>
        <xdr:cNvPr id="3" name="Rectangle 2" descr="372981b6-c787-443c-a1fd-cf81adcdf817">
          <a:extLst>
            <a:ext uri="{FF2B5EF4-FFF2-40B4-BE49-F238E27FC236}">
              <a16:creationId xmlns:a16="http://schemas.microsoft.com/office/drawing/2014/main" id="{00000000-0008-0000-0F00-000003000000}"/>
            </a:ext>
          </a:extLst>
        </xdr:cNvPr>
        <xdr:cNvSpPr>
          <a:spLocks noChangeArrowheads="1"/>
        </xdr:cNvSpPr>
      </xdr:nvSpPr>
      <xdr:spPr bwMode="auto">
        <a:xfrm>
          <a:off x="304800"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Ni - Selected constants</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7</xdr:col>
      <xdr:colOff>400050</xdr:colOff>
      <xdr:row>0</xdr:row>
      <xdr:rowOff>914400</xdr:rowOff>
    </xdr:to>
    <xdr:sp macro="" textlink="">
      <xdr:nvSpPr>
        <xdr:cNvPr id="14360" name="TitleMainMenu" descr="4e964ecd-2eb0-4908-89b2-b357c8d9c536">
          <a:extLst>
            <a:ext uri="{FF2B5EF4-FFF2-40B4-BE49-F238E27FC236}">
              <a16:creationId xmlns:a16="http://schemas.microsoft.com/office/drawing/2014/main" id="{00000000-0008-0000-1000-000018380000}"/>
            </a:ext>
          </a:extLst>
        </xdr:cNvPr>
        <xdr:cNvSpPr>
          <a:spLocks noChangeArrowheads="1"/>
        </xdr:cNvSpPr>
      </xdr:nvSpPr>
      <xdr:spPr bwMode="auto">
        <a:xfrm>
          <a:off x="0" y="0"/>
          <a:ext cx="7600950" cy="91440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247650</xdr:colOff>
      <xdr:row>0</xdr:row>
      <xdr:rowOff>390525</xdr:rowOff>
    </xdr:from>
    <xdr:to>
      <xdr:col>3</xdr:col>
      <xdr:colOff>942975</xdr:colOff>
      <xdr:row>0</xdr:row>
      <xdr:rowOff>714375</xdr:rowOff>
    </xdr:to>
    <xdr:sp macro="" textlink="">
      <xdr:nvSpPr>
        <xdr:cNvPr id="14358" name="Rectangle 22" descr="3dc151fc-2272-411b-8497-498d8fd60bf1">
          <a:extLst>
            <a:ext uri="{FF2B5EF4-FFF2-40B4-BE49-F238E27FC236}">
              <a16:creationId xmlns:a16="http://schemas.microsoft.com/office/drawing/2014/main" id="{00000000-0008-0000-1000-000016380000}"/>
            </a:ext>
          </a:extLst>
        </xdr:cNvPr>
        <xdr:cNvSpPr>
          <a:spLocks noChangeArrowheads="1"/>
        </xdr:cNvSpPr>
      </xdr:nvSpPr>
      <xdr:spPr bwMode="auto">
        <a:xfrm>
          <a:off x="247650" y="390525"/>
          <a:ext cx="4238625" cy="323850"/>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Admin - Cu Constants</a:t>
          </a:r>
        </a:p>
      </xdr:txBody>
    </xdr:sp>
    <xdr:clientData/>
  </xdr:twoCellAnchor>
  <mc:AlternateContent xmlns:mc="http://schemas.openxmlformats.org/markup-compatibility/2006">
    <mc:Choice xmlns:a14="http://schemas.microsoft.com/office/drawing/2010/main" Requires="a14">
      <xdr:twoCellAnchor editAs="oneCell">
        <xdr:from>
          <xdr:col>0</xdr:col>
          <xdr:colOff>175260</xdr:colOff>
          <xdr:row>2</xdr:row>
          <xdr:rowOff>0</xdr:rowOff>
        </xdr:from>
        <xdr:to>
          <xdr:col>0</xdr:col>
          <xdr:colOff>1828800</xdr:colOff>
          <xdr:row>4</xdr:row>
          <xdr:rowOff>99060</xdr:rowOff>
        </xdr:to>
        <xdr:sp macro="" textlink="">
          <xdr:nvSpPr>
            <xdr:cNvPr id="14347" name="cmdIntroduction" hidden="1">
              <a:extLst>
                <a:ext uri="{63B3BB69-23CF-44E3-9099-C40C66FF867C}">
                  <a14:compatExt spid="_x0000_s14347"/>
                </a:ext>
                <a:ext uri="{FF2B5EF4-FFF2-40B4-BE49-F238E27FC236}">
                  <a16:creationId xmlns:a16="http://schemas.microsoft.com/office/drawing/2014/main" id="{00000000-0008-0000-1000-00000B3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552450</xdr:colOff>
      <xdr:row>0</xdr:row>
      <xdr:rowOff>895350</xdr:rowOff>
    </xdr:to>
    <xdr:sp macro="" textlink="">
      <xdr:nvSpPr>
        <xdr:cNvPr id="21524" name="TitleMainMenu" descr="6cf56efc-3822-487c-9d11-60468471e401">
          <a:extLst>
            <a:ext uri="{FF2B5EF4-FFF2-40B4-BE49-F238E27FC236}">
              <a16:creationId xmlns:a16="http://schemas.microsoft.com/office/drawing/2014/main" id="{00000000-0008-0000-1100-000014540000}"/>
            </a:ext>
          </a:extLst>
        </xdr:cNvPr>
        <xdr:cNvSpPr>
          <a:spLocks noChangeArrowheads="1"/>
        </xdr:cNvSpPr>
      </xdr:nvSpPr>
      <xdr:spPr bwMode="auto">
        <a:xfrm>
          <a:off x="0" y="0"/>
          <a:ext cx="842010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228600</xdr:colOff>
      <xdr:row>0</xdr:row>
      <xdr:rowOff>419100</xdr:rowOff>
    </xdr:from>
    <xdr:to>
      <xdr:col>3</xdr:col>
      <xdr:colOff>866775</xdr:colOff>
      <xdr:row>0</xdr:row>
      <xdr:rowOff>771525</xdr:rowOff>
    </xdr:to>
    <xdr:sp macro="" textlink="">
      <xdr:nvSpPr>
        <xdr:cNvPr id="21522" name="Rectangle 18" descr="15b0fac7-968e-4cbf-b2c5-74cedefe0553">
          <a:extLst>
            <a:ext uri="{FF2B5EF4-FFF2-40B4-BE49-F238E27FC236}">
              <a16:creationId xmlns:a16="http://schemas.microsoft.com/office/drawing/2014/main" id="{00000000-0008-0000-1100-000012540000}"/>
            </a:ext>
          </a:extLst>
        </xdr:cNvPr>
        <xdr:cNvSpPr>
          <a:spLocks noChangeArrowheads="1"/>
        </xdr:cNvSpPr>
      </xdr:nvSpPr>
      <xdr:spPr bwMode="auto">
        <a:xfrm>
          <a:off x="228600" y="419100"/>
          <a:ext cx="4238625"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Admin - Zn Constants</a:t>
          </a:r>
        </a:p>
      </xdr:txBody>
    </xdr:sp>
    <xdr:clientData/>
  </xdr:twoCellAnchor>
  <mc:AlternateContent xmlns:mc="http://schemas.openxmlformats.org/markup-compatibility/2006">
    <mc:Choice xmlns:a14="http://schemas.microsoft.com/office/drawing/2010/main" Requires="a14">
      <xdr:twoCellAnchor editAs="oneCell">
        <xdr:from>
          <xdr:col>0</xdr:col>
          <xdr:colOff>152400</xdr:colOff>
          <xdr:row>1</xdr:row>
          <xdr:rowOff>22860</xdr:rowOff>
        </xdr:from>
        <xdr:to>
          <xdr:col>0</xdr:col>
          <xdr:colOff>1813560</xdr:colOff>
          <xdr:row>4</xdr:row>
          <xdr:rowOff>45720</xdr:rowOff>
        </xdr:to>
        <xdr:sp macro="" textlink="">
          <xdr:nvSpPr>
            <xdr:cNvPr id="21511" name="cmdBack" hidden="1">
              <a:extLst>
                <a:ext uri="{63B3BB69-23CF-44E3-9099-C40C66FF867C}">
                  <a14:compatExt spid="_x0000_s21511"/>
                </a:ext>
                <a:ext uri="{FF2B5EF4-FFF2-40B4-BE49-F238E27FC236}">
                  <a16:creationId xmlns:a16="http://schemas.microsoft.com/office/drawing/2014/main" id="{00000000-0008-0000-1100-0000075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552450</xdr:colOff>
      <xdr:row>0</xdr:row>
      <xdr:rowOff>895350</xdr:rowOff>
    </xdr:to>
    <xdr:sp macro="" textlink="">
      <xdr:nvSpPr>
        <xdr:cNvPr id="2" name="TitleMainMenu" descr="d38908e4-29ff-4c85-aaf0-ede8d765bd1b">
          <a:extLst>
            <a:ext uri="{FF2B5EF4-FFF2-40B4-BE49-F238E27FC236}">
              <a16:creationId xmlns:a16="http://schemas.microsoft.com/office/drawing/2014/main" id="{00000000-0008-0000-1200-000002000000}"/>
            </a:ext>
          </a:extLst>
        </xdr:cNvPr>
        <xdr:cNvSpPr>
          <a:spLocks noChangeArrowheads="1"/>
        </xdr:cNvSpPr>
      </xdr:nvSpPr>
      <xdr:spPr bwMode="auto">
        <a:xfrm>
          <a:off x="0" y="0"/>
          <a:ext cx="729615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228600</xdr:colOff>
      <xdr:row>0</xdr:row>
      <xdr:rowOff>419100</xdr:rowOff>
    </xdr:from>
    <xdr:to>
      <xdr:col>3</xdr:col>
      <xdr:colOff>866775</xdr:colOff>
      <xdr:row>0</xdr:row>
      <xdr:rowOff>771525</xdr:rowOff>
    </xdr:to>
    <xdr:sp macro="" textlink="">
      <xdr:nvSpPr>
        <xdr:cNvPr id="3" name="Rectangle 18" descr="3734f7ad-c829-4f8e-b8bc-a973ad4596f3">
          <a:extLst>
            <a:ext uri="{FF2B5EF4-FFF2-40B4-BE49-F238E27FC236}">
              <a16:creationId xmlns:a16="http://schemas.microsoft.com/office/drawing/2014/main" id="{00000000-0008-0000-1200-000003000000}"/>
            </a:ext>
          </a:extLst>
        </xdr:cNvPr>
        <xdr:cNvSpPr>
          <a:spLocks noChangeArrowheads="1"/>
        </xdr:cNvSpPr>
      </xdr:nvSpPr>
      <xdr:spPr bwMode="auto">
        <a:xfrm>
          <a:off x="228600" y="419100"/>
          <a:ext cx="3162300"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Admin - Ni Constants</a:t>
          </a:r>
        </a:p>
      </xdr:txBody>
    </xdr:sp>
    <xdr:clientData/>
  </xdr:twoCellAnchor>
  <mc:AlternateContent xmlns:mc="http://schemas.openxmlformats.org/markup-compatibility/2006">
    <mc:Choice xmlns:a14="http://schemas.microsoft.com/office/drawing/2010/main" Requires="a14">
      <xdr:twoCellAnchor editAs="oneCell">
        <xdr:from>
          <xdr:col>0</xdr:col>
          <xdr:colOff>152400</xdr:colOff>
          <xdr:row>1</xdr:row>
          <xdr:rowOff>22860</xdr:rowOff>
        </xdr:from>
        <xdr:to>
          <xdr:col>0</xdr:col>
          <xdr:colOff>1813560</xdr:colOff>
          <xdr:row>4</xdr:row>
          <xdr:rowOff>45720</xdr:rowOff>
        </xdr:to>
        <xdr:sp macro="" textlink="">
          <xdr:nvSpPr>
            <xdr:cNvPr id="89089" name="cmdBack" hidden="1">
              <a:extLst>
                <a:ext uri="{63B3BB69-23CF-44E3-9099-C40C66FF867C}">
                  <a14:compatExt spid="_x0000_s89089"/>
                </a:ext>
                <a:ext uri="{FF2B5EF4-FFF2-40B4-BE49-F238E27FC236}">
                  <a16:creationId xmlns:a16="http://schemas.microsoft.com/office/drawing/2014/main" id="{00000000-0008-0000-1200-0000015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1390650</xdr:colOff>
      <xdr:row>0</xdr:row>
      <xdr:rowOff>895350</xdr:rowOff>
    </xdr:to>
    <xdr:sp macro="" textlink="">
      <xdr:nvSpPr>
        <xdr:cNvPr id="72705" name="TitleMainMenu" descr="d257f356-28bb-469b-828d-712cfe626137">
          <a:extLst>
            <a:ext uri="{FF2B5EF4-FFF2-40B4-BE49-F238E27FC236}">
              <a16:creationId xmlns:a16="http://schemas.microsoft.com/office/drawing/2014/main" id="{00000000-0008-0000-1300-0000011C0100}"/>
            </a:ext>
          </a:extLst>
        </xdr:cNvPr>
        <xdr:cNvSpPr>
          <a:spLocks noChangeArrowheads="1"/>
        </xdr:cNvSpPr>
      </xdr:nvSpPr>
      <xdr:spPr bwMode="auto">
        <a:xfrm>
          <a:off x="0" y="0"/>
          <a:ext cx="8362950" cy="895350"/>
        </a:xfrm>
        <a:prstGeom prst="rect">
          <a:avLst/>
        </a:prstGeom>
        <a:solidFill>
          <a:srgbClr val="C9DDB5"/>
        </a:solidFill>
        <a:ln w="28575">
          <a:solidFill>
            <a:srgbClr val="C9DDB5"/>
          </a:solidFill>
          <a:miter lim="800000"/>
          <a:headEnd/>
          <a:tailEnd/>
        </a:ln>
      </xdr:spPr>
      <xdr:txBody>
        <a:bodyPr vertOverflow="clip" wrap="square" lIns="54864" tIns="36576" rIns="54864" bIns="0" anchor="t" upright="1"/>
        <a:lstStyle/>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a:p>
          <a:pPr algn="ctr" rtl="0">
            <a:defRPr sz="1000"/>
          </a:pPr>
          <a:endParaRPr lang="en-US" sz="2200" b="1" i="0" u="none" strike="noStrike" baseline="0">
            <a:solidFill>
              <a:srgbClr val="000000"/>
            </a:solidFill>
            <a:latin typeface="Tahoma"/>
            <a:cs typeface="Tahoma"/>
          </a:endParaRPr>
        </a:p>
      </xdr:txBody>
    </xdr:sp>
    <xdr:clientData/>
  </xdr:twoCellAnchor>
  <xdr:twoCellAnchor>
    <xdr:from>
      <xdr:col>0</xdr:col>
      <xdr:colOff>228600</xdr:colOff>
      <xdr:row>0</xdr:row>
      <xdr:rowOff>419100</xdr:rowOff>
    </xdr:from>
    <xdr:to>
      <xdr:col>2</xdr:col>
      <xdr:colOff>866775</xdr:colOff>
      <xdr:row>0</xdr:row>
      <xdr:rowOff>771525</xdr:rowOff>
    </xdr:to>
    <xdr:sp macro="" textlink="">
      <xdr:nvSpPr>
        <xdr:cNvPr id="72707" name="Rectangle 3" descr="11e562b2-b5bf-4f1d-8928-003bb4888746">
          <a:extLst>
            <a:ext uri="{FF2B5EF4-FFF2-40B4-BE49-F238E27FC236}">
              <a16:creationId xmlns:a16="http://schemas.microsoft.com/office/drawing/2014/main" id="{00000000-0008-0000-1300-0000031C0100}"/>
            </a:ext>
          </a:extLst>
        </xdr:cNvPr>
        <xdr:cNvSpPr>
          <a:spLocks noChangeArrowheads="1"/>
        </xdr:cNvSpPr>
      </xdr:nvSpPr>
      <xdr:spPr bwMode="auto">
        <a:xfrm>
          <a:off x="228600" y="419100"/>
          <a:ext cx="3676650" cy="352425"/>
        </a:xfrm>
        <a:prstGeom prst="rect">
          <a:avLst/>
        </a:prstGeom>
        <a:noFill/>
        <a:ln w="9525" algn="ctr">
          <a:noFill/>
          <a:miter lim="800000"/>
          <a:headEnd/>
          <a:tailEnd/>
        </a:ln>
        <a:effectLst/>
      </xdr:spPr>
      <xdr:txBody>
        <a:bodyPr vertOverflow="clip" wrap="square" lIns="46800" tIns="0" rIns="46800" bIns="0" anchor="t" upright="1"/>
        <a:lstStyle/>
        <a:p>
          <a:pPr algn="l" rtl="0">
            <a:defRPr sz="1000"/>
          </a:pPr>
          <a:r>
            <a:rPr lang="en-GB" sz="1800" b="1" i="0" u="none" strike="noStrike" baseline="0">
              <a:solidFill>
                <a:srgbClr val="1F2E00"/>
              </a:solidFill>
              <a:latin typeface="Arial"/>
              <a:cs typeface="Arial"/>
            </a:rPr>
            <a:t>Admin - Mn Constants</a:t>
          </a:r>
        </a:p>
      </xdr:txBody>
    </xdr:sp>
    <xdr:clientData/>
  </xdr:twoCellAnchor>
  <mc:AlternateContent xmlns:mc="http://schemas.openxmlformats.org/markup-compatibility/2006">
    <mc:Choice xmlns:a14="http://schemas.microsoft.com/office/drawing/2010/main" Requires="a14">
      <xdr:twoCellAnchor editAs="oneCell">
        <xdr:from>
          <xdr:col>0</xdr:col>
          <xdr:colOff>152400</xdr:colOff>
          <xdr:row>1</xdr:row>
          <xdr:rowOff>22860</xdr:rowOff>
        </xdr:from>
        <xdr:to>
          <xdr:col>0</xdr:col>
          <xdr:colOff>1813560</xdr:colOff>
          <xdr:row>4</xdr:row>
          <xdr:rowOff>83820</xdr:rowOff>
        </xdr:to>
        <xdr:sp macro="" textlink="">
          <xdr:nvSpPr>
            <xdr:cNvPr id="72706" name="cmdBack" hidden="1">
              <a:extLst>
                <a:ext uri="{63B3BB69-23CF-44E3-9099-C40C66FF867C}">
                  <a14:compatExt spid="_x0000_s72706"/>
                </a:ext>
                <a:ext uri="{FF2B5EF4-FFF2-40B4-BE49-F238E27FC236}">
                  <a16:creationId xmlns:a16="http://schemas.microsoft.com/office/drawing/2014/main" id="{00000000-0008-0000-1300-0000021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Ben\Documents\desktop%20231013\WCA\MBAT18112013_Bens%20edi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petersimpson\AppData\Local\Microsoft\Windows\Temporary%20Internet%20Files\Content.Outlook\OJNW1YZI\BLMToolV2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Work\Data_analysis\Phytoplankton\PhytoSpreadsheets\Phytocounts_2010\BEACON_ALL\Bassenthwaite_20100816_template_v1_2009_01_06_protec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Glossary"/>
      <sheetName val="Help"/>
      <sheetName val="AdminMenu"/>
      <sheetName val="EQSbioavailable"/>
      <sheetName val="ThresholdValues"/>
      <sheetName val="TestDataCu"/>
      <sheetName val="Bioavailability Assessment Tool"/>
      <sheetName val="orignal bioavail"/>
      <sheetName val="IntermediateResultsCu"/>
      <sheetName val="IntermediateResultsZn"/>
      <sheetName val="IntermediateResultsMn"/>
      <sheetName val="IntermediateResultsNi"/>
      <sheetName val="ModelConstantsCu"/>
      <sheetName val="ModelConstantsCu2"/>
      <sheetName val="ModelConstantsZn"/>
      <sheetName val="ModelConstantsNi"/>
      <sheetName val="ModelConstantsMn"/>
      <sheetName val="TestDataZn"/>
      <sheetName val="TestDataMn"/>
      <sheetName val="VersionControl"/>
      <sheetName val="ChangeLog"/>
      <sheetName val="Cu Summary"/>
      <sheetName val="Cu Summary 2"/>
      <sheetName val="Zn Summary"/>
      <sheetName val="Sheet4"/>
      <sheetName val="Ni Summary"/>
      <sheetName val="Mn Summary"/>
      <sheetName val="Flags"/>
    </sheetNames>
    <sheetDataSet>
      <sheetData sheetId="0" refreshError="1"/>
      <sheetData sheetId="1" refreshError="1"/>
      <sheetData sheetId="2" refreshError="1"/>
      <sheetData sheetId="3" refreshError="1"/>
      <sheetData sheetId="4" refreshError="1"/>
      <sheetData sheetId="5">
        <row r="4">
          <cell r="E4">
            <v>1</v>
          </cell>
        </row>
        <row r="6">
          <cell r="E6">
            <v>10.9</v>
          </cell>
          <cell r="F6">
            <v>7.8</v>
          </cell>
        </row>
        <row r="7">
          <cell r="E7">
            <v>123</v>
          </cell>
        </row>
        <row r="11">
          <cell r="E11">
            <v>0.42599999999999999</v>
          </cell>
          <cell r="F11">
            <v>0.31</v>
          </cell>
        </row>
        <row r="15">
          <cell r="F15">
            <v>4</v>
          </cell>
        </row>
      </sheetData>
      <sheetData sheetId="6" refreshError="1"/>
      <sheetData sheetId="7" refreshError="1"/>
      <sheetData sheetId="8" refreshError="1"/>
      <sheetData sheetId="9" refreshError="1"/>
      <sheetData sheetId="10" refreshError="1"/>
      <sheetData sheetId="11" refreshError="1"/>
      <sheetData sheetId="12" refreshError="1"/>
      <sheetData sheetId="13">
        <row r="5">
          <cell r="F5">
            <v>1.8705533897888505E-9</v>
          </cell>
        </row>
        <row r="6">
          <cell r="F6">
            <v>-2.1670299845251724E-6</v>
          </cell>
        </row>
        <row r="7">
          <cell r="F7">
            <v>6.246362855169196E-4</v>
          </cell>
        </row>
        <row r="8">
          <cell r="F8">
            <v>-3.5848524507147705E-3</v>
          </cell>
        </row>
        <row r="9">
          <cell r="F9">
            <v>-2.0236296658104705E-8</v>
          </cell>
        </row>
        <row r="10">
          <cell r="F10">
            <v>2.4885831229026741E-5</v>
          </cell>
        </row>
        <row r="11">
          <cell r="F11">
            <v>-7.5997493912626501E-3</v>
          </cell>
        </row>
        <row r="12">
          <cell r="F12">
            <v>3.93642350016708E-2</v>
          </cell>
        </row>
        <row r="13">
          <cell r="F13">
            <v>5.5821235743783277E-8</v>
          </cell>
        </row>
        <row r="14">
          <cell r="F14">
            <v>-6.9926413072972591E-5</v>
          </cell>
        </row>
        <row r="15">
          <cell r="F15">
            <v>2.3185948608520437E-2</v>
          </cell>
        </row>
        <row r="16">
          <cell r="F16">
            <v>0.92276807545103889</v>
          </cell>
        </row>
        <row r="17">
          <cell r="F17">
            <v>-3.512524532365354E-8</v>
          </cell>
        </row>
        <row r="18">
          <cell r="F18">
            <v>3.8378587644604809E-5</v>
          </cell>
        </row>
        <row r="19">
          <cell r="F19">
            <v>-1.1334634474440606E-2</v>
          </cell>
        </row>
        <row r="20">
          <cell r="F20">
            <v>-1.581435186819663E-2</v>
          </cell>
        </row>
        <row r="21">
          <cell r="F21">
            <v>-5.6086637669013209E-8</v>
          </cell>
        </row>
        <row r="22">
          <cell r="F22">
            <v>6.4368808950994777E-5</v>
          </cell>
        </row>
        <row r="23">
          <cell r="F23">
            <v>-1.839644306346681E-2</v>
          </cell>
        </row>
        <row r="24">
          <cell r="F24">
            <v>0.10887683732125242</v>
          </cell>
        </row>
        <row r="25">
          <cell r="F25">
            <v>6.1057479380265865E-7</v>
          </cell>
        </row>
        <row r="26">
          <cell r="F26">
            <v>-7.4206455870701464E-4</v>
          </cell>
        </row>
        <row r="27">
          <cell r="F27">
            <v>0.22439469239327509</v>
          </cell>
        </row>
        <row r="28">
          <cell r="F28">
            <v>-1.2393136301943448</v>
          </cell>
        </row>
        <row r="29">
          <cell r="F29">
            <v>-1.6856807764497382E-6</v>
          </cell>
        </row>
        <row r="30">
          <cell r="F30">
            <v>2.0832516615856937E-3</v>
          </cell>
        </row>
        <row r="31">
          <cell r="F31">
            <v>-0.68222597609000668</v>
          </cell>
        </row>
        <row r="32">
          <cell r="F32">
            <v>-26.832544489159755</v>
          </cell>
        </row>
        <row r="33">
          <cell r="F33">
            <v>1.0542325674465544E-6</v>
          </cell>
        </row>
        <row r="34">
          <cell r="F34">
            <v>-1.1435439176990046E-3</v>
          </cell>
        </row>
        <row r="35">
          <cell r="F35">
            <v>0.33491055670033959</v>
          </cell>
        </row>
        <row r="36">
          <cell r="F36">
            <v>0.37032689903919724</v>
          </cell>
        </row>
        <row r="37">
          <cell r="F37">
            <v>6.2862620986715273E-7</v>
          </cell>
        </row>
        <row r="38">
          <cell r="F38">
            <v>-7.1403019825282815E-4</v>
          </cell>
        </row>
        <row r="39">
          <cell r="F39">
            <v>0.20216831072176158</v>
          </cell>
        </row>
        <row r="40">
          <cell r="F40">
            <v>-1.2311767181331161</v>
          </cell>
        </row>
        <row r="41">
          <cell r="F41">
            <v>-6.8941539472304716E-6</v>
          </cell>
        </row>
        <row r="42">
          <cell r="F42">
            <v>8.2685081808241759E-3</v>
          </cell>
        </row>
        <row r="43">
          <cell r="F43">
            <v>-2.4729298080710667</v>
          </cell>
        </row>
        <row r="44">
          <cell r="F44">
            <v>14.487558698613299</v>
          </cell>
        </row>
        <row r="45">
          <cell r="F45">
            <v>1.9043052507184954E-5</v>
          </cell>
        </row>
        <row r="46">
          <cell r="F46">
            <v>-2.3184060834507365E-2</v>
          </cell>
        </row>
        <row r="47">
          <cell r="F47">
            <v>7.488330745548887</v>
          </cell>
        </row>
        <row r="48">
          <cell r="F48">
            <v>289.31558722942583</v>
          </cell>
        </row>
        <row r="49">
          <cell r="F49">
            <v>-1.1816800850150017E-5</v>
          </cell>
        </row>
        <row r="50">
          <cell r="F50">
            <v>1.2715635394739891E-2</v>
          </cell>
        </row>
        <row r="51">
          <cell r="F51">
            <v>-3.6900521447691785</v>
          </cell>
        </row>
        <row r="52">
          <cell r="F52">
            <v>-2.7043421929456741</v>
          </cell>
        </row>
        <row r="53">
          <cell r="F53">
            <v>-3.1200685985831714E-6</v>
          </cell>
        </row>
        <row r="54">
          <cell r="F54">
            <v>3.5048742427281321E-3</v>
          </cell>
        </row>
        <row r="55">
          <cell r="F55">
            <v>-0.98244835651835927</v>
          </cell>
        </row>
        <row r="56">
          <cell r="F56">
            <v>6.1386811092104843</v>
          </cell>
        </row>
        <row r="57">
          <cell r="F57">
            <v>3.4507676420165201E-5</v>
          </cell>
        </row>
        <row r="58">
          <cell r="F58">
            <v>-4.0793663580070735E-2</v>
          </cell>
        </row>
        <row r="59">
          <cell r="F59">
            <v>12.054546827404026</v>
          </cell>
        </row>
        <row r="60">
          <cell r="F60">
            <v>-74.490072048570994</v>
          </cell>
        </row>
        <row r="61">
          <cell r="F61">
            <v>-9.5360026483990316E-5</v>
          </cell>
        </row>
        <row r="62">
          <cell r="F62">
            <v>0.11422491120149283</v>
          </cell>
        </row>
        <row r="63">
          <cell r="F63">
            <v>-36.342550012444129</v>
          </cell>
        </row>
        <row r="64">
          <cell r="F64">
            <v>-1370.1194545353214</v>
          </cell>
        </row>
        <row r="65">
          <cell r="F65">
            <v>5.8617373592654769E-5</v>
          </cell>
        </row>
        <row r="66">
          <cell r="F66">
            <v>-6.2531480121907471E-2</v>
          </cell>
        </row>
        <row r="67">
          <cell r="F67">
            <v>17.968060827992097</v>
          </cell>
        </row>
        <row r="68">
          <cell r="F68">
            <v>4.9447991758460148</v>
          </cell>
        </row>
        <row r="69">
          <cell r="F69">
            <v>5.7796391279338977E-6</v>
          </cell>
        </row>
        <row r="70">
          <cell r="F70">
            <v>-6.418885758248582E-3</v>
          </cell>
        </row>
        <row r="71">
          <cell r="F71">
            <v>1.7806751718670286</v>
          </cell>
        </row>
        <row r="72">
          <cell r="F72">
            <v>-11.381641883161159</v>
          </cell>
        </row>
        <row r="73">
          <cell r="F73">
            <v>-6.4508480401566007E-5</v>
          </cell>
        </row>
        <row r="74">
          <cell r="F74">
            <v>7.5126335224848198E-2</v>
          </cell>
        </row>
        <row r="75">
          <cell r="F75">
            <v>-21.921735277765681</v>
          </cell>
        </row>
        <row r="76">
          <cell r="F76">
            <v>142.12642956842137</v>
          </cell>
        </row>
        <row r="77">
          <cell r="F77">
            <v>1.7832125365491828E-4</v>
          </cell>
        </row>
        <row r="78">
          <cell r="F78">
            <v>-0.21004638019666283</v>
          </cell>
        </row>
        <row r="79">
          <cell r="F79">
            <v>65.783854319233413</v>
          </cell>
        </row>
        <row r="80">
          <cell r="F80">
            <v>2406.1463699723863</v>
          </cell>
        </row>
        <row r="81">
          <cell r="F81">
            <v>-1.0847710593685549E-4</v>
          </cell>
        </row>
        <row r="82">
          <cell r="F82">
            <v>0.11468389969367465</v>
          </cell>
        </row>
        <row r="83">
          <cell r="F83">
            <v>-32.616949460051558</v>
          </cell>
        </row>
        <row r="84">
          <cell r="F84">
            <v>8.7924037677694287</v>
          </cell>
        </row>
      </sheetData>
      <sheetData sheetId="14" refreshError="1"/>
      <sheetData sheetId="15"/>
      <sheetData sheetId="16" refreshError="1"/>
      <sheetData sheetId="17">
        <row r="6">
          <cell r="C6">
            <v>-2.1872799999999999</v>
          </cell>
          <cell r="F6">
            <v>-0.88246999999999998</v>
          </cell>
        </row>
        <row r="7">
          <cell r="C7">
            <v>-2.1861600000000001</v>
          </cell>
          <cell r="F7">
            <v>-0.88246999999999998</v>
          </cell>
        </row>
        <row r="8">
          <cell r="C8">
            <v>-2.1859199999999999</v>
          </cell>
          <cell r="F8">
            <v>-0.88246999999999998</v>
          </cell>
        </row>
        <row r="9">
          <cell r="C9">
            <v>-2.18499</v>
          </cell>
          <cell r="F9">
            <v>-0.84075</v>
          </cell>
        </row>
        <row r="10">
          <cell r="C10">
            <v>-2.18607</v>
          </cell>
          <cell r="F10">
            <v>-0.84075</v>
          </cell>
        </row>
        <row r="11">
          <cell r="C11">
            <v>-2.1831800000000001</v>
          </cell>
          <cell r="F11">
            <v>-0.84075</v>
          </cell>
        </row>
        <row r="12">
          <cell r="C12">
            <v>-2.1828099999999999</v>
          </cell>
          <cell r="F12">
            <v>-0.84075</v>
          </cell>
        </row>
        <row r="13">
          <cell r="C13">
            <v>-2.18743</v>
          </cell>
          <cell r="F13">
            <v>-0.84075</v>
          </cell>
        </row>
        <row r="14">
          <cell r="C14">
            <v>-2.1880199999999999</v>
          </cell>
          <cell r="F14">
            <v>-0.84075</v>
          </cell>
        </row>
        <row r="18">
          <cell r="C18">
            <v>0.40887699999999999</v>
          </cell>
          <cell r="F18">
            <v>6.5329389999999998</v>
          </cell>
        </row>
        <row r="19">
          <cell r="C19">
            <v>0.41110799999999997</v>
          </cell>
          <cell r="F19">
            <v>6.5329389999999998</v>
          </cell>
        </row>
        <row r="20">
          <cell r="C20">
            <v>0.41159699999999999</v>
          </cell>
          <cell r="F20">
            <v>6.5329389999999998</v>
          </cell>
        </row>
        <row r="21">
          <cell r="C21">
            <v>0.41344900000000001</v>
          </cell>
          <cell r="F21">
            <v>6.4689940000000004</v>
          </cell>
        </row>
        <row r="22">
          <cell r="C22">
            <v>0.41129100000000002</v>
          </cell>
          <cell r="F22">
            <v>6.4689940000000004</v>
          </cell>
        </row>
        <row r="23">
          <cell r="C23">
            <v>0.41708000000000001</v>
          </cell>
          <cell r="F23">
            <v>6.4689940000000004</v>
          </cell>
        </row>
        <row r="24">
          <cell r="C24">
            <v>0.41780600000000001</v>
          </cell>
          <cell r="F24">
            <v>6.4689940000000004</v>
          </cell>
        </row>
        <row r="25">
          <cell r="C25">
            <v>0.40857199999999999</v>
          </cell>
          <cell r="F25">
            <v>6.4689940000000004</v>
          </cell>
        </row>
        <row r="26">
          <cell r="C26">
            <v>0.40740399999999999</v>
          </cell>
          <cell r="F26">
            <v>6.4689940000000004</v>
          </cell>
        </row>
        <row r="30">
          <cell r="C30">
            <v>1.4039759999999999</v>
          </cell>
        </row>
        <row r="31">
          <cell r="C31">
            <v>1.4052519999999999</v>
          </cell>
        </row>
        <row r="32">
          <cell r="C32">
            <v>1.4055329999999999</v>
          </cell>
        </row>
        <row r="33">
          <cell r="C33">
            <v>1.4065799999999999</v>
          </cell>
        </row>
        <row r="34">
          <cell r="C34">
            <v>1.4053549999999999</v>
          </cell>
        </row>
        <row r="35">
          <cell r="C35">
            <v>1.4086730000000001</v>
          </cell>
        </row>
        <row r="36">
          <cell r="C36">
            <v>1.4091899999999999</v>
          </cell>
        </row>
        <row r="37">
          <cell r="C37">
            <v>1.403861</v>
          </cell>
        </row>
        <row r="38">
          <cell r="C38">
            <v>1.403173</v>
          </cell>
        </row>
        <row r="42">
          <cell r="C42">
            <v>1.3317159999999999</v>
          </cell>
        </row>
        <row r="43">
          <cell r="C43">
            <v>1.331485</v>
          </cell>
        </row>
        <row r="44">
          <cell r="C44">
            <v>1.331431</v>
          </cell>
        </row>
        <row r="45">
          <cell r="C45">
            <v>1.3312520000000001</v>
          </cell>
        </row>
        <row r="46">
          <cell r="C46">
            <v>1.331466</v>
          </cell>
        </row>
        <row r="47">
          <cell r="C47">
            <v>1.3308489999999999</v>
          </cell>
        </row>
        <row r="48">
          <cell r="C48">
            <v>1.330654</v>
          </cell>
        </row>
        <row r="49">
          <cell r="C49">
            <v>1.3316699999999999</v>
          </cell>
        </row>
        <row r="50">
          <cell r="C50">
            <v>1.3318099999999999</v>
          </cell>
        </row>
        <row r="54">
          <cell r="C54">
            <v>0.89590000000000003</v>
          </cell>
        </row>
        <row r="55">
          <cell r="C55">
            <v>0.89594200000000002</v>
          </cell>
        </row>
        <row r="56">
          <cell r="C56">
            <v>0.89595199999999997</v>
          </cell>
        </row>
        <row r="57">
          <cell r="C57">
            <v>0.89598299999999997</v>
          </cell>
        </row>
        <row r="58">
          <cell r="C58">
            <v>0.89594600000000002</v>
          </cell>
        </row>
        <row r="59">
          <cell r="C59">
            <v>0.89605999999999997</v>
          </cell>
        </row>
        <row r="60">
          <cell r="C60">
            <v>0.89610900000000004</v>
          </cell>
        </row>
        <row r="61">
          <cell r="C61">
            <v>0.89591799999999999</v>
          </cell>
        </row>
        <row r="62">
          <cell r="C62">
            <v>0.89588999999999996</v>
          </cell>
        </row>
        <row r="66">
          <cell r="C66">
            <v>0.67789200000000005</v>
          </cell>
        </row>
        <row r="67">
          <cell r="C67">
            <v>0.71920200000000001</v>
          </cell>
        </row>
        <row r="68">
          <cell r="C68">
            <v>0.77055099999999999</v>
          </cell>
        </row>
        <row r="69">
          <cell r="C69">
            <v>0.84197699999999998</v>
          </cell>
        </row>
        <row r="70">
          <cell r="C70">
            <v>0.76498900000000003</v>
          </cell>
        </row>
        <row r="71">
          <cell r="C71">
            <v>0.88229199999999997</v>
          </cell>
        </row>
        <row r="72">
          <cell r="C72">
            <v>0.63015900000000002</v>
          </cell>
        </row>
        <row r="73">
          <cell r="C73">
            <v>0.69047000000000003</v>
          </cell>
        </row>
        <row r="74">
          <cell r="C74">
            <v>0.58439799999999997</v>
          </cell>
        </row>
        <row r="78">
          <cell r="C78">
            <v>0.58196899999999996</v>
          </cell>
        </row>
        <row r="79">
          <cell r="C79">
            <v>0.495558</v>
          </cell>
        </row>
        <row r="80">
          <cell r="C80">
            <v>0.577982</v>
          </cell>
        </row>
        <row r="81">
          <cell r="C81">
            <v>0.54286900000000005</v>
          </cell>
        </row>
        <row r="82">
          <cell r="C82">
            <v>0.58196899999999996</v>
          </cell>
        </row>
        <row r="83">
          <cell r="C83">
            <v>0.53675799999999996</v>
          </cell>
        </row>
        <row r="84">
          <cell r="C84">
            <v>0.60494899999999996</v>
          </cell>
        </row>
        <row r="85">
          <cell r="C85">
            <v>0.59615799999999997</v>
          </cell>
        </row>
        <row r="86">
          <cell r="C86">
            <v>0.63712400000000002</v>
          </cell>
        </row>
        <row r="90">
          <cell r="C90">
            <v>-0.42118</v>
          </cell>
        </row>
        <row r="91">
          <cell r="C91">
            <v>-0.34068999999999999</v>
          </cell>
        </row>
        <row r="92">
          <cell r="C92">
            <v>-0.32658999999999999</v>
          </cell>
        </row>
        <row r="93">
          <cell r="C93">
            <v>-0.24797</v>
          </cell>
        </row>
        <row r="94">
          <cell r="C94">
            <v>-0.33407999999999999</v>
          </cell>
        </row>
        <row r="95">
          <cell r="C95">
            <v>-0.14474000000000001</v>
          </cell>
        </row>
        <row r="96">
          <cell r="C96">
            <v>-0.24642</v>
          </cell>
        </row>
        <row r="97">
          <cell r="C97">
            <v>-0.51851999999999998</v>
          </cell>
        </row>
        <row r="98">
          <cell r="C98">
            <v>-0.53742999999999996</v>
          </cell>
        </row>
      </sheetData>
      <sheetData sheetId="18" refreshError="1"/>
      <sheetData sheetId="19" refreshError="1"/>
      <sheetData sheetId="20">
        <row r="3">
          <cell r="B3">
            <v>30</v>
          </cell>
        </row>
        <row r="4">
          <cell r="B4" t="str">
            <v>0</v>
          </cell>
        </row>
        <row r="5">
          <cell r="B5" t="str">
            <v>20 November 2013</v>
          </cell>
        </row>
        <row r="7">
          <cell r="B7" t="str">
            <v>30 (0) 20 November 2013</v>
          </cell>
        </row>
      </sheetData>
      <sheetData sheetId="21" refreshError="1"/>
      <sheetData sheetId="22">
        <row r="18">
          <cell r="B18">
            <v>5.5</v>
          </cell>
        </row>
        <row r="19">
          <cell r="B19">
            <v>8.5</v>
          </cell>
        </row>
        <row r="20">
          <cell r="B20">
            <v>4</v>
          </cell>
        </row>
        <row r="21">
          <cell r="B21">
            <v>8.5</v>
          </cell>
        </row>
      </sheetData>
      <sheetData sheetId="23"/>
      <sheetData sheetId="24" refreshError="1"/>
      <sheetData sheetId="25" refreshError="1"/>
      <sheetData sheetId="26" refreshError="1"/>
      <sheetData sheetId="27" refreshError="1"/>
      <sheetData sheetId="28">
        <row r="2">
          <cell r="B2" t="str">
            <v>Sensitive conditions</v>
          </cell>
        </row>
        <row r="3">
          <cell r="B3" t="str">
            <v>Bioavailable metal concentration exceeds PNEC based on site-specific conditions.</v>
          </cell>
        </row>
        <row r="15">
          <cell r="B15" t="str">
            <v>Bioavailable metal concentration exceeds PNEC based on site-specific conditions.</v>
          </cell>
        </row>
        <row r="18">
          <cell r="B18" t="str">
            <v>Where measured Ca is  below 5 mg/l, the results for zinc are calculated using a default Ca value of 5 mg/l. The measured Ca is also below the allowable range for the manganese model.  Under these conditions, Mn bioavailability may be higher than the model estimates.  In this case, the PNEC shown has been calculated using a minimum Ca value of 1 mg/l. These results should therefore be regarded as tentative.</v>
          </cell>
        </row>
        <row r="19">
          <cell r="B19" t="str">
            <v>The measured Ca is below the allowable range for the manganese model.  Under these conditions, Mn bioavailability may be higher than the model estimates.  In this case, the PNEC shown has been calculated using a minimum Ca value of 1 mg/l. These results should therefore be regarded as tentative.</v>
          </cell>
        </row>
        <row r="20">
          <cell r="B20" t="str">
            <v>The measured Ca is above the allowable range for the manganese model.  In this case, the PNEC shown has been calculated using a maximum Ca value of 200 mg/l. These results should therefore be regarded as tentative.</v>
          </cell>
        </row>
        <row r="21">
          <cell r="B21" t="str">
            <v>Where measured Ca is  below 5 mg/l, the results for zinc are calculated using a default Ca value of 5 mg/l.</v>
          </cell>
        </row>
        <row r="22">
          <cell r="B22" t="str">
            <v>Sensitive conditions.</v>
          </cell>
        </row>
        <row r="23">
          <cell r="B23" t="str">
            <v>Bioavailable metal concentration exceeds PNEC based on site-specific conditions.</v>
          </cell>
        </row>
        <row r="26">
          <cell r="B26" t="str">
            <v>Sensitive conditions</v>
          </cell>
        </row>
        <row r="27">
          <cell r="B27" t="str">
            <v>Bioavailable metal concentration exceeds PNEC based on site-specific conditions.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Glossary"/>
      <sheetName val="Help"/>
      <sheetName val="AdminMenu"/>
      <sheetName val="EQSbioavailable"/>
      <sheetName val="ThresholdValues"/>
      <sheetName val="Bioavailability Assessment Tool"/>
      <sheetName val="IntermediateResultsCu"/>
      <sheetName val="IntermediateResultsZn"/>
      <sheetName val="IntermediateResultsMn"/>
      <sheetName val="ModelConstantsCu"/>
      <sheetName val="ModelConstantsZn"/>
      <sheetName val="ModelConstantsMn"/>
      <sheetName val="TestDataCu"/>
      <sheetName val="TestDataZn"/>
      <sheetName val="TestDataMn"/>
      <sheetName val="VersionControl"/>
      <sheetName val="ChangeLog"/>
      <sheetName val="Cu Summary"/>
      <sheetName val="Zn Summary"/>
      <sheetName val="Mn Summary"/>
      <sheetName val="Fla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5">
          <cell r="B15" t="str">
            <v>Bioavailable metal concentration exceeds PNEC based on site-specific conditions.</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Instructions"/>
      <sheetName val="Raw_data"/>
      <sheetName val="Database_entry"/>
      <sheetName val="Location Codes"/>
      <sheetName val="Quality codes"/>
      <sheetName val="Formula"/>
      <sheetName val="Formula LookUp"/>
      <sheetName val="Species Type Codes"/>
    </sheetNames>
    <sheetDataSet>
      <sheetData sheetId="0"/>
      <sheetData sheetId="1"/>
      <sheetData sheetId="2"/>
      <sheetData sheetId="3"/>
      <sheetData sheetId="4"/>
      <sheetData sheetId="5"/>
      <sheetData sheetId="6">
        <row r="1">
          <cell r="A1" t="str">
            <v>Accepted name</v>
          </cell>
          <cell r="B1" t="str">
            <v>TAXON_LIST_ITEM_KEY</v>
          </cell>
          <cell r="C1" t="str">
            <v>SORT_CODE</v>
          </cell>
          <cell r="D1" t="str">
            <v>Whitton Code</v>
          </cell>
          <cell r="E1" t="str">
            <v>Class</v>
          </cell>
          <cell r="F1" t="str">
            <v>Order</v>
          </cell>
          <cell r="G1" t="str">
            <v>Accepted name</v>
          </cell>
          <cell r="H1" t="str">
            <v>COLONY FORMULA NAME</v>
          </cell>
          <cell r="I1" t="str">
            <v>CELL FORMULA NAME</v>
          </cell>
          <cell r="J1" t="str">
            <v>Biovolume (formula) um^3</v>
          </cell>
          <cell r="K1" t="str">
            <v>Length (L)</v>
          </cell>
          <cell r="L1" t="str">
            <v>Diameter / Width (D)</v>
          </cell>
          <cell r="M1" t="str">
            <v>Depth (H )</v>
          </cell>
          <cell r="N1" t="str">
            <v>Minimum Biovolume</v>
          </cell>
          <cell r="O1" t="str">
            <v>Typical Biovolume</v>
          </cell>
          <cell r="P1" t="str">
            <v>Maximum Biovolume</v>
          </cell>
          <cell r="Q1" t="str">
            <v>Biovolume (formula) um^3</v>
          </cell>
          <cell r="R1" t="str">
            <v>Length (L)</v>
          </cell>
          <cell r="S1" t="str">
            <v>Diameter/ Width (D)</v>
          </cell>
          <cell r="T1" t="str">
            <v>Depth (H )</v>
          </cell>
          <cell r="U1" t="str">
            <v>Staurastrum - number of branches in half cell (N)</v>
          </cell>
          <cell r="V1" t="str">
            <v>Minimum Biovolume</v>
          </cell>
          <cell r="W1" t="str">
            <v>Typical Biovolume</v>
          </cell>
          <cell r="X1" t="str">
            <v>Maximum Biovolume</v>
          </cell>
          <cell r="Y1" t="str">
            <v>Flag in BIOSYS &amp; counting guidance note</v>
          </cell>
        </row>
        <row r="2">
          <cell r="A2" t="str">
            <v>Unidentified cyanophytes - colonial algae &lt; 2 µm diameter.</v>
          </cell>
          <cell r="C2">
            <v>1000000</v>
          </cell>
          <cell r="D2" t="str">
            <v>01000000</v>
          </cell>
          <cell r="E2" t="str">
            <v>Cyanophyceae</v>
          </cell>
          <cell r="G2" t="str">
            <v xml:space="preserve">Unidentified cyanophytes - colonial algae &lt; 2 µm diameter.  </v>
          </cell>
          <cell r="I2" t="str">
            <v>SPHERE</v>
          </cell>
          <cell r="J2" t="str">
            <v>N/A</v>
          </cell>
          <cell r="K2" t="str">
            <v/>
          </cell>
          <cell r="Q2">
            <v>0</v>
          </cell>
        </row>
        <row r="3">
          <cell r="A3" t="str">
            <v>Anabaena</v>
          </cell>
          <cell r="B3" t="str">
            <v>NBNSYS0100041948</v>
          </cell>
          <cell r="C3">
            <v>1020000</v>
          </cell>
          <cell r="D3" t="str">
            <v>01020000</v>
          </cell>
          <cell r="E3" t="str">
            <v>Cyanophyceae</v>
          </cell>
          <cell r="F3" t="str">
            <v>Nostocales</v>
          </cell>
          <cell r="G3" t="str">
            <v>Anabaena sp.</v>
          </cell>
          <cell r="H3" t="str">
            <v>CIRCLE BASED ELLIPSE</v>
          </cell>
          <cell r="I3" t="str">
            <v>CIRCLE BASED ELLIPSE</v>
          </cell>
          <cell r="J3">
            <v>0</v>
          </cell>
          <cell r="Q3">
            <v>0</v>
          </cell>
        </row>
        <row r="4">
          <cell r="A4" t="str">
            <v>Anabaena catenula</v>
          </cell>
          <cell r="B4" t="str">
            <v>NBNSYS0100041953</v>
          </cell>
          <cell r="C4">
            <v>1020040</v>
          </cell>
          <cell r="D4" t="str">
            <v>01020040</v>
          </cell>
          <cell r="E4" t="str">
            <v>Cyanophyceae</v>
          </cell>
          <cell r="F4" t="str">
            <v>Nostocales</v>
          </cell>
          <cell r="G4" t="str">
            <v>Anabaena catenula</v>
          </cell>
          <cell r="H4" t="str">
            <v>CIRCLE BASED ELLIPSE</v>
          </cell>
          <cell r="I4" t="str">
            <v>CIRCLE BASED ELLIPSE</v>
          </cell>
          <cell r="J4">
            <v>0</v>
          </cell>
          <cell r="Q4">
            <v>0</v>
          </cell>
          <cell r="W4">
            <v>105</v>
          </cell>
        </row>
        <row r="5">
          <cell r="A5" t="str">
            <v>Anabaena catenula var. solitaria</v>
          </cell>
          <cell r="B5" t="str">
            <v>NBNSYS0100041954</v>
          </cell>
          <cell r="C5">
            <v>1020042</v>
          </cell>
          <cell r="D5" t="str">
            <v>01020042</v>
          </cell>
          <cell r="E5" t="str">
            <v>Cyanophyceae</v>
          </cell>
          <cell r="F5" t="str">
            <v>Nostocales</v>
          </cell>
          <cell r="G5" t="str">
            <v>Anabaena catenula var. solitaria</v>
          </cell>
          <cell r="H5" t="str">
            <v>CIRCLE BASED ELLIPSE</v>
          </cell>
          <cell r="I5" t="str">
            <v>SPHERE</v>
          </cell>
          <cell r="J5">
            <v>0</v>
          </cell>
          <cell r="Q5">
            <v>0</v>
          </cell>
        </row>
        <row r="6">
          <cell r="A6" t="str">
            <v>Anabaena circinalis</v>
          </cell>
          <cell r="B6" t="str">
            <v>NBNSYS0100041955</v>
          </cell>
          <cell r="C6">
            <v>1020050</v>
          </cell>
          <cell r="D6" t="str">
            <v>01020050</v>
          </cell>
          <cell r="E6" t="str">
            <v>Cyanophyceae</v>
          </cell>
          <cell r="F6" t="str">
            <v>Nostocales</v>
          </cell>
          <cell r="G6" t="str">
            <v>Anabaena circinalis</v>
          </cell>
          <cell r="H6" t="str">
            <v>CIRCLE BASED ELLIPSE</v>
          </cell>
          <cell r="I6" t="str">
            <v>SPHERE</v>
          </cell>
          <cell r="J6">
            <v>0</v>
          </cell>
          <cell r="Q6">
            <v>0</v>
          </cell>
          <cell r="W6">
            <v>270</v>
          </cell>
          <cell r="X6">
            <v>1400</v>
          </cell>
        </row>
        <row r="7">
          <cell r="A7" t="str">
            <v>Anabaena flos-aquae</v>
          </cell>
          <cell r="B7" t="str">
            <v>NBNSYS0100041959</v>
          </cell>
          <cell r="C7">
            <v>1020090</v>
          </cell>
          <cell r="D7" t="str">
            <v>01020090</v>
          </cell>
          <cell r="E7" t="str">
            <v>Cyanophyceae</v>
          </cell>
          <cell r="F7" t="str">
            <v>Nostocales</v>
          </cell>
          <cell r="G7" t="str">
            <v>Anabaena flos-aquae</v>
          </cell>
          <cell r="H7" t="str">
            <v>CIRCLE BASED ELLIPSE</v>
          </cell>
          <cell r="I7" t="str">
            <v>CIRCLE BASED ELLIPSE</v>
          </cell>
          <cell r="J7">
            <v>0</v>
          </cell>
          <cell r="Q7">
            <v>0</v>
          </cell>
          <cell r="V7">
            <v>46</v>
          </cell>
          <cell r="X7">
            <v>260</v>
          </cell>
        </row>
        <row r="8">
          <cell r="A8" t="str">
            <v>Anabaena spiroides</v>
          </cell>
          <cell r="B8" t="str">
            <v>NBNSYS0100041964</v>
          </cell>
          <cell r="C8">
            <v>1020140</v>
          </cell>
          <cell r="D8" t="str">
            <v>01020140</v>
          </cell>
          <cell r="E8" t="str">
            <v>Cyanophyceae</v>
          </cell>
          <cell r="F8" t="str">
            <v>Nostocales</v>
          </cell>
          <cell r="G8" t="str">
            <v>Anabaena spiroides</v>
          </cell>
          <cell r="H8" t="str">
            <v>CIRCLE BASED ELLIPSE</v>
          </cell>
          <cell r="I8" t="str">
            <v>SPHERE</v>
          </cell>
          <cell r="J8">
            <v>0</v>
          </cell>
          <cell r="Q8">
            <v>0</v>
          </cell>
        </row>
        <row r="9">
          <cell r="A9" t="str">
            <v>Anabaena viguieri</v>
          </cell>
          <cell r="B9" t="str">
            <v>NBNSYS0100041949</v>
          </cell>
          <cell r="C9">
            <v>1020190</v>
          </cell>
          <cell r="D9" t="str">
            <v>01020190</v>
          </cell>
          <cell r="E9" t="str">
            <v>Cyanophyceae</v>
          </cell>
          <cell r="F9" t="str">
            <v>Nostocales</v>
          </cell>
          <cell r="G9" t="str">
            <v>Anabaena viguieri</v>
          </cell>
          <cell r="H9" t="str">
            <v>CIRCLE BASED ELLIPSE</v>
          </cell>
          <cell r="I9" t="str">
            <v>SPHERE</v>
          </cell>
          <cell r="J9">
            <v>0</v>
          </cell>
          <cell r="Q9">
            <v>0</v>
          </cell>
        </row>
        <row r="10">
          <cell r="A10" t="str">
            <v>Aphanizomenon</v>
          </cell>
          <cell r="B10" t="str">
            <v>NBNSYS0100042094</v>
          </cell>
          <cell r="C10">
            <v>1040000</v>
          </cell>
          <cell r="D10" t="str">
            <v>01040000</v>
          </cell>
          <cell r="E10" t="str">
            <v>Cyanophyceae</v>
          </cell>
          <cell r="F10" t="str">
            <v>Nostocales</v>
          </cell>
          <cell r="G10" t="str">
            <v>Aphanizomenon sp.</v>
          </cell>
          <cell r="H10" t="str">
            <v>CIRCLE BASED ELLIPSE</v>
          </cell>
          <cell r="I10" t="str">
            <v>CIRCLE BASED CYLINDER - LONG</v>
          </cell>
          <cell r="J10">
            <v>0</v>
          </cell>
          <cell r="Q10">
            <v>0</v>
          </cell>
        </row>
        <row r="11">
          <cell r="A11" t="str">
            <v>Aphanizomenon flos-aquae</v>
          </cell>
          <cell r="B11" t="str">
            <v>NBNSYS0100042096</v>
          </cell>
          <cell r="C11">
            <v>1040020</v>
          </cell>
          <cell r="D11" t="str">
            <v>01040020</v>
          </cell>
          <cell r="E11" t="str">
            <v>Cyanophyceae</v>
          </cell>
          <cell r="F11" t="str">
            <v>Nostocales</v>
          </cell>
          <cell r="G11" t="str">
            <v>Aphanizomenon flos-aquae</v>
          </cell>
          <cell r="H11" t="str">
            <v>CIRCLE BASED ELLIPSE</v>
          </cell>
          <cell r="I11" t="str">
            <v>CIRCLE BASED CYLINDER - LONG</v>
          </cell>
          <cell r="J11">
            <v>0</v>
          </cell>
          <cell r="Q11">
            <v>0</v>
          </cell>
          <cell r="V11">
            <v>80</v>
          </cell>
          <cell r="X11">
            <v>400</v>
          </cell>
        </row>
        <row r="12">
          <cell r="A12" t="str">
            <v>Aphanizomenon issatschenkoi</v>
          </cell>
          <cell r="B12" t="str">
            <v>NBNSYS0100042098</v>
          </cell>
          <cell r="C12">
            <v>1040040</v>
          </cell>
          <cell r="D12" t="str">
            <v>01040040</v>
          </cell>
          <cell r="E12" t="str">
            <v>Cyanophyceae</v>
          </cell>
          <cell r="F12" t="str">
            <v>Nostocales</v>
          </cell>
          <cell r="G12" t="str">
            <v>Aphanizomenon issatschenkoi</v>
          </cell>
          <cell r="H12" t="str">
            <v>CIRCLE BASED ELLIPSE</v>
          </cell>
          <cell r="I12" t="str">
            <v>CIRCLE BASED CYLINDER - LONG</v>
          </cell>
          <cell r="J12">
            <v>0</v>
          </cell>
          <cell r="Q12">
            <v>0</v>
          </cell>
          <cell r="V12">
            <v>20</v>
          </cell>
          <cell r="X12">
            <v>180</v>
          </cell>
        </row>
        <row r="13">
          <cell r="A13" t="str">
            <v>Aphanocapsa</v>
          </cell>
          <cell r="B13" t="str">
            <v>NBNSYS0100042099</v>
          </cell>
          <cell r="C13">
            <v>1050000</v>
          </cell>
          <cell r="D13" t="str">
            <v>01050000</v>
          </cell>
          <cell r="E13" t="str">
            <v>Cyanophyceae</v>
          </cell>
          <cell r="F13" t="str">
            <v>Chroococcales</v>
          </cell>
          <cell r="G13" t="str">
            <v>Aphanocapsa sp.</v>
          </cell>
          <cell r="H13" t="str">
            <v>0.5 SPHERE</v>
          </cell>
          <cell r="I13" t="str">
            <v>SPHERE</v>
          </cell>
          <cell r="J13">
            <v>0</v>
          </cell>
          <cell r="Q13">
            <v>0</v>
          </cell>
        </row>
        <row r="14">
          <cell r="A14" t="str">
            <v>Aphanocapsa delicatissima</v>
          </cell>
          <cell r="B14" t="str">
            <v>NBNSYS0100042100</v>
          </cell>
          <cell r="C14">
            <v>1050020</v>
          </cell>
          <cell r="D14" t="str">
            <v>01050020</v>
          </cell>
          <cell r="E14" t="str">
            <v>Cyanophyceae</v>
          </cell>
          <cell r="F14" t="str">
            <v>Chroococcales</v>
          </cell>
          <cell r="G14" t="str">
            <v>Aphanocapsa delicatissima</v>
          </cell>
          <cell r="H14" t="str">
            <v>0.5 SPHERE</v>
          </cell>
          <cell r="I14" t="str">
            <v>SPHERE</v>
          </cell>
          <cell r="J14">
            <v>0</v>
          </cell>
          <cell r="Q14">
            <v>0</v>
          </cell>
        </row>
        <row r="15">
          <cell r="A15" t="str">
            <v>Aphanocapsa elachista</v>
          </cell>
          <cell r="B15" t="str">
            <v>NBNSYS0100042101</v>
          </cell>
          <cell r="C15">
            <v>1050030</v>
          </cell>
          <cell r="D15" t="str">
            <v>01050030</v>
          </cell>
          <cell r="E15" t="str">
            <v>Cyanophyceae</v>
          </cell>
          <cell r="F15" t="str">
            <v>Chroococcales</v>
          </cell>
          <cell r="G15" t="str">
            <v>Aphanocapsa elachista</v>
          </cell>
          <cell r="H15" t="str">
            <v>SPHERE</v>
          </cell>
          <cell r="I15" t="str">
            <v>SPHERE</v>
          </cell>
          <cell r="J15">
            <v>0</v>
          </cell>
          <cell r="Q15">
            <v>0</v>
          </cell>
          <cell r="W15">
            <v>2.15</v>
          </cell>
        </row>
        <row r="16">
          <cell r="A16" t="str">
            <v>Aphanothece</v>
          </cell>
          <cell r="B16" t="str">
            <v>NBNSYS0100042116</v>
          </cell>
          <cell r="C16">
            <v>1060000</v>
          </cell>
          <cell r="D16" t="str">
            <v>01060000</v>
          </cell>
          <cell r="E16" t="str">
            <v>Cyanophyceae</v>
          </cell>
          <cell r="F16" t="str">
            <v>Chroococcales</v>
          </cell>
          <cell r="G16" t="str">
            <v>Aphanothece sp.</v>
          </cell>
          <cell r="H16" t="str">
            <v>0.5 SPHERE</v>
          </cell>
          <cell r="I16" t="str">
            <v>CIRCLE BASED ELLIPSE</v>
          </cell>
          <cell r="J16">
            <v>0</v>
          </cell>
          <cell r="Q16">
            <v>0</v>
          </cell>
        </row>
        <row r="17">
          <cell r="A17" t="str">
            <v>Aphanothece clathrata</v>
          </cell>
          <cell r="B17" t="str">
            <v>NBNSYS0100042118</v>
          </cell>
          <cell r="C17">
            <v>1060020</v>
          </cell>
          <cell r="D17" t="str">
            <v>01060020</v>
          </cell>
          <cell r="E17" t="str">
            <v>Cyanophyceae</v>
          </cell>
          <cell r="F17" t="str">
            <v>Chroococcales</v>
          </cell>
          <cell r="G17" t="str">
            <v>Aphanothece clathrata</v>
          </cell>
          <cell r="H17" t="str">
            <v>0.5 SPHERE</v>
          </cell>
          <cell r="I17" t="str">
            <v>CIRCLE BASED ELLIPSE</v>
          </cell>
          <cell r="J17">
            <v>0</v>
          </cell>
          <cell r="Q17">
            <v>0</v>
          </cell>
          <cell r="V17">
            <v>0.4</v>
          </cell>
          <cell r="X17">
            <v>3.3</v>
          </cell>
        </row>
        <row r="18">
          <cell r="A18" t="str">
            <v>Chroococcus</v>
          </cell>
          <cell r="B18" t="str">
            <v>NBNSYS0100043533</v>
          </cell>
          <cell r="C18">
            <v>1130000</v>
          </cell>
          <cell r="D18" t="str">
            <v>01130000</v>
          </cell>
          <cell r="E18" t="str">
            <v>Cyanophyceae</v>
          </cell>
          <cell r="F18" t="str">
            <v>Chroococcales</v>
          </cell>
          <cell r="G18" t="str">
            <v>Chroococcus sp.</v>
          </cell>
          <cell r="I18" t="str">
            <v>SPHERE</v>
          </cell>
          <cell r="J18" t="str">
            <v>N/A</v>
          </cell>
          <cell r="Q18">
            <v>0</v>
          </cell>
        </row>
        <row r="19">
          <cell r="A19" t="str">
            <v>Chroococcus dispersus</v>
          </cell>
          <cell r="B19" t="str">
            <v>NBNSYS0100043538</v>
          </cell>
          <cell r="C19">
            <v>1130020</v>
          </cell>
          <cell r="D19" t="str">
            <v>01130020</v>
          </cell>
          <cell r="E19" t="str">
            <v>Cyanophyceae</v>
          </cell>
          <cell r="F19" t="str">
            <v>Chroococcales</v>
          </cell>
          <cell r="G19" t="str">
            <v>Chroococcus dispersus</v>
          </cell>
          <cell r="I19" t="str">
            <v>SPHERE</v>
          </cell>
          <cell r="J19" t="str">
            <v>N/A</v>
          </cell>
          <cell r="Q19">
            <v>0</v>
          </cell>
          <cell r="V19">
            <v>31</v>
          </cell>
          <cell r="X19">
            <v>504</v>
          </cell>
        </row>
        <row r="20">
          <cell r="A20" t="str">
            <v>Chroococcus minutus</v>
          </cell>
          <cell r="B20" t="str">
            <v>NBNSYS0100043535</v>
          </cell>
          <cell r="C20">
            <v>1130060</v>
          </cell>
          <cell r="D20" t="str">
            <v>01130060</v>
          </cell>
          <cell r="E20" t="str">
            <v>Cyanophyceae</v>
          </cell>
          <cell r="F20" t="str">
            <v>Chroococcales</v>
          </cell>
          <cell r="G20" t="str">
            <v>Chroococcus minutus</v>
          </cell>
          <cell r="I20" t="str">
            <v>SPHERE</v>
          </cell>
          <cell r="J20" t="str">
            <v>N/A</v>
          </cell>
          <cell r="Q20">
            <v>0</v>
          </cell>
          <cell r="W20">
            <v>30</v>
          </cell>
        </row>
        <row r="21">
          <cell r="A21" t="str">
            <v>Coelosphaerium</v>
          </cell>
          <cell r="B21" t="str">
            <v>NBNSYS0100043909</v>
          </cell>
          <cell r="C21">
            <v>1150000</v>
          </cell>
          <cell r="D21" t="str">
            <v>01150000</v>
          </cell>
          <cell r="E21" t="str">
            <v>Cyanophyceae</v>
          </cell>
          <cell r="F21" t="str">
            <v>Chroococcales</v>
          </cell>
          <cell r="G21" t="str">
            <v>Coelosphaerium sp.</v>
          </cell>
          <cell r="H21" t="str">
            <v xml:space="preserve">0.2 SPHERE </v>
          </cell>
          <cell r="I21" t="str">
            <v>SPHERE</v>
          </cell>
          <cell r="J21">
            <v>0</v>
          </cell>
          <cell r="Q21">
            <v>0</v>
          </cell>
        </row>
        <row r="22">
          <cell r="A22" t="str">
            <v>Coelosphaerium kuetzingianum</v>
          </cell>
          <cell r="B22" t="str">
            <v>NBNSYS0100043910</v>
          </cell>
          <cell r="C22">
            <v>1150010</v>
          </cell>
          <cell r="D22" t="str">
            <v>01150010</v>
          </cell>
          <cell r="E22" t="str">
            <v>Cyanophyceae</v>
          </cell>
          <cell r="F22" t="str">
            <v>Chroococcales</v>
          </cell>
          <cell r="G22" t="str">
            <v>Coelosphaerium kuetzingianum</v>
          </cell>
          <cell r="H22" t="str">
            <v xml:space="preserve">0.2 SPHERE </v>
          </cell>
          <cell r="I22" t="str">
            <v>SPHERE</v>
          </cell>
          <cell r="J22">
            <v>0</v>
          </cell>
          <cell r="Q22">
            <v>0</v>
          </cell>
          <cell r="V22">
            <v>11</v>
          </cell>
          <cell r="W22">
            <v>14.3</v>
          </cell>
          <cell r="X22">
            <v>17</v>
          </cell>
        </row>
        <row r="23">
          <cell r="A23" t="str">
            <v>Gomphosphaeria</v>
          </cell>
          <cell r="B23" t="str">
            <v>NBNSYS0100046762</v>
          </cell>
          <cell r="C23">
            <v>1320000</v>
          </cell>
          <cell r="D23" t="str">
            <v>01320000</v>
          </cell>
          <cell r="E23" t="str">
            <v>Cyanophyceae</v>
          </cell>
          <cell r="F23" t="str">
            <v>Chroococcales</v>
          </cell>
          <cell r="G23" t="str">
            <v>Gomphosphaeria sp.</v>
          </cell>
          <cell r="H23" t="str">
            <v>0.75 * SPHERE</v>
          </cell>
          <cell r="I23" t="str">
            <v>CIRCLE BASED ELLIPSE</v>
          </cell>
          <cell r="J23">
            <v>0</v>
          </cell>
          <cell r="Q23">
            <v>0</v>
          </cell>
        </row>
        <row r="24">
          <cell r="A24" t="str">
            <v>Gomphosphaeria aponina</v>
          </cell>
          <cell r="B24" t="str">
            <v>NBNSYS0100046763</v>
          </cell>
          <cell r="C24">
            <v>1320010</v>
          </cell>
          <cell r="D24" t="str">
            <v>01320010</v>
          </cell>
          <cell r="E24" t="str">
            <v>Cyanophyceae</v>
          </cell>
          <cell r="F24" t="str">
            <v>Chroococcales</v>
          </cell>
          <cell r="G24" t="str">
            <v>Gomphosphaeria aponina</v>
          </cell>
          <cell r="H24" t="str">
            <v>0.75 * SPHERE</v>
          </cell>
          <cell r="I24" t="str">
            <v>CIRCLE BASED ELLIPSE</v>
          </cell>
          <cell r="J24">
            <v>0</v>
          </cell>
          <cell r="Q24">
            <v>0</v>
          </cell>
        </row>
        <row r="25">
          <cell r="A25" t="str">
            <v>Merismopedia</v>
          </cell>
          <cell r="B25" t="str">
            <v>NBNSYS0100048639</v>
          </cell>
          <cell r="C25">
            <v>1460000</v>
          </cell>
          <cell r="D25" t="str">
            <v>01460000</v>
          </cell>
          <cell r="E25" t="str">
            <v>Cyanophyceae</v>
          </cell>
          <cell r="F25" t="str">
            <v>Chroococcales</v>
          </cell>
          <cell r="G25" t="str">
            <v>Merismopedia sp.</v>
          </cell>
          <cell r="H25" t="str">
            <v>CUBOID/RECTANGLE</v>
          </cell>
          <cell r="I25" t="str">
            <v>CIRCLE BASED ELLIPSE</v>
          </cell>
          <cell r="J25">
            <v>0</v>
          </cell>
          <cell r="Q25">
            <v>0</v>
          </cell>
        </row>
        <row r="26">
          <cell r="A26" t="str">
            <v>Microcystis</v>
          </cell>
          <cell r="B26" t="str">
            <v>NBNSYS0100048791</v>
          </cell>
          <cell r="C26">
            <v>1490000</v>
          </cell>
          <cell r="D26" t="str">
            <v>01490000</v>
          </cell>
          <cell r="E26" t="str">
            <v>Cyanophyceae</v>
          </cell>
          <cell r="F26" t="str">
            <v>Chroococcales</v>
          </cell>
          <cell r="G26" t="str">
            <v>Microcystis sp.</v>
          </cell>
          <cell r="I26" t="str">
            <v>SPHERE</v>
          </cell>
          <cell r="J26" t="str">
            <v>0.00</v>
          </cell>
          <cell r="Q26">
            <v>0</v>
          </cell>
        </row>
        <row r="27">
          <cell r="A27" t="str">
            <v>Microcystis aeruginosa</v>
          </cell>
          <cell r="B27" t="str">
            <v>NBNSYS0100048793</v>
          </cell>
          <cell r="C27">
            <v>1490010</v>
          </cell>
          <cell r="D27" t="str">
            <v>01490010</v>
          </cell>
          <cell r="E27" t="str">
            <v>Cyanophyceae</v>
          </cell>
          <cell r="F27" t="str">
            <v>Chroococcales</v>
          </cell>
          <cell r="G27" t="str">
            <v>Microcystis aeruginosa</v>
          </cell>
          <cell r="I27" t="str">
            <v>SPHERE</v>
          </cell>
          <cell r="J27" t="str">
            <v>0.00</v>
          </cell>
          <cell r="Q27">
            <v>0</v>
          </cell>
          <cell r="V27">
            <v>30</v>
          </cell>
          <cell r="X27">
            <v>280</v>
          </cell>
        </row>
        <row r="28">
          <cell r="A28" t="str">
            <v>Microcystis flos-aquae</v>
          </cell>
          <cell r="B28" t="str">
            <v>NBNSYS0100048795</v>
          </cell>
          <cell r="C28">
            <v>1490020</v>
          </cell>
          <cell r="D28" t="str">
            <v>01490020</v>
          </cell>
          <cell r="E28" t="str">
            <v>Cyanophyceae</v>
          </cell>
          <cell r="F28" t="str">
            <v>Chroococcales</v>
          </cell>
          <cell r="G28" t="str">
            <v>Microcystis flos-aquae</v>
          </cell>
          <cell r="I28" t="str">
            <v>SPHERE</v>
          </cell>
          <cell r="J28" t="str">
            <v>0.00</v>
          </cell>
          <cell r="Q28">
            <v>0</v>
          </cell>
          <cell r="V28">
            <v>20</v>
          </cell>
          <cell r="X28">
            <v>70</v>
          </cell>
        </row>
        <row r="29">
          <cell r="A29" t="str">
            <v>Microcystis wesenbergii</v>
          </cell>
          <cell r="B29" t="str">
            <v>NBNSYS0100048796</v>
          </cell>
          <cell r="C29">
            <v>1490030</v>
          </cell>
          <cell r="D29" t="str">
            <v>01490030</v>
          </cell>
          <cell r="E29" t="str">
            <v>Cyanophyceae</v>
          </cell>
          <cell r="F29" t="str">
            <v>Chroococcales</v>
          </cell>
          <cell r="G29" t="str">
            <v>Microcystis wesenbergii</v>
          </cell>
          <cell r="I29" t="str">
            <v>SPHERE</v>
          </cell>
          <cell r="J29" t="str">
            <v>0.00</v>
          </cell>
          <cell r="Q29">
            <v>0</v>
          </cell>
          <cell r="V29">
            <v>30</v>
          </cell>
          <cell r="X29">
            <v>180</v>
          </cell>
        </row>
        <row r="30">
          <cell r="A30" t="str">
            <v>Oscillatoria</v>
          </cell>
          <cell r="B30" t="str">
            <v>NBNSYS0100050197</v>
          </cell>
          <cell r="C30">
            <v>1530000</v>
          </cell>
          <cell r="D30" t="str">
            <v>01530000</v>
          </cell>
          <cell r="E30" t="str">
            <v>Cyanophyceae</v>
          </cell>
          <cell r="F30" t="str">
            <v>Oscillatoriales</v>
          </cell>
          <cell r="G30" t="str">
            <v>Oscillatoria sp.</v>
          </cell>
          <cell r="H30" t="str">
            <v>CIRCLE BASED CYLINDER - LONG</v>
          </cell>
          <cell r="I30" t="str">
            <v>CIRCLE BASED CYLINDER - LONG</v>
          </cell>
          <cell r="J30">
            <v>0</v>
          </cell>
          <cell r="Q30">
            <v>0</v>
          </cell>
        </row>
        <row r="31">
          <cell r="A31" t="str">
            <v>Oscillatoria agardhii</v>
          </cell>
          <cell r="B31" t="str">
            <v>NBNSYS0100050198</v>
          </cell>
          <cell r="C31">
            <v>1530010</v>
          </cell>
          <cell r="D31" t="str">
            <v>01530010</v>
          </cell>
          <cell r="E31" t="str">
            <v>Cyanophyceae</v>
          </cell>
          <cell r="F31" t="str">
            <v>Oscillatoriales</v>
          </cell>
          <cell r="G31" t="str">
            <v>Oscillatoria agardhii</v>
          </cell>
          <cell r="H31" t="str">
            <v>CIRCLE BASED CYLINDER - LONG</v>
          </cell>
          <cell r="I31" t="str">
            <v>CIRCLE BASED CYLINDER - LONG</v>
          </cell>
          <cell r="J31">
            <v>0</v>
          </cell>
          <cell r="Q31">
            <v>0</v>
          </cell>
          <cell r="V31">
            <v>30</v>
          </cell>
          <cell r="X31">
            <v>120</v>
          </cell>
        </row>
        <row r="32">
          <cell r="A32" t="str">
            <v>Oscillatoria agardhii var. isothrix</v>
          </cell>
          <cell r="B32" t="str">
            <v>NBNSYS0100050199</v>
          </cell>
          <cell r="C32">
            <v>1530012</v>
          </cell>
          <cell r="D32" t="str">
            <v>01530012</v>
          </cell>
          <cell r="E32" t="str">
            <v>Cyanophyceae</v>
          </cell>
          <cell r="F32" t="str">
            <v>Oscillatoriales</v>
          </cell>
          <cell r="G32" t="str">
            <v>Oscillatoria agardhii var. isothrix</v>
          </cell>
          <cell r="H32" t="str">
            <v>CIRCLE BASED CYLINDER - LONG</v>
          </cell>
          <cell r="I32" t="str">
            <v>CIRCLE BASED CYLINDER - LONG</v>
          </cell>
          <cell r="J32">
            <v>0</v>
          </cell>
          <cell r="Q32">
            <v>0</v>
          </cell>
          <cell r="V32">
            <v>100</v>
          </cell>
          <cell r="X32">
            <v>430</v>
          </cell>
        </row>
        <row r="33">
          <cell r="A33" t="str">
            <v>Oscillatoria limnetica (Pseudanabaena limnetica)</v>
          </cell>
          <cell r="B33" t="str">
            <v>NBNSYS0100050214</v>
          </cell>
          <cell r="C33">
            <v>1530160</v>
          </cell>
          <cell r="D33" t="str">
            <v>01530160</v>
          </cell>
          <cell r="E33" t="str">
            <v>Cyanophyceae</v>
          </cell>
          <cell r="F33" t="str">
            <v>Oscillatoriales</v>
          </cell>
          <cell r="G33" t="str">
            <v>Oscillatoria limnetica</v>
          </cell>
          <cell r="H33" t="str">
            <v>CIRCLE BASED CYLINDER - LONG</v>
          </cell>
          <cell r="I33" t="str">
            <v>CIRCLE BASED CYLINDER - LONG</v>
          </cell>
          <cell r="J33">
            <v>0</v>
          </cell>
          <cell r="Q33">
            <v>0</v>
          </cell>
          <cell r="V33">
            <v>10</v>
          </cell>
          <cell r="W33">
            <v>34</v>
          </cell>
          <cell r="X33">
            <v>70</v>
          </cell>
        </row>
        <row r="34">
          <cell r="A34" t="str">
            <v>Oscillatoria limosa</v>
          </cell>
          <cell r="B34" t="str">
            <v>NBNSYS0100050215</v>
          </cell>
          <cell r="C34">
            <v>1530170</v>
          </cell>
          <cell r="D34" t="str">
            <v>01530170</v>
          </cell>
          <cell r="E34" t="str">
            <v>Cyanophyceae</v>
          </cell>
          <cell r="F34" t="str">
            <v>Oscillatoriales</v>
          </cell>
          <cell r="G34" t="str">
            <v>Oscillatoria limosa</v>
          </cell>
          <cell r="H34" t="str">
            <v>CIRCLE BASED CYLINDER - LONG</v>
          </cell>
          <cell r="I34" t="str">
            <v>CIRCLE BASED CYLINDER - LONG</v>
          </cell>
          <cell r="J34">
            <v>0</v>
          </cell>
          <cell r="Q34">
            <v>0</v>
          </cell>
          <cell r="V34">
            <v>236</v>
          </cell>
          <cell r="X34">
            <v>860</v>
          </cell>
        </row>
        <row r="35">
          <cell r="A35" t="str">
            <v>Oscillatoria redekei</v>
          </cell>
          <cell r="B35" t="str">
            <v>NBNSYS0100050221</v>
          </cell>
          <cell r="C35">
            <v>1530230</v>
          </cell>
          <cell r="D35" t="str">
            <v>01530230</v>
          </cell>
          <cell r="E35" t="str">
            <v>Cyanophyceae</v>
          </cell>
          <cell r="F35" t="str">
            <v>Oscillatoriales</v>
          </cell>
          <cell r="G35" t="str">
            <v>Oscillatoria redekei</v>
          </cell>
          <cell r="H35" t="str">
            <v>CIRCLE BASED CYLINDER - LONG</v>
          </cell>
          <cell r="I35" t="str">
            <v>CIRCLE BASED CYLINDER - LONG</v>
          </cell>
          <cell r="J35">
            <v>0</v>
          </cell>
          <cell r="Q35">
            <v>0</v>
          </cell>
          <cell r="V35">
            <v>10</v>
          </cell>
          <cell r="X35">
            <v>70</v>
          </cell>
        </row>
        <row r="36">
          <cell r="A36" t="str">
            <v>Snowella</v>
          </cell>
          <cell r="B36" t="str">
            <v>NHMSYS0000524063</v>
          </cell>
          <cell r="C36">
            <v>1750000</v>
          </cell>
          <cell r="D36" t="str">
            <v>01750000</v>
          </cell>
          <cell r="E36" t="str">
            <v>Cyanophyceae</v>
          </cell>
          <cell r="F36" t="str">
            <v>Chroococcales</v>
          </cell>
          <cell r="G36" t="str">
            <v>Snowella sp.</v>
          </cell>
          <cell r="H36" t="str">
            <v>SPHERE</v>
          </cell>
          <cell r="I36" t="str">
            <v>SPHERE</v>
          </cell>
          <cell r="J36">
            <v>0</v>
          </cell>
          <cell r="Q36">
            <v>0</v>
          </cell>
        </row>
        <row r="37">
          <cell r="A37" t="str">
            <v>Snowella lacustris</v>
          </cell>
          <cell r="B37" t="str">
            <v>NHMSYS0000524064</v>
          </cell>
          <cell r="C37">
            <v>1750010</v>
          </cell>
          <cell r="D37" t="str">
            <v>01750010</v>
          </cell>
          <cell r="E37" t="str">
            <v>Cyanophyceae</v>
          </cell>
          <cell r="F37" t="str">
            <v>Chroococcales</v>
          </cell>
          <cell r="G37" t="str">
            <v>Snowella lacustris</v>
          </cell>
          <cell r="H37" t="str">
            <v>0.75 * SPHERE</v>
          </cell>
          <cell r="I37" t="str">
            <v>CIRCLE BASED ELLIPSE</v>
          </cell>
          <cell r="J37">
            <v>0</v>
          </cell>
          <cell r="Q37">
            <v>0</v>
          </cell>
          <cell r="V37">
            <v>3</v>
          </cell>
          <cell r="X37">
            <v>30</v>
          </cell>
        </row>
        <row r="38">
          <cell r="A38" t="str">
            <v>Woronichinia</v>
          </cell>
          <cell r="B38" t="str">
            <v>NHMSYS0000524200</v>
          </cell>
          <cell r="C38">
            <v>1780000</v>
          </cell>
          <cell r="D38" t="str">
            <v>01780000</v>
          </cell>
          <cell r="E38" t="str">
            <v>Cyanophyceae</v>
          </cell>
          <cell r="F38" t="str">
            <v>Chroococcales</v>
          </cell>
          <cell r="G38" t="str">
            <v>Woronichinia sp.</v>
          </cell>
          <cell r="H38" t="str">
            <v xml:space="preserve">0.2 SPHERE </v>
          </cell>
          <cell r="I38" t="str">
            <v>CIRCLE BASED ELLIPSE</v>
          </cell>
          <cell r="J38">
            <v>0</v>
          </cell>
          <cell r="Q38">
            <v>0</v>
          </cell>
        </row>
        <row r="39">
          <cell r="A39" t="str">
            <v>Woronichinia naegeliana</v>
          </cell>
          <cell r="B39" t="str">
            <v>NHMSYS0000524201</v>
          </cell>
          <cell r="C39">
            <v>1780010</v>
          </cell>
          <cell r="D39" t="str">
            <v>01780010</v>
          </cell>
          <cell r="E39" t="str">
            <v>Cyanophyceae</v>
          </cell>
          <cell r="F39" t="str">
            <v>Chroococcales</v>
          </cell>
          <cell r="G39" t="str">
            <v>Woronichinia naegeliana</v>
          </cell>
          <cell r="H39" t="str">
            <v xml:space="preserve">0.2 SPHERE </v>
          </cell>
          <cell r="I39" t="str">
            <v>CIRCLE BASED ELLIPSE</v>
          </cell>
          <cell r="J39">
            <v>0</v>
          </cell>
          <cell r="Q39">
            <v>0</v>
          </cell>
          <cell r="V39">
            <v>32</v>
          </cell>
          <cell r="X39">
            <v>91</v>
          </cell>
        </row>
        <row r="40">
          <cell r="A40" t="str">
            <v>Euglena</v>
          </cell>
          <cell r="B40" t="str">
            <v>NBNSYS0100046086</v>
          </cell>
          <cell r="C40">
            <v>4020000</v>
          </cell>
          <cell r="D40" t="str">
            <v>04020000</v>
          </cell>
          <cell r="E40" t="str">
            <v>Euglenophyceae</v>
          </cell>
          <cell r="F40" t="str">
            <v>Euglenales</v>
          </cell>
          <cell r="G40" t="str">
            <v>Euglena sp.</v>
          </cell>
          <cell r="I40" t="str">
            <v xml:space="preserve">OVAL BASED ELLIPSE </v>
          </cell>
          <cell r="J40" t="str">
            <v>N/A</v>
          </cell>
          <cell r="Q40">
            <v>0</v>
          </cell>
        </row>
        <row r="41">
          <cell r="A41" t="str">
            <v>Phacus</v>
          </cell>
          <cell r="B41" t="str">
            <v>NBNSYS0100050631</v>
          </cell>
          <cell r="C41">
            <v>4070000</v>
          </cell>
          <cell r="D41" t="str">
            <v>04070000</v>
          </cell>
          <cell r="E41" t="str">
            <v>Euglenophyceae</v>
          </cell>
          <cell r="F41" t="str">
            <v>Euglenales</v>
          </cell>
          <cell r="G41" t="str">
            <v>Phacus sp.</v>
          </cell>
          <cell r="I41" t="str">
            <v xml:space="preserve">OVAL BASED ELLIPSE </v>
          </cell>
          <cell r="J41" t="str">
            <v>N/A</v>
          </cell>
          <cell r="Q41">
            <v>0</v>
          </cell>
        </row>
        <row r="42">
          <cell r="A42" t="str">
            <v>Trachelomonas</v>
          </cell>
          <cell r="B42" t="str">
            <v>NBNSYS0100054111</v>
          </cell>
          <cell r="C42">
            <v>4100000</v>
          </cell>
          <cell r="D42" t="str">
            <v>04100000</v>
          </cell>
          <cell r="E42" t="str">
            <v>Euglenophyceae</v>
          </cell>
          <cell r="F42" t="str">
            <v>Euglenales</v>
          </cell>
          <cell r="G42" t="str">
            <v>Trachelomonas sp.</v>
          </cell>
          <cell r="I42" t="str">
            <v>CIRCLE BASED ELLIPSE</v>
          </cell>
          <cell r="J42" t="str">
            <v>N/A</v>
          </cell>
          <cell r="Q42">
            <v>0</v>
          </cell>
        </row>
        <row r="43">
          <cell r="A43" t="str">
            <v>Chroomonas</v>
          </cell>
          <cell r="B43" t="str">
            <v>NBNSYS0100043546</v>
          </cell>
          <cell r="C43">
            <v>5020000</v>
          </cell>
          <cell r="D43" t="str">
            <v>05020000</v>
          </cell>
          <cell r="E43" t="str">
            <v>Cryptophyceae</v>
          </cell>
          <cell r="G43" t="str">
            <v>Chroomonas sp.</v>
          </cell>
          <cell r="I43" t="str">
            <v xml:space="preserve">OVAL BASED ELLIPSE </v>
          </cell>
          <cell r="J43" t="str">
            <v>N/A</v>
          </cell>
          <cell r="Q43">
            <v>0</v>
          </cell>
        </row>
        <row r="44">
          <cell r="A44" t="str">
            <v>Chroomonas acuta</v>
          </cell>
          <cell r="B44" t="str">
            <v>NBNSYS0100043547</v>
          </cell>
          <cell r="C44">
            <v>5020010</v>
          </cell>
          <cell r="D44" t="str">
            <v>05020010</v>
          </cell>
          <cell r="E44" t="str">
            <v>Cryptophyceae</v>
          </cell>
          <cell r="G44" t="str">
            <v>Chroomonas acuta</v>
          </cell>
          <cell r="I44" t="str">
            <v xml:space="preserve">OVAL BASED ELLIPSE </v>
          </cell>
          <cell r="J44" t="str">
            <v>N/A</v>
          </cell>
          <cell r="Q44">
            <v>0</v>
          </cell>
          <cell r="W44">
            <v>301</v>
          </cell>
        </row>
        <row r="45">
          <cell r="A45" t="str">
            <v>Cryptomonas</v>
          </cell>
          <cell r="B45" t="str">
            <v>NBNSYS0100044670</v>
          </cell>
          <cell r="C45">
            <v>5040000</v>
          </cell>
          <cell r="D45" t="str">
            <v>05040000</v>
          </cell>
          <cell r="E45" t="str">
            <v>Cryptophyceae</v>
          </cell>
          <cell r="F45" t="str">
            <v>Cryptomonadales</v>
          </cell>
          <cell r="G45" t="str">
            <v>Cryptomonas sp.</v>
          </cell>
          <cell r="I45" t="str">
            <v xml:space="preserve">OVAL BASED ELLIPSE </v>
          </cell>
          <cell r="J45" t="str">
            <v>N/A</v>
          </cell>
          <cell r="Q45">
            <v>0</v>
          </cell>
        </row>
        <row r="46">
          <cell r="A46" t="str">
            <v>Cryptomonas (small) Length &lt;20 µm</v>
          </cell>
          <cell r="C46">
            <v>5040001</v>
          </cell>
          <cell r="D46" t="str">
            <v>05040001</v>
          </cell>
          <cell r="E46" t="str">
            <v>Cryptophyceae</v>
          </cell>
          <cell r="F46" t="str">
            <v>Cryptomonadales</v>
          </cell>
          <cell r="G46" t="str">
            <v>Cryptomonas (small) Length &lt;20 µm</v>
          </cell>
          <cell r="I46" t="str">
            <v xml:space="preserve">OVAL BASED ELLIPSE </v>
          </cell>
          <cell r="J46" t="str">
            <v>N/A</v>
          </cell>
          <cell r="Q46">
            <v>0</v>
          </cell>
        </row>
        <row r="47">
          <cell r="A47" t="str">
            <v>Cryptomonas (medium) Length 20-30 µm</v>
          </cell>
          <cell r="C47">
            <v>5040002</v>
          </cell>
          <cell r="D47" t="str">
            <v>05040002</v>
          </cell>
          <cell r="E47" t="str">
            <v>Cryptophyceae</v>
          </cell>
          <cell r="F47" t="str">
            <v>Cryptomonadales</v>
          </cell>
          <cell r="G47" t="str">
            <v>Cryptomonas (medium) Length 20-30 µm</v>
          </cell>
          <cell r="I47" t="str">
            <v xml:space="preserve">OVAL BASED ELLIPSE </v>
          </cell>
          <cell r="J47" t="str">
            <v>N/A</v>
          </cell>
          <cell r="Q47">
            <v>0</v>
          </cell>
        </row>
        <row r="48">
          <cell r="A48" t="str">
            <v>Cryptomonas (large) Length &gt;30 µm</v>
          </cell>
          <cell r="C48">
            <v>5040003</v>
          </cell>
          <cell r="D48" t="str">
            <v>05040003</v>
          </cell>
          <cell r="E48" t="str">
            <v>Cryptophyceae</v>
          </cell>
          <cell r="F48" t="str">
            <v>Cryptomonadales</v>
          </cell>
          <cell r="G48" t="str">
            <v>Cryptomonas (large) Length &gt;30 µm</v>
          </cell>
          <cell r="I48" t="str">
            <v xml:space="preserve">OVAL BASED ELLIPSE </v>
          </cell>
          <cell r="J48" t="str">
            <v>N/A</v>
          </cell>
          <cell r="Q48">
            <v>0</v>
          </cell>
        </row>
        <row r="49">
          <cell r="A49" t="str">
            <v>Cryptomonas erosa</v>
          </cell>
          <cell r="B49" t="str">
            <v>NBNSYS0100044673</v>
          </cell>
          <cell r="C49">
            <v>5040030</v>
          </cell>
          <cell r="D49" t="str">
            <v>05040030</v>
          </cell>
          <cell r="E49" t="str">
            <v>Cryptophyceae</v>
          </cell>
          <cell r="F49" t="str">
            <v>Cryptomonadales</v>
          </cell>
          <cell r="G49" t="str">
            <v>Cryptomonas erosa</v>
          </cell>
          <cell r="I49" t="str">
            <v xml:space="preserve">OVAL BASED ELLIPSE </v>
          </cell>
          <cell r="J49" t="str">
            <v>N/A</v>
          </cell>
          <cell r="Q49">
            <v>0</v>
          </cell>
        </row>
        <row r="50">
          <cell r="A50" t="str">
            <v>Cryptomonas marssonii</v>
          </cell>
          <cell r="B50" t="str">
            <v>NHMSYS0000523693</v>
          </cell>
          <cell r="C50">
            <v>5040040</v>
          </cell>
          <cell r="D50" t="str">
            <v>05040040</v>
          </cell>
          <cell r="E50" t="str">
            <v>Cryptophyceae</v>
          </cell>
          <cell r="F50" t="str">
            <v>Cryptomonadales</v>
          </cell>
          <cell r="G50" t="str">
            <v>Cryptomonas marssonii</v>
          </cell>
          <cell r="I50" t="str">
            <v xml:space="preserve">OVAL BASED ELLIPSE </v>
          </cell>
          <cell r="J50" t="str">
            <v>N/A</v>
          </cell>
          <cell r="Q50">
            <v>0</v>
          </cell>
        </row>
        <row r="51">
          <cell r="A51" t="str">
            <v>Cryptomonas ovata</v>
          </cell>
          <cell r="B51" t="str">
            <v>NBNSYS0100044675</v>
          </cell>
          <cell r="C51">
            <v>5040050</v>
          </cell>
          <cell r="D51" t="str">
            <v>05040050</v>
          </cell>
          <cell r="E51" t="str">
            <v>Cryptophyceae</v>
          </cell>
          <cell r="F51" t="str">
            <v>Cryptomonadales</v>
          </cell>
          <cell r="G51" t="str">
            <v>Cryptomonas ovata</v>
          </cell>
          <cell r="I51" t="str">
            <v xml:space="preserve">OVAL BASED ELLIPSE </v>
          </cell>
          <cell r="J51" t="str">
            <v>N/A</v>
          </cell>
          <cell r="Q51">
            <v>0</v>
          </cell>
        </row>
        <row r="52">
          <cell r="A52" t="str">
            <v>Rhodomonas</v>
          </cell>
          <cell r="B52" t="str">
            <v>NBNSYS0100052058</v>
          </cell>
          <cell r="C52">
            <v>5100000</v>
          </cell>
          <cell r="D52" t="str">
            <v>05100000</v>
          </cell>
          <cell r="E52" t="str">
            <v>Cryptophyceae</v>
          </cell>
          <cell r="F52" t="str">
            <v>Cryptomonadales</v>
          </cell>
          <cell r="G52" t="str">
            <v>Rhodomonas sp</v>
          </cell>
          <cell r="I52" t="str">
            <v xml:space="preserve">CONE + HEMISPHERE </v>
          </cell>
          <cell r="J52" t="str">
            <v>N/A</v>
          </cell>
          <cell r="Q52">
            <v>0</v>
          </cell>
        </row>
        <row r="53">
          <cell r="A53" t="str">
            <v>Rhodomonas lacustris</v>
          </cell>
          <cell r="B53" t="str">
            <v>NBNSYS0100052059</v>
          </cell>
          <cell r="C53">
            <v>5100010</v>
          </cell>
          <cell r="D53" t="str">
            <v>05100010</v>
          </cell>
          <cell r="E53" t="str">
            <v>Cryptophyceae</v>
          </cell>
          <cell r="F53" t="str">
            <v>Cryptomonadales</v>
          </cell>
          <cell r="G53" t="str">
            <v>Rhodomonas lacustris</v>
          </cell>
          <cell r="I53" t="str">
            <v xml:space="preserve">CONE + HEMISPHERE </v>
          </cell>
          <cell r="J53" t="str">
            <v>N/A</v>
          </cell>
          <cell r="Q53">
            <v>0</v>
          </cell>
          <cell r="V53">
            <v>84</v>
          </cell>
          <cell r="W53">
            <v>128</v>
          </cell>
          <cell r="X53">
            <v>150</v>
          </cell>
        </row>
        <row r="54">
          <cell r="A54" t="str">
            <v>Rhodomonas lacustris var. nannoplanctica</v>
          </cell>
          <cell r="B54" t="str">
            <v>NBNSYS0100052060</v>
          </cell>
          <cell r="C54">
            <v>5100012</v>
          </cell>
          <cell r="D54" t="str">
            <v>05100012</v>
          </cell>
          <cell r="E54" t="str">
            <v>Cryptophyceae</v>
          </cell>
          <cell r="F54" t="str">
            <v>Cryptomonadales</v>
          </cell>
          <cell r="G54" t="str">
            <v>Rhodomonas lacustris var nannoplanctica</v>
          </cell>
          <cell r="I54" t="str">
            <v xml:space="preserve">CONE + HEMISPHERE </v>
          </cell>
          <cell r="J54" t="str">
            <v>N/A</v>
          </cell>
          <cell r="Q54">
            <v>0</v>
          </cell>
          <cell r="V54">
            <v>35</v>
          </cell>
          <cell r="W54">
            <v>105</v>
          </cell>
          <cell r="X54">
            <v>183</v>
          </cell>
        </row>
        <row r="55">
          <cell r="A55" t="str">
            <v>Rhodomonas lens</v>
          </cell>
          <cell r="C55">
            <v>5109910</v>
          </cell>
          <cell r="D55" t="str">
            <v>05109910</v>
          </cell>
          <cell r="E55" t="str">
            <v>Cryptophyceae</v>
          </cell>
          <cell r="F55" t="str">
            <v>Cryptomonadales</v>
          </cell>
          <cell r="G55" t="str">
            <v>Rhodomonas lens</v>
          </cell>
          <cell r="I55" t="str">
            <v xml:space="preserve">CONE + HEMISPHERE </v>
          </cell>
          <cell r="J55" t="str">
            <v>N/A</v>
          </cell>
          <cell r="K55" t="str">
            <v/>
          </cell>
          <cell r="Q55">
            <v>0</v>
          </cell>
          <cell r="V55">
            <v>163</v>
          </cell>
          <cell r="W55">
            <v>323</v>
          </cell>
          <cell r="X55">
            <v>696</v>
          </cell>
        </row>
        <row r="56">
          <cell r="A56" t="str">
            <v>Ceratium cornutum</v>
          </cell>
          <cell r="B56" t="str">
            <v>NBNSYS0100043185</v>
          </cell>
          <cell r="C56">
            <v>6020020</v>
          </cell>
          <cell r="D56" t="str">
            <v>06020020</v>
          </cell>
          <cell r="E56" t="str">
            <v>Dinophyceae</v>
          </cell>
          <cell r="F56" t="str">
            <v>Peridinales</v>
          </cell>
          <cell r="G56" t="str">
            <v>Ceratium cornutum</v>
          </cell>
          <cell r="J56" t="str">
            <v>N/A</v>
          </cell>
          <cell r="Q56">
            <v>25620</v>
          </cell>
          <cell r="W56">
            <v>25560</v>
          </cell>
        </row>
        <row r="57">
          <cell r="A57" t="str">
            <v>Ceratium furcoides</v>
          </cell>
          <cell r="B57" t="str">
            <v>NBNSYS0100043186</v>
          </cell>
          <cell r="C57">
            <v>6020030</v>
          </cell>
          <cell r="D57" t="str">
            <v>06020030</v>
          </cell>
          <cell r="E57" t="str">
            <v>Dinophyceae</v>
          </cell>
          <cell r="F57" t="str">
            <v>Peridinales</v>
          </cell>
          <cell r="G57" t="str">
            <v>Ceratium furcoides</v>
          </cell>
          <cell r="J57" t="str">
            <v>N/A</v>
          </cell>
          <cell r="Q57">
            <v>32000</v>
          </cell>
          <cell r="W57">
            <v>18600</v>
          </cell>
        </row>
        <row r="58">
          <cell r="A58" t="str">
            <v>Ceratium hirundinella</v>
          </cell>
          <cell r="B58" t="str">
            <v>NBNSYS0100043187</v>
          </cell>
          <cell r="C58">
            <v>6020040</v>
          </cell>
          <cell r="D58" t="str">
            <v>06020040</v>
          </cell>
          <cell r="E58" t="str">
            <v>Dinophyceae</v>
          </cell>
          <cell r="F58" t="str">
            <v>Peridinales</v>
          </cell>
          <cell r="G58" t="str">
            <v>Ceratium hirundinella</v>
          </cell>
          <cell r="J58" t="str">
            <v>N/A</v>
          </cell>
          <cell r="Q58">
            <v>44000</v>
          </cell>
          <cell r="W58">
            <v>44000</v>
          </cell>
          <cell r="X58">
            <v>70000</v>
          </cell>
        </row>
        <row r="59">
          <cell r="A59" t="str">
            <v>Glenodinium</v>
          </cell>
          <cell r="B59" t="str">
            <v>NBNSYS0100046593</v>
          </cell>
          <cell r="C59">
            <v>6050000</v>
          </cell>
          <cell r="D59" t="str">
            <v>06050000</v>
          </cell>
          <cell r="E59" t="str">
            <v>Dinophyceae</v>
          </cell>
          <cell r="F59" t="str">
            <v>Peridinales</v>
          </cell>
          <cell r="G59" t="str">
            <v>Glenodinium sp</v>
          </cell>
          <cell r="I59" t="str">
            <v xml:space="preserve">OVAL BASED ELLIPSE </v>
          </cell>
          <cell r="J59" t="str">
            <v>N/A</v>
          </cell>
          <cell r="Q59">
            <v>0</v>
          </cell>
        </row>
        <row r="60">
          <cell r="A60" t="str">
            <v>Gymnodinium</v>
          </cell>
          <cell r="B60" t="str">
            <v>NBNSYS0100046876</v>
          </cell>
          <cell r="C60">
            <v>6070000</v>
          </cell>
          <cell r="D60" t="str">
            <v>06070000</v>
          </cell>
          <cell r="E60" t="str">
            <v>Dinophyceae</v>
          </cell>
          <cell r="F60" t="str">
            <v>Gymnodiniales</v>
          </cell>
          <cell r="G60" t="str">
            <v>Gymnodinium sp.</v>
          </cell>
          <cell r="I60" t="str">
            <v xml:space="preserve">OVAL BASED ELLIPSE </v>
          </cell>
          <cell r="J60" t="str">
            <v>N/A</v>
          </cell>
          <cell r="Q60">
            <v>0</v>
          </cell>
        </row>
        <row r="61">
          <cell r="A61" t="str">
            <v>Gymnodinium helveticum</v>
          </cell>
          <cell r="B61" t="str">
            <v>NHMSYS0000523757</v>
          </cell>
          <cell r="C61">
            <v>6070110</v>
          </cell>
          <cell r="D61" t="str">
            <v>06070110</v>
          </cell>
          <cell r="E61" t="str">
            <v>Dinophyceae</v>
          </cell>
          <cell r="F61" t="str">
            <v>Gymnodiniales</v>
          </cell>
          <cell r="G61" t="str">
            <v>Gymnodinium helveticum</v>
          </cell>
          <cell r="I61" t="str">
            <v xml:space="preserve">OVAL BASED ELLIPSE </v>
          </cell>
          <cell r="J61" t="str">
            <v>N/A</v>
          </cell>
          <cell r="Q61">
            <v>0</v>
          </cell>
          <cell r="V61">
            <v>9905</v>
          </cell>
          <cell r="X61">
            <v>25000</v>
          </cell>
        </row>
        <row r="62">
          <cell r="A62" t="str">
            <v>Peridinium</v>
          </cell>
          <cell r="B62" t="str">
            <v>NBNSYS0100050588</v>
          </cell>
          <cell r="C62">
            <v>6110000</v>
          </cell>
          <cell r="D62" t="str">
            <v>06110000</v>
          </cell>
          <cell r="E62" t="str">
            <v>Dinophyceae</v>
          </cell>
          <cell r="F62" t="str">
            <v>Peridinales</v>
          </cell>
          <cell r="G62" t="str">
            <v>Peridinium sp.</v>
          </cell>
          <cell r="I62" t="str">
            <v xml:space="preserve">OVAL BASED ELLIPSE </v>
          </cell>
          <cell r="J62" t="str">
            <v>N/A</v>
          </cell>
          <cell r="Q62">
            <v>0</v>
          </cell>
        </row>
        <row r="63">
          <cell r="A63" t="str">
            <v>Peridinium cinctum</v>
          </cell>
          <cell r="B63" t="str">
            <v>NBNSYS0100050594</v>
          </cell>
          <cell r="C63">
            <v>6110050</v>
          </cell>
          <cell r="D63" t="str">
            <v>06110050</v>
          </cell>
          <cell r="E63" t="str">
            <v>Dinophyceae</v>
          </cell>
          <cell r="F63" t="str">
            <v>Peridinales</v>
          </cell>
          <cell r="G63" t="str">
            <v>Peridinium cinctum</v>
          </cell>
          <cell r="I63" t="str">
            <v xml:space="preserve">OVAL BASED ELLIPSE </v>
          </cell>
          <cell r="J63" t="str">
            <v>N/A</v>
          </cell>
          <cell r="Q63">
            <v>0</v>
          </cell>
          <cell r="V63">
            <v>21120</v>
          </cell>
          <cell r="W63">
            <v>57000</v>
          </cell>
          <cell r="X63">
            <v>99700</v>
          </cell>
        </row>
        <row r="64">
          <cell r="A64" t="str">
            <v>Peridinium willei</v>
          </cell>
          <cell r="B64" t="str">
            <v>NBNSYS0100050600</v>
          </cell>
          <cell r="C64">
            <v>6110100</v>
          </cell>
          <cell r="D64" t="str">
            <v>06110100</v>
          </cell>
          <cell r="E64" t="str">
            <v>Dinophyceae</v>
          </cell>
          <cell r="F64" t="str">
            <v>Peridinales</v>
          </cell>
          <cell r="G64" t="str">
            <v>Peridinium willei</v>
          </cell>
          <cell r="I64" t="str">
            <v xml:space="preserve">OVAL BASED ELLIPSE </v>
          </cell>
          <cell r="J64" t="str">
            <v>N/A</v>
          </cell>
          <cell r="Q64">
            <v>0</v>
          </cell>
          <cell r="V64">
            <v>41000</v>
          </cell>
          <cell r="W64">
            <v>64500</v>
          </cell>
          <cell r="X64">
            <v>103000</v>
          </cell>
        </row>
        <row r="65">
          <cell r="A65" t="str">
            <v>Gonyostomum semen</v>
          </cell>
          <cell r="B65" t="str">
            <v>NBNSYS0100046821</v>
          </cell>
          <cell r="C65">
            <v>7010010</v>
          </cell>
          <cell r="D65" t="str">
            <v>07010010</v>
          </cell>
          <cell r="E65" t="str">
            <v>Raphidophyceae</v>
          </cell>
          <cell r="F65" t="str">
            <v>Raphidomonadales</v>
          </cell>
          <cell r="G65" t="str">
            <v>Gonyostomum semen</v>
          </cell>
          <cell r="I65" t="str">
            <v xml:space="preserve">CONE + HEMISPHERE </v>
          </cell>
          <cell r="J65" t="str">
            <v>N/A</v>
          </cell>
          <cell r="Q65">
            <v>0</v>
          </cell>
          <cell r="W65">
            <v>18560</v>
          </cell>
        </row>
        <row r="66">
          <cell r="A66" t="str">
            <v>Chrysochromulina parva</v>
          </cell>
          <cell r="B66" t="str">
            <v>NBNSYS0100043572</v>
          </cell>
          <cell r="C66">
            <v>8010010</v>
          </cell>
          <cell r="D66" t="str">
            <v>08010010</v>
          </cell>
          <cell r="E66" t="str">
            <v>Haptophyceae</v>
          </cell>
          <cell r="F66" t="str">
            <v>Prymnesiales</v>
          </cell>
          <cell r="G66" t="str">
            <v>Chrysochromulina parva</v>
          </cell>
          <cell r="I66" t="str">
            <v xml:space="preserve">OVAL BASED ELLIPSE </v>
          </cell>
          <cell r="J66" t="str">
            <v>N/A</v>
          </cell>
          <cell r="Q66">
            <v>0</v>
          </cell>
          <cell r="V66">
            <v>40</v>
          </cell>
          <cell r="W66">
            <v>75</v>
          </cell>
          <cell r="X66">
            <v>125</v>
          </cell>
        </row>
        <row r="67">
          <cell r="A67" t="str">
            <v>Bitrichia</v>
          </cell>
          <cell r="B67" t="str">
            <v>NBNSYS0100042606</v>
          </cell>
          <cell r="C67">
            <v>9030000</v>
          </cell>
          <cell r="D67" t="str">
            <v>09030000</v>
          </cell>
          <cell r="E67" t="str">
            <v>Chrysophyceae</v>
          </cell>
          <cell r="F67" t="str">
            <v>Hibberdiales</v>
          </cell>
          <cell r="G67" t="str">
            <v>Bitrichia sp.</v>
          </cell>
          <cell r="I67" t="str">
            <v>CIRCLE BASED ELLIPSE</v>
          </cell>
          <cell r="J67" t="str">
            <v>N/A</v>
          </cell>
          <cell r="Q67">
            <v>0</v>
          </cell>
        </row>
        <row r="68">
          <cell r="A68" t="str">
            <v>Bitrichia chodatii</v>
          </cell>
          <cell r="B68" t="str">
            <v>NBNSYS0100042607</v>
          </cell>
          <cell r="C68">
            <v>9030010</v>
          </cell>
          <cell r="D68" t="str">
            <v>09030010</v>
          </cell>
          <cell r="E68" t="str">
            <v>Chrysophyceae</v>
          </cell>
          <cell r="F68" t="str">
            <v>Hibberdiales</v>
          </cell>
          <cell r="G68" t="str">
            <v>Bitrichia chodatii</v>
          </cell>
          <cell r="I68" t="str">
            <v>CIRCLE BASED ELLIPSE</v>
          </cell>
          <cell r="J68" t="str">
            <v>N/A</v>
          </cell>
          <cell r="Q68">
            <v>0</v>
          </cell>
          <cell r="V68">
            <v>467</v>
          </cell>
          <cell r="W68">
            <v>887</v>
          </cell>
          <cell r="X68">
            <v>970</v>
          </cell>
        </row>
        <row r="69">
          <cell r="A69" t="str">
            <v>Bitrichia longispina</v>
          </cell>
          <cell r="B69" t="str">
            <v>NBNSYS0100042608</v>
          </cell>
          <cell r="C69">
            <v>9030020</v>
          </cell>
          <cell r="D69" t="str">
            <v>09030020</v>
          </cell>
          <cell r="E69" t="str">
            <v>Chrysophyceae</v>
          </cell>
          <cell r="F69" t="str">
            <v>Hibberdiales</v>
          </cell>
          <cell r="G69" t="str">
            <v>Bitrichia longispina</v>
          </cell>
          <cell r="I69" t="str">
            <v>CIRCLE BASED ELLIPSE</v>
          </cell>
          <cell r="J69" t="str">
            <v>N/A</v>
          </cell>
          <cell r="Q69">
            <v>0</v>
          </cell>
          <cell r="V69">
            <v>99</v>
          </cell>
          <cell r="W69">
            <v>112</v>
          </cell>
          <cell r="X69">
            <v>158</v>
          </cell>
        </row>
        <row r="70">
          <cell r="A70" t="str">
            <v>Chromulina</v>
          </cell>
          <cell r="B70" t="str">
            <v>NBNSYS0100043524</v>
          </cell>
          <cell r="C70">
            <v>9050000</v>
          </cell>
          <cell r="D70" t="str">
            <v>09050000</v>
          </cell>
          <cell r="E70" t="str">
            <v>Chrysophyceae</v>
          </cell>
          <cell r="F70" t="str">
            <v>Chromulinales</v>
          </cell>
          <cell r="G70" t="str">
            <v>Chromulina sp.</v>
          </cell>
          <cell r="I70" t="str">
            <v>CIRCLE BASED ELLIPSE</v>
          </cell>
          <cell r="J70" t="str">
            <v>N/A</v>
          </cell>
          <cell r="Q70">
            <v>0</v>
          </cell>
        </row>
        <row r="71">
          <cell r="A71" t="str">
            <v>Chromulina nebulosa</v>
          </cell>
          <cell r="B71" t="str">
            <v>NBNSYS0100043527</v>
          </cell>
          <cell r="C71">
            <v>9050030</v>
          </cell>
          <cell r="D71" t="str">
            <v>09050030</v>
          </cell>
          <cell r="E71" t="str">
            <v>Chrysophyceae</v>
          </cell>
          <cell r="F71" t="str">
            <v>Chromulinales</v>
          </cell>
          <cell r="G71" t="str">
            <v>Chromulina nebulosa</v>
          </cell>
          <cell r="I71" t="str">
            <v>CIRCLE BASED ELLIPSE</v>
          </cell>
          <cell r="J71" t="str">
            <v>N/A</v>
          </cell>
          <cell r="Q71">
            <v>0</v>
          </cell>
          <cell r="W71">
            <v>183</v>
          </cell>
        </row>
        <row r="72">
          <cell r="A72" t="str">
            <v>Chrysococcus</v>
          </cell>
          <cell r="B72" t="str">
            <v>NBNSYS0100043573</v>
          </cell>
          <cell r="C72">
            <v>9130000</v>
          </cell>
          <cell r="D72" t="str">
            <v>09130000</v>
          </cell>
          <cell r="E72" t="str">
            <v>Chrysophyceae</v>
          </cell>
          <cell r="F72" t="str">
            <v>Chromulinales</v>
          </cell>
          <cell r="G72" t="str">
            <v>Chrysococcus sp.</v>
          </cell>
          <cell r="I72" t="str">
            <v>SPHERE</v>
          </cell>
          <cell r="J72" t="str">
            <v>N/A</v>
          </cell>
          <cell r="Q72">
            <v>0</v>
          </cell>
        </row>
        <row r="73">
          <cell r="A73" t="str">
            <v>Chrysolykos</v>
          </cell>
          <cell r="B73" t="str">
            <v>NBNSYS0100043585</v>
          </cell>
          <cell r="C73">
            <v>9150000</v>
          </cell>
          <cell r="D73" t="str">
            <v>09150000</v>
          </cell>
          <cell r="E73" t="str">
            <v>Chrysophyceae</v>
          </cell>
          <cell r="F73" t="str">
            <v>Chromulinales</v>
          </cell>
          <cell r="G73" t="str">
            <v>Chrysolykos sp.</v>
          </cell>
          <cell r="I73" t="str">
            <v>CIRCLE BASED ELLIPSE</v>
          </cell>
          <cell r="J73" t="str">
            <v>N/A</v>
          </cell>
          <cell r="Q73">
            <v>0</v>
          </cell>
        </row>
        <row r="74">
          <cell r="A74" t="str">
            <v>Chrysopyxis</v>
          </cell>
          <cell r="B74" t="str">
            <v>NBNSYS0100043598</v>
          </cell>
          <cell r="C74">
            <v>9170000</v>
          </cell>
          <cell r="D74" t="str">
            <v>09170000</v>
          </cell>
          <cell r="E74" t="str">
            <v>Chrysophyceae</v>
          </cell>
          <cell r="F74" t="str">
            <v>Hibberdiales</v>
          </cell>
          <cell r="G74" t="str">
            <v>Chrysopyxis sp.</v>
          </cell>
          <cell r="I74" t="str">
            <v>CIRCLE BASED ELLIPSE</v>
          </cell>
          <cell r="J74" t="str">
            <v>N/A</v>
          </cell>
          <cell r="Q74">
            <v>0</v>
          </cell>
        </row>
        <row r="75">
          <cell r="A75" t="str">
            <v>Dinobryon</v>
          </cell>
          <cell r="B75" t="str">
            <v>NBNSYS0100045333</v>
          </cell>
          <cell r="C75">
            <v>9230000</v>
          </cell>
          <cell r="D75" t="str">
            <v>09230000</v>
          </cell>
          <cell r="E75" t="str">
            <v>Chrysophyceae</v>
          </cell>
          <cell r="F75" t="str">
            <v>Chromulinales</v>
          </cell>
          <cell r="G75" t="str">
            <v>Dinobryon sp.</v>
          </cell>
          <cell r="I75" t="str">
            <v>CIRCLE BASED ELLIPSE</v>
          </cell>
          <cell r="J75" t="str">
            <v>N/A</v>
          </cell>
          <cell r="Q75">
            <v>0</v>
          </cell>
          <cell r="Y75" t="str">
            <v>Enter plasma volume only (D or L x D)</v>
          </cell>
        </row>
        <row r="76">
          <cell r="A76" t="str">
            <v>Dinobryon bavaricum</v>
          </cell>
          <cell r="B76" t="str">
            <v>NBNSYS0100045334</v>
          </cell>
          <cell r="C76">
            <v>9230010</v>
          </cell>
          <cell r="D76" t="str">
            <v>09230010</v>
          </cell>
          <cell r="E76" t="str">
            <v>Chrysophyceae</v>
          </cell>
          <cell r="F76" t="str">
            <v>Chromulinales</v>
          </cell>
          <cell r="G76" t="str">
            <v>Dinobryon bavaricum</v>
          </cell>
          <cell r="I76" t="str">
            <v>CIRCLE BASED ELLIPSE</v>
          </cell>
          <cell r="J76" t="str">
            <v>N/A</v>
          </cell>
          <cell r="Q76">
            <v>0</v>
          </cell>
          <cell r="Y76" t="str">
            <v>Enter plasma volume only (D or L x D)</v>
          </cell>
        </row>
        <row r="77">
          <cell r="A77" t="str">
            <v>Dinobryon crenulatum</v>
          </cell>
          <cell r="B77" t="str">
            <v>NBNSYS0100045337</v>
          </cell>
          <cell r="C77">
            <v>9230030</v>
          </cell>
          <cell r="D77" t="str">
            <v>09230030</v>
          </cell>
          <cell r="E77" t="str">
            <v>Chrysophyceae</v>
          </cell>
          <cell r="F77" t="str">
            <v>Chromulinales</v>
          </cell>
          <cell r="G77" t="str">
            <v>Dinbryon crenulatum</v>
          </cell>
          <cell r="I77" t="str">
            <v>CIRCLE BASED ELLIPSE</v>
          </cell>
          <cell r="J77" t="str">
            <v>N/A</v>
          </cell>
          <cell r="Q77">
            <v>0</v>
          </cell>
          <cell r="Y77" t="str">
            <v>Enter plasma volume only (D or L x D)</v>
          </cell>
        </row>
        <row r="78">
          <cell r="A78" t="str">
            <v>Dinobryon divergens</v>
          </cell>
          <cell r="B78" t="str">
            <v>NBNSYS0100045341</v>
          </cell>
          <cell r="C78">
            <v>9230050</v>
          </cell>
          <cell r="D78" t="str">
            <v>09230050</v>
          </cell>
          <cell r="E78" t="str">
            <v>Chrysophyceae</v>
          </cell>
          <cell r="F78" t="str">
            <v>Chromulinales</v>
          </cell>
          <cell r="G78" t="str">
            <v>Dinobryon divergens</v>
          </cell>
          <cell r="I78" t="str">
            <v>CIRCLE BASED ELLIPSE</v>
          </cell>
          <cell r="J78" t="str">
            <v>N/A</v>
          </cell>
          <cell r="Q78">
            <v>0</v>
          </cell>
          <cell r="Y78" t="str">
            <v>Enter plasma volume only (D or L x D)</v>
          </cell>
        </row>
        <row r="79">
          <cell r="A79" t="str">
            <v>Dinobryon sertularia</v>
          </cell>
          <cell r="B79" t="str">
            <v>NBNSYS0100045344</v>
          </cell>
          <cell r="C79">
            <v>9230070</v>
          </cell>
          <cell r="D79" t="str">
            <v>09230070</v>
          </cell>
          <cell r="E79" t="str">
            <v>Chrysophyceae</v>
          </cell>
          <cell r="F79" t="str">
            <v>Chromulinales</v>
          </cell>
          <cell r="G79" t="str">
            <v>Dinobryon sertularia</v>
          </cell>
          <cell r="I79" t="str">
            <v>CIRCLE BASED ELLIPSE</v>
          </cell>
          <cell r="J79" t="str">
            <v>N/A</v>
          </cell>
          <cell r="Q79">
            <v>0</v>
          </cell>
          <cell r="Y79" t="str">
            <v>Enter plasma volume only (D or L x D)</v>
          </cell>
        </row>
        <row r="80">
          <cell r="A80" t="str">
            <v>Dinobryon sociale</v>
          </cell>
          <cell r="B80" t="str">
            <v>NBNSYS0100045346</v>
          </cell>
          <cell r="C80">
            <v>9230080</v>
          </cell>
          <cell r="D80" t="str">
            <v>09230080</v>
          </cell>
          <cell r="E80" t="str">
            <v>Chrysophyceae</v>
          </cell>
          <cell r="F80" t="str">
            <v>Chromulinales</v>
          </cell>
          <cell r="G80" t="str">
            <v>Dinobryon sociale</v>
          </cell>
          <cell r="I80" t="str">
            <v>CIRCLE BASED ELLIPSE</v>
          </cell>
          <cell r="J80" t="str">
            <v>N/A</v>
          </cell>
          <cell r="Q80">
            <v>0</v>
          </cell>
          <cell r="Y80" t="str">
            <v>Enter plasma volume only (D or L x D)</v>
          </cell>
        </row>
        <row r="81">
          <cell r="A81" t="str">
            <v>Dinobryon suecicum</v>
          </cell>
          <cell r="B81" t="str">
            <v>NHMSYS0000523705</v>
          </cell>
          <cell r="C81">
            <v>9230090</v>
          </cell>
          <cell r="D81" t="str">
            <v>09230090</v>
          </cell>
          <cell r="E81" t="str">
            <v>Chrysophyceae</v>
          </cell>
          <cell r="F81" t="str">
            <v>Chromulinales</v>
          </cell>
          <cell r="G81" t="str">
            <v>Dinobryon suecicum</v>
          </cell>
          <cell r="I81" t="str">
            <v>CIRCLE BASED ELLIPSE</v>
          </cell>
          <cell r="J81" t="str">
            <v>N/A</v>
          </cell>
          <cell r="Q81">
            <v>0</v>
          </cell>
          <cell r="Y81" t="str">
            <v>Enter plasma volume only (D or L x D)</v>
          </cell>
        </row>
        <row r="82">
          <cell r="A82" t="str">
            <v>Epipyxis</v>
          </cell>
          <cell r="B82" t="str">
            <v>NBNSYS0100045801</v>
          </cell>
          <cell r="C82">
            <v>9250000</v>
          </cell>
          <cell r="D82" t="str">
            <v>09250000</v>
          </cell>
          <cell r="E82" t="str">
            <v>Chrysophyceae</v>
          </cell>
          <cell r="F82" t="str">
            <v>Chromulinales</v>
          </cell>
          <cell r="G82" t="str">
            <v>Epipyxsis sp.</v>
          </cell>
          <cell r="I82" t="str">
            <v>CIRCLE BASED ELLIPSE</v>
          </cell>
          <cell r="J82" t="str">
            <v>N/A</v>
          </cell>
          <cell r="Q82">
            <v>0</v>
          </cell>
        </row>
        <row r="83">
          <cell r="A83" t="str">
            <v>Kephyrion</v>
          </cell>
          <cell r="B83" t="str">
            <v>NBNSYS0100047745</v>
          </cell>
          <cell r="C83">
            <v>9290000</v>
          </cell>
          <cell r="D83" t="str">
            <v>09290000</v>
          </cell>
          <cell r="E83" t="str">
            <v>Chrysophyceae</v>
          </cell>
          <cell r="F83" t="str">
            <v>Chromulinales</v>
          </cell>
          <cell r="G83" t="str">
            <v>Kephyrion sp.</v>
          </cell>
          <cell r="I83" t="str">
            <v>CIRCLE BASED ELLIPSE</v>
          </cell>
          <cell r="J83" t="str">
            <v>N/A</v>
          </cell>
          <cell r="Q83">
            <v>0</v>
          </cell>
        </row>
        <row r="84">
          <cell r="A84" t="str">
            <v>Mallomonas</v>
          </cell>
          <cell r="B84" t="str">
            <v>NBNSYS0100048494</v>
          </cell>
          <cell r="C84">
            <v>9310000</v>
          </cell>
          <cell r="D84" t="str">
            <v>09310000</v>
          </cell>
          <cell r="E84" t="str">
            <v>Synurophyceae</v>
          </cell>
          <cell r="F84" t="str">
            <v>Synurales</v>
          </cell>
          <cell r="G84" t="str">
            <v>Mallomonas sp.</v>
          </cell>
          <cell r="I84" t="str">
            <v>CIRCLE BASED ELLIPSE</v>
          </cell>
          <cell r="J84" t="str">
            <v>N/A</v>
          </cell>
          <cell r="Q84">
            <v>0</v>
          </cell>
        </row>
        <row r="85">
          <cell r="A85" t="str">
            <v>Mallomonas akrokomos</v>
          </cell>
          <cell r="B85" t="str">
            <v>NBNSYS0100048497</v>
          </cell>
          <cell r="C85">
            <v>9310030</v>
          </cell>
          <cell r="D85" t="str">
            <v>09310030</v>
          </cell>
          <cell r="E85" t="str">
            <v>Synurophyceae</v>
          </cell>
          <cell r="F85" t="str">
            <v>Synurales</v>
          </cell>
          <cell r="G85" t="str">
            <v>Mallomonas akrokomos</v>
          </cell>
          <cell r="I85" t="str">
            <v xml:space="preserve">CONE + HEMISPHERE </v>
          </cell>
          <cell r="J85" t="str">
            <v>N/A</v>
          </cell>
          <cell r="Q85">
            <v>0</v>
          </cell>
          <cell r="V85">
            <v>22</v>
          </cell>
          <cell r="X85">
            <v>1000</v>
          </cell>
        </row>
        <row r="86">
          <cell r="A86" t="str">
            <v>Mallomonas caudata</v>
          </cell>
          <cell r="B86" t="str">
            <v>NBNSYS0100048502</v>
          </cell>
          <cell r="C86">
            <v>9310080</v>
          </cell>
          <cell r="D86" t="str">
            <v>09310080</v>
          </cell>
          <cell r="E86" t="str">
            <v>Synurophyceae</v>
          </cell>
          <cell r="F86" t="str">
            <v>Synurales</v>
          </cell>
          <cell r="G86" t="str">
            <v>Mallomonas caudata</v>
          </cell>
          <cell r="I86" t="str">
            <v xml:space="preserve">CONE + HEMISPHERE </v>
          </cell>
          <cell r="J86" t="str">
            <v>N/A</v>
          </cell>
          <cell r="Q86">
            <v>0</v>
          </cell>
          <cell r="V86">
            <v>1000</v>
          </cell>
          <cell r="X86">
            <v>20000</v>
          </cell>
        </row>
        <row r="87">
          <cell r="A87" t="str">
            <v>Ochromonas</v>
          </cell>
          <cell r="B87" t="str">
            <v>NBNSYS0100049976</v>
          </cell>
          <cell r="C87">
            <v>9350000</v>
          </cell>
          <cell r="D87" t="str">
            <v>09350000</v>
          </cell>
          <cell r="E87" t="str">
            <v>Chrysophyceae</v>
          </cell>
          <cell r="F87" t="str">
            <v>Chromulinales</v>
          </cell>
          <cell r="G87" t="str">
            <v>Ochromonas sp.</v>
          </cell>
          <cell r="I87" t="str">
            <v>CIRCLE BASED ELLIPSE</v>
          </cell>
          <cell r="J87" t="str">
            <v>N/A</v>
          </cell>
          <cell r="Q87">
            <v>0</v>
          </cell>
        </row>
        <row r="88">
          <cell r="A88" t="str">
            <v>Pedinella</v>
          </cell>
          <cell r="B88" t="str">
            <v>NBNSYS0100050526</v>
          </cell>
          <cell r="C88">
            <v>9360000</v>
          </cell>
          <cell r="D88" t="str">
            <v>09360000</v>
          </cell>
          <cell r="E88" t="str">
            <v>Dictyochophyceae</v>
          </cell>
          <cell r="F88" t="str">
            <v>Pedinellales</v>
          </cell>
          <cell r="G88" t="str">
            <v>Pedinella sp.</v>
          </cell>
          <cell r="I88" t="str">
            <v xml:space="preserve">OVAL BASED ELLIPSE </v>
          </cell>
          <cell r="J88" t="str">
            <v>N/A</v>
          </cell>
          <cell r="Q88">
            <v>0</v>
          </cell>
        </row>
        <row r="89">
          <cell r="A89" t="str">
            <v>Pseudokephyrion</v>
          </cell>
          <cell r="B89" t="str">
            <v>NBNSYS0100051764</v>
          </cell>
          <cell r="C89">
            <v>9430000</v>
          </cell>
          <cell r="D89" t="str">
            <v>09430000</v>
          </cell>
          <cell r="E89" t="str">
            <v>Chrysophyceae</v>
          </cell>
          <cell r="F89" t="str">
            <v>Chromulinales</v>
          </cell>
          <cell r="G89" t="str">
            <v>Pseudokephyrion sp.</v>
          </cell>
          <cell r="I89" t="str">
            <v>CIRCLE BASED ELLIPSE</v>
          </cell>
          <cell r="J89" t="str">
            <v>N/A</v>
          </cell>
          <cell r="Q89">
            <v>0</v>
          </cell>
        </row>
        <row r="90">
          <cell r="A90" t="str">
            <v>Spiniferomonas</v>
          </cell>
          <cell r="B90" t="str">
            <v>NBNSYS0100052776</v>
          </cell>
          <cell r="C90">
            <v>9450000</v>
          </cell>
          <cell r="D90" t="str">
            <v>09450000</v>
          </cell>
          <cell r="E90" t="str">
            <v>Chrysophyceae</v>
          </cell>
          <cell r="F90" t="str">
            <v>Chromulinales</v>
          </cell>
          <cell r="G90" t="str">
            <v>Spinifertomonas sp.</v>
          </cell>
          <cell r="I90" t="str">
            <v>SPHERE</v>
          </cell>
          <cell r="J90" t="str">
            <v>N/A</v>
          </cell>
          <cell r="Q90">
            <v>0</v>
          </cell>
        </row>
        <row r="91">
          <cell r="A91" t="str">
            <v>Stichogloea</v>
          </cell>
          <cell r="B91" t="str">
            <v>NBNSYS0100053397</v>
          </cell>
          <cell r="C91">
            <v>9480000</v>
          </cell>
          <cell r="D91" t="str">
            <v>09480000</v>
          </cell>
          <cell r="E91" t="str">
            <v>Chrysophyceae</v>
          </cell>
          <cell r="F91" t="str">
            <v>Chromulinales</v>
          </cell>
          <cell r="G91" t="str">
            <v>Stichoglea sp.</v>
          </cell>
          <cell r="I91" t="str">
            <v>CIRCLE BASED ELLIPSE</v>
          </cell>
          <cell r="J91" t="str">
            <v>N/A</v>
          </cell>
          <cell r="Q91">
            <v>0</v>
          </cell>
        </row>
        <row r="92">
          <cell r="A92" t="str">
            <v>Synura</v>
          </cell>
          <cell r="B92" t="str">
            <v>NBNSYS0100053678</v>
          </cell>
          <cell r="C92">
            <v>9530000</v>
          </cell>
          <cell r="D92" t="str">
            <v>09530000</v>
          </cell>
          <cell r="E92" t="str">
            <v>Synurophyceae</v>
          </cell>
          <cell r="F92" t="str">
            <v>Synurales</v>
          </cell>
          <cell r="G92" t="str">
            <v>Synura sp.</v>
          </cell>
          <cell r="I92" t="str">
            <v>CIRCLE BASED ELLIPSE</v>
          </cell>
          <cell r="J92" t="str">
            <v>N/A</v>
          </cell>
          <cell r="Q92">
            <v>0</v>
          </cell>
        </row>
        <row r="93">
          <cell r="A93" t="str">
            <v>Uroglena</v>
          </cell>
          <cell r="B93" t="str">
            <v>NBNSYS0100054410</v>
          </cell>
          <cell r="C93">
            <v>9540000</v>
          </cell>
          <cell r="D93" t="str">
            <v>09540000</v>
          </cell>
          <cell r="E93" t="str">
            <v>Chrysophyceae</v>
          </cell>
          <cell r="F93" t="str">
            <v>Chromulinales</v>
          </cell>
          <cell r="G93" t="str">
            <v>Uroglena sp.</v>
          </cell>
          <cell r="I93" t="str">
            <v>CIRCLE BASED ELLIPSE</v>
          </cell>
          <cell r="J93" t="str">
            <v>N/A</v>
          </cell>
          <cell r="Q93">
            <v>0</v>
          </cell>
          <cell r="Y93" t="str">
            <v/>
          </cell>
        </row>
        <row r="94">
          <cell r="A94" t="str">
            <v>Pseudopedinella</v>
          </cell>
          <cell r="B94" t="str">
            <v>NHMSYS0000558708</v>
          </cell>
          <cell r="C94">
            <v>9559900</v>
          </cell>
          <cell r="D94" t="str">
            <v>09559900</v>
          </cell>
          <cell r="E94" t="str">
            <v>Dictyochophyceae</v>
          </cell>
          <cell r="F94" t="str">
            <v>Pedinellales</v>
          </cell>
          <cell r="G94" t="str">
            <v>Pseudopedinella sp.</v>
          </cell>
          <cell r="I94" t="str">
            <v>SPHERE</v>
          </cell>
          <cell r="J94" t="str">
            <v>N/A</v>
          </cell>
          <cell r="Q94">
            <v>0</v>
          </cell>
          <cell r="Y94" t="str">
            <v/>
          </cell>
        </row>
        <row r="95">
          <cell r="A95" t="str">
            <v>Small centric diatom (5 - &lt;10 µm diam.)</v>
          </cell>
          <cell r="C95">
            <v>12000001</v>
          </cell>
          <cell r="D95" t="str">
            <v>12000001</v>
          </cell>
          <cell r="E95" t="str">
            <v>Bacillariophyceae</v>
          </cell>
          <cell r="F95" t="str">
            <v>Centrales</v>
          </cell>
          <cell r="G95" t="str">
            <v>Small centric diatom (5 - &lt;10 µm diam.)</v>
          </cell>
          <cell r="I95" t="str">
            <v>CIRCLE BASED CYLINDER - SHORT</v>
          </cell>
          <cell r="J95" t="str">
            <v>N/A</v>
          </cell>
          <cell r="Q95">
            <v>0</v>
          </cell>
        </row>
        <row r="96">
          <cell r="A96" t="str">
            <v>Medium centric diatom (10-20 µm diam.)</v>
          </cell>
          <cell r="C96">
            <v>12000002</v>
          </cell>
          <cell r="D96" t="str">
            <v>12000002</v>
          </cell>
          <cell r="E96" t="str">
            <v>Bacillariophyceae</v>
          </cell>
          <cell r="F96" t="str">
            <v>Centrales</v>
          </cell>
          <cell r="G96" t="str">
            <v>Medium centric diatom (10-20 µm diam.)</v>
          </cell>
          <cell r="I96" t="str">
            <v>CIRCLE BASED CYLINDER - SHORT</v>
          </cell>
          <cell r="J96" t="str">
            <v>N/A</v>
          </cell>
          <cell r="Q96">
            <v>0</v>
          </cell>
        </row>
        <row r="97">
          <cell r="A97" t="str">
            <v>Large centric diatom (&gt;20 µm diam.)</v>
          </cell>
          <cell r="C97">
            <v>12000003</v>
          </cell>
          <cell r="D97" t="str">
            <v>12000003</v>
          </cell>
          <cell r="E97" t="str">
            <v>Bacillariophyceae</v>
          </cell>
          <cell r="F97" t="str">
            <v>Centrales</v>
          </cell>
          <cell r="G97" t="str">
            <v>Large centric diatom (&gt;20 µm diam.)</v>
          </cell>
          <cell r="I97" t="str">
            <v>CIRCLE BASED CYLINDER - SHORT</v>
          </cell>
          <cell r="J97" t="str">
            <v>N/A</v>
          </cell>
          <cell r="Q97">
            <v>0</v>
          </cell>
        </row>
        <row r="98">
          <cell r="A98" t="str">
            <v>Very small centric diatom (&lt;5 µm diam.)</v>
          </cell>
          <cell r="C98">
            <v>12000004</v>
          </cell>
          <cell r="D98" t="str">
            <v>12000004</v>
          </cell>
          <cell r="E98" t="str">
            <v>Bacillariophyceae</v>
          </cell>
          <cell r="F98" t="str">
            <v>Centrales</v>
          </cell>
          <cell r="G98" t="str">
            <v>Very small centric diatom (&lt;5 µm diam.)</v>
          </cell>
          <cell r="I98" t="str">
            <v>CIRCLE BASED CYLINDER - SHORT</v>
          </cell>
          <cell r="J98" t="str">
            <v>N/A</v>
          </cell>
          <cell r="Q98">
            <v>0</v>
          </cell>
        </row>
        <row r="99">
          <cell r="A99" t="str">
            <v>Acanthoceras zachariasi</v>
          </cell>
          <cell r="B99" t="str">
            <v>NBNSYS0100041477</v>
          </cell>
          <cell r="C99">
            <v>12010020</v>
          </cell>
          <cell r="D99" t="str">
            <v>12010010</v>
          </cell>
          <cell r="E99" t="str">
            <v>Bacillariophyceae</v>
          </cell>
          <cell r="F99" t="str">
            <v>Centrales</v>
          </cell>
          <cell r="G99" t="str">
            <v>Acanthoceras zachariasii</v>
          </cell>
          <cell r="I99" t="str">
            <v>SPHERE</v>
          </cell>
          <cell r="J99" t="str">
            <v>N/A</v>
          </cell>
          <cell r="Q99">
            <v>0</v>
          </cell>
          <cell r="V99">
            <v>329</v>
          </cell>
          <cell r="W99">
            <v>580</v>
          </cell>
          <cell r="X99" t="str">
            <v>? 2200</v>
          </cell>
          <cell r="Y99" t="str">
            <v>Enter plasma volume only (D or L x D)</v>
          </cell>
        </row>
        <row r="100">
          <cell r="A100" t="str">
            <v>Aulacoseira</v>
          </cell>
          <cell r="B100" t="str">
            <v>NBNSYS0100042419</v>
          </cell>
          <cell r="C100">
            <v>12030000</v>
          </cell>
          <cell r="D100" t="str">
            <v>12030000</v>
          </cell>
          <cell r="E100" t="str">
            <v>Bacillariophyceae</v>
          </cell>
          <cell r="F100" t="str">
            <v>Centrales</v>
          </cell>
          <cell r="G100" t="str">
            <v>Aulacoseira sp.</v>
          </cell>
          <cell r="H100" t="str">
            <v>CIRCLE BASED CYLINDER - LONG</v>
          </cell>
          <cell r="I100" t="str">
            <v>CIRCLE BASED CYLINDER - LONG</v>
          </cell>
          <cell r="J100">
            <v>0</v>
          </cell>
          <cell r="Q100">
            <v>0</v>
          </cell>
        </row>
        <row r="101">
          <cell r="A101" t="str">
            <v>Aulacoseira ambigua</v>
          </cell>
          <cell r="C101">
            <v>12030020</v>
          </cell>
          <cell r="D101" t="str">
            <v>12030020</v>
          </cell>
          <cell r="E101" t="str">
            <v>Bacillariophyceae</v>
          </cell>
          <cell r="F101" t="str">
            <v>Centrales</v>
          </cell>
          <cell r="G101" t="str">
            <v>Aulacoseira sp.</v>
          </cell>
          <cell r="H101" t="str">
            <v>CIRCLE BASED CYLINDER - LONG</v>
          </cell>
          <cell r="I101" t="str">
            <v>CIRCLE BASED CYLINDER - LONG</v>
          </cell>
          <cell r="J101">
            <v>0</v>
          </cell>
          <cell r="Q101">
            <v>0</v>
          </cell>
        </row>
        <row r="102">
          <cell r="A102" t="str">
            <v>Aulacoseira granulata</v>
          </cell>
          <cell r="B102" t="str">
            <v>NBNSYS0100042429</v>
          </cell>
          <cell r="C102">
            <v>12030060</v>
          </cell>
          <cell r="D102" t="str">
            <v>12030060</v>
          </cell>
          <cell r="E102" t="str">
            <v>Bacillariophyceae</v>
          </cell>
          <cell r="F102" t="str">
            <v>Centrales</v>
          </cell>
          <cell r="G102" t="str">
            <v>Aulacoseira granulata</v>
          </cell>
          <cell r="H102" t="str">
            <v>CIRCLE BASED CYLINDER - LONG</v>
          </cell>
          <cell r="I102" t="str">
            <v>CIRCLE BASED CYLINDER - LONG</v>
          </cell>
          <cell r="J102">
            <v>0</v>
          </cell>
          <cell r="Q102">
            <v>0</v>
          </cell>
          <cell r="V102">
            <v>424</v>
          </cell>
          <cell r="W102">
            <v>597</v>
          </cell>
          <cell r="X102">
            <v>3816</v>
          </cell>
        </row>
        <row r="103">
          <cell r="A103" t="str">
            <v>Aulacoseira granulata var. angustissima</v>
          </cell>
          <cell r="B103" t="str">
            <v>NBNSYS0100042431</v>
          </cell>
          <cell r="C103">
            <v>12030062</v>
          </cell>
          <cell r="D103" t="str">
            <v>12030062</v>
          </cell>
          <cell r="E103" t="str">
            <v>Bacillariophyceae</v>
          </cell>
          <cell r="F103" t="str">
            <v>Centrales</v>
          </cell>
          <cell r="G103" t="str">
            <v>Aulacoseira granulata v. angustissima</v>
          </cell>
          <cell r="H103" t="str">
            <v>CIRCLE BASED CYLINDER - LONG</v>
          </cell>
          <cell r="I103" t="str">
            <v>CIRCLE BASED CYLINDER - LONG</v>
          </cell>
          <cell r="J103">
            <v>0</v>
          </cell>
          <cell r="Q103">
            <v>0</v>
          </cell>
          <cell r="W103">
            <v>377</v>
          </cell>
          <cell r="X103">
            <v>575</v>
          </cell>
        </row>
        <row r="104">
          <cell r="A104" t="str">
            <v>Aulacoseira islandica</v>
          </cell>
          <cell r="B104" t="str">
            <v>NBNSYS0100042433</v>
          </cell>
          <cell r="C104">
            <v>12030070</v>
          </cell>
          <cell r="D104" t="str">
            <v>12030070</v>
          </cell>
          <cell r="E104" t="str">
            <v>Bacillariophyceae</v>
          </cell>
          <cell r="F104" t="str">
            <v>Centrales</v>
          </cell>
          <cell r="G104" t="str">
            <v>Aulacoseira islandica</v>
          </cell>
          <cell r="H104" t="str">
            <v>CIRCLE BASED CYLINDER - LONG</v>
          </cell>
          <cell r="I104" t="str">
            <v>CIRCLE BASED CYLINDER - LONG</v>
          </cell>
          <cell r="J104">
            <v>0</v>
          </cell>
          <cell r="Q104">
            <v>0</v>
          </cell>
          <cell r="V104">
            <v>254</v>
          </cell>
          <cell r="W104">
            <v>487</v>
          </cell>
          <cell r="X104" t="str">
            <v>? 3185</v>
          </cell>
        </row>
        <row r="105">
          <cell r="A105" t="str">
            <v>Aulacoseira italica</v>
          </cell>
          <cell r="B105" t="str">
            <v>NBNSYS0100042435</v>
          </cell>
          <cell r="C105">
            <v>12030080</v>
          </cell>
          <cell r="D105" t="str">
            <v>12030080</v>
          </cell>
          <cell r="E105" t="str">
            <v>Bacillariophyceae</v>
          </cell>
          <cell r="F105" t="str">
            <v>Centrales</v>
          </cell>
          <cell r="G105" t="str">
            <v>Aulacoseira italica</v>
          </cell>
          <cell r="H105" t="str">
            <v>CIRCLE BASED CYLINDER - LONG</v>
          </cell>
          <cell r="I105" t="str">
            <v>CIRCLE BASED CYLINDER - LONG</v>
          </cell>
          <cell r="J105">
            <v>0</v>
          </cell>
          <cell r="Q105">
            <v>0</v>
          </cell>
          <cell r="V105">
            <v>35</v>
          </cell>
          <cell r="W105">
            <v>540</v>
          </cell>
          <cell r="X105">
            <v>5828</v>
          </cell>
        </row>
        <row r="106">
          <cell r="A106" t="str">
            <v>Aulacoseira italica var. tenuissima</v>
          </cell>
          <cell r="B106" t="str">
            <v>NBNSYS0100042438</v>
          </cell>
          <cell r="C106">
            <v>12030084</v>
          </cell>
          <cell r="D106" t="str">
            <v>12030084</v>
          </cell>
          <cell r="E106" t="str">
            <v>Bacillariophyceae</v>
          </cell>
          <cell r="F106" t="str">
            <v>Centrales</v>
          </cell>
          <cell r="G106" t="str">
            <v>Aulacoseira italica v. tenuissima</v>
          </cell>
          <cell r="H106" t="str">
            <v>CIRCLE BASED CYLINDER - LONG</v>
          </cell>
          <cell r="I106" t="str">
            <v>CIRCLE BASED CYLINDER - LONG</v>
          </cell>
          <cell r="J106">
            <v>0</v>
          </cell>
          <cell r="Q106">
            <v>0</v>
          </cell>
          <cell r="V106">
            <v>377</v>
          </cell>
          <cell r="X106">
            <v>615</v>
          </cell>
        </row>
        <row r="107">
          <cell r="A107" t="str">
            <v>Aulacoseira subarctica</v>
          </cell>
          <cell r="C107">
            <v>12030150</v>
          </cell>
          <cell r="D107" t="str">
            <v>12030150</v>
          </cell>
          <cell r="E107" t="str">
            <v>Bacillariophyceae</v>
          </cell>
          <cell r="F107" t="str">
            <v>Centrales</v>
          </cell>
          <cell r="G107" t="str">
            <v>Aulacoseira italica v. tenuissima</v>
          </cell>
          <cell r="H107" t="str">
            <v>CIRCLE BASED CYLINDER - LONG</v>
          </cell>
          <cell r="I107" t="str">
            <v>CIRCLE BASED CYLINDER - LONG</v>
          </cell>
          <cell r="J107">
            <v>0</v>
          </cell>
          <cell r="Q107">
            <v>0</v>
          </cell>
        </row>
        <row r="108">
          <cell r="A108" t="str">
            <v>Cyclotella</v>
          </cell>
          <cell r="B108" t="str">
            <v>NBNSYS0100044810</v>
          </cell>
          <cell r="C108">
            <v>12070000</v>
          </cell>
          <cell r="D108" t="str">
            <v>12070000</v>
          </cell>
          <cell r="E108" t="str">
            <v>Bacillariophyceae</v>
          </cell>
          <cell r="F108" t="str">
            <v>Centrales</v>
          </cell>
          <cell r="G108" t="str">
            <v>Cyclotella sp.</v>
          </cell>
          <cell r="I108" t="str">
            <v>CIRCLE BASED CYLINDER - SHORT</v>
          </cell>
          <cell r="J108" t="str">
            <v>N/A</v>
          </cell>
          <cell r="Q108">
            <v>0</v>
          </cell>
        </row>
        <row r="109">
          <cell r="A109" t="str">
            <v>Melosira</v>
          </cell>
          <cell r="B109" t="str">
            <v>NBNSYS0100048607</v>
          </cell>
          <cell r="C109">
            <v>12110000</v>
          </cell>
          <cell r="D109" t="str">
            <v>12110000</v>
          </cell>
          <cell r="E109" t="str">
            <v>Bacillariophyceae</v>
          </cell>
          <cell r="F109" t="str">
            <v>Centrales</v>
          </cell>
          <cell r="G109" t="str">
            <v>Melosira sp.</v>
          </cell>
          <cell r="H109" t="str">
            <v>CIRCLE BASED CYLINDER - LONG</v>
          </cell>
          <cell r="I109" t="str">
            <v>CIRCLE BASED CYLINDER - LONG</v>
          </cell>
          <cell r="J109">
            <v>0</v>
          </cell>
          <cell r="Q109">
            <v>0</v>
          </cell>
        </row>
        <row r="110">
          <cell r="A110" t="str">
            <v>Melosira varians</v>
          </cell>
          <cell r="B110" t="str">
            <v>NBNSYS0100048616</v>
          </cell>
          <cell r="C110">
            <v>12110080</v>
          </cell>
          <cell r="D110" t="str">
            <v>12110080</v>
          </cell>
          <cell r="E110" t="str">
            <v>Bacillariophyceae</v>
          </cell>
          <cell r="F110" t="str">
            <v>Centrales</v>
          </cell>
          <cell r="G110" t="str">
            <v>Melosira varians</v>
          </cell>
          <cell r="H110" t="str">
            <v>CIRCLE BASED CYLINDER - LONG</v>
          </cell>
          <cell r="I110" t="str">
            <v>CIRCLE BASED CYLINDER - LONG</v>
          </cell>
          <cell r="J110">
            <v>0</v>
          </cell>
          <cell r="Q110">
            <v>0</v>
          </cell>
          <cell r="V110">
            <v>1501</v>
          </cell>
          <cell r="W110">
            <v>4671</v>
          </cell>
          <cell r="X110">
            <v>14223</v>
          </cell>
        </row>
        <row r="111">
          <cell r="A111" t="str">
            <v>Stephanodiscus</v>
          </cell>
          <cell r="B111" t="str">
            <v>NBNSYS0100053341</v>
          </cell>
          <cell r="C111">
            <v>12180000</v>
          </cell>
          <cell r="D111" t="str">
            <v>12180000</v>
          </cell>
          <cell r="E111" t="str">
            <v>Bacillariophyceae</v>
          </cell>
          <cell r="F111" t="str">
            <v>Centrales</v>
          </cell>
          <cell r="G111" t="str">
            <v>Stephanodiscus sp.</v>
          </cell>
          <cell r="I111" t="str">
            <v>CIRCLE BASED CYLINDER - SHORT</v>
          </cell>
          <cell r="J111" t="str">
            <v>N/A</v>
          </cell>
          <cell r="Q111">
            <v>0</v>
          </cell>
        </row>
        <row r="112">
          <cell r="A112" t="str">
            <v>Urosolenia</v>
          </cell>
          <cell r="B112" t="str">
            <v>NBNSYS0100054420</v>
          </cell>
          <cell r="C112">
            <v>12200000</v>
          </cell>
          <cell r="D112" t="str">
            <v>12200000</v>
          </cell>
          <cell r="E112" t="str">
            <v>Bacillariophyceae</v>
          </cell>
          <cell r="F112" t="str">
            <v>Centrales</v>
          </cell>
          <cell r="G112" t="str">
            <v>Urosolenia</v>
          </cell>
          <cell r="I112" t="str">
            <v>CONE</v>
          </cell>
          <cell r="J112" t="str">
            <v>N/A</v>
          </cell>
          <cell r="Q112">
            <v>0</v>
          </cell>
          <cell r="Y112" t="str">
            <v>Enter plasma volume only (D or L x D)</v>
          </cell>
        </row>
        <row r="113">
          <cell r="A113" t="str">
            <v>Urosolenia eriensis</v>
          </cell>
          <cell r="B113" t="str">
            <v>NBNSYS0100054421</v>
          </cell>
          <cell r="C113">
            <v>12200010</v>
          </cell>
          <cell r="D113" t="str">
            <v>12200010</v>
          </cell>
          <cell r="E113" t="str">
            <v>Bacillariophyceae</v>
          </cell>
          <cell r="F113" t="str">
            <v>Centrales</v>
          </cell>
          <cell r="G113" t="str">
            <v>Urosolenia eriensis</v>
          </cell>
          <cell r="I113" t="str">
            <v>CONE</v>
          </cell>
          <cell r="J113" t="str">
            <v>N/A</v>
          </cell>
          <cell r="Q113">
            <v>0</v>
          </cell>
          <cell r="V113">
            <v>141</v>
          </cell>
          <cell r="X113">
            <v>1884</v>
          </cell>
          <cell r="Y113" t="str">
            <v>Enter plasma volume only (D or L x D)</v>
          </cell>
        </row>
        <row r="114">
          <cell r="A114" t="str">
            <v>Urosolenia longiseta</v>
          </cell>
          <cell r="B114" t="str">
            <v>NBNSYS0100054423</v>
          </cell>
          <cell r="C114">
            <v>12200020</v>
          </cell>
          <cell r="D114" t="str">
            <v>12200020</v>
          </cell>
          <cell r="E114" t="str">
            <v>Bacillariophyceae</v>
          </cell>
          <cell r="F114" t="str">
            <v>Centrales</v>
          </cell>
          <cell r="G114" t="str">
            <v>Urosolenia longiseta</v>
          </cell>
          <cell r="I114" t="str">
            <v>CONE</v>
          </cell>
          <cell r="J114" t="str">
            <v>N/A</v>
          </cell>
          <cell r="Q114">
            <v>0</v>
          </cell>
          <cell r="V114">
            <v>1207</v>
          </cell>
          <cell r="X114">
            <v>3418</v>
          </cell>
          <cell r="Y114" t="str">
            <v>Enter plasma volume only (D or L x D)</v>
          </cell>
        </row>
        <row r="115">
          <cell r="A115" t="str">
            <v>Small pennate diatom &lt;10 µm diam</v>
          </cell>
          <cell r="C115">
            <v>13000001</v>
          </cell>
          <cell r="D115" t="str">
            <v>13000001</v>
          </cell>
          <cell r="E115" t="str">
            <v>Bacillariophyceae</v>
          </cell>
          <cell r="F115" t="str">
            <v>Pennales</v>
          </cell>
          <cell r="G115" t="str">
            <v>Small pennate diatom &lt;10 µm diam</v>
          </cell>
          <cell r="I115" t="str">
            <v>CUBOID/RECTANGLE</v>
          </cell>
          <cell r="J115" t="str">
            <v>N/A</v>
          </cell>
          <cell r="Q115">
            <v>0</v>
          </cell>
        </row>
        <row r="116">
          <cell r="A116" t="str">
            <v>Medium pennate diatom 10-20 µm diam</v>
          </cell>
          <cell r="C116">
            <v>13000002</v>
          </cell>
          <cell r="D116" t="str">
            <v>13000002</v>
          </cell>
          <cell r="E116" t="str">
            <v>Bacillariophyceae</v>
          </cell>
          <cell r="F116" t="str">
            <v>Pennales</v>
          </cell>
          <cell r="G116" t="str">
            <v>Medium pennate diatom 10-20 µm diam</v>
          </cell>
          <cell r="I116" t="str">
            <v>CUBOID/RECTANGLE</v>
          </cell>
          <cell r="J116" t="str">
            <v>N/A</v>
          </cell>
          <cell r="Q116">
            <v>0</v>
          </cell>
        </row>
        <row r="117">
          <cell r="A117" t="str">
            <v>Large pennate diatom &gt;20 µm diam</v>
          </cell>
          <cell r="C117">
            <v>13000003</v>
          </cell>
          <cell r="D117" t="str">
            <v>13000003</v>
          </cell>
          <cell r="E117" t="str">
            <v>Bacillariophyceae</v>
          </cell>
          <cell r="F117" t="str">
            <v>Pennales</v>
          </cell>
          <cell r="G117" t="str">
            <v>Large pennate diatom &gt;20 µm diam</v>
          </cell>
          <cell r="I117" t="str">
            <v>CUBOID/RECTANGLE</v>
          </cell>
          <cell r="J117" t="str">
            <v>N/A</v>
          </cell>
          <cell r="Q117">
            <v>0</v>
          </cell>
        </row>
        <row r="118">
          <cell r="A118" t="str">
            <v>Asterionella formosa</v>
          </cell>
          <cell r="B118" t="str">
            <v>NBNSYS0100042334</v>
          </cell>
          <cell r="C118">
            <v>13080010</v>
          </cell>
          <cell r="D118" t="str">
            <v>13080010</v>
          </cell>
          <cell r="E118" t="str">
            <v>Bacillariophyceae</v>
          </cell>
          <cell r="F118" t="str">
            <v>Pennales</v>
          </cell>
          <cell r="G118" t="str">
            <v>Asterionella formosa</v>
          </cell>
          <cell r="I118" t="str">
            <v>CUBOID/RECTANGLE</v>
          </cell>
          <cell r="J118" t="str">
            <v>N/A</v>
          </cell>
          <cell r="Q118">
            <v>0</v>
          </cell>
          <cell r="V118">
            <v>114</v>
          </cell>
          <cell r="W118">
            <v>480</v>
          </cell>
          <cell r="X118">
            <v>983</v>
          </cell>
        </row>
        <row r="119">
          <cell r="A119" t="str">
            <v>Diatoma</v>
          </cell>
          <cell r="B119" t="str">
            <v>NBNSYS0100045220</v>
          </cell>
          <cell r="C119">
            <v>13260000</v>
          </cell>
          <cell r="D119" t="str">
            <v>13260000</v>
          </cell>
          <cell r="E119" t="str">
            <v>Bacillariophyceae</v>
          </cell>
          <cell r="F119" t="str">
            <v>Pennales</v>
          </cell>
          <cell r="G119" t="str">
            <v>Diatoma sp.</v>
          </cell>
          <cell r="I119" t="str">
            <v>CUBOID/RECTANGLE</v>
          </cell>
          <cell r="J119" t="str">
            <v>N/A</v>
          </cell>
          <cell r="Q119">
            <v>0</v>
          </cell>
        </row>
        <row r="120">
          <cell r="A120" t="str">
            <v>Diatoma tenuis</v>
          </cell>
          <cell r="B120" t="str">
            <v>NHMSYS0000559316</v>
          </cell>
          <cell r="C120">
            <v>13260040</v>
          </cell>
          <cell r="D120" t="str">
            <v>13260040</v>
          </cell>
          <cell r="E120" t="str">
            <v>Bacillariophyceae</v>
          </cell>
          <cell r="F120" t="str">
            <v>Pennales</v>
          </cell>
          <cell r="G120" t="str">
            <v>Diatoma tenuis</v>
          </cell>
          <cell r="I120" t="str">
            <v>CUBOID/RECTANGLE</v>
          </cell>
          <cell r="J120" t="str">
            <v>N/A</v>
          </cell>
          <cell r="Q120">
            <v>0</v>
          </cell>
          <cell r="V120">
            <v>60</v>
          </cell>
          <cell r="W120">
            <v>204</v>
          </cell>
          <cell r="X120">
            <v>2993</v>
          </cell>
        </row>
        <row r="121">
          <cell r="A121" t="str">
            <v>Diatoma elongatum</v>
          </cell>
          <cell r="C121">
            <v>13260042</v>
          </cell>
          <cell r="D121" t="str">
            <v>13260042</v>
          </cell>
          <cell r="E121" t="str">
            <v>Bacillariophyceae</v>
          </cell>
          <cell r="F121" t="str">
            <v>Pennales</v>
          </cell>
          <cell r="G121" t="str">
            <v>Diatoma elongatum</v>
          </cell>
          <cell r="I121" t="str">
            <v>CUBOID/RECTANGLE</v>
          </cell>
          <cell r="J121" t="str">
            <v>N/A</v>
          </cell>
          <cell r="Q121">
            <v>0</v>
          </cell>
          <cell r="V121">
            <v>320</v>
          </cell>
          <cell r="W121">
            <v>550</v>
          </cell>
          <cell r="X121">
            <v>1482</v>
          </cell>
        </row>
        <row r="122">
          <cell r="A122" t="str">
            <v>Fragilaria</v>
          </cell>
          <cell r="B122" t="str">
            <v>NBNSYS0100046431</v>
          </cell>
          <cell r="C122">
            <v>13370000</v>
          </cell>
          <cell r="D122" t="str">
            <v>13370000</v>
          </cell>
          <cell r="E122" t="str">
            <v>Bacillariophyceae</v>
          </cell>
          <cell r="F122" t="str">
            <v>Pennales</v>
          </cell>
          <cell r="G122" t="str">
            <v>Fragilaria sp.</v>
          </cell>
          <cell r="I122" t="str">
            <v>CUBOID/RECTANGLE</v>
          </cell>
          <cell r="J122" t="str">
            <v>N/A</v>
          </cell>
          <cell r="Q122">
            <v>0</v>
          </cell>
        </row>
        <row r="123">
          <cell r="A123" t="str">
            <v>Fragilaria capucina</v>
          </cell>
          <cell r="B123" t="str">
            <v>NBNSYS0100046435</v>
          </cell>
          <cell r="C123">
            <v>13370030</v>
          </cell>
          <cell r="D123" t="str">
            <v>13370030</v>
          </cell>
          <cell r="E123" t="str">
            <v>Bacillariophyceae</v>
          </cell>
          <cell r="F123" t="str">
            <v>Pennales</v>
          </cell>
          <cell r="G123" t="str">
            <v>Fragilaria capucina</v>
          </cell>
          <cell r="I123" t="str">
            <v>CUBOID/RECTANGLE</v>
          </cell>
          <cell r="J123" t="str">
            <v>N/A</v>
          </cell>
          <cell r="Q123">
            <v>0</v>
          </cell>
          <cell r="V123">
            <v>81</v>
          </cell>
          <cell r="W123">
            <v>388</v>
          </cell>
          <cell r="X123">
            <v>1011</v>
          </cell>
        </row>
        <row r="124">
          <cell r="A124" t="str">
            <v>Fragilaria crotonensis</v>
          </cell>
          <cell r="B124" t="str">
            <v>NBNSYS0100046439</v>
          </cell>
          <cell r="C124">
            <v>13370040</v>
          </cell>
          <cell r="D124" t="str">
            <v>13370040</v>
          </cell>
          <cell r="E124" t="str">
            <v>Bacillariophyceae</v>
          </cell>
          <cell r="F124" t="str">
            <v>Pennales</v>
          </cell>
          <cell r="G124" t="str">
            <v>Fragilaria crotonensis</v>
          </cell>
          <cell r="I124" t="str">
            <v>CUBOID/RECTANGLE</v>
          </cell>
          <cell r="J124" t="str">
            <v>N/A</v>
          </cell>
          <cell r="Q124">
            <v>0</v>
          </cell>
          <cell r="V124">
            <v>169</v>
          </cell>
          <cell r="W124">
            <v>640</v>
          </cell>
          <cell r="X124">
            <v>2228</v>
          </cell>
        </row>
        <row r="125">
          <cell r="A125" t="str">
            <v>Navicula</v>
          </cell>
          <cell r="B125" t="str">
            <v>NBNSYS0100049162</v>
          </cell>
          <cell r="C125">
            <v>13520000</v>
          </cell>
          <cell r="D125" t="str">
            <v>13520000</v>
          </cell>
          <cell r="E125" t="str">
            <v>Bacillariophyceae</v>
          </cell>
          <cell r="F125" t="str">
            <v>Pennales</v>
          </cell>
          <cell r="G125" t="str">
            <v>Navicula sp.</v>
          </cell>
          <cell r="I125" t="str">
            <v>CUBOID/RECTANGLE</v>
          </cell>
          <cell r="J125" t="str">
            <v>N/A</v>
          </cell>
          <cell r="Q125">
            <v>0</v>
          </cell>
        </row>
        <row r="126">
          <cell r="A126" t="str">
            <v>Nitzschia</v>
          </cell>
          <cell r="B126" t="str">
            <v>NBNSYS0100049690</v>
          </cell>
          <cell r="C126">
            <v>13540000</v>
          </cell>
          <cell r="D126" t="str">
            <v>13540000</v>
          </cell>
          <cell r="E126" t="str">
            <v>Bacillariophyceae</v>
          </cell>
          <cell r="F126" t="str">
            <v>Pennales</v>
          </cell>
          <cell r="G126" t="str">
            <v>Nitzschia sp.</v>
          </cell>
          <cell r="I126" t="str">
            <v>CUBOID/RECTANGLE</v>
          </cell>
          <cell r="J126" t="str">
            <v>N/A</v>
          </cell>
          <cell r="Q126">
            <v>0</v>
          </cell>
        </row>
        <row r="127">
          <cell r="A127" t="str">
            <v>Nitzschia acicularis</v>
          </cell>
          <cell r="B127" t="str">
            <v>NBNSYS0100049698</v>
          </cell>
          <cell r="C127">
            <v>13540020</v>
          </cell>
          <cell r="D127" t="str">
            <v>13540020</v>
          </cell>
          <cell r="E127" t="str">
            <v>Bacillariophyceae</v>
          </cell>
          <cell r="F127" t="str">
            <v>Pennales</v>
          </cell>
          <cell r="G127" t="str">
            <v>Nitzschia acicularis</v>
          </cell>
          <cell r="I127" t="str">
            <v>CUBOID/RECTANGLE * 0.5</v>
          </cell>
          <cell r="J127" t="str">
            <v>N/A</v>
          </cell>
          <cell r="Q127">
            <v>0</v>
          </cell>
          <cell r="V127">
            <v>37</v>
          </cell>
          <cell r="W127">
            <v>200</v>
          </cell>
          <cell r="X127">
            <v>912</v>
          </cell>
          <cell r="Y127" t="str">
            <v/>
          </cell>
        </row>
        <row r="128">
          <cell r="A128" t="str">
            <v>Synedra</v>
          </cell>
          <cell r="B128" t="str">
            <v>NBNSYS0100053627</v>
          </cell>
          <cell r="C128">
            <v>13810000</v>
          </cell>
          <cell r="D128" t="str">
            <v>13810000</v>
          </cell>
          <cell r="E128" t="str">
            <v>Bacillariophyceae</v>
          </cell>
          <cell r="F128" t="str">
            <v>Pennales</v>
          </cell>
          <cell r="G128" t="str">
            <v>Synedra sp.</v>
          </cell>
          <cell r="I128" t="str">
            <v>CUBOID/RECTANGLE</v>
          </cell>
          <cell r="J128" t="str">
            <v>N/A</v>
          </cell>
          <cell r="Q128">
            <v>0</v>
          </cell>
        </row>
        <row r="129">
          <cell r="A129" t="str">
            <v>Synedra acus</v>
          </cell>
          <cell r="B129" t="str">
            <v>NBNSYS0100053630</v>
          </cell>
          <cell r="C129">
            <v>13810010</v>
          </cell>
          <cell r="D129" t="str">
            <v>13810010</v>
          </cell>
          <cell r="E129" t="str">
            <v>Bacillariophyceae</v>
          </cell>
          <cell r="F129" t="str">
            <v>Pennales</v>
          </cell>
          <cell r="G129" t="str">
            <v>Synedra acus</v>
          </cell>
          <cell r="I129" t="str">
            <v>CUBOID/RECTANGLE</v>
          </cell>
          <cell r="J129" t="str">
            <v>N/A</v>
          </cell>
          <cell r="Q129">
            <v>0</v>
          </cell>
          <cell r="V129">
            <v>544</v>
          </cell>
          <cell r="W129">
            <v>880</v>
          </cell>
          <cell r="X129">
            <v>2700</v>
          </cell>
        </row>
        <row r="130">
          <cell r="A130" t="str">
            <v>Synedra nana</v>
          </cell>
          <cell r="B130" t="str">
            <v>NBNSYS0100053643</v>
          </cell>
          <cell r="C130">
            <v>13810120</v>
          </cell>
          <cell r="D130" t="str">
            <v>13810120</v>
          </cell>
          <cell r="E130" t="str">
            <v>Bacillariophyceae</v>
          </cell>
          <cell r="F130" t="str">
            <v>Pennales</v>
          </cell>
          <cell r="G130" t="str">
            <v>Synedra nana</v>
          </cell>
          <cell r="I130" t="str">
            <v>CUBOID/RECTANGLE</v>
          </cell>
          <cell r="J130" t="str">
            <v>N/A</v>
          </cell>
          <cell r="Q130">
            <v>0</v>
          </cell>
          <cell r="W130">
            <v>158</v>
          </cell>
        </row>
        <row r="131">
          <cell r="A131" t="str">
            <v>Synedra ulna</v>
          </cell>
          <cell r="B131" t="str">
            <v>NBNSYS0100053652</v>
          </cell>
          <cell r="C131">
            <v>13810180</v>
          </cell>
          <cell r="D131" t="str">
            <v>13810180</v>
          </cell>
          <cell r="E131" t="str">
            <v>Bacillariophyceae</v>
          </cell>
          <cell r="F131" t="str">
            <v>Pennales</v>
          </cell>
          <cell r="G131" t="str">
            <v>Synedra ulna</v>
          </cell>
          <cell r="I131" t="str">
            <v>CUBOID/RECTANGLE</v>
          </cell>
          <cell r="J131" t="str">
            <v>N/A</v>
          </cell>
          <cell r="Q131">
            <v>0</v>
          </cell>
          <cell r="V131">
            <v>920</v>
          </cell>
          <cell r="W131">
            <v>1600</v>
          </cell>
          <cell r="X131">
            <v>9800</v>
          </cell>
        </row>
        <row r="132">
          <cell r="A132" t="str">
            <v>Tabellaria</v>
          </cell>
          <cell r="B132" t="str">
            <v>NBNSYS0100053702</v>
          </cell>
          <cell r="C132">
            <v>13820000</v>
          </cell>
          <cell r="D132" t="str">
            <v>13820000</v>
          </cell>
          <cell r="E132" t="str">
            <v>Bacillariophyceae</v>
          </cell>
          <cell r="F132" t="str">
            <v>Pennales</v>
          </cell>
          <cell r="G132" t="str">
            <v>Tabellaria sp.</v>
          </cell>
          <cell r="I132" t="str">
            <v>CUBOID/RECTANGLE</v>
          </cell>
          <cell r="J132" t="str">
            <v>N/A</v>
          </cell>
          <cell r="Q132">
            <v>0</v>
          </cell>
        </row>
        <row r="133">
          <cell r="A133" t="str">
            <v>Tabellaria fenestrata</v>
          </cell>
          <cell r="B133" t="str">
            <v>NBNSYS0100053703</v>
          </cell>
          <cell r="C133">
            <v>13820010</v>
          </cell>
          <cell r="D133" t="str">
            <v>13820010</v>
          </cell>
          <cell r="E133" t="str">
            <v>Bacillariophyceae</v>
          </cell>
          <cell r="F133" t="str">
            <v>Pennales</v>
          </cell>
          <cell r="G133" t="str">
            <v>Tabellaria fenestrata</v>
          </cell>
          <cell r="I133" t="str">
            <v>CUBOID/RECTANGLE</v>
          </cell>
          <cell r="J133" t="str">
            <v>N/A</v>
          </cell>
          <cell r="Q133">
            <v>0</v>
          </cell>
          <cell r="V133">
            <v>828</v>
          </cell>
          <cell r="X133">
            <v>2185</v>
          </cell>
        </row>
        <row r="134">
          <cell r="A134" t="str">
            <v>Tabellaria flocculosa</v>
          </cell>
          <cell r="B134" t="str">
            <v>NBNSYS0100053704</v>
          </cell>
          <cell r="C134">
            <v>13820020</v>
          </cell>
          <cell r="D134" t="str">
            <v>13820020</v>
          </cell>
          <cell r="E134" t="str">
            <v>Bacillariophyceae</v>
          </cell>
          <cell r="F134" t="str">
            <v>Pennales</v>
          </cell>
          <cell r="G134" t="str">
            <v>Tabellaria flocculosa</v>
          </cell>
          <cell r="I134" t="str">
            <v>CUBOID/RECTANGLE</v>
          </cell>
          <cell r="J134" t="str">
            <v>N/A</v>
          </cell>
          <cell r="Q134">
            <v>0</v>
          </cell>
          <cell r="V134">
            <v>440</v>
          </cell>
          <cell r="W134">
            <v>1185</v>
          </cell>
          <cell r="X134">
            <v>7349</v>
          </cell>
        </row>
        <row r="135">
          <cell r="A135" t="str">
            <v>Tabellaria flocculosa var. asterionelloides</v>
          </cell>
          <cell r="B135" t="str">
            <v>NBNSYS0100053705</v>
          </cell>
          <cell r="C135">
            <v>13820022</v>
          </cell>
          <cell r="D135" t="str">
            <v>13820022</v>
          </cell>
          <cell r="E135" t="str">
            <v>Bacillariophyceae</v>
          </cell>
          <cell r="F135" t="str">
            <v>Pennales</v>
          </cell>
          <cell r="G135" t="str">
            <v>Tabellaria flocculosa var. asterionelloides</v>
          </cell>
          <cell r="I135" t="str">
            <v>CUBOID/RECTANGLE</v>
          </cell>
          <cell r="J135" t="str">
            <v>N/A</v>
          </cell>
          <cell r="Q135">
            <v>0</v>
          </cell>
          <cell r="W135">
            <v>2402</v>
          </cell>
        </row>
        <row r="136">
          <cell r="A136" t="str">
            <v>Carteria</v>
          </cell>
          <cell r="B136" t="str">
            <v>NBNSYS0100043088</v>
          </cell>
          <cell r="C136">
            <v>16060000</v>
          </cell>
          <cell r="D136" t="str">
            <v>16060000</v>
          </cell>
          <cell r="E136" t="str">
            <v>Chlorophyceae</v>
          </cell>
          <cell r="F136" t="str">
            <v>Volvocales</v>
          </cell>
          <cell r="G136" t="str">
            <v>Carteria sp.</v>
          </cell>
          <cell r="I136" t="str">
            <v>CIRCLE BASED ELLIPSE</v>
          </cell>
          <cell r="J136" t="str">
            <v>N/A</v>
          </cell>
          <cell r="Q136">
            <v>0</v>
          </cell>
        </row>
        <row r="137">
          <cell r="A137" t="str">
            <v>Chlamydomonas</v>
          </cell>
          <cell r="B137" t="str">
            <v>NBNSYS0100043433</v>
          </cell>
          <cell r="C137">
            <v>16180000</v>
          </cell>
          <cell r="D137" t="str">
            <v>16180000</v>
          </cell>
          <cell r="E137" t="str">
            <v>Chlorophyceae</v>
          </cell>
          <cell r="F137" t="str">
            <v>Volvocales</v>
          </cell>
          <cell r="G137" t="str">
            <v>Chlamydomonas sp.</v>
          </cell>
          <cell r="I137" t="str">
            <v>CIRCLE BASED ELLIPSE</v>
          </cell>
          <cell r="J137" t="str">
            <v>N/A</v>
          </cell>
          <cell r="Q137">
            <v>0</v>
          </cell>
        </row>
        <row r="138">
          <cell r="A138" t="str">
            <v>Eudorina elegans</v>
          </cell>
          <cell r="B138" t="str">
            <v>NBNSYS0100046077</v>
          </cell>
          <cell r="C138">
            <v>16260010</v>
          </cell>
          <cell r="D138" t="str">
            <v>16260010</v>
          </cell>
          <cell r="E138" t="str">
            <v>Chlorophyceae</v>
          </cell>
          <cell r="F138" t="str">
            <v>Volvocales</v>
          </cell>
          <cell r="G138" t="str">
            <v>Eudorina elegans</v>
          </cell>
          <cell r="H138" t="str">
            <v xml:space="preserve">0.25 SPHERE </v>
          </cell>
          <cell r="I138" t="str">
            <v>SPHERE</v>
          </cell>
          <cell r="J138">
            <v>0</v>
          </cell>
          <cell r="Q138">
            <v>0</v>
          </cell>
        </row>
        <row r="139">
          <cell r="A139" t="str">
            <v>Pandorina</v>
          </cell>
          <cell r="B139" t="str">
            <v>NBNSYS0100050346</v>
          </cell>
          <cell r="C139">
            <v>16470000</v>
          </cell>
          <cell r="D139" t="str">
            <v>16470000</v>
          </cell>
          <cell r="E139" t="str">
            <v>Chlorophyceae</v>
          </cell>
          <cell r="F139" t="str">
            <v>Volvocales</v>
          </cell>
          <cell r="G139" t="str">
            <v>Pandorina sp.</v>
          </cell>
          <cell r="H139" t="str">
            <v>SPHERE</v>
          </cell>
          <cell r="I139" t="str">
            <v>SPHERE</v>
          </cell>
          <cell r="J139">
            <v>0</v>
          </cell>
          <cell r="Q139">
            <v>0</v>
          </cell>
        </row>
        <row r="140">
          <cell r="A140" t="str">
            <v>Pandorina morum</v>
          </cell>
          <cell r="B140" t="str">
            <v>NBNSYS0100050347</v>
          </cell>
          <cell r="C140">
            <v>16470010</v>
          </cell>
          <cell r="D140" t="str">
            <v>16470010</v>
          </cell>
          <cell r="E140" t="str">
            <v>Chlorophyceae</v>
          </cell>
          <cell r="F140" t="str">
            <v>Volvocales</v>
          </cell>
          <cell r="G140" t="str">
            <v>Pandorina morum</v>
          </cell>
          <cell r="H140" t="str">
            <v>SPHERE</v>
          </cell>
          <cell r="I140" t="str">
            <v>SPHERE</v>
          </cell>
          <cell r="J140">
            <v>0</v>
          </cell>
          <cell r="Q140">
            <v>0</v>
          </cell>
          <cell r="V140">
            <v>49</v>
          </cell>
          <cell r="X140">
            <v>2078</v>
          </cell>
        </row>
        <row r="141">
          <cell r="A141" t="str">
            <v>Volvox</v>
          </cell>
          <cell r="B141" t="str">
            <v>NBNSYS0100054508</v>
          </cell>
          <cell r="C141">
            <v>16770010</v>
          </cell>
          <cell r="D141">
            <v>16770010</v>
          </cell>
          <cell r="E141" t="str">
            <v>Chlorophyceae</v>
          </cell>
          <cell r="F141" t="str">
            <v>Volvocales</v>
          </cell>
          <cell r="G141" t="str">
            <v>Volvox sp.</v>
          </cell>
          <cell r="I141" t="str">
            <v>CIRCLE BASED ELLIPSE</v>
          </cell>
          <cell r="J141" t="str">
            <v>N/A</v>
          </cell>
          <cell r="Q141">
            <v>0</v>
          </cell>
        </row>
        <row r="142">
          <cell r="A142" t="str">
            <v>Volvox aureus</v>
          </cell>
          <cell r="B142" t="str">
            <v>NBNSYS0100054509</v>
          </cell>
          <cell r="C142">
            <v>16770010</v>
          </cell>
          <cell r="D142" t="str">
            <v>16770010</v>
          </cell>
          <cell r="E142" t="str">
            <v>Chlorophyceae</v>
          </cell>
          <cell r="F142" t="str">
            <v>Volvocales</v>
          </cell>
          <cell r="G142" t="str">
            <v>Volvox aureus</v>
          </cell>
          <cell r="I142" t="str">
            <v>CIRCLE BASED ELLIPSE</v>
          </cell>
          <cell r="J142" t="str">
            <v>N/A</v>
          </cell>
          <cell r="Q142">
            <v>0</v>
          </cell>
          <cell r="W142">
            <v>509</v>
          </cell>
        </row>
        <row r="143">
          <cell r="A143" t="str">
            <v>Unidentified green</v>
          </cell>
          <cell r="C143">
            <v>17000000</v>
          </cell>
          <cell r="D143" t="str">
            <v>17000000</v>
          </cell>
          <cell r="E143" t="str">
            <v>Chlorophyceae</v>
          </cell>
          <cell r="G143" t="str">
            <v>Unidentified non-flagellate green</v>
          </cell>
          <cell r="I143" t="str">
            <v>SPHERE</v>
          </cell>
          <cell r="J143" t="str">
            <v>N/A</v>
          </cell>
          <cell r="Q143">
            <v>0</v>
          </cell>
        </row>
        <row r="144">
          <cell r="A144" t="str">
            <v>Actinastrum hantzschii</v>
          </cell>
          <cell r="B144" t="str">
            <v>NBNSYS0100041647</v>
          </cell>
          <cell r="C144">
            <v>17020010</v>
          </cell>
          <cell r="D144" t="str">
            <v>17020010</v>
          </cell>
          <cell r="E144" t="str">
            <v>Chlorophyceae</v>
          </cell>
          <cell r="F144" t="str">
            <v>Chlorococcales</v>
          </cell>
          <cell r="G144" t="str">
            <v>Actinastrum hantzschii</v>
          </cell>
          <cell r="I144" t="str">
            <v>CONE</v>
          </cell>
          <cell r="J144" t="str">
            <v>N/A</v>
          </cell>
          <cell r="Q144">
            <v>0</v>
          </cell>
          <cell r="V144">
            <v>31</v>
          </cell>
          <cell r="X144">
            <v>205</v>
          </cell>
        </row>
        <row r="145">
          <cell r="A145" t="str">
            <v>Ankistrodesmus</v>
          </cell>
          <cell r="B145" t="str">
            <v>NBNSYS0100042032</v>
          </cell>
          <cell r="C145">
            <v>17050000</v>
          </cell>
          <cell r="D145" t="str">
            <v>17050000</v>
          </cell>
          <cell r="E145" t="str">
            <v>Chlorophyceae</v>
          </cell>
          <cell r="F145" t="str">
            <v>Chlorococcales</v>
          </cell>
          <cell r="G145" t="str">
            <v>Ankistrodesmus sp.</v>
          </cell>
          <cell r="I145" t="str">
            <v>CONE</v>
          </cell>
          <cell r="J145" t="str">
            <v>N/A</v>
          </cell>
          <cell r="Q145">
            <v>0</v>
          </cell>
        </row>
        <row r="146">
          <cell r="A146" t="str">
            <v>Ankistrodesmus falcatus</v>
          </cell>
          <cell r="B146" t="str">
            <v>NBNSYS0100042035</v>
          </cell>
          <cell r="C146">
            <v>17050030</v>
          </cell>
          <cell r="D146" t="str">
            <v>17050030</v>
          </cell>
          <cell r="E146" t="str">
            <v>Chlorophyceae</v>
          </cell>
          <cell r="F146" t="str">
            <v>Chlorococcales</v>
          </cell>
          <cell r="G146" t="str">
            <v>Ankistrodesmus falcatus</v>
          </cell>
          <cell r="I146" t="str">
            <v>CONE</v>
          </cell>
          <cell r="J146" t="str">
            <v>N/A</v>
          </cell>
          <cell r="Q146">
            <v>0</v>
          </cell>
          <cell r="V146">
            <v>17</v>
          </cell>
          <cell r="X146">
            <v>181</v>
          </cell>
        </row>
        <row r="147">
          <cell r="A147" t="str">
            <v>Ankistrodesmus fusiformis</v>
          </cell>
          <cell r="B147" t="str">
            <v>NBNSYS0100042038</v>
          </cell>
          <cell r="C147">
            <v>17050050</v>
          </cell>
          <cell r="D147" t="str">
            <v>17050050</v>
          </cell>
          <cell r="E147" t="str">
            <v>Chlorophyceae</v>
          </cell>
          <cell r="F147" t="str">
            <v>Chlorococcales</v>
          </cell>
          <cell r="G147" t="str">
            <v>Ankistrodesmus fusiformis</v>
          </cell>
          <cell r="I147" t="str">
            <v>CONE</v>
          </cell>
          <cell r="J147" t="str">
            <v>N/A</v>
          </cell>
          <cell r="Q147">
            <v>0</v>
          </cell>
          <cell r="V147">
            <v>16</v>
          </cell>
          <cell r="X147">
            <v>132</v>
          </cell>
        </row>
        <row r="148">
          <cell r="A148" t="str">
            <v>Ankyra judayi</v>
          </cell>
          <cell r="B148" t="str">
            <v>NBNSYS0100042043</v>
          </cell>
          <cell r="C148">
            <v>17060020</v>
          </cell>
          <cell r="D148" t="str">
            <v>17060020</v>
          </cell>
          <cell r="E148" t="str">
            <v>Chlorophyceae</v>
          </cell>
          <cell r="F148" t="str">
            <v>Chlorococcales</v>
          </cell>
          <cell r="G148" t="str">
            <v>Ankyra judayi</v>
          </cell>
          <cell r="I148" t="str">
            <v>CONE</v>
          </cell>
          <cell r="J148" t="str">
            <v>N/A</v>
          </cell>
          <cell r="Q148">
            <v>0</v>
          </cell>
          <cell r="V148">
            <v>3</v>
          </cell>
          <cell r="X148">
            <v>71</v>
          </cell>
        </row>
        <row r="149">
          <cell r="A149" t="str">
            <v>Botryococcus</v>
          </cell>
          <cell r="B149" t="str">
            <v>NBNSYS0100042644</v>
          </cell>
          <cell r="C149">
            <v>17080000</v>
          </cell>
          <cell r="D149" t="str">
            <v>17080000</v>
          </cell>
          <cell r="E149" t="str">
            <v>Chlorophyceae</v>
          </cell>
          <cell r="F149" t="str">
            <v>?</v>
          </cell>
          <cell r="G149" t="str">
            <v>Botryococcus sp.</v>
          </cell>
          <cell r="H149" t="str">
            <v>CIRCLE BASED ELLIPSE</v>
          </cell>
          <cell r="I149" t="str">
            <v>CIRCLE BASED ELLIPSE</v>
          </cell>
          <cell r="J149">
            <v>0</v>
          </cell>
          <cell r="Q149">
            <v>0</v>
          </cell>
        </row>
        <row r="150">
          <cell r="A150" t="str">
            <v>Botryococcus braunii</v>
          </cell>
          <cell r="B150" t="str">
            <v>NBNSYS0100042645</v>
          </cell>
          <cell r="C150">
            <v>17080010</v>
          </cell>
          <cell r="D150" t="str">
            <v>17080010</v>
          </cell>
          <cell r="E150" t="str">
            <v>Chlorophyceae</v>
          </cell>
          <cell r="G150" t="str">
            <v>Botryococcus braunii</v>
          </cell>
          <cell r="H150" t="str">
            <v>CIRCLE BASED ELLIPSE</v>
          </cell>
          <cell r="I150" t="str">
            <v>CIRCLE BASED ELLIPSE</v>
          </cell>
          <cell r="J150">
            <v>0</v>
          </cell>
          <cell r="Q150">
            <v>0</v>
          </cell>
          <cell r="W150">
            <v>52</v>
          </cell>
        </row>
        <row r="151">
          <cell r="A151" t="str">
            <v>Closteriopsis</v>
          </cell>
          <cell r="B151" t="str">
            <v>NBNSYS0100043706</v>
          </cell>
          <cell r="C151">
            <v>17170000</v>
          </cell>
          <cell r="D151" t="str">
            <v>17170000</v>
          </cell>
          <cell r="E151" t="str">
            <v>Chlorophyceae</v>
          </cell>
          <cell r="F151" t="str">
            <v>Chlorococcales</v>
          </cell>
          <cell r="G151" t="str">
            <v>Closteriopsis sp.</v>
          </cell>
          <cell r="I151" t="str">
            <v>CONE</v>
          </cell>
          <cell r="J151" t="str">
            <v>N/A</v>
          </cell>
          <cell r="Q151">
            <v>0</v>
          </cell>
        </row>
        <row r="152">
          <cell r="A152" t="str">
            <v>Closteriopsis acicularis</v>
          </cell>
          <cell r="B152" t="str">
            <v>NBNSYS0100043707</v>
          </cell>
          <cell r="C152">
            <v>17170010</v>
          </cell>
          <cell r="D152" t="str">
            <v>17170010</v>
          </cell>
          <cell r="E152" t="str">
            <v>Chlorophyceae</v>
          </cell>
          <cell r="F152" t="str">
            <v>Chlorococcales</v>
          </cell>
          <cell r="G152" t="str">
            <v>Closteriopsis acicularis</v>
          </cell>
          <cell r="I152" t="str">
            <v>CONE</v>
          </cell>
          <cell r="J152" t="str">
            <v>N/A</v>
          </cell>
          <cell r="Q152">
            <v>0</v>
          </cell>
        </row>
        <row r="153">
          <cell r="A153" t="str">
            <v>Closteriopsis longissima</v>
          </cell>
          <cell r="B153" t="str">
            <v>NBNSYS0100043708</v>
          </cell>
          <cell r="C153">
            <v>17170020</v>
          </cell>
          <cell r="D153" t="str">
            <v>17170020</v>
          </cell>
          <cell r="E153" t="str">
            <v>Chlorophyceae</v>
          </cell>
          <cell r="F153" t="str">
            <v>Chlorococcales</v>
          </cell>
          <cell r="G153" t="str">
            <v>Closteriopsis longissima</v>
          </cell>
          <cell r="I153" t="str">
            <v>CONE</v>
          </cell>
          <cell r="J153" t="str">
            <v>N/A</v>
          </cell>
          <cell r="Q153">
            <v>0</v>
          </cell>
        </row>
        <row r="154">
          <cell r="A154" t="str">
            <v>Coelastrum</v>
          </cell>
          <cell r="B154" t="str">
            <v>NBNSYS0100043897</v>
          </cell>
          <cell r="C154">
            <v>17200000</v>
          </cell>
          <cell r="D154" t="str">
            <v>17200000</v>
          </cell>
          <cell r="E154" t="str">
            <v>Chlorophyceae</v>
          </cell>
          <cell r="F154" t="str">
            <v>Chlorococcales</v>
          </cell>
          <cell r="G154" t="str">
            <v>Coelastrum sp.</v>
          </cell>
          <cell r="H154" t="str">
            <v>SPHERE</v>
          </cell>
          <cell r="I154" t="str">
            <v>SPHERE</v>
          </cell>
          <cell r="J154">
            <v>0</v>
          </cell>
          <cell r="Q154">
            <v>0</v>
          </cell>
        </row>
        <row r="155">
          <cell r="A155" t="str">
            <v>Coelastrum astroideum</v>
          </cell>
          <cell r="B155" t="str">
            <v>NBNSYS0100043898</v>
          </cell>
          <cell r="C155">
            <v>17200010</v>
          </cell>
          <cell r="D155" t="str">
            <v>17200010</v>
          </cell>
          <cell r="E155" t="str">
            <v>Chlorophyceae</v>
          </cell>
          <cell r="F155" t="str">
            <v>Chlorococcales</v>
          </cell>
          <cell r="G155" t="str">
            <v>Coelastrum astroideum</v>
          </cell>
          <cell r="H155" t="str">
            <v>SPHERE</v>
          </cell>
          <cell r="I155" t="str">
            <v>CIRCLE BASED ELLIPSE</v>
          </cell>
          <cell r="J155">
            <v>0</v>
          </cell>
          <cell r="Q155">
            <v>0</v>
          </cell>
          <cell r="V155">
            <v>31</v>
          </cell>
          <cell r="W155">
            <v>258</v>
          </cell>
          <cell r="X155">
            <v>716</v>
          </cell>
        </row>
        <row r="156">
          <cell r="A156" t="str">
            <v>Coelastrum microporum</v>
          </cell>
          <cell r="B156" t="str">
            <v>NBNSYS0100043899</v>
          </cell>
          <cell r="C156">
            <v>17200020</v>
          </cell>
          <cell r="D156" t="str">
            <v>17200020</v>
          </cell>
          <cell r="E156" t="str">
            <v>Chlorophyceae</v>
          </cell>
          <cell r="F156" t="str">
            <v>Chlorococcales</v>
          </cell>
          <cell r="G156" t="str">
            <v>Coelastrum microporum</v>
          </cell>
          <cell r="H156" t="str">
            <v>SPHERE</v>
          </cell>
          <cell r="I156" t="str">
            <v>SPHERE</v>
          </cell>
          <cell r="J156">
            <v>0</v>
          </cell>
          <cell r="Q156">
            <v>0</v>
          </cell>
          <cell r="V156">
            <v>19</v>
          </cell>
          <cell r="X156">
            <v>293</v>
          </cell>
        </row>
        <row r="157">
          <cell r="A157" t="str">
            <v>Coelastrum sphaericum</v>
          </cell>
          <cell r="B157" t="str">
            <v>NBNSYS0100043904</v>
          </cell>
          <cell r="C157">
            <v>17200070</v>
          </cell>
          <cell r="D157" t="str">
            <v>17200070</v>
          </cell>
          <cell r="E157" t="str">
            <v>Chlorophyceae</v>
          </cell>
          <cell r="F157" t="str">
            <v>Chlorococcales</v>
          </cell>
          <cell r="G157" t="str">
            <v>Coelastrum sphaericum</v>
          </cell>
          <cell r="H157" t="str">
            <v>SPHERE</v>
          </cell>
          <cell r="I157" t="str">
            <v>SPHERE</v>
          </cell>
          <cell r="J157">
            <v>0</v>
          </cell>
          <cell r="Q157">
            <v>0</v>
          </cell>
          <cell r="V157">
            <v>58</v>
          </cell>
          <cell r="W157">
            <v>95</v>
          </cell>
          <cell r="X157">
            <v>130</v>
          </cell>
        </row>
        <row r="158">
          <cell r="A158" t="str">
            <v>Coenochloris fottii</v>
          </cell>
          <cell r="B158" t="str">
            <v>NBNSYS0100043927</v>
          </cell>
          <cell r="C158">
            <v>17210010</v>
          </cell>
          <cell r="D158" t="str">
            <v>17210010</v>
          </cell>
          <cell r="E158" t="str">
            <v>Chlorophyceae</v>
          </cell>
          <cell r="F158" t="str">
            <v>Chlorococcales</v>
          </cell>
          <cell r="G158" t="str">
            <v>Coenochloris fottii</v>
          </cell>
          <cell r="I158" t="str">
            <v>CIRCLE BASED ELLIPSE</v>
          </cell>
          <cell r="J158" t="str">
            <v>N/A</v>
          </cell>
          <cell r="Q158">
            <v>0</v>
          </cell>
        </row>
        <row r="159">
          <cell r="A159" t="str">
            <v>Coenocystis planctonica</v>
          </cell>
          <cell r="B159" t="str">
            <v>NHMSYS0000523659</v>
          </cell>
          <cell r="C159">
            <v>17230020</v>
          </cell>
          <cell r="D159" t="str">
            <v>17230020</v>
          </cell>
          <cell r="E159" t="str">
            <v>Chlorophyceae</v>
          </cell>
          <cell r="F159" t="str">
            <v>Chlorococcales</v>
          </cell>
          <cell r="G159" t="str">
            <v>Coenocystis planktonica</v>
          </cell>
          <cell r="I159" t="str">
            <v>CIRCLE BASED ELLIPSE</v>
          </cell>
          <cell r="J159" t="str">
            <v>N/A</v>
          </cell>
          <cell r="Q159">
            <v>0</v>
          </cell>
          <cell r="V159">
            <v>4000</v>
          </cell>
          <cell r="X159">
            <v>32226</v>
          </cell>
        </row>
        <row r="160">
          <cell r="A160" t="str">
            <v>Crucigenia</v>
          </cell>
          <cell r="B160" t="str">
            <v>NBNSYS0100044646</v>
          </cell>
          <cell r="C160">
            <v>17250000</v>
          </cell>
          <cell r="D160" t="str">
            <v>17250000</v>
          </cell>
          <cell r="E160" t="str">
            <v>Chlorophyceae</v>
          </cell>
          <cell r="F160" t="str">
            <v>Chlorococcales</v>
          </cell>
          <cell r="G160" t="str">
            <v>Crucigenia sp.</v>
          </cell>
          <cell r="I160" t="str">
            <v xml:space="preserve">OVAL BASED ELLIPSE </v>
          </cell>
          <cell r="J160" t="str">
            <v>N/A</v>
          </cell>
          <cell r="Q160">
            <v>0</v>
          </cell>
        </row>
        <row r="161">
          <cell r="A161" t="str">
            <v>Crucigenia tetrapedia</v>
          </cell>
          <cell r="B161" t="str">
            <v>NBNSYS0100044649</v>
          </cell>
          <cell r="C161">
            <v>17250030</v>
          </cell>
          <cell r="D161" t="str">
            <v>17250030</v>
          </cell>
          <cell r="E161" t="str">
            <v>Chlorophyceae</v>
          </cell>
          <cell r="F161" t="str">
            <v>Chlorococcales</v>
          </cell>
          <cell r="G161" t="str">
            <v>Crucigenia tetrapedia</v>
          </cell>
          <cell r="I161" t="str">
            <v>CUBOID/RECTANGLE</v>
          </cell>
          <cell r="J161" t="str">
            <v>N/A</v>
          </cell>
          <cell r="Q161">
            <v>0</v>
          </cell>
          <cell r="V161">
            <v>15</v>
          </cell>
          <cell r="X161">
            <v>189</v>
          </cell>
        </row>
        <row r="162">
          <cell r="A162" t="str">
            <v>Dictyosphaerium pulchellum</v>
          </cell>
          <cell r="B162" t="str">
            <v>NBNSYS0100045318</v>
          </cell>
          <cell r="C162">
            <v>17330040</v>
          </cell>
          <cell r="D162" t="str">
            <v>17330040</v>
          </cell>
          <cell r="E162" t="str">
            <v>Chlorophyceae</v>
          </cell>
          <cell r="F162" t="str">
            <v>Chlorococcales</v>
          </cell>
          <cell r="G162" t="str">
            <v>Dictyosphaerium pulchellum</v>
          </cell>
          <cell r="H162" t="str">
            <v xml:space="preserve">0.25 SPHERE </v>
          </cell>
          <cell r="I162" t="str">
            <v>SPHERE</v>
          </cell>
          <cell r="J162">
            <v>0</v>
          </cell>
          <cell r="Q162">
            <v>0</v>
          </cell>
          <cell r="V162">
            <v>15</v>
          </cell>
          <cell r="X162">
            <v>167</v>
          </cell>
        </row>
        <row r="163">
          <cell r="A163" t="str">
            <v>Didymocystis</v>
          </cell>
          <cell r="B163" t="str">
            <v>NBNSYS0100045320</v>
          </cell>
          <cell r="C163">
            <v>17340000</v>
          </cell>
          <cell r="D163" t="str">
            <v>17340000</v>
          </cell>
          <cell r="E163" t="str">
            <v>Chlorophyceae</v>
          </cell>
          <cell r="F163" t="str">
            <v>Chlorococcales</v>
          </cell>
          <cell r="G163" t="str">
            <v>Didymocystis sp</v>
          </cell>
          <cell r="I163" t="str">
            <v>CIRCLE BASED ELLIPSE</v>
          </cell>
          <cell r="J163" t="str">
            <v>N/A</v>
          </cell>
          <cell r="Q163">
            <v>0</v>
          </cell>
        </row>
        <row r="164">
          <cell r="A164" t="str">
            <v>Didymogenes palatina</v>
          </cell>
          <cell r="B164" t="str">
            <v>NBNSYS0100045324</v>
          </cell>
          <cell r="C164">
            <v>17350020</v>
          </cell>
          <cell r="D164" t="str">
            <v>17350020</v>
          </cell>
          <cell r="E164" t="str">
            <v>Chlorophyceae</v>
          </cell>
          <cell r="F164" t="str">
            <v>Chlorococcales</v>
          </cell>
          <cell r="G164" t="str">
            <v>Didymogenes palatina</v>
          </cell>
          <cell r="I164" t="str">
            <v>CIRCLE BASED ELLIPSE</v>
          </cell>
          <cell r="J164" t="str">
            <v>N/A</v>
          </cell>
          <cell r="Q164">
            <v>0</v>
          </cell>
          <cell r="V164">
            <v>19</v>
          </cell>
          <cell r="W164">
            <v>21</v>
          </cell>
          <cell r="X164">
            <v>24</v>
          </cell>
        </row>
        <row r="165">
          <cell r="A165" t="str">
            <v>Gloeocystis</v>
          </cell>
          <cell r="B165" t="str">
            <v>NBNSYS0100046612</v>
          </cell>
          <cell r="C165">
            <v>17420000</v>
          </cell>
          <cell r="D165" t="str">
            <v>17420000</v>
          </cell>
          <cell r="E165" t="str">
            <v>Chlorophyceae</v>
          </cell>
          <cell r="F165" t="str">
            <v>Chlorococcales</v>
          </cell>
          <cell r="G165" t="str">
            <v>Gloeocystis sp.</v>
          </cell>
          <cell r="I165" t="str">
            <v>SPHERE</v>
          </cell>
          <cell r="J165" t="str">
            <v>N/A</v>
          </cell>
          <cell r="Q165">
            <v>0</v>
          </cell>
        </row>
        <row r="166">
          <cell r="A166" t="str">
            <v>Golenkinia</v>
          </cell>
          <cell r="B166" t="str">
            <v>NBNSYS0100046672</v>
          </cell>
          <cell r="C166">
            <v>17430000</v>
          </cell>
          <cell r="D166" t="str">
            <v>17430000</v>
          </cell>
          <cell r="E166" t="str">
            <v>Chlorophyceae</v>
          </cell>
          <cell r="F166" t="str">
            <v>Chlorococcales</v>
          </cell>
          <cell r="G166" t="str">
            <v>Golenkinia sp.</v>
          </cell>
          <cell r="I166" t="str">
            <v>SPHERE</v>
          </cell>
          <cell r="J166" t="str">
            <v>N/A</v>
          </cell>
          <cell r="Q166">
            <v>0</v>
          </cell>
        </row>
        <row r="167">
          <cell r="A167" t="str">
            <v>Golenkinia radiata</v>
          </cell>
          <cell r="B167" t="str">
            <v>NBNSYS0100046676</v>
          </cell>
          <cell r="C167">
            <v>17430020</v>
          </cell>
          <cell r="D167" t="str">
            <v>17430020</v>
          </cell>
          <cell r="E167" t="str">
            <v>Chlorophyceae</v>
          </cell>
          <cell r="F167" t="str">
            <v>Chlorococcales</v>
          </cell>
          <cell r="G167" t="str">
            <v>Golenkinia radiata</v>
          </cell>
          <cell r="I167" t="str">
            <v>SPHERE</v>
          </cell>
          <cell r="J167" t="str">
            <v>N/A</v>
          </cell>
          <cell r="Q167">
            <v>0</v>
          </cell>
          <cell r="V167">
            <v>448</v>
          </cell>
          <cell r="X167">
            <v>1732</v>
          </cell>
        </row>
        <row r="168">
          <cell r="A168" t="str">
            <v>Golenkiniopsis longispina</v>
          </cell>
          <cell r="B168" t="str">
            <v>NBNSYS0100046679</v>
          </cell>
          <cell r="C168">
            <v>17440020</v>
          </cell>
          <cell r="D168" t="str">
            <v>17440020</v>
          </cell>
          <cell r="E168" t="str">
            <v>Chlorophyceae</v>
          </cell>
          <cell r="F168" t="str">
            <v>Chlorococcales</v>
          </cell>
          <cell r="G168" t="str">
            <v>Golenkiniopsis longispina</v>
          </cell>
          <cell r="I168" t="str">
            <v>SPHERE</v>
          </cell>
          <cell r="J168" t="str">
            <v>N/A</v>
          </cell>
          <cell r="Q168">
            <v>0</v>
          </cell>
          <cell r="W168">
            <v>523</v>
          </cell>
        </row>
        <row r="169">
          <cell r="A169" t="str">
            <v>Lagerheimia</v>
          </cell>
          <cell r="B169" t="str">
            <v>NBNSYS0100047837</v>
          </cell>
          <cell r="C169">
            <v>17540000</v>
          </cell>
          <cell r="D169" t="str">
            <v>17540000</v>
          </cell>
          <cell r="E169" t="str">
            <v>Chlorophyceae</v>
          </cell>
          <cell r="F169" t="str">
            <v>Chlorococcales</v>
          </cell>
          <cell r="G169" t="str">
            <v>Lagerheimia sp.</v>
          </cell>
          <cell r="I169" t="str">
            <v>CIRCLE BASED CYLINDER - LONG</v>
          </cell>
          <cell r="J169" t="str">
            <v>N/A</v>
          </cell>
          <cell r="Q169">
            <v>0</v>
          </cell>
        </row>
        <row r="170">
          <cell r="A170" t="str">
            <v>Lagerheimia genevensis</v>
          </cell>
          <cell r="B170" t="str">
            <v>NBNSYS0100047841</v>
          </cell>
          <cell r="C170">
            <v>17540040</v>
          </cell>
          <cell r="D170" t="str">
            <v>17540040</v>
          </cell>
          <cell r="E170" t="str">
            <v>Chlorophyceae</v>
          </cell>
          <cell r="F170" t="str">
            <v>Chlorococcales</v>
          </cell>
          <cell r="G170" t="str">
            <v>Lagerheimia genevensis</v>
          </cell>
          <cell r="I170" t="str">
            <v>CIRCLE BASED CYLINDER - LONG</v>
          </cell>
          <cell r="J170" t="str">
            <v>N/A</v>
          </cell>
          <cell r="Q170">
            <v>0</v>
          </cell>
          <cell r="V170">
            <v>12</v>
          </cell>
          <cell r="W170">
            <v>35</v>
          </cell>
          <cell r="X170">
            <v>144</v>
          </cell>
        </row>
        <row r="171">
          <cell r="A171" t="str">
            <v>Micractinium</v>
          </cell>
          <cell r="B171" t="str">
            <v>NBNSYS0100048715</v>
          </cell>
          <cell r="C171">
            <v>17570000</v>
          </cell>
          <cell r="D171" t="str">
            <v>17570000</v>
          </cell>
          <cell r="E171" t="str">
            <v>Chlorophyceae</v>
          </cell>
          <cell r="F171" t="str">
            <v>Chlorococcales</v>
          </cell>
          <cell r="G171" t="str">
            <v>Micractinium sp</v>
          </cell>
          <cell r="I171" t="str">
            <v>SPHERE</v>
          </cell>
          <cell r="J171" t="str">
            <v>N/A</v>
          </cell>
          <cell r="Q171">
            <v>0</v>
          </cell>
        </row>
        <row r="172">
          <cell r="A172" t="str">
            <v>Micractinium pusillum</v>
          </cell>
          <cell r="B172" t="str">
            <v>NBNSYS0100048716</v>
          </cell>
          <cell r="C172">
            <v>17570010</v>
          </cell>
          <cell r="D172" t="str">
            <v>17570010</v>
          </cell>
          <cell r="E172" t="str">
            <v>Chlorophyceae</v>
          </cell>
          <cell r="F172" t="str">
            <v>Chlorococcales</v>
          </cell>
          <cell r="G172" t="str">
            <v>Micractinium pusillum</v>
          </cell>
          <cell r="I172" t="str">
            <v>SPHERE</v>
          </cell>
          <cell r="J172" t="str">
            <v>N/A</v>
          </cell>
          <cell r="Q172">
            <v>0</v>
          </cell>
          <cell r="V172">
            <v>31</v>
          </cell>
          <cell r="X172">
            <v>485</v>
          </cell>
        </row>
        <row r="173">
          <cell r="A173" t="str">
            <v>Monoraphidium</v>
          </cell>
          <cell r="B173" t="str">
            <v>NBNSYS0100049005</v>
          </cell>
          <cell r="C173">
            <v>17580000</v>
          </cell>
          <cell r="D173" t="str">
            <v>17580000</v>
          </cell>
          <cell r="E173" t="str">
            <v>Chlorophyceae</v>
          </cell>
          <cell r="F173" t="str">
            <v>Chlorococcales</v>
          </cell>
          <cell r="G173" t="str">
            <v>Monoraphidium sp.</v>
          </cell>
          <cell r="I173" t="str">
            <v>CONE</v>
          </cell>
          <cell r="J173" t="str">
            <v>N/A</v>
          </cell>
          <cell r="Q173">
            <v>0</v>
          </cell>
        </row>
        <row r="174">
          <cell r="A174" t="str">
            <v>Monoraphidium arcuatum</v>
          </cell>
          <cell r="B174" t="str">
            <v>NBNSYS0100049007</v>
          </cell>
          <cell r="C174">
            <v>17580010</v>
          </cell>
          <cell r="D174" t="str">
            <v>17580010</v>
          </cell>
          <cell r="E174" t="str">
            <v>Chlorophyceae</v>
          </cell>
          <cell r="F174" t="str">
            <v>Chlorococcales</v>
          </cell>
          <cell r="G174" t="str">
            <v>Monoraphidium arcuatum</v>
          </cell>
          <cell r="I174" t="str">
            <v>CONE</v>
          </cell>
          <cell r="J174" t="str">
            <v>N/A</v>
          </cell>
          <cell r="Q174">
            <v>0</v>
          </cell>
          <cell r="V174">
            <v>26</v>
          </cell>
          <cell r="X174">
            <v>121</v>
          </cell>
        </row>
        <row r="175">
          <cell r="A175" t="str">
            <v>Monoraphidium contortum</v>
          </cell>
          <cell r="B175" t="str">
            <v>NBNSYS0100049008</v>
          </cell>
          <cell r="C175">
            <v>17580020</v>
          </cell>
          <cell r="D175" t="str">
            <v>17580020</v>
          </cell>
          <cell r="E175" t="str">
            <v>Chlorophyceae</v>
          </cell>
          <cell r="F175" t="str">
            <v>Chlorococcales</v>
          </cell>
          <cell r="G175" t="str">
            <v>Monoraphidium contortum</v>
          </cell>
          <cell r="I175" t="str">
            <v>CONE</v>
          </cell>
          <cell r="J175" t="str">
            <v>N/A</v>
          </cell>
          <cell r="Q175">
            <v>0</v>
          </cell>
          <cell r="V175">
            <v>4</v>
          </cell>
          <cell r="X175">
            <v>68</v>
          </cell>
        </row>
        <row r="176">
          <cell r="A176" t="str">
            <v>Monoraphidium convolutum</v>
          </cell>
          <cell r="B176" t="str">
            <v>NBNSYS0100049009</v>
          </cell>
          <cell r="C176">
            <v>17580030</v>
          </cell>
          <cell r="D176" t="str">
            <v>17580030</v>
          </cell>
          <cell r="E176" t="str">
            <v>Chlorophyceae</v>
          </cell>
          <cell r="F176" t="str">
            <v>Chlorococcales</v>
          </cell>
          <cell r="G176" t="str">
            <v>Monoraphidium convolutum</v>
          </cell>
          <cell r="I176" t="str">
            <v>CONE</v>
          </cell>
          <cell r="J176" t="str">
            <v>N/A</v>
          </cell>
          <cell r="Q176">
            <v>0</v>
          </cell>
          <cell r="V176">
            <v>44</v>
          </cell>
          <cell r="X176">
            <v>107</v>
          </cell>
        </row>
        <row r="177">
          <cell r="A177" t="str">
            <v>Monoraphidium griffithii</v>
          </cell>
          <cell r="B177" t="str">
            <v>NBNSYS0100049011</v>
          </cell>
          <cell r="C177">
            <v>17580040</v>
          </cell>
          <cell r="D177" t="str">
            <v>17580040</v>
          </cell>
          <cell r="E177" t="str">
            <v>Chlorophyceae</v>
          </cell>
          <cell r="F177" t="str">
            <v>Chlorococcales</v>
          </cell>
          <cell r="G177" t="str">
            <v>Monoraphidium griffithii</v>
          </cell>
          <cell r="I177" t="str">
            <v>CONE</v>
          </cell>
          <cell r="J177" t="str">
            <v>N/A</v>
          </cell>
          <cell r="Q177">
            <v>0</v>
          </cell>
          <cell r="V177">
            <v>31</v>
          </cell>
          <cell r="X177">
            <v>421</v>
          </cell>
        </row>
        <row r="178">
          <cell r="A178" t="str">
            <v>Monoraphidium irregulare</v>
          </cell>
          <cell r="B178" t="str">
            <v>NBNSYS0100049006</v>
          </cell>
          <cell r="C178">
            <v>17580050</v>
          </cell>
          <cell r="D178" t="str">
            <v>17580050</v>
          </cell>
          <cell r="E178" t="str">
            <v>Chlorophyceae</v>
          </cell>
          <cell r="F178" t="str">
            <v>Chlorococcales</v>
          </cell>
          <cell r="G178" t="str">
            <v>Monoraphidium irregulare</v>
          </cell>
          <cell r="I178" t="str">
            <v>CONE</v>
          </cell>
          <cell r="J178" t="str">
            <v>N/A</v>
          </cell>
          <cell r="Q178">
            <v>0</v>
          </cell>
          <cell r="W178">
            <v>353</v>
          </cell>
        </row>
        <row r="179">
          <cell r="A179" t="str">
            <v>Monoraphidium komarkovae</v>
          </cell>
          <cell r="B179" t="str">
            <v>NBNSYS0100049012</v>
          </cell>
          <cell r="C179">
            <v>17580070</v>
          </cell>
          <cell r="D179" t="str">
            <v>17580070</v>
          </cell>
          <cell r="E179" t="str">
            <v>Chlorophyceae</v>
          </cell>
          <cell r="F179" t="str">
            <v>Chlorococcales</v>
          </cell>
          <cell r="G179" t="str">
            <v>Monoraphidium komarkovae</v>
          </cell>
          <cell r="I179" t="str">
            <v>CONE</v>
          </cell>
          <cell r="J179" t="str">
            <v>N/A</v>
          </cell>
          <cell r="Q179">
            <v>0</v>
          </cell>
          <cell r="V179">
            <v>44</v>
          </cell>
          <cell r="X179">
            <v>283</v>
          </cell>
        </row>
        <row r="180">
          <cell r="A180" t="str">
            <v>Monoraphidium minutum</v>
          </cell>
          <cell r="B180" t="str">
            <v>NBNSYS0100049014</v>
          </cell>
          <cell r="C180">
            <v>17580080</v>
          </cell>
          <cell r="D180" t="str">
            <v>17580080</v>
          </cell>
          <cell r="E180" t="str">
            <v>Chlorophyceae</v>
          </cell>
          <cell r="F180" t="str">
            <v>Chlorococcales</v>
          </cell>
          <cell r="G180" t="str">
            <v>Monoraphidium minutum</v>
          </cell>
          <cell r="I180" t="str">
            <v>CONE</v>
          </cell>
          <cell r="J180" t="str">
            <v>N/A</v>
          </cell>
          <cell r="Q180">
            <v>0</v>
          </cell>
          <cell r="V180">
            <v>32</v>
          </cell>
          <cell r="X180">
            <v>103</v>
          </cell>
        </row>
        <row r="181">
          <cell r="A181" t="str">
            <v>Monoraphidium pusillum</v>
          </cell>
          <cell r="B181" t="str">
            <v>NBNSYS0100049017</v>
          </cell>
          <cell r="C181">
            <v>17580110</v>
          </cell>
          <cell r="D181" t="str">
            <v>17580110</v>
          </cell>
          <cell r="E181" t="str">
            <v>Chlorophyceae</v>
          </cell>
          <cell r="F181" t="str">
            <v>Chlorococcales</v>
          </cell>
          <cell r="G181" t="str">
            <v>Monoraphidium pusillum</v>
          </cell>
          <cell r="I181" t="str">
            <v>CONE</v>
          </cell>
          <cell r="J181" t="str">
            <v>N/A</v>
          </cell>
          <cell r="Q181">
            <v>0</v>
          </cell>
          <cell r="W181">
            <v>124</v>
          </cell>
        </row>
        <row r="182">
          <cell r="A182" t="str">
            <v>Monoraphidium tortile</v>
          </cell>
          <cell r="B182" t="str">
            <v>NBNSYS0100049018</v>
          </cell>
          <cell r="C182">
            <v>17580120</v>
          </cell>
          <cell r="D182" t="str">
            <v>17580120</v>
          </cell>
          <cell r="E182" t="str">
            <v>Chlorophyceae</v>
          </cell>
          <cell r="F182" t="str">
            <v>Chlorococcales</v>
          </cell>
          <cell r="G182" t="str">
            <v>Monoraphidium tortile</v>
          </cell>
          <cell r="I182" t="str">
            <v>CONE</v>
          </cell>
          <cell r="J182" t="str">
            <v>N/A</v>
          </cell>
          <cell r="Q182">
            <v>0</v>
          </cell>
          <cell r="V182">
            <v>3</v>
          </cell>
          <cell r="X182">
            <v>102</v>
          </cell>
        </row>
        <row r="183">
          <cell r="A183" t="str">
            <v>Oocystis</v>
          </cell>
          <cell r="B183" t="str">
            <v>NBNSYS0100050080</v>
          </cell>
          <cell r="C183">
            <v>17640000</v>
          </cell>
          <cell r="D183" t="str">
            <v>17640000</v>
          </cell>
          <cell r="E183" t="str">
            <v>Chlorophyceae</v>
          </cell>
          <cell r="F183" t="str">
            <v>Chlorococcales</v>
          </cell>
          <cell r="G183" t="str">
            <v>Oocystis sp.</v>
          </cell>
          <cell r="I183" t="str">
            <v>CIRCLE BASED ELLIPSE</v>
          </cell>
          <cell r="J183" t="str">
            <v>N/A</v>
          </cell>
          <cell r="Q183">
            <v>0</v>
          </cell>
        </row>
        <row r="184">
          <cell r="A184" t="str">
            <v>Oocystis borgei</v>
          </cell>
          <cell r="B184" t="str">
            <v>NBNSYS0100050085</v>
          </cell>
          <cell r="C184">
            <v>17640030</v>
          </cell>
          <cell r="D184" t="str">
            <v>17640130</v>
          </cell>
          <cell r="E184" t="str">
            <v>Chlorophyceae</v>
          </cell>
          <cell r="F184" t="str">
            <v>Chlorococcales</v>
          </cell>
          <cell r="G184" t="str">
            <v>Oocystis borgei</v>
          </cell>
          <cell r="I184" t="str">
            <v>CIRCLE BASED ELLIPSE</v>
          </cell>
          <cell r="J184" t="str">
            <v>N/A</v>
          </cell>
          <cell r="Q184">
            <v>0</v>
          </cell>
          <cell r="W184">
            <v>1415</v>
          </cell>
        </row>
        <row r="185">
          <cell r="A185" t="str">
            <v>Oocystis lacustris</v>
          </cell>
          <cell r="B185" t="str">
            <v>NBNSYS0100050087</v>
          </cell>
          <cell r="C185">
            <v>17640050</v>
          </cell>
          <cell r="D185" t="str">
            <v>17640050</v>
          </cell>
          <cell r="E185" t="str">
            <v>Chlorophyceae</v>
          </cell>
          <cell r="F185" t="str">
            <v>Chlorococcales</v>
          </cell>
          <cell r="G185" t="str">
            <v>Oocystis lacustris</v>
          </cell>
          <cell r="I185" t="str">
            <v>CIRCLE BASED ELLIPSE</v>
          </cell>
          <cell r="J185" t="str">
            <v>N/A</v>
          </cell>
          <cell r="Q185">
            <v>0</v>
          </cell>
          <cell r="V185">
            <v>73</v>
          </cell>
          <cell r="W185">
            <v>110</v>
          </cell>
          <cell r="X185">
            <v>411</v>
          </cell>
        </row>
        <row r="186">
          <cell r="A186" t="str">
            <v>Pediastrum</v>
          </cell>
          <cell r="B186" t="str">
            <v>NBNSYS0100050496</v>
          </cell>
          <cell r="C186">
            <v>17680000</v>
          </cell>
          <cell r="D186" t="str">
            <v>17680000</v>
          </cell>
          <cell r="E186" t="str">
            <v>Chlorophyceae</v>
          </cell>
          <cell r="F186" t="str">
            <v>Chlorococcales</v>
          </cell>
          <cell r="G186" t="str">
            <v>Pediastrum sp.</v>
          </cell>
          <cell r="H186" t="str">
            <v>CIRCLE BASED CYLINDER - SHORT</v>
          </cell>
          <cell r="J186">
            <v>0</v>
          </cell>
          <cell r="Q186" t="str">
            <v>N/A</v>
          </cell>
        </row>
        <row r="187">
          <cell r="A187" t="str">
            <v>Pediastrum biradiatum</v>
          </cell>
          <cell r="B187" t="str">
            <v>NBNSYS0100050499</v>
          </cell>
          <cell r="C187">
            <v>17680020</v>
          </cell>
          <cell r="D187" t="str">
            <v>17680020</v>
          </cell>
          <cell r="E187" t="str">
            <v>Chlorophyceae</v>
          </cell>
          <cell r="F187" t="str">
            <v>Chlorococcales</v>
          </cell>
          <cell r="G187" t="str">
            <v>Pediastrum biradiatum</v>
          </cell>
          <cell r="H187" t="str">
            <v>CIRCLE BASED CYLINDER - SHORT</v>
          </cell>
          <cell r="J187">
            <v>0</v>
          </cell>
          <cell r="O187">
            <v>5888</v>
          </cell>
          <cell r="Q187" t="str">
            <v>N/A</v>
          </cell>
        </row>
        <row r="188">
          <cell r="A188" t="str">
            <v>Pediastrum boryanum</v>
          </cell>
          <cell r="B188" t="str">
            <v>NBNSYS0100050500</v>
          </cell>
          <cell r="C188">
            <v>17680030</v>
          </cell>
          <cell r="D188" t="str">
            <v>17680030</v>
          </cell>
          <cell r="E188" t="str">
            <v>Chlorophyceae</v>
          </cell>
          <cell r="F188" t="str">
            <v>Chlorococcales</v>
          </cell>
          <cell r="G188" t="str">
            <v>Pediastrum boryanum</v>
          </cell>
          <cell r="H188" t="str">
            <v>CIRCLE BASED CYLINDER - SHORT</v>
          </cell>
          <cell r="J188">
            <v>0</v>
          </cell>
          <cell r="N188">
            <v>1963</v>
          </cell>
          <cell r="P188">
            <v>20096</v>
          </cell>
          <cell r="Q188" t="str">
            <v>N/A</v>
          </cell>
        </row>
        <row r="189">
          <cell r="A189" t="str">
            <v>Pediastrum duplex</v>
          </cell>
          <cell r="B189" t="str">
            <v>NBNSYS0100050503</v>
          </cell>
          <cell r="C189">
            <v>17680050</v>
          </cell>
          <cell r="D189" t="str">
            <v>17680050</v>
          </cell>
          <cell r="E189" t="str">
            <v>Chlorophyceae</v>
          </cell>
          <cell r="F189" t="str">
            <v>Chlorococcales</v>
          </cell>
          <cell r="G189" t="str">
            <v>Pediastrum duplex</v>
          </cell>
          <cell r="H189" t="str">
            <v>CIRCLE BASED CYLINDER - SHORT</v>
          </cell>
          <cell r="J189">
            <v>0</v>
          </cell>
          <cell r="N189">
            <v>1903</v>
          </cell>
          <cell r="P189">
            <v>17663</v>
          </cell>
          <cell r="Q189" t="str">
            <v>N/A</v>
          </cell>
        </row>
        <row r="190">
          <cell r="A190" t="str">
            <v>Pediastrum simplex</v>
          </cell>
          <cell r="B190" t="str">
            <v>NBNSYS0100050509</v>
          </cell>
          <cell r="C190">
            <v>17680080</v>
          </cell>
          <cell r="D190" t="str">
            <v>17680080</v>
          </cell>
          <cell r="E190" t="str">
            <v>Chlorophyceae</v>
          </cell>
          <cell r="F190" t="str">
            <v>Chlorococcales</v>
          </cell>
          <cell r="G190" t="str">
            <v>Pediastrum simplex</v>
          </cell>
          <cell r="H190" t="str">
            <v>CIRCLE BASED CYLINDER - SHORT</v>
          </cell>
          <cell r="J190">
            <v>0</v>
          </cell>
          <cell r="O190">
            <v>6359</v>
          </cell>
          <cell r="Q190" t="str">
            <v>N/A</v>
          </cell>
        </row>
        <row r="191">
          <cell r="A191" t="str">
            <v>Pediastrum tetras</v>
          </cell>
          <cell r="B191" t="str">
            <v>NBNSYS0100050510</v>
          </cell>
          <cell r="C191">
            <v>17680090</v>
          </cell>
          <cell r="D191" t="str">
            <v>17680090</v>
          </cell>
          <cell r="E191" t="str">
            <v>Chlorophyceae</v>
          </cell>
          <cell r="F191" t="str">
            <v>Chlorococcales</v>
          </cell>
          <cell r="G191" t="str">
            <v>Pediastrum tetras</v>
          </cell>
          <cell r="H191" t="str">
            <v>CIRCLE BASED CYLINDER - SHORT</v>
          </cell>
          <cell r="J191">
            <v>0</v>
          </cell>
          <cell r="N191">
            <v>804</v>
          </cell>
          <cell r="P191">
            <v>1809</v>
          </cell>
          <cell r="Q191" t="str">
            <v>N/A</v>
          </cell>
        </row>
        <row r="192">
          <cell r="A192" t="str">
            <v>Planktosphaeria gelatinosa</v>
          </cell>
          <cell r="B192" t="str">
            <v>NBNSYS0100051116</v>
          </cell>
          <cell r="C192">
            <v>17690010</v>
          </cell>
          <cell r="D192" t="str">
            <v>17690010</v>
          </cell>
          <cell r="E192" t="str">
            <v>Chlorophyceae</v>
          </cell>
          <cell r="F192" t="str">
            <v>Chlorococcales</v>
          </cell>
          <cell r="G192" t="str">
            <v>Planktosphaeria gelatinosa</v>
          </cell>
          <cell r="I192" t="str">
            <v>SPHERE</v>
          </cell>
          <cell r="J192" t="str">
            <v>N/A</v>
          </cell>
          <cell r="Q192">
            <v>0</v>
          </cell>
          <cell r="V192">
            <v>187</v>
          </cell>
          <cell r="W192">
            <v>643</v>
          </cell>
          <cell r="X192">
            <v>8181</v>
          </cell>
        </row>
        <row r="193">
          <cell r="A193" t="str">
            <v>Quadrigula</v>
          </cell>
          <cell r="B193" t="str">
            <v>NBNSYS0100051893</v>
          </cell>
          <cell r="C193">
            <v>17780000</v>
          </cell>
          <cell r="D193" t="str">
            <v>17780000</v>
          </cell>
          <cell r="E193" t="str">
            <v>Chlorophyceae</v>
          </cell>
          <cell r="F193" t="str">
            <v>Chlorococcales</v>
          </cell>
          <cell r="G193" t="str">
            <v>Quadrigula sp.</v>
          </cell>
          <cell r="I193" t="str">
            <v>CONE</v>
          </cell>
          <cell r="J193" t="str">
            <v>N/A</v>
          </cell>
          <cell r="Q193">
            <v>0</v>
          </cell>
        </row>
        <row r="194">
          <cell r="A194" t="str">
            <v>Scenedesmus</v>
          </cell>
          <cell r="B194" t="str">
            <v>NBNSYS0100052297</v>
          </cell>
          <cell r="C194">
            <v>17810000</v>
          </cell>
          <cell r="D194" t="str">
            <v>17810000</v>
          </cell>
          <cell r="E194" t="str">
            <v>Chlorophyceae</v>
          </cell>
          <cell r="F194" t="str">
            <v>Chlorococcales</v>
          </cell>
          <cell r="G194" t="str">
            <v>Scenedesmus sp.</v>
          </cell>
          <cell r="I194" t="str">
            <v>CIRCLE BASED ELLIPSE</v>
          </cell>
          <cell r="J194" t="str">
            <v>N/A</v>
          </cell>
          <cell r="Q194">
            <v>0</v>
          </cell>
        </row>
        <row r="195">
          <cell r="A195" t="str">
            <v>Scenedesmus acuminatus</v>
          </cell>
          <cell r="B195" t="str">
            <v>NBNSYS0100052302</v>
          </cell>
          <cell r="C195">
            <v>17810030</v>
          </cell>
          <cell r="D195" t="str">
            <v>17810030</v>
          </cell>
          <cell r="E195" t="str">
            <v>Chlorophyceae</v>
          </cell>
          <cell r="F195" t="str">
            <v>Chlorococcales</v>
          </cell>
          <cell r="G195" t="str">
            <v>Scenedesmus acuminatus</v>
          </cell>
          <cell r="I195" t="str">
            <v>CIRCLE BASED ELLIPSE</v>
          </cell>
          <cell r="J195" t="str">
            <v>N/A</v>
          </cell>
          <cell r="Q195">
            <v>0</v>
          </cell>
          <cell r="V195">
            <v>11</v>
          </cell>
          <cell r="X195">
            <v>394</v>
          </cell>
        </row>
        <row r="196">
          <cell r="A196" t="str">
            <v>Scenedesmus armatus</v>
          </cell>
          <cell r="B196" t="str">
            <v>NBNSYS0100052307</v>
          </cell>
          <cell r="C196">
            <v>17810080</v>
          </cell>
          <cell r="D196" t="str">
            <v>17810080</v>
          </cell>
          <cell r="E196" t="str">
            <v>Chlorophyceae</v>
          </cell>
          <cell r="F196" t="str">
            <v>Chlorococcales</v>
          </cell>
          <cell r="G196" t="str">
            <v>Scenedesmus armatus</v>
          </cell>
          <cell r="I196" t="str">
            <v>CIRCLE BASED ELLIPSE</v>
          </cell>
          <cell r="J196" t="str">
            <v>N/A</v>
          </cell>
          <cell r="Q196">
            <v>0</v>
          </cell>
          <cell r="V196">
            <v>19</v>
          </cell>
          <cell r="X196">
            <v>289</v>
          </cell>
        </row>
        <row r="197">
          <cell r="A197" t="str">
            <v>Scenedesmus communis</v>
          </cell>
          <cell r="B197" t="str">
            <v>NHMSYS0000560002</v>
          </cell>
          <cell r="C197">
            <v>17810160</v>
          </cell>
          <cell r="D197" t="str">
            <v>17810160</v>
          </cell>
          <cell r="E197" t="str">
            <v>Chlorophyceae</v>
          </cell>
          <cell r="F197" t="str">
            <v>Chlorococcales</v>
          </cell>
          <cell r="G197" t="str">
            <v>Scenedesmus quadricauda</v>
          </cell>
          <cell r="I197" t="str">
            <v>CIRCLE BASED ELLIPSE</v>
          </cell>
          <cell r="J197" t="str">
            <v>N/A</v>
          </cell>
          <cell r="Q197">
            <v>0</v>
          </cell>
        </row>
        <row r="198">
          <cell r="A198" t="str">
            <v>Scenedesmus falcatus</v>
          </cell>
          <cell r="B198" t="str">
            <v>NBNSYS0100052321</v>
          </cell>
          <cell r="C198">
            <v>17810220</v>
          </cell>
          <cell r="D198" t="str">
            <v>17810220</v>
          </cell>
          <cell r="E198" t="str">
            <v>Chlorophyceae</v>
          </cell>
          <cell r="F198" t="str">
            <v>Chlorococcales</v>
          </cell>
          <cell r="G198" t="str">
            <v>Scenedesmus falcatus</v>
          </cell>
          <cell r="I198" t="str">
            <v>CIRCLE BASED ELLIPSE</v>
          </cell>
          <cell r="J198" t="str">
            <v>N/A</v>
          </cell>
          <cell r="Q198">
            <v>0</v>
          </cell>
        </row>
        <row r="199">
          <cell r="A199" t="str">
            <v>Scenedesmus opoliensis</v>
          </cell>
          <cell r="B199" t="str">
            <v>NBNSYS0100052334</v>
          </cell>
          <cell r="C199">
            <v>17810340</v>
          </cell>
          <cell r="D199" t="str">
            <v>17810340</v>
          </cell>
          <cell r="E199" t="str">
            <v>Chlorophyceae</v>
          </cell>
          <cell r="F199" t="str">
            <v>Chlorococcales</v>
          </cell>
          <cell r="G199" t="str">
            <v>Scenedesmus opoliensis</v>
          </cell>
          <cell r="I199" t="str">
            <v>CIRCLE BASED ELLIPSE</v>
          </cell>
          <cell r="J199" t="str">
            <v>N/A</v>
          </cell>
          <cell r="Q199">
            <v>0</v>
          </cell>
          <cell r="V199">
            <v>28</v>
          </cell>
          <cell r="X199">
            <v>430</v>
          </cell>
        </row>
        <row r="200">
          <cell r="A200" t="str">
            <v>Schroederia</v>
          </cell>
          <cell r="B200" t="str">
            <v>NBNSYS0100052380</v>
          </cell>
          <cell r="C200">
            <v>17830000</v>
          </cell>
          <cell r="D200" t="str">
            <v>17830000</v>
          </cell>
          <cell r="E200" t="str">
            <v>Chlorophyceae</v>
          </cell>
          <cell r="F200" t="str">
            <v>Chlorococcales</v>
          </cell>
          <cell r="G200" t="str">
            <v>Schroederia sp.</v>
          </cell>
          <cell r="I200" t="str">
            <v>CONE</v>
          </cell>
          <cell r="J200" t="str">
            <v>N/A</v>
          </cell>
          <cell r="Q200">
            <v>0</v>
          </cell>
        </row>
        <row r="201">
          <cell r="A201" t="str">
            <v>Schroederia robusta</v>
          </cell>
          <cell r="C201">
            <v>17830020</v>
          </cell>
          <cell r="D201" t="str">
            <v>17830020</v>
          </cell>
          <cell r="E201" t="str">
            <v>Chlorophyceae</v>
          </cell>
          <cell r="F201" t="str">
            <v>Chlorococcales</v>
          </cell>
          <cell r="G201" t="str">
            <v>Schroederia robusta</v>
          </cell>
          <cell r="I201" t="str">
            <v>CONE</v>
          </cell>
          <cell r="J201" t="str">
            <v>N/A</v>
          </cell>
          <cell r="Q201">
            <v>0</v>
          </cell>
        </row>
        <row r="202">
          <cell r="A202" t="str">
            <v>Schroederia setigera</v>
          </cell>
          <cell r="B202" t="str">
            <v>NBNSYS0100052383</v>
          </cell>
          <cell r="C202">
            <v>17830030</v>
          </cell>
          <cell r="D202" t="str">
            <v>17830030</v>
          </cell>
          <cell r="E202" t="str">
            <v>Chlorophyceae</v>
          </cell>
          <cell r="F202" t="str">
            <v>Chlorococcales</v>
          </cell>
          <cell r="G202" t="str">
            <v>Schroederia setigera</v>
          </cell>
          <cell r="I202" t="str">
            <v>CONE</v>
          </cell>
          <cell r="J202" t="str">
            <v>N/A</v>
          </cell>
          <cell r="Q202">
            <v>0</v>
          </cell>
          <cell r="V202">
            <v>36</v>
          </cell>
          <cell r="W202">
            <v>147</v>
          </cell>
          <cell r="X202">
            <v>793</v>
          </cell>
        </row>
        <row r="203">
          <cell r="A203" t="str">
            <v>Sphaerocystis</v>
          </cell>
          <cell r="B203" t="str">
            <v>NBNSYS0100052725</v>
          </cell>
          <cell r="C203">
            <v>17910000</v>
          </cell>
          <cell r="D203" t="str">
            <v>17910000</v>
          </cell>
          <cell r="E203" t="str">
            <v>Chlorophyceae</v>
          </cell>
          <cell r="F203" t="str">
            <v>Chlorococcales</v>
          </cell>
          <cell r="G203" t="str">
            <v>Sphaerocystis sp.</v>
          </cell>
          <cell r="I203" t="str">
            <v>SPHERE</v>
          </cell>
          <cell r="J203" t="str">
            <v>N/A</v>
          </cell>
          <cell r="Q203">
            <v>0</v>
          </cell>
        </row>
        <row r="204">
          <cell r="A204" t="str">
            <v>Sphaerocystis schroeteri</v>
          </cell>
          <cell r="B204" t="str">
            <v>NBNSYS0100052727</v>
          </cell>
          <cell r="C204">
            <v>17910020</v>
          </cell>
          <cell r="D204" t="str">
            <v>17910020</v>
          </cell>
          <cell r="E204" t="str">
            <v>Chlorophyceae</v>
          </cell>
          <cell r="F204" t="str">
            <v>Chlorococcales</v>
          </cell>
          <cell r="G204" t="str">
            <v>Sphaerocystis schroeteri</v>
          </cell>
          <cell r="I204" t="str">
            <v>SPHERE</v>
          </cell>
          <cell r="J204" t="str">
            <v>N/A</v>
          </cell>
          <cell r="Q204">
            <v>0</v>
          </cell>
          <cell r="W204">
            <v>69</v>
          </cell>
        </row>
        <row r="205">
          <cell r="A205" t="str">
            <v>Tetraedron</v>
          </cell>
          <cell r="B205" t="str">
            <v>NBNSYS0100053862</v>
          </cell>
          <cell r="C205">
            <v>17960000</v>
          </cell>
          <cell r="D205" t="str">
            <v>17960000</v>
          </cell>
          <cell r="E205" t="str">
            <v>Chlorophyceae</v>
          </cell>
          <cell r="F205" t="str">
            <v>Chlorococcales</v>
          </cell>
          <cell r="G205" t="str">
            <v>Tetraedron sp.</v>
          </cell>
          <cell r="I205" t="str">
            <v>CUBOID/RECTANGLE</v>
          </cell>
          <cell r="J205" t="str">
            <v>N/A</v>
          </cell>
          <cell r="Q205">
            <v>0</v>
          </cell>
        </row>
        <row r="206">
          <cell r="A206" t="str">
            <v>Tetraedron caudatum</v>
          </cell>
          <cell r="B206" t="str">
            <v>NBNSYS0100053863</v>
          </cell>
          <cell r="C206">
            <v>17960010</v>
          </cell>
          <cell r="D206" t="str">
            <v>17960010</v>
          </cell>
          <cell r="E206" t="str">
            <v>Chlorophyceae</v>
          </cell>
          <cell r="F206" t="str">
            <v>Chlorococcales</v>
          </cell>
          <cell r="G206" t="str">
            <v>Tetraedron caudatum</v>
          </cell>
          <cell r="I206" t="str">
            <v>CUBOID/RECTANGLE</v>
          </cell>
          <cell r="J206" t="str">
            <v>N/A</v>
          </cell>
          <cell r="Q206">
            <v>0</v>
          </cell>
          <cell r="V206">
            <v>139</v>
          </cell>
          <cell r="X206">
            <v>905</v>
          </cell>
        </row>
        <row r="207">
          <cell r="A207" t="str">
            <v>Tetraedron minimum</v>
          </cell>
          <cell r="B207" t="str">
            <v>NBNSYS0100053865</v>
          </cell>
          <cell r="C207">
            <v>17960030</v>
          </cell>
          <cell r="D207" t="str">
            <v>17960030</v>
          </cell>
          <cell r="E207" t="str">
            <v>Chlorophyceae</v>
          </cell>
          <cell r="F207" t="str">
            <v>Chlorococcales</v>
          </cell>
          <cell r="G207" t="str">
            <v>Tetraedron minimum</v>
          </cell>
          <cell r="I207" t="str">
            <v>CUBOID/RECTANGLE</v>
          </cell>
          <cell r="J207" t="str">
            <v>N/A</v>
          </cell>
          <cell r="Q207">
            <v>0</v>
          </cell>
          <cell r="V207">
            <v>30</v>
          </cell>
          <cell r="X207">
            <v>387</v>
          </cell>
        </row>
        <row r="208">
          <cell r="A208" t="str">
            <v>Tetrastrum</v>
          </cell>
          <cell r="B208" t="str">
            <v>NBNSYS0100053878</v>
          </cell>
          <cell r="C208">
            <v>17970000</v>
          </cell>
          <cell r="D208" t="str">
            <v>17970000</v>
          </cell>
          <cell r="E208" t="str">
            <v>Chlorophyceae</v>
          </cell>
          <cell r="F208" t="str">
            <v>Chlorococcales</v>
          </cell>
          <cell r="G208" t="str">
            <v>Tetrastrum sp.</v>
          </cell>
          <cell r="I208" t="str">
            <v xml:space="preserve">CONE + HEMISPHERE </v>
          </cell>
          <cell r="J208" t="str">
            <v>N/A</v>
          </cell>
          <cell r="Q208">
            <v>0</v>
          </cell>
        </row>
        <row r="209">
          <cell r="A209" t="str">
            <v>Tetrastrum elegans</v>
          </cell>
          <cell r="C209">
            <v>17970010</v>
          </cell>
          <cell r="D209" t="str">
            <v>17970010</v>
          </cell>
          <cell r="E209" t="str">
            <v>Chlorophyceae</v>
          </cell>
          <cell r="F209" t="str">
            <v>Chlorococcales</v>
          </cell>
          <cell r="G209" t="str">
            <v>Tetrastrum elegans</v>
          </cell>
          <cell r="I209" t="str">
            <v xml:space="preserve">CONE + HEMISPHERE </v>
          </cell>
          <cell r="J209" t="str">
            <v>N/A</v>
          </cell>
          <cell r="Q209">
            <v>0</v>
          </cell>
        </row>
        <row r="210">
          <cell r="A210" t="str">
            <v>Tetrastrum staurogeniaeforme</v>
          </cell>
          <cell r="B210" t="str">
            <v>NBNSYS0100053883</v>
          </cell>
          <cell r="C210">
            <v>17970050</v>
          </cell>
          <cell r="D210" t="str">
            <v>17970050</v>
          </cell>
          <cell r="E210" t="str">
            <v>Chlorophyceae</v>
          </cell>
          <cell r="F210" t="str">
            <v>Chlorococcales</v>
          </cell>
          <cell r="G210" t="str">
            <v>Tetrastrum staurogeniaeforme</v>
          </cell>
          <cell r="I210" t="str">
            <v xml:space="preserve">CONE + HEMISPHERE </v>
          </cell>
          <cell r="J210" t="str">
            <v>N/A</v>
          </cell>
          <cell r="Q210">
            <v>0</v>
          </cell>
          <cell r="V210">
            <v>9</v>
          </cell>
          <cell r="X210">
            <v>113</v>
          </cell>
        </row>
        <row r="211">
          <cell r="A211" t="str">
            <v>Tetrastrum triangulare</v>
          </cell>
          <cell r="B211" t="str">
            <v>NHMSYS0000524151</v>
          </cell>
          <cell r="C211">
            <v>17970060</v>
          </cell>
          <cell r="D211" t="str">
            <v>17970060</v>
          </cell>
          <cell r="E211" t="str">
            <v>Chlorophyceae</v>
          </cell>
          <cell r="F211" t="str">
            <v>Chlorococcales</v>
          </cell>
          <cell r="G211" t="str">
            <v>Tetrastrum triangulare</v>
          </cell>
          <cell r="I211" t="str">
            <v xml:space="preserve">CONE + HEMISPHERE </v>
          </cell>
          <cell r="J211" t="str">
            <v>N/A</v>
          </cell>
          <cell r="Q211">
            <v>0</v>
          </cell>
          <cell r="V211">
            <v>29</v>
          </cell>
          <cell r="X211">
            <v>157</v>
          </cell>
        </row>
        <row r="212">
          <cell r="A212" t="str">
            <v>Treubaria setigera</v>
          </cell>
          <cell r="B212" t="str">
            <v>NBNSYS0100054180</v>
          </cell>
          <cell r="C212">
            <v>18010010</v>
          </cell>
          <cell r="D212" t="str">
            <v>18010010</v>
          </cell>
          <cell r="E212" t="str">
            <v>Chlorophyceae</v>
          </cell>
          <cell r="F212" t="str">
            <v>Chlorococcales</v>
          </cell>
          <cell r="G212" t="str">
            <v>Treubaria setigera</v>
          </cell>
          <cell r="I212" t="str">
            <v>CIRCLE BASED CYLINDER - SHORT</v>
          </cell>
          <cell r="J212" t="str">
            <v>N/A</v>
          </cell>
          <cell r="Q212">
            <v>0</v>
          </cell>
        </row>
        <row r="213">
          <cell r="A213" t="str">
            <v>Elakatothrix gelatinosa</v>
          </cell>
          <cell r="B213" t="str">
            <v>NHMSYS0000523710</v>
          </cell>
          <cell r="C213">
            <v>25010010</v>
          </cell>
          <cell r="D213" t="str">
            <v>25010010</v>
          </cell>
          <cell r="E213" t="str">
            <v>Chlorophyceae</v>
          </cell>
          <cell r="F213" t="str">
            <v>Chlorococcales</v>
          </cell>
          <cell r="G213" t="str">
            <v>Elakatothrix gelatinosa</v>
          </cell>
          <cell r="I213" t="str">
            <v xml:space="preserve">CONE + HEMISPHERE </v>
          </cell>
          <cell r="J213" t="str">
            <v>N/A</v>
          </cell>
          <cell r="Q213">
            <v>0</v>
          </cell>
          <cell r="V213">
            <v>41</v>
          </cell>
          <cell r="W213">
            <v>218</v>
          </cell>
          <cell r="X213">
            <v>247</v>
          </cell>
        </row>
        <row r="214">
          <cell r="A214" t="str">
            <v>Koliella</v>
          </cell>
          <cell r="B214" t="str">
            <v>NBNSYS0100047787</v>
          </cell>
          <cell r="C214">
            <v>25030000</v>
          </cell>
          <cell r="D214" t="str">
            <v>25030000</v>
          </cell>
          <cell r="E214" t="str">
            <v>Chlorophyceae</v>
          </cell>
          <cell r="F214" t="str">
            <v>Chlorococcales</v>
          </cell>
          <cell r="G214" t="str">
            <v>Koliella sp.</v>
          </cell>
          <cell r="I214" t="str">
            <v>CONE</v>
          </cell>
          <cell r="J214" t="str">
            <v>N/A</v>
          </cell>
          <cell r="Q214">
            <v>0</v>
          </cell>
        </row>
        <row r="215">
          <cell r="A215" t="str">
            <v>Koliella longiseta</v>
          </cell>
          <cell r="B215" t="str">
            <v>NBNSYS0100047788</v>
          </cell>
          <cell r="C215">
            <v>25030010</v>
          </cell>
          <cell r="D215" t="str">
            <v>25030010</v>
          </cell>
          <cell r="E215" t="str">
            <v>Chlorophyceae</v>
          </cell>
          <cell r="F215" t="str">
            <v>Chlorococcales</v>
          </cell>
          <cell r="G215" t="str">
            <v>Koliella longiseta</v>
          </cell>
          <cell r="I215" t="str">
            <v>CONE</v>
          </cell>
          <cell r="J215" t="str">
            <v>N/A</v>
          </cell>
          <cell r="Q215">
            <v>0</v>
          </cell>
          <cell r="V215">
            <v>11</v>
          </cell>
          <cell r="W215">
            <v>45</v>
          </cell>
          <cell r="X215">
            <v>130</v>
          </cell>
        </row>
        <row r="216">
          <cell r="A216" t="str">
            <v>Closterium</v>
          </cell>
          <cell r="B216" t="str">
            <v>NBNSYS0100043709</v>
          </cell>
          <cell r="C216">
            <v>27040000</v>
          </cell>
          <cell r="D216" t="str">
            <v>27040000</v>
          </cell>
          <cell r="E216" t="str">
            <v>Conjugatophyceae</v>
          </cell>
          <cell r="F216" t="str">
            <v>Zygnematales</v>
          </cell>
          <cell r="G216" t="str">
            <v>Closterium sp.</v>
          </cell>
          <cell r="I216" t="str">
            <v>CONE</v>
          </cell>
          <cell r="J216" t="str">
            <v>N/A</v>
          </cell>
          <cell r="Q216">
            <v>0</v>
          </cell>
        </row>
        <row r="217">
          <cell r="A217" t="str">
            <v>Closterium aciculare</v>
          </cell>
          <cell r="B217" t="str">
            <v>NBNSYS0100043718</v>
          </cell>
          <cell r="C217">
            <v>27040030</v>
          </cell>
          <cell r="D217" t="str">
            <v>27040030</v>
          </cell>
          <cell r="E217" t="str">
            <v>Conjugatophyceae</v>
          </cell>
          <cell r="F217" t="str">
            <v>Zygnematales</v>
          </cell>
          <cell r="G217" t="str">
            <v>Closterium aciculare</v>
          </cell>
          <cell r="I217" t="str">
            <v>CONE</v>
          </cell>
          <cell r="J217" t="str">
            <v>N/A</v>
          </cell>
          <cell r="Q217">
            <v>0</v>
          </cell>
          <cell r="V217">
            <v>234</v>
          </cell>
          <cell r="W217">
            <v>1021</v>
          </cell>
          <cell r="X217">
            <v>1299</v>
          </cell>
        </row>
        <row r="218">
          <cell r="A218" t="str">
            <v>Closterium acutum</v>
          </cell>
          <cell r="B218" t="str">
            <v>NBNSYS0100043719</v>
          </cell>
          <cell r="C218">
            <v>27040040</v>
          </cell>
          <cell r="D218" t="str">
            <v>27040040</v>
          </cell>
          <cell r="E218" t="str">
            <v>Conjugatophyceae</v>
          </cell>
          <cell r="F218" t="str">
            <v>Zygnematales</v>
          </cell>
          <cell r="G218" t="str">
            <v>Closterium acutum</v>
          </cell>
          <cell r="I218" t="str">
            <v>CONE</v>
          </cell>
          <cell r="J218" t="str">
            <v>N/A</v>
          </cell>
          <cell r="Q218">
            <v>0</v>
          </cell>
          <cell r="W218">
            <v>570</v>
          </cell>
          <cell r="X218">
            <v>916</v>
          </cell>
        </row>
        <row r="219">
          <cell r="A219" t="str">
            <v>Closterium acutum var. variabile</v>
          </cell>
          <cell r="B219" t="str">
            <v>NBNSYS0100043722</v>
          </cell>
          <cell r="C219">
            <v>27040044</v>
          </cell>
          <cell r="D219" t="str">
            <v>27040044</v>
          </cell>
          <cell r="E219" t="str">
            <v>Conjugatophyceae</v>
          </cell>
          <cell r="F219" t="str">
            <v>Zygnematales</v>
          </cell>
          <cell r="G219" t="str">
            <v>Closterium acutum v. variabile</v>
          </cell>
          <cell r="I219" t="str">
            <v>CONE</v>
          </cell>
          <cell r="J219" t="str">
            <v>N/A</v>
          </cell>
          <cell r="Q219">
            <v>0</v>
          </cell>
          <cell r="W219">
            <v>377</v>
          </cell>
        </row>
        <row r="220">
          <cell r="A220" t="str">
            <v>Closterium kuetzingii</v>
          </cell>
          <cell r="B220" t="str">
            <v>NBNSYS0100043778</v>
          </cell>
          <cell r="C220">
            <v>27040340</v>
          </cell>
          <cell r="D220" t="str">
            <v>27040340</v>
          </cell>
          <cell r="E220" t="str">
            <v>Conjugatophyceae</v>
          </cell>
          <cell r="F220" t="str">
            <v>Zygnematales</v>
          </cell>
          <cell r="G220" t="str">
            <v>Closterium kuetzingii</v>
          </cell>
          <cell r="I220" t="str">
            <v>CONE</v>
          </cell>
          <cell r="J220" t="str">
            <v>N/A</v>
          </cell>
          <cell r="Q220">
            <v>0</v>
          </cell>
          <cell r="V220">
            <v>21436</v>
          </cell>
          <cell r="X220">
            <v>95529</v>
          </cell>
        </row>
        <row r="221">
          <cell r="A221" t="str">
            <v>Closterium parvulum</v>
          </cell>
          <cell r="B221" t="str">
            <v>NBNSYS0100043805</v>
          </cell>
          <cell r="C221">
            <v>27040500</v>
          </cell>
          <cell r="D221" t="str">
            <v>27040500</v>
          </cell>
          <cell r="E221" t="str">
            <v>Conjugatophyceae</v>
          </cell>
          <cell r="F221" t="str">
            <v>Zygnematales</v>
          </cell>
          <cell r="G221" t="str">
            <v>Closterium parvulum</v>
          </cell>
          <cell r="I221" t="str">
            <v>CONE</v>
          </cell>
          <cell r="J221" t="str">
            <v>N/A</v>
          </cell>
          <cell r="Q221">
            <v>0</v>
          </cell>
          <cell r="V221">
            <v>8150</v>
          </cell>
          <cell r="X221">
            <v>33809</v>
          </cell>
        </row>
        <row r="222">
          <cell r="A222" t="str">
            <v>Cosmarium</v>
          </cell>
          <cell r="B222" t="str">
            <v>NBNSYS0100044089</v>
          </cell>
          <cell r="C222">
            <v>27050000</v>
          </cell>
          <cell r="D222" t="str">
            <v>27050000</v>
          </cell>
          <cell r="E222" t="str">
            <v>Conjugatophyceae</v>
          </cell>
          <cell r="F222" t="str">
            <v>Zygnematales</v>
          </cell>
          <cell r="G222" t="str">
            <v>Cosmarium sp</v>
          </cell>
          <cell r="I222" t="str">
            <v xml:space="preserve">OVAL BASED ELLIPSE </v>
          </cell>
          <cell r="J222" t="str">
            <v>N/A</v>
          </cell>
          <cell r="Q222">
            <v>0</v>
          </cell>
          <cell r="Y222" t="str">
            <v/>
          </cell>
        </row>
        <row r="223">
          <cell r="A223" t="str">
            <v>Euastrum</v>
          </cell>
          <cell r="B223" t="str">
            <v>NBNSYS0100045950</v>
          </cell>
          <cell r="C223">
            <v>27110000</v>
          </cell>
          <cell r="D223" t="str">
            <v>27110000</v>
          </cell>
          <cell r="E223" t="str">
            <v>Conjugatophyceae</v>
          </cell>
          <cell r="F223" t="str">
            <v>Zygnematales</v>
          </cell>
          <cell r="G223" t="str">
            <v>Euastrum sp.</v>
          </cell>
          <cell r="I223" t="str">
            <v xml:space="preserve">OVAL BASED ELLIPSE </v>
          </cell>
          <cell r="J223" t="str">
            <v>N/A</v>
          </cell>
          <cell r="Q223">
            <v>0</v>
          </cell>
          <cell r="Y223" t="str">
            <v/>
          </cell>
        </row>
        <row r="224">
          <cell r="A224" t="str">
            <v>Gonatozygon</v>
          </cell>
          <cell r="B224" t="str">
            <v>NBNSYS0100046768</v>
          </cell>
          <cell r="C224">
            <v>27130000</v>
          </cell>
          <cell r="D224" t="str">
            <v>27130000</v>
          </cell>
          <cell r="E224" t="str">
            <v>Conjugatophyceae</v>
          </cell>
          <cell r="F224" t="str">
            <v>Zygnematales</v>
          </cell>
          <cell r="G224" t="str">
            <v>Gonatozygon sp.</v>
          </cell>
          <cell r="I224" t="str">
            <v>CIRCLE BASED CYLINDER - LONG</v>
          </cell>
          <cell r="J224" t="str">
            <v>N/A</v>
          </cell>
          <cell r="Q224">
            <v>0</v>
          </cell>
        </row>
        <row r="225">
          <cell r="A225" t="str">
            <v>Spondylosium planum</v>
          </cell>
          <cell r="B225" t="str">
            <v>NBNSYS0100052858</v>
          </cell>
          <cell r="C225">
            <v>27360040</v>
          </cell>
          <cell r="D225" t="str">
            <v>27360040</v>
          </cell>
          <cell r="E225" t="str">
            <v>Conjugatophyceae</v>
          </cell>
          <cell r="F225" t="str">
            <v>Zygnematales</v>
          </cell>
          <cell r="G225" t="str">
            <v>Spondylosium planum</v>
          </cell>
          <cell r="I225" t="str">
            <v xml:space="preserve">OVAL BASED ELLIPSE </v>
          </cell>
          <cell r="J225" t="str">
            <v>N/A</v>
          </cell>
          <cell r="Q225">
            <v>0</v>
          </cell>
          <cell r="V225">
            <v>129</v>
          </cell>
          <cell r="W225">
            <v>154</v>
          </cell>
          <cell r="X225">
            <v>262</v>
          </cell>
          <cell r="Y225" t="str">
            <v/>
          </cell>
        </row>
        <row r="226">
          <cell r="A226" t="str">
            <v>Staurastrum</v>
          </cell>
          <cell r="B226" t="str">
            <v>NBNSYS0100052885</v>
          </cell>
          <cell r="C226">
            <v>27370000</v>
          </cell>
          <cell r="D226" t="str">
            <v>27370000</v>
          </cell>
          <cell r="E226" t="str">
            <v>Conjugatophyceae</v>
          </cell>
          <cell r="F226" t="str">
            <v>Zygnematales</v>
          </cell>
          <cell r="G226" t="str">
            <v>Staurastrum sp.</v>
          </cell>
          <cell r="J226" t="str">
            <v>N/A</v>
          </cell>
          <cell r="Q226">
            <v>0</v>
          </cell>
          <cell r="Y226" t="str">
            <v/>
          </cell>
        </row>
        <row r="227">
          <cell r="A227" t="str">
            <v>Staurastrum ophiura</v>
          </cell>
          <cell r="B227" t="str">
            <v>NBNSYS0100053045</v>
          </cell>
          <cell r="C227">
            <v>27380000</v>
          </cell>
          <cell r="D227" t="str">
            <v>27380000</v>
          </cell>
          <cell r="E227" t="str">
            <v>Conjugatophyceae</v>
          </cell>
          <cell r="F227" t="str">
            <v>Zygnematales</v>
          </cell>
          <cell r="G227" t="str">
            <v>Staurastrum ophiura</v>
          </cell>
          <cell r="J227" t="str">
            <v>N/A</v>
          </cell>
          <cell r="Q227">
            <v>0</v>
          </cell>
          <cell r="W227">
            <v>22763</v>
          </cell>
        </row>
        <row r="228">
          <cell r="A228" t="str">
            <v>Staurastrum cingulum</v>
          </cell>
          <cell r="B228" t="str">
            <v>NHMSYS0000524105</v>
          </cell>
          <cell r="C228">
            <v>27380330</v>
          </cell>
          <cell r="D228" t="str">
            <v>27380330</v>
          </cell>
          <cell r="E228" t="str">
            <v>Conjugatophyceae</v>
          </cell>
          <cell r="F228" t="str">
            <v>Zygnematales</v>
          </cell>
          <cell r="G228" t="str">
            <v>Staurastrum cingulum</v>
          </cell>
          <cell r="J228" t="str">
            <v>N/A</v>
          </cell>
          <cell r="Q228">
            <v>0</v>
          </cell>
          <cell r="V228">
            <v>1916</v>
          </cell>
          <cell r="X228">
            <v>15215</v>
          </cell>
          <cell r="Y228" t="str">
            <v/>
          </cell>
        </row>
        <row r="229">
          <cell r="A229" t="str">
            <v>Staurastrum longipes</v>
          </cell>
          <cell r="B229" t="str">
            <v>NBNSYS0100053010</v>
          </cell>
          <cell r="C229">
            <v>27380840</v>
          </cell>
          <cell r="D229" t="str">
            <v>27380840</v>
          </cell>
          <cell r="E229" t="str">
            <v>Conjugatophyceae</v>
          </cell>
          <cell r="F229" t="str">
            <v>Zygnematales</v>
          </cell>
          <cell r="G229" t="str">
            <v>Staurastrum longipes</v>
          </cell>
          <cell r="J229" t="str">
            <v>N/A</v>
          </cell>
          <cell r="Q229">
            <v>0</v>
          </cell>
          <cell r="W229">
            <v>1767</v>
          </cell>
          <cell r="Y229" t="str">
            <v/>
          </cell>
        </row>
        <row r="230">
          <cell r="A230" t="str">
            <v>Staurastrum lunatum</v>
          </cell>
          <cell r="B230" t="str">
            <v>NBNSYS0100053014</v>
          </cell>
          <cell r="C230">
            <v>27380860</v>
          </cell>
          <cell r="D230" t="str">
            <v>27380860</v>
          </cell>
          <cell r="E230" t="str">
            <v>Conjugatophyceae</v>
          </cell>
          <cell r="F230" t="str">
            <v>Zygnematales</v>
          </cell>
          <cell r="G230" t="str">
            <v>Staurastrum lunatum</v>
          </cell>
          <cell r="J230" t="str">
            <v>N/A</v>
          </cell>
          <cell r="Q230">
            <v>0</v>
          </cell>
          <cell r="W230">
            <v>7503</v>
          </cell>
        </row>
        <row r="231">
          <cell r="A231" t="str">
            <v>Staurastrum planctonicum</v>
          </cell>
          <cell r="B231" t="str">
            <v>NBNSYS0100053064</v>
          </cell>
          <cell r="C231">
            <v>27381120</v>
          </cell>
          <cell r="D231" t="str">
            <v>27381120</v>
          </cell>
          <cell r="E231" t="str">
            <v>Conjugatophyceae</v>
          </cell>
          <cell r="F231" t="str">
            <v>Zygnematales</v>
          </cell>
          <cell r="G231" t="str">
            <v>Staurastrum planctonicum</v>
          </cell>
          <cell r="J231" t="str">
            <v>N/A</v>
          </cell>
          <cell r="Q231">
            <v>0</v>
          </cell>
          <cell r="W231">
            <v>3031</v>
          </cell>
        </row>
        <row r="232">
          <cell r="A232" t="str">
            <v>Staurastrum tetracerum</v>
          </cell>
          <cell r="B232" t="str">
            <v>NBNSYS0100053115</v>
          </cell>
          <cell r="C232">
            <v>27381460</v>
          </cell>
          <cell r="D232" t="str">
            <v>27381460</v>
          </cell>
          <cell r="E232" t="str">
            <v>Conjugatophyceae</v>
          </cell>
          <cell r="F232" t="str">
            <v>Zygnematales</v>
          </cell>
          <cell r="G232" t="str">
            <v>Staurastrum tetracerum</v>
          </cell>
          <cell r="J232" t="str">
            <v>N/A</v>
          </cell>
          <cell r="Q232">
            <v>0</v>
          </cell>
          <cell r="W232">
            <v>309</v>
          </cell>
          <cell r="Y232" t="str">
            <v/>
          </cell>
        </row>
        <row r="233">
          <cell r="A233" t="str">
            <v>Staurodesmus</v>
          </cell>
          <cell r="B233" t="str">
            <v>NBNSYS0100053130</v>
          </cell>
          <cell r="C233">
            <v>27390000</v>
          </cell>
          <cell r="D233" t="str">
            <v>27390000</v>
          </cell>
          <cell r="E233" t="str">
            <v>Conjugatophyceae</v>
          </cell>
          <cell r="F233" t="str">
            <v>Zygnematales</v>
          </cell>
          <cell r="G233" t="str">
            <v>Staurodesmus sp.</v>
          </cell>
          <cell r="J233" t="str">
            <v>N/A</v>
          </cell>
          <cell r="Q233">
            <v>0</v>
          </cell>
          <cell r="Y233" t="str">
            <v/>
          </cell>
        </row>
        <row r="234">
          <cell r="A234" t="str">
            <v>Staurodesmus incus</v>
          </cell>
          <cell r="B234" t="str">
            <v>NBNSYS0100053168</v>
          </cell>
          <cell r="C234">
            <v>27390190</v>
          </cell>
          <cell r="D234" t="str">
            <v>27390190</v>
          </cell>
          <cell r="E234" t="str">
            <v>Conjugatophyceae</v>
          </cell>
          <cell r="F234" t="str">
            <v>Zygnematales</v>
          </cell>
          <cell r="G234" t="str">
            <v>Staurodesmus incus</v>
          </cell>
          <cell r="J234" t="str">
            <v>N/A</v>
          </cell>
          <cell r="Q234">
            <v>0</v>
          </cell>
          <cell r="W234">
            <v>1608</v>
          </cell>
          <cell r="Y234" t="str">
            <v/>
          </cell>
        </row>
        <row r="235">
          <cell r="A235" t="str">
            <v>Xanthidium</v>
          </cell>
          <cell r="B235" t="str">
            <v>NBNSYS0100054547</v>
          </cell>
          <cell r="C235">
            <v>27430000</v>
          </cell>
          <cell r="D235" t="str">
            <v>27430000</v>
          </cell>
          <cell r="E235" t="str">
            <v>Conjugatophyceae</v>
          </cell>
          <cell r="F235" t="str">
            <v>Zygnematales</v>
          </cell>
          <cell r="G235" t="str">
            <v>Xanthidium sp.</v>
          </cell>
          <cell r="I235" t="str">
            <v xml:space="preserve">OVAL BASED ELLIPSE </v>
          </cell>
          <cell r="J235" t="str">
            <v>N/A</v>
          </cell>
          <cell r="Q235">
            <v>0</v>
          </cell>
        </row>
        <row r="236">
          <cell r="A236" t="str">
            <v>Xanthidium antilopaeum</v>
          </cell>
          <cell r="B236" t="str">
            <v>NBNSYS0100054550</v>
          </cell>
          <cell r="C236">
            <v>27430020</v>
          </cell>
          <cell r="D236" t="str">
            <v>27430020</v>
          </cell>
          <cell r="E236" t="str">
            <v>Conjugatophyceae</v>
          </cell>
          <cell r="F236" t="str">
            <v>Zygnematales</v>
          </cell>
          <cell r="G236" t="str">
            <v>Xanthidium antilopaeum</v>
          </cell>
          <cell r="I236" t="str">
            <v xml:space="preserve">OVAL BASED ELLIPSE </v>
          </cell>
          <cell r="J236" t="str">
            <v>N/A</v>
          </cell>
          <cell r="Q236">
            <v>0</v>
          </cell>
          <cell r="W236">
            <v>48444</v>
          </cell>
        </row>
        <row r="237">
          <cell r="A237" t="str">
            <v>"Picoplankton" - unidentified single cells &lt;2 µm diam.</v>
          </cell>
          <cell r="C237">
            <v>90000000</v>
          </cell>
          <cell r="D237" t="str">
            <v>90000000</v>
          </cell>
          <cell r="G237" t="str">
            <v>"Picoplankton" - unidentified single cells &lt;2 µm diam.</v>
          </cell>
          <cell r="I237" t="str">
            <v>SPHERE</v>
          </cell>
          <cell r="J237" t="str">
            <v>N/A</v>
          </cell>
          <cell r="Q237">
            <v>0</v>
          </cell>
        </row>
        <row r="238">
          <cell r="A238" t="str">
            <v>"Eukaryotic Picoplankton" - single cells &lt;2 µm diam. With flagellum</v>
          </cell>
          <cell r="C238">
            <v>90000001</v>
          </cell>
          <cell r="D238" t="str">
            <v>90000001</v>
          </cell>
          <cell r="J238" t="str">
            <v>N/A</v>
          </cell>
          <cell r="Q238">
            <v>0</v>
          </cell>
        </row>
        <row r="239">
          <cell r="A239" t="str">
            <v>"Prokaryotic Picoplankton" - unidentified single cells &lt;2 µm diam.</v>
          </cell>
          <cell r="C239">
            <v>90000002</v>
          </cell>
          <cell r="D239" t="str">
            <v>90000002</v>
          </cell>
          <cell r="J239" t="str">
            <v>N/A</v>
          </cell>
          <cell r="Q239">
            <v>0</v>
          </cell>
        </row>
        <row r="240">
          <cell r="A240" t="str">
            <v>"Nanoplankton" - unidentified single cells 2–20 µm diameter</v>
          </cell>
          <cell r="C240">
            <v>90000003</v>
          </cell>
          <cell r="D240" t="str">
            <v>90000003</v>
          </cell>
          <cell r="G240" t="str">
            <v>"Nanoplankton" - unidentified single cells 2–20 µm diameter</v>
          </cell>
          <cell r="I240" t="str">
            <v>SPHERE</v>
          </cell>
          <cell r="J240" t="str">
            <v>N/A</v>
          </cell>
          <cell r="Q240">
            <v>0</v>
          </cell>
        </row>
        <row r="241">
          <cell r="A241" t="str">
            <v>Unidentified cells &gt;20 µm diam.</v>
          </cell>
          <cell r="C241">
            <v>90000004</v>
          </cell>
          <cell r="D241" t="str">
            <v>90000004</v>
          </cell>
          <cell r="G241" t="str">
            <v>Unidentified cells &gt;20 µm diam.</v>
          </cell>
          <cell r="I241" t="str">
            <v>SPHERE</v>
          </cell>
          <cell r="J241" t="str">
            <v>N/A</v>
          </cell>
          <cell r="Q241">
            <v>0</v>
          </cell>
        </row>
        <row r="242">
          <cell r="A242" t="str">
            <v>"Nanoplankton" - unidentified flagellates 2–20 µm diameter</v>
          </cell>
          <cell r="C242">
            <v>90000005</v>
          </cell>
          <cell r="D242" t="str">
            <v>90000005</v>
          </cell>
          <cell r="G242" t="str">
            <v>"Nanoplankton" - unidentified flagellates 2–20 µm diameter</v>
          </cell>
          <cell r="I242" t="str">
            <v>SPHERE</v>
          </cell>
          <cell r="J242" t="str">
            <v>N/A</v>
          </cell>
          <cell r="Q242">
            <v>0</v>
          </cell>
        </row>
        <row r="243">
          <cell r="A243" t="str">
            <v>Aphanothece minutissima</v>
          </cell>
          <cell r="D243" t="str">
            <v>01060050</v>
          </cell>
          <cell r="I243" t="str">
            <v>CIRCLE BASED ELLIPSE</v>
          </cell>
          <cell r="J243" t="str">
            <v>N/A</v>
          </cell>
          <cell r="Q243">
            <v>0</v>
          </cell>
        </row>
        <row r="244">
          <cell r="A244" t="str">
            <v>Cyanodictyon planctonicum</v>
          </cell>
          <cell r="D244" t="str">
            <v>01170020</v>
          </cell>
          <cell r="E244" t="str">
            <v>rotational ellipsoid</v>
          </cell>
          <cell r="I244" t="str">
            <v>CIRCLE BASED ELLIPSE</v>
          </cell>
          <cell r="J244" t="str">
            <v>N/A</v>
          </cell>
          <cell r="Q244">
            <v>0</v>
          </cell>
        </row>
        <row r="245">
          <cell r="A245" t="str">
            <v>Lyngbya</v>
          </cell>
          <cell r="D245" t="str">
            <v>01430000</v>
          </cell>
          <cell r="E245" t="str">
            <v>cylinder</v>
          </cell>
          <cell r="H245" t="str">
            <v>CIRCLE BASED CYLINDER - LONG</v>
          </cell>
          <cell r="I245" t="str">
            <v>CIRCLE BASED CYLINDER - LONG</v>
          </cell>
          <cell r="J245">
            <v>0</v>
          </cell>
          <cell r="Q245">
            <v>0</v>
          </cell>
        </row>
        <row r="246">
          <cell r="A246" t="str">
            <v>Lyngbya contorta</v>
          </cell>
          <cell r="D246" t="str">
            <v>01430050</v>
          </cell>
          <cell r="E246" t="str">
            <v>cylinder</v>
          </cell>
          <cell r="H246" t="str">
            <v>CIRCLE BASED CYLINDER - LONG</v>
          </cell>
          <cell r="I246" t="str">
            <v>CIRCLE BASED CYLINDER - LONG</v>
          </cell>
          <cell r="J246">
            <v>0</v>
          </cell>
          <cell r="Q246">
            <v>0</v>
          </cell>
        </row>
        <row r="247">
          <cell r="A247" t="str">
            <v>Merismopedia warmingiana</v>
          </cell>
          <cell r="D247" t="str">
            <v>01460050</v>
          </cell>
          <cell r="E247" t="str">
            <v>sphere</v>
          </cell>
          <cell r="I247" t="str">
            <v>SPHERE</v>
          </cell>
          <cell r="J247" t="str">
            <v>N/A</v>
          </cell>
          <cell r="Q247">
            <v>0</v>
          </cell>
        </row>
        <row r="248">
          <cell r="A248" t="str">
            <v>Pseudanabaena</v>
          </cell>
          <cell r="D248" t="str">
            <v>01580000</v>
          </cell>
          <cell r="E248" t="str">
            <v>cylinder</v>
          </cell>
          <cell r="H248" t="str">
            <v>CIRCLE BASED CYLINDER - LONG</v>
          </cell>
          <cell r="I248" t="str">
            <v>CIRCLE BASED CYLINDER - LONG</v>
          </cell>
          <cell r="J248">
            <v>0</v>
          </cell>
          <cell r="Q248">
            <v>0</v>
          </cell>
        </row>
        <row r="249">
          <cell r="A249" t="str">
            <v>Snowella septentrionalis</v>
          </cell>
          <cell r="D249" t="str">
            <v>01750020</v>
          </cell>
          <cell r="E249" t="str">
            <v>sphere</v>
          </cell>
          <cell r="I249" t="str">
            <v>SPHERE</v>
          </cell>
          <cell r="J249" t="str">
            <v>N/A</v>
          </cell>
          <cell r="Q249">
            <v>0</v>
          </cell>
        </row>
        <row r="250">
          <cell r="A250" t="str">
            <v>Snowella atomus</v>
          </cell>
          <cell r="D250" t="str">
            <v>01750030</v>
          </cell>
          <cell r="E250" t="str">
            <v>sphere</v>
          </cell>
          <cell r="I250" t="str">
            <v>SPHERE</v>
          </cell>
          <cell r="J250" t="str">
            <v>N/A</v>
          </cell>
          <cell r="Q250">
            <v>0</v>
          </cell>
        </row>
        <row r="251">
          <cell r="A251" t="str">
            <v>Strombomonas</v>
          </cell>
          <cell r="D251" t="str">
            <v>04090000</v>
          </cell>
          <cell r="E251" t="str">
            <v>rotational ellipsoid</v>
          </cell>
          <cell r="I251" t="str">
            <v>CIRCLE BASED ELLIPSE</v>
          </cell>
          <cell r="J251" t="str">
            <v>N/A</v>
          </cell>
          <cell r="Q251">
            <v>0</v>
          </cell>
        </row>
        <row r="252">
          <cell r="A252" t="str">
            <v>Ceratium carolinianum</v>
          </cell>
          <cell r="D252" t="str">
            <v>06020010</v>
          </cell>
          <cell r="E252" t="str">
            <v>ceratium shape</v>
          </cell>
          <cell r="Q252" t="str">
            <v>see calculation spreadsheet</v>
          </cell>
        </row>
        <row r="253">
          <cell r="A253" t="str">
            <v>Peridinium umbonatum</v>
          </cell>
          <cell r="D253" t="str">
            <v>06110090</v>
          </cell>
          <cell r="E253" t="str">
            <v>triaxial ellipsoid</v>
          </cell>
          <cell r="I253" t="str">
            <v xml:space="preserve">OVAL BASED ELLIPSE </v>
          </cell>
          <cell r="J253" t="str">
            <v>N/A</v>
          </cell>
          <cell r="Q253">
            <v>0</v>
          </cell>
        </row>
        <row r="254">
          <cell r="A254" t="str">
            <v>Chrysochromulina</v>
          </cell>
          <cell r="D254" t="str">
            <v>08010000</v>
          </cell>
          <cell r="E254" t="str">
            <v>triaxial ellipsoid</v>
          </cell>
          <cell r="I254" t="str">
            <v xml:space="preserve">OVAL BASED ELLIPSE </v>
          </cell>
          <cell r="J254" t="str">
            <v>N/A</v>
          </cell>
          <cell r="Q254">
            <v>0</v>
          </cell>
        </row>
        <row r="255">
          <cell r="A255" t="str">
            <v>Prymnesium</v>
          </cell>
          <cell r="D255" t="str">
            <v>08040000</v>
          </cell>
          <cell r="E255" t="str">
            <v>rotational ellipsoid</v>
          </cell>
          <cell r="I255" t="str">
            <v>CIRCLE BASED ELLIPSE</v>
          </cell>
          <cell r="J255" t="str">
            <v>N/A</v>
          </cell>
          <cell r="Q255">
            <v>0</v>
          </cell>
        </row>
        <row r="256">
          <cell r="A256" t="str">
            <v>Chrysamoeba</v>
          </cell>
          <cell r="D256" t="str">
            <v>09060000</v>
          </cell>
          <cell r="E256" t="str">
            <v>rotational ellipsoid</v>
          </cell>
          <cell r="I256" t="str">
            <v>CIRCLE BASED ELLIPSE</v>
          </cell>
          <cell r="J256" t="str">
            <v>N/A</v>
          </cell>
          <cell r="Q256">
            <v>0</v>
          </cell>
        </row>
        <row r="257">
          <cell r="A257" t="str">
            <v xml:space="preserve">Chrysidiastrum </v>
          </cell>
          <cell r="D257" t="str">
            <v>09080000</v>
          </cell>
          <cell r="E257" t="str">
            <v>rotational ellipsoid</v>
          </cell>
          <cell r="I257" t="str">
            <v>CIRCLE BASED ELLIPSE</v>
          </cell>
          <cell r="J257" t="str">
            <v>N/A</v>
          </cell>
          <cell r="Q257">
            <v>0</v>
          </cell>
        </row>
        <row r="258">
          <cell r="A258" t="str">
            <v>Chrysidiastrum catenatum</v>
          </cell>
          <cell r="D258" t="str">
            <v>09080010</v>
          </cell>
          <cell r="E258" t="str">
            <v>rotational ellipsoid</v>
          </cell>
          <cell r="I258" t="str">
            <v>CIRCLE BASED ELLIPSE</v>
          </cell>
          <cell r="J258" t="str">
            <v>N/A</v>
          </cell>
          <cell r="Q258">
            <v>0</v>
          </cell>
        </row>
        <row r="259">
          <cell r="A259" t="str">
            <v>Chrysolykos planctonicus</v>
          </cell>
          <cell r="D259" t="str">
            <v>09150010</v>
          </cell>
          <cell r="E259" t="str">
            <v>rotational ellipsoid</v>
          </cell>
          <cell r="I259" t="str">
            <v>CIRCLE BASED ELLIPSE</v>
          </cell>
          <cell r="J259" t="str">
            <v>N/A</v>
          </cell>
          <cell r="Q259">
            <v>0</v>
          </cell>
        </row>
        <row r="260">
          <cell r="A260" t="str">
            <v>Dinobryon cylindricum</v>
          </cell>
          <cell r="D260" t="str">
            <v>09230040</v>
          </cell>
          <cell r="E260" t="str">
            <v>rotational ellipsoid</v>
          </cell>
          <cell r="I260" t="str">
            <v>CIRCLE BASED ELLIPSE</v>
          </cell>
          <cell r="J260" t="str">
            <v>N/A</v>
          </cell>
          <cell r="Q260">
            <v>0</v>
          </cell>
        </row>
        <row r="261">
          <cell r="A261" t="str">
            <v>Dinobryon divergens var. schauninslandii</v>
          </cell>
          <cell r="D261" t="str">
            <v>09230052</v>
          </cell>
          <cell r="E261" t="str">
            <v>rotational ellipsoid</v>
          </cell>
          <cell r="I261" t="str">
            <v>CIRCLE BASED ELLIPSE</v>
          </cell>
          <cell r="J261" t="str">
            <v>N/A</v>
          </cell>
          <cell r="Q261">
            <v>0</v>
          </cell>
        </row>
        <row r="262">
          <cell r="A262" t="str">
            <v>Dinobryon borgei</v>
          </cell>
          <cell r="D262" t="str">
            <v>09230110</v>
          </cell>
          <cell r="E262" t="str">
            <v>rotational ellipsoid</v>
          </cell>
          <cell r="I262" t="str">
            <v>CIRCLE BASED ELLIPSE</v>
          </cell>
          <cell r="J262" t="str">
            <v>N/A</v>
          </cell>
          <cell r="Q262">
            <v>0</v>
          </cell>
        </row>
        <row r="263">
          <cell r="A263" t="str">
            <v>Phaeaster</v>
          </cell>
          <cell r="D263" t="str">
            <v>09370000</v>
          </cell>
          <cell r="E263" t="str">
            <v>triaxial ellipsoid</v>
          </cell>
          <cell r="I263" t="str">
            <v xml:space="preserve">OVAL BASED ELLIPSE </v>
          </cell>
          <cell r="J263" t="str">
            <v>N/A</v>
          </cell>
          <cell r="Q263">
            <v>0</v>
          </cell>
        </row>
        <row r="264">
          <cell r="A264" t="str">
            <v>Centritractus</v>
          </cell>
          <cell r="D264" t="str">
            <v>10050000</v>
          </cell>
          <cell r="E264" t="str">
            <v>cylinder</v>
          </cell>
          <cell r="I264" t="str">
            <v>CIRCLE BASED CYLINDER - SHORT</v>
          </cell>
          <cell r="J264" t="str">
            <v>N/A</v>
          </cell>
          <cell r="Q264">
            <v>0</v>
          </cell>
        </row>
        <row r="265">
          <cell r="A265" t="str">
            <v>Goniochloris</v>
          </cell>
          <cell r="D265" t="str">
            <v>10090000</v>
          </cell>
          <cell r="E265" t="str">
            <v>trident</v>
          </cell>
          <cell r="F265" t="str">
            <v>assumed sphere</v>
          </cell>
          <cell r="I265" t="str">
            <v>Sphere</v>
          </cell>
          <cell r="Q265" t="str">
            <v>assumed sphere</v>
          </cell>
        </row>
        <row r="266">
          <cell r="A266" t="str">
            <v>Isthmochloron</v>
          </cell>
          <cell r="D266" t="str">
            <v>10110000</v>
          </cell>
          <cell r="E266" t="str">
            <v>cuboid</v>
          </cell>
          <cell r="I266" t="str">
            <v>CUBOID/RECTANGLE</v>
          </cell>
          <cell r="J266" t="str">
            <v>N/A</v>
          </cell>
          <cell r="Q266">
            <v>0</v>
          </cell>
        </row>
        <row r="267">
          <cell r="A267" t="str">
            <v>Ophiocytium</v>
          </cell>
          <cell r="D267" t="str">
            <v>10140000</v>
          </cell>
          <cell r="E267" t="str">
            <v>cylinder</v>
          </cell>
          <cell r="I267" t="str">
            <v>CIRCLE BASED CYLINDER - SHORT</v>
          </cell>
          <cell r="J267" t="str">
            <v>N/A</v>
          </cell>
          <cell r="Q267">
            <v>0</v>
          </cell>
        </row>
        <row r="268">
          <cell r="A268" t="str">
            <v>Pseudostaurastrum</v>
          </cell>
          <cell r="D268" t="str">
            <v>10160000</v>
          </cell>
          <cell r="E268" t="str">
            <v>2 tetrahedrons</v>
          </cell>
          <cell r="F268" t="str">
            <v>assumed sphere</v>
          </cell>
          <cell r="I268" t="str">
            <v>Sphere</v>
          </cell>
          <cell r="Q268" t="str">
            <v>assumed sphere</v>
          </cell>
        </row>
        <row r="269">
          <cell r="A269" t="str">
            <v>Chaetoceros muelleri</v>
          </cell>
          <cell r="D269" t="str">
            <v>12040010</v>
          </cell>
          <cell r="E269" t="str">
            <v>elliptical cylinder</v>
          </cell>
          <cell r="I269" t="str">
            <v xml:space="preserve">OVAL BASED CYLINDER </v>
          </cell>
          <cell r="Q269">
            <v>0</v>
          </cell>
        </row>
        <row r="270">
          <cell r="A270" t="str">
            <v>Gonium</v>
          </cell>
          <cell r="D270" t="str">
            <v>16330000</v>
          </cell>
          <cell r="E270" t="str">
            <v>sphere</v>
          </cell>
          <cell r="I270" t="str">
            <v>SPHERE</v>
          </cell>
          <cell r="J270" t="str">
            <v>N/A</v>
          </cell>
          <cell r="Q270">
            <v>0</v>
          </cell>
        </row>
        <row r="271">
          <cell r="A271" t="str">
            <v>Pseudosphaerocystis lacustris</v>
          </cell>
          <cell r="D271" t="str">
            <v>16590010</v>
          </cell>
          <cell r="E271" t="str">
            <v>sphere</v>
          </cell>
          <cell r="I271" t="str">
            <v>SPHERE</v>
          </cell>
          <cell r="J271" t="str">
            <v>N/A</v>
          </cell>
          <cell r="Q271">
            <v>0</v>
          </cell>
        </row>
        <row r="272">
          <cell r="A272" t="str">
            <v>Pteromonas</v>
          </cell>
          <cell r="D272" t="str">
            <v>16600000</v>
          </cell>
          <cell r="E272" t="str">
            <v>triaxial ellipsoid</v>
          </cell>
          <cell r="I272" t="str">
            <v xml:space="preserve">OVAL BASED ELLIPSE </v>
          </cell>
          <cell r="J272" t="str">
            <v>N/A</v>
          </cell>
          <cell r="Q272">
            <v>0</v>
          </cell>
        </row>
        <row r="273">
          <cell r="A273" t="str">
            <v>Chlorogonium</v>
          </cell>
          <cell r="D273" t="str">
            <v>16190000</v>
          </cell>
          <cell r="E273" t="str">
            <v>2 cones</v>
          </cell>
          <cell r="I273" t="str">
            <v>DOUBLE CONE</v>
          </cell>
          <cell r="Q273">
            <v>0</v>
          </cell>
        </row>
        <row r="274">
          <cell r="A274" t="str">
            <v>Ankistrodesmus spiralis</v>
          </cell>
          <cell r="D274" t="str">
            <v>17050060</v>
          </cell>
          <cell r="E274" t="str">
            <v>2 cones</v>
          </cell>
          <cell r="I274" t="str">
            <v>DOUBLE CONE</v>
          </cell>
          <cell r="Q274">
            <v>0</v>
          </cell>
        </row>
        <row r="275">
          <cell r="A275" t="str">
            <v xml:space="preserve">Ankyra </v>
          </cell>
          <cell r="D275" t="str">
            <v>17060000</v>
          </cell>
          <cell r="E275" t="str">
            <v>2 cones</v>
          </cell>
          <cell r="I275" t="str">
            <v>DOUBLE CONE</v>
          </cell>
          <cell r="Q275">
            <v>0</v>
          </cell>
        </row>
        <row r="276">
          <cell r="A276" t="str">
            <v>Crucigeniella</v>
          </cell>
          <cell r="D276" t="str">
            <v>17260000</v>
          </cell>
          <cell r="E276" t="str">
            <v>triaxial ellipsoid</v>
          </cell>
          <cell r="I276" t="str">
            <v xml:space="preserve">OVAL BASED ELLIPSE </v>
          </cell>
          <cell r="J276" t="str">
            <v>N/A</v>
          </cell>
          <cell r="Q276">
            <v>0</v>
          </cell>
        </row>
        <row r="277">
          <cell r="A277" t="str">
            <v xml:space="preserve">Dictyosphaerium </v>
          </cell>
          <cell r="D277" t="str">
            <v>17330000</v>
          </cell>
          <cell r="E277" t="str">
            <v>rotational ellipsoid</v>
          </cell>
          <cell r="I277" t="str">
            <v>CIRCLE BASED ELLIPSE</v>
          </cell>
          <cell r="J277" t="str">
            <v>N/A</v>
          </cell>
          <cell r="Q277">
            <v>0</v>
          </cell>
        </row>
        <row r="278">
          <cell r="A278" t="str">
            <v>Kirchneriella</v>
          </cell>
          <cell r="D278" t="str">
            <v>17510000</v>
          </cell>
          <cell r="E278" t="str">
            <v>monoraphidoid</v>
          </cell>
          <cell r="I278" t="str">
            <v>DOUBLE CONE</v>
          </cell>
          <cell r="Q278">
            <v>0</v>
          </cell>
        </row>
        <row r="279">
          <cell r="A279" t="str">
            <v>Korshikoviella</v>
          </cell>
          <cell r="D279" t="str">
            <v>17530000</v>
          </cell>
          <cell r="E279" t="str">
            <v>2 cones</v>
          </cell>
          <cell r="I279" t="str">
            <v>DOUBLE CONE</v>
          </cell>
          <cell r="Q279">
            <v>0</v>
          </cell>
        </row>
        <row r="280">
          <cell r="A280" t="str">
            <v>Monoraphidium dybowskii</v>
          </cell>
          <cell r="D280" t="str">
            <v>17580130</v>
          </cell>
          <cell r="E280" t="str">
            <v>rotational ellipsoid</v>
          </cell>
          <cell r="I280" t="str">
            <v>CIRCLE BASED ELLIPSE</v>
          </cell>
          <cell r="J280" t="str">
            <v>N/A</v>
          </cell>
          <cell r="Q280">
            <v>0</v>
          </cell>
        </row>
        <row r="281">
          <cell r="A281" t="str">
            <v>Oocystis parva</v>
          </cell>
          <cell r="D281" t="str">
            <v>17640120</v>
          </cell>
          <cell r="E281" t="str">
            <v>rotational ellipsoid</v>
          </cell>
          <cell r="I281" t="str">
            <v>CIRCLE BASED ELLIPSE</v>
          </cell>
          <cell r="J281" t="str">
            <v>N/A</v>
          </cell>
          <cell r="Q281">
            <v>0</v>
          </cell>
        </row>
        <row r="282">
          <cell r="A282" t="str">
            <v>Quadrigula pfitzeri</v>
          </cell>
          <cell r="D282" t="str">
            <v>17780020</v>
          </cell>
          <cell r="E282" t="str">
            <v>cylinder and cone</v>
          </cell>
          <cell r="I282" t="str">
            <v>DOUBLE CONE</v>
          </cell>
        </row>
        <row r="283">
          <cell r="A283" t="str">
            <v>Raphidocelis</v>
          </cell>
          <cell r="D283" t="str">
            <v>17800000</v>
          </cell>
          <cell r="E283" t="str">
            <v>monoraphidoid</v>
          </cell>
          <cell r="I283" t="str">
            <v>DOUBLE CONE</v>
          </cell>
          <cell r="Q283">
            <v>0</v>
          </cell>
        </row>
        <row r="284">
          <cell r="A284" t="str">
            <v>Selenastrum</v>
          </cell>
          <cell r="D284" t="str">
            <v>17860000</v>
          </cell>
          <cell r="E284" t="str">
            <v>2 cones</v>
          </cell>
          <cell r="I284" t="str">
            <v>DOUBLE CONE</v>
          </cell>
          <cell r="Q284">
            <v>0</v>
          </cell>
        </row>
        <row r="285">
          <cell r="A285" t="str">
            <v>Tetrastrum komarekii</v>
          </cell>
          <cell r="D285" t="str">
            <v>17970040</v>
          </cell>
          <cell r="E285" t="str">
            <v>sphere</v>
          </cell>
          <cell r="I285" t="str">
            <v>SPHERE</v>
          </cell>
          <cell r="J285" t="str">
            <v>N/A</v>
          </cell>
          <cell r="Q285">
            <v>0</v>
          </cell>
        </row>
        <row r="286">
          <cell r="A286" t="str">
            <v>Gloeotila</v>
          </cell>
          <cell r="D286" t="str">
            <v>24170000</v>
          </cell>
          <cell r="E286" t="str">
            <v>cylinder</v>
          </cell>
          <cell r="I286" t="str">
            <v>CIRCLE BASED CYLINDER - SHORT</v>
          </cell>
          <cell r="J286" t="str">
            <v>N/A</v>
          </cell>
          <cell r="Q286">
            <v>0</v>
          </cell>
        </row>
        <row r="287">
          <cell r="A287" t="str">
            <v>Elakatothrix</v>
          </cell>
          <cell r="D287" t="str">
            <v>25010000</v>
          </cell>
          <cell r="E287" t="str">
            <v>2 cones</v>
          </cell>
          <cell r="I287" t="str">
            <v>DOUBLE CONE</v>
          </cell>
          <cell r="Q287">
            <v>0</v>
          </cell>
        </row>
        <row r="288">
          <cell r="A288" t="str">
            <v>Elakatothrix genevensis</v>
          </cell>
          <cell r="D288" t="str">
            <v>25010020</v>
          </cell>
          <cell r="E288" t="str">
            <v>2 cones</v>
          </cell>
          <cell r="I288" t="str">
            <v>DOUBLE CONE</v>
          </cell>
          <cell r="Q288">
            <v>0</v>
          </cell>
        </row>
        <row r="289">
          <cell r="A289" t="str">
            <v>Koliella spiculiformis</v>
          </cell>
          <cell r="D289" t="str">
            <v>25030020</v>
          </cell>
          <cell r="E289" t="str">
            <v>2 cones</v>
          </cell>
          <cell r="I289" t="str">
            <v>DOUBLE CONE</v>
          </cell>
          <cell r="Q289">
            <v>0</v>
          </cell>
        </row>
        <row r="290">
          <cell r="A290" t="str">
            <v>Groenbladia undulata</v>
          </cell>
          <cell r="D290" t="str">
            <v>27140020</v>
          </cell>
          <cell r="E290" t="str">
            <v>cylinder</v>
          </cell>
          <cell r="I290" t="str">
            <v>CIRCLE BASED CYLINDER - LONG</v>
          </cell>
          <cell r="J290" t="str">
            <v>N/A</v>
          </cell>
          <cell r="Q290">
            <v>0</v>
          </cell>
        </row>
        <row r="291">
          <cell r="A291" t="str">
            <v>Micrasterias</v>
          </cell>
          <cell r="D291" t="str">
            <v>27200000</v>
          </cell>
          <cell r="E291" t="str">
            <v>triaxial ellipsoid</v>
          </cell>
          <cell r="I291" t="str">
            <v xml:space="preserve">OVAL BASED ELLIPSE </v>
          </cell>
          <cell r="J291" t="str">
            <v>N/A</v>
          </cell>
          <cell r="Q291">
            <v>0</v>
          </cell>
        </row>
        <row r="292">
          <cell r="A292" t="str">
            <v>Staurastrum anatinum</v>
          </cell>
          <cell r="D292" t="str">
            <v>27380060</v>
          </cell>
          <cell r="E292" t="str">
            <v>staurastrum shape</v>
          </cell>
          <cell r="Q292" t="str">
            <v>see calculation spreadsheet</v>
          </cell>
        </row>
        <row r="293">
          <cell r="A293" t="str">
            <v>Staurastrum pingue</v>
          </cell>
          <cell r="D293" t="str">
            <v>27381110</v>
          </cell>
          <cell r="E293" t="str">
            <v>staurastrum shape</v>
          </cell>
          <cell r="Q293" t="str">
            <v>see calculation spreadsheet</v>
          </cell>
        </row>
        <row r="294">
          <cell r="A294" t="str">
            <v>Staurastrum pseudopelagicum</v>
          </cell>
          <cell r="D294" t="str">
            <v>27381160</v>
          </cell>
          <cell r="E294" t="str">
            <v>staurastrum shape</v>
          </cell>
          <cell r="Q294" t="str">
            <v>see calculation spreadsheet</v>
          </cell>
        </row>
        <row r="295">
          <cell r="A295" t="str">
            <v>Staurodesmus cuspidatus</v>
          </cell>
          <cell r="D295" t="str">
            <v>27390130</v>
          </cell>
          <cell r="E295" t="str">
            <v>staurastrum shape</v>
          </cell>
          <cell r="Q295" t="str">
            <v>see calculation spreadsheet</v>
          </cell>
        </row>
        <row r="296">
          <cell r="A296" t="str">
            <v>Staurodesmus triangularis</v>
          </cell>
          <cell r="D296" t="str">
            <v>27390440</v>
          </cell>
          <cell r="E296" t="str">
            <v>staurastrum shape</v>
          </cell>
          <cell r="Q296" t="str">
            <v>see calculation spreadsheet</v>
          </cell>
        </row>
        <row r="297">
          <cell r="A297" t="str">
            <v>Chrysophyte</v>
          </cell>
          <cell r="D297" t="str">
            <v>09000000</v>
          </cell>
          <cell r="I297" t="str">
            <v>SPHERE</v>
          </cell>
          <cell r="Q297">
            <v>0</v>
          </cell>
        </row>
        <row r="298">
          <cell r="A298" t="str">
            <v>Fragilaria construens</v>
          </cell>
          <cell r="D298" t="str">
            <v>13770013</v>
          </cell>
          <cell r="I298" t="str">
            <v>CUBOID/RECTANGLE</v>
          </cell>
          <cell r="J298" t="str">
            <v>N/A</v>
          </cell>
          <cell r="Q298">
            <v>0</v>
          </cell>
        </row>
        <row r="299">
          <cell r="A299" t="str">
            <v>Aulocoseira italica v. tenuissima</v>
          </cell>
          <cell r="D299" t="str">
            <v>12030084</v>
          </cell>
          <cell r="H299" t="str">
            <v>CIRCLE BASED CYLINDER - LONG</v>
          </cell>
          <cell r="I299" t="str">
            <v>CIRCLE BASED CYLINDER - LONG</v>
          </cell>
          <cell r="J299">
            <v>0</v>
          </cell>
          <cell r="Q299">
            <v>0</v>
          </cell>
          <cell r="V299">
            <v>377</v>
          </cell>
          <cell r="X299">
            <v>615</v>
          </cell>
        </row>
        <row r="300">
          <cell r="A300" t="str">
            <v>Cosmarium punctulatum</v>
          </cell>
          <cell r="D300" t="str">
            <v>27051650</v>
          </cell>
          <cell r="I300" t="str">
            <v xml:space="preserve">OVAL BASED ELLIPSE </v>
          </cell>
          <cell r="J300" t="str">
            <v>N/A</v>
          </cell>
          <cell r="Q300">
            <v>0</v>
          </cell>
        </row>
        <row r="301">
          <cell r="A301" t="str">
            <v>Cosmarium subcrenatum</v>
          </cell>
          <cell r="D301" t="str">
            <v>27052120</v>
          </cell>
          <cell r="I301" t="str">
            <v xml:space="preserve">OVAL BASED ELLIPSE </v>
          </cell>
          <cell r="J301" t="str">
            <v>N/A</v>
          </cell>
          <cell r="Q301">
            <v>0</v>
          </cell>
        </row>
        <row r="302">
          <cell r="A302" t="str">
            <v>Staurastrum paradoxum</v>
          </cell>
          <cell r="D302" t="str">
            <v>27381030</v>
          </cell>
        </row>
        <row r="303">
          <cell r="A303" t="str">
            <v>Lyngbya limnetica (planktolyngbya limnetica)</v>
          </cell>
          <cell r="D303" t="str">
            <v>01430120</v>
          </cell>
          <cell r="H303" t="str">
            <v>CIRCLE BASED CYLINDER - LONG</v>
          </cell>
          <cell r="I303" t="str">
            <v>CIRCLE BASED CYLINDER - LONG</v>
          </cell>
          <cell r="J303">
            <v>0</v>
          </cell>
          <cell r="Q303">
            <v>0</v>
          </cell>
        </row>
        <row r="304">
          <cell r="A304" t="str">
            <v>Staurastrum paradoxum</v>
          </cell>
          <cell r="D304" t="str">
            <v>27381030</v>
          </cell>
        </row>
        <row r="305">
          <cell r="A305" t="str">
            <v>Pseudopedinella (small &lt;5um)</v>
          </cell>
          <cell r="D305" t="str">
            <v>09559910</v>
          </cell>
          <cell r="E305" t="str">
            <v>sphere</v>
          </cell>
          <cell r="I305" t="str">
            <v>SPHERE</v>
          </cell>
          <cell r="J305" t="str">
            <v>N/A</v>
          </cell>
          <cell r="Q305">
            <v>0</v>
          </cell>
        </row>
        <row r="306">
          <cell r="A306" t="str">
            <v>Pseudopedinella (big &gt;5um)</v>
          </cell>
          <cell r="D306" t="str">
            <v>09559920</v>
          </cell>
          <cell r="E306" t="str">
            <v>sphere</v>
          </cell>
          <cell r="I306" t="str">
            <v>SPHERE</v>
          </cell>
          <cell r="J306" t="str">
            <v>N/A</v>
          </cell>
          <cell r="Q306">
            <v>0</v>
          </cell>
        </row>
      </sheetData>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CCFFCC"/>
        </a:solidFill>
        <a:ln w="9525" cap="flat" cmpd="sng" algn="ctr">
          <a:solidFill>
            <a:srgbClr val="000000"/>
          </a:solidFill>
          <a:prstDash val="solid"/>
          <a:round/>
          <a:headEnd type="none" w="med" len="med"/>
          <a:tailEnd type="none" w="med" len="med"/>
        </a:ln>
        <a:effectLst/>
      </a:spPr>
      <a:bodyPr vertOverflow="clip" wrap="square" lIns="72000" tIns="72000" rIns="90000" bIns="72000" upright="1"/>
      <a:lstStyle/>
    </a:spDef>
    <a:lnDef>
      <a:spPr bwMode="auto">
        <a:xfrm>
          <a:off x="0" y="0"/>
          <a:ext cx="1" cy="1"/>
        </a:xfrm>
        <a:custGeom>
          <a:avLst/>
          <a:gdLst/>
          <a:ahLst/>
          <a:cxnLst/>
          <a:rect l="0" t="0" r="0" b="0"/>
          <a:pathLst/>
        </a:custGeom>
        <a:solidFill>
          <a:srgbClr val="CCFFCC"/>
        </a:solidFill>
        <a:ln w="9525" cap="flat" cmpd="sng" algn="ctr">
          <a:solidFill>
            <a:srgbClr val="000000"/>
          </a:solidFill>
          <a:prstDash val="solid"/>
          <a:round/>
          <a:headEnd type="none" w="med" len="med"/>
          <a:tailEnd type="none" w="med" len="med"/>
        </a:ln>
        <a:effectLst/>
      </a:spPr>
      <a:bodyPr vertOverflow="clip" wrap="square" lIns="72000" tIns="72000" rIns="90000" bIns="7200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control" Target="../activeX/activeX1.xml"/><Relationship Id="rId7" Type="http://schemas.openxmlformats.org/officeDocument/2006/relationships/control" Target="../activeX/activeX3.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image" Target="../media/image2.emf"/><Relationship Id="rId5" Type="http://schemas.openxmlformats.org/officeDocument/2006/relationships/control" Target="../activeX/activeX2.xml"/><Relationship Id="rId10" Type="http://schemas.openxmlformats.org/officeDocument/2006/relationships/image" Target="../media/image4.emf"/><Relationship Id="rId4" Type="http://schemas.openxmlformats.org/officeDocument/2006/relationships/image" Target="../media/image1.emf"/><Relationship Id="rId9" Type="http://schemas.openxmlformats.org/officeDocument/2006/relationships/control" Target="../activeX/activeX4.xml"/></Relationships>
</file>

<file path=xl/worksheets/_rels/sheet2.xml.rels><?xml version="1.0" encoding="UTF-8" standalone="yes"?>
<Relationships xmlns="http://schemas.openxmlformats.org/package/2006/relationships"><Relationship Id="rId3" Type="http://schemas.openxmlformats.org/officeDocument/2006/relationships/control" Target="../activeX/activeX5.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image" Target="../media/image5.emf"/></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6.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6.emf"/></Relationships>
</file>

<file path=xl/worksheets/_rels/sheet4.xml.rels><?xml version="1.0" encoding="UTF-8" standalone="yes"?>
<Relationships xmlns="http://schemas.openxmlformats.org/package/2006/relationships"><Relationship Id="rId8" Type="http://schemas.openxmlformats.org/officeDocument/2006/relationships/image" Target="../media/image9.emf"/><Relationship Id="rId13" Type="http://schemas.openxmlformats.org/officeDocument/2006/relationships/control" Target="../activeX/activeX12.xml"/><Relationship Id="rId3" Type="http://schemas.openxmlformats.org/officeDocument/2006/relationships/control" Target="../activeX/activeX7.xml"/><Relationship Id="rId7" Type="http://schemas.openxmlformats.org/officeDocument/2006/relationships/control" Target="../activeX/activeX9.xml"/><Relationship Id="rId12" Type="http://schemas.openxmlformats.org/officeDocument/2006/relationships/image" Target="../media/image11.emf"/><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image" Target="../media/image8.emf"/><Relationship Id="rId11" Type="http://schemas.openxmlformats.org/officeDocument/2006/relationships/control" Target="../activeX/activeX11.xml"/><Relationship Id="rId5" Type="http://schemas.openxmlformats.org/officeDocument/2006/relationships/control" Target="../activeX/activeX8.xml"/><Relationship Id="rId10" Type="http://schemas.openxmlformats.org/officeDocument/2006/relationships/image" Target="../media/image10.emf"/><Relationship Id="rId4" Type="http://schemas.openxmlformats.org/officeDocument/2006/relationships/image" Target="../media/image7.emf"/><Relationship Id="rId9" Type="http://schemas.openxmlformats.org/officeDocument/2006/relationships/control" Target="../activeX/activeX10.xml"/><Relationship Id="rId14" Type="http://schemas.openxmlformats.org/officeDocument/2006/relationships/image" Target="../media/image12.emf"/></Relationships>
</file>

<file path=xl/worksheets/_rels/sheet5.xml.rels><?xml version="1.0" encoding="UTF-8" standalone="yes"?>
<Relationships xmlns="http://schemas.openxmlformats.org/package/2006/relationships"><Relationship Id="rId3" Type="http://schemas.openxmlformats.org/officeDocument/2006/relationships/control" Target="../activeX/activeX13.xml"/><Relationship Id="rId2" Type="http://schemas.openxmlformats.org/officeDocument/2006/relationships/vmlDrawing" Target="../drawings/vmlDrawing5.vml"/><Relationship Id="rId1" Type="http://schemas.openxmlformats.org/officeDocument/2006/relationships/drawing" Target="../drawings/drawing5.xml"/><Relationship Id="rId4" Type="http://schemas.openxmlformats.org/officeDocument/2006/relationships/image" Target="../media/image13.emf"/></Relationships>
</file>

<file path=xl/worksheets/_rels/sheet6.xml.rels><?xml version="1.0" encoding="UTF-8" standalone="yes"?>
<Relationships xmlns="http://schemas.openxmlformats.org/package/2006/relationships"><Relationship Id="rId3" Type="http://schemas.openxmlformats.org/officeDocument/2006/relationships/control" Target="../activeX/activeX14.xml"/><Relationship Id="rId2" Type="http://schemas.openxmlformats.org/officeDocument/2006/relationships/vmlDrawing" Target="../drawings/vmlDrawing6.vml"/><Relationship Id="rId1" Type="http://schemas.openxmlformats.org/officeDocument/2006/relationships/drawing" Target="../drawings/drawing6.xml"/><Relationship Id="rId4" Type="http://schemas.openxmlformats.org/officeDocument/2006/relationships/image" Target="../media/image14.emf"/></Relationships>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8" Type="http://schemas.openxmlformats.org/officeDocument/2006/relationships/image" Target="../media/image17.emf"/><Relationship Id="rId3" Type="http://schemas.openxmlformats.org/officeDocument/2006/relationships/control" Target="../activeX/activeX15.xml"/><Relationship Id="rId7" Type="http://schemas.openxmlformats.org/officeDocument/2006/relationships/control" Target="../activeX/activeX17.xml"/><Relationship Id="rId2" Type="http://schemas.openxmlformats.org/officeDocument/2006/relationships/vmlDrawing" Target="../drawings/vmlDrawing8.vml"/><Relationship Id="rId1" Type="http://schemas.openxmlformats.org/officeDocument/2006/relationships/drawing" Target="../drawings/drawing7.xml"/><Relationship Id="rId6" Type="http://schemas.openxmlformats.org/officeDocument/2006/relationships/image" Target="../media/image16.emf"/><Relationship Id="rId5" Type="http://schemas.openxmlformats.org/officeDocument/2006/relationships/control" Target="../activeX/activeX16.xml"/><Relationship Id="rId4" Type="http://schemas.openxmlformats.org/officeDocument/2006/relationships/image" Target="../media/image15.emf"/><Relationship Id="rId9"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8" Type="http://schemas.openxmlformats.org/officeDocument/2006/relationships/image" Target="../media/image21.emf"/><Relationship Id="rId3" Type="http://schemas.openxmlformats.org/officeDocument/2006/relationships/control" Target="../activeX/activeX18.xml"/><Relationship Id="rId7" Type="http://schemas.openxmlformats.org/officeDocument/2006/relationships/control" Target="../activeX/activeX20.xml"/><Relationship Id="rId2" Type="http://schemas.openxmlformats.org/officeDocument/2006/relationships/vmlDrawing" Target="../drawings/vmlDrawing9.vml"/><Relationship Id="rId1" Type="http://schemas.openxmlformats.org/officeDocument/2006/relationships/drawing" Target="../drawings/drawing9.xml"/><Relationship Id="rId6" Type="http://schemas.openxmlformats.org/officeDocument/2006/relationships/image" Target="../media/image20.emf"/><Relationship Id="rId5" Type="http://schemas.openxmlformats.org/officeDocument/2006/relationships/control" Target="../activeX/activeX19.xml"/><Relationship Id="rId4" Type="http://schemas.openxmlformats.org/officeDocument/2006/relationships/image" Target="../media/image19.emf"/><Relationship Id="rId9" Type="http://schemas.openxmlformats.org/officeDocument/2006/relationships/comments" Target="../comments3.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7.xml.rels><?xml version="1.0" encoding="UTF-8" standalone="yes"?>
<Relationships xmlns="http://schemas.openxmlformats.org/package/2006/relationships"><Relationship Id="rId3" Type="http://schemas.openxmlformats.org/officeDocument/2006/relationships/control" Target="../activeX/activeX21.xml"/><Relationship Id="rId2" Type="http://schemas.openxmlformats.org/officeDocument/2006/relationships/vmlDrawing" Target="../drawings/vmlDrawing10.vml"/><Relationship Id="rId1" Type="http://schemas.openxmlformats.org/officeDocument/2006/relationships/drawing" Target="../drawings/drawing14.xml"/><Relationship Id="rId5" Type="http://schemas.openxmlformats.org/officeDocument/2006/relationships/comments" Target="../comments4.xml"/><Relationship Id="rId4" Type="http://schemas.openxmlformats.org/officeDocument/2006/relationships/image" Target="../media/image22.emf"/></Relationships>
</file>

<file path=xl/worksheets/_rels/sheet18.xml.rels><?xml version="1.0" encoding="UTF-8" standalone="yes"?>
<Relationships xmlns="http://schemas.openxmlformats.org/package/2006/relationships"><Relationship Id="rId3" Type="http://schemas.openxmlformats.org/officeDocument/2006/relationships/control" Target="../activeX/activeX22.xml"/><Relationship Id="rId2" Type="http://schemas.openxmlformats.org/officeDocument/2006/relationships/vmlDrawing" Target="../drawings/vmlDrawing11.vml"/><Relationship Id="rId1" Type="http://schemas.openxmlformats.org/officeDocument/2006/relationships/drawing" Target="../drawings/drawing15.xml"/><Relationship Id="rId4" Type="http://schemas.openxmlformats.org/officeDocument/2006/relationships/image" Target="../media/image23.emf"/></Relationships>
</file>

<file path=xl/worksheets/_rels/sheet19.xml.rels><?xml version="1.0" encoding="UTF-8" standalone="yes"?>
<Relationships xmlns="http://schemas.openxmlformats.org/package/2006/relationships"><Relationship Id="rId3" Type="http://schemas.openxmlformats.org/officeDocument/2006/relationships/control" Target="../activeX/activeX23.xml"/><Relationship Id="rId2" Type="http://schemas.openxmlformats.org/officeDocument/2006/relationships/vmlDrawing" Target="../drawings/vmlDrawing12.vml"/><Relationship Id="rId1" Type="http://schemas.openxmlformats.org/officeDocument/2006/relationships/drawing" Target="../drawings/drawing16.xml"/><Relationship Id="rId4" Type="http://schemas.openxmlformats.org/officeDocument/2006/relationships/image" Target="../media/image24.emf"/></Relationships>
</file>

<file path=xl/worksheets/_rels/sheet20.xml.rels><?xml version="1.0" encoding="UTF-8" standalone="yes"?>
<Relationships xmlns="http://schemas.openxmlformats.org/package/2006/relationships"><Relationship Id="rId3" Type="http://schemas.openxmlformats.org/officeDocument/2006/relationships/control" Target="../activeX/activeX24.xml"/><Relationship Id="rId2" Type="http://schemas.openxmlformats.org/officeDocument/2006/relationships/vmlDrawing" Target="../drawings/vmlDrawing13.vml"/><Relationship Id="rId1" Type="http://schemas.openxmlformats.org/officeDocument/2006/relationships/drawing" Target="../drawings/drawing17.xml"/><Relationship Id="rId4" Type="http://schemas.openxmlformats.org/officeDocument/2006/relationships/image" Target="../media/image25.emf"/></Relationships>
</file>

<file path=xl/worksheets/_rels/sheet21.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14.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15.vml"/></Relationships>
</file>

<file path=xl/worksheets/_rels/sheet2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16.vml"/></Relationships>
</file>

<file path=xl/worksheets/_rels/sheet2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1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1">
    <tabColor indexed="47"/>
  </sheetPr>
  <dimension ref="D1:K66"/>
  <sheetViews>
    <sheetView showGridLines="0" showRowColHeaders="0" workbookViewId="0">
      <selection activeCell="K59" sqref="K59"/>
    </sheetView>
  </sheetViews>
  <sheetFormatPr defaultColWidth="9.21875" defaultRowHeight="13.2" x14ac:dyDescent="0.25"/>
  <cols>
    <col min="1" max="1" width="20.77734375" style="50" customWidth="1"/>
    <col min="2" max="2" width="4.21875" style="50" customWidth="1"/>
    <col min="3" max="4" width="3.77734375" style="50" customWidth="1"/>
    <col min="5" max="5" width="7.77734375" style="50" customWidth="1"/>
    <col min="6" max="10" width="9.21875" style="50"/>
    <col min="11" max="11" width="15.5546875" style="51" customWidth="1"/>
    <col min="12" max="16384" width="9.21875" style="50"/>
  </cols>
  <sheetData>
    <row r="1" spans="4:11" ht="72.75" customHeight="1" x14ac:dyDescent="0.25"/>
    <row r="2" spans="4:11" ht="13.5" customHeight="1" x14ac:dyDescent="0.25">
      <c r="D2" s="52"/>
    </row>
    <row r="6" spans="4:11" ht="19.5" customHeight="1" x14ac:dyDescent="0.25">
      <c r="D6" s="53"/>
      <c r="E6" s="572"/>
      <c r="F6" s="573"/>
      <c r="G6" s="573"/>
      <c r="H6" s="573"/>
      <c r="I6" s="573"/>
      <c r="J6" s="573"/>
      <c r="K6" s="573"/>
    </row>
    <row r="63" spans="6:8" x14ac:dyDescent="0.25">
      <c r="F63" s="383"/>
      <c r="G63" s="383"/>
      <c r="H63" s="383"/>
    </row>
    <row r="64" spans="6:8" x14ac:dyDescent="0.25">
      <c r="F64" s="384"/>
      <c r="G64" s="383"/>
      <c r="H64" s="383"/>
    </row>
    <row r="65" spans="6:8" x14ac:dyDescent="0.25">
      <c r="F65" s="384"/>
      <c r="G65" s="383"/>
      <c r="H65" s="383"/>
    </row>
    <row r="66" spans="6:8" x14ac:dyDescent="0.25">
      <c r="F66" s="383"/>
      <c r="G66" s="383"/>
      <c r="H66" s="383"/>
    </row>
  </sheetData>
  <sheetProtection algorithmName="SHA-512" hashValue="KcTnOzWDmKy84MvUbQMkm8EcNZSOjW4xXTjUi5nJKJ6M0XyM+W6OEy7d8beD8X9ToskuCzsa8Nf4utsCgwCyBA==" saltValue="yY/MKQKIKkWqEyWQ1hscLw==" spinCount="100000" sheet="1" objects="1" scenarios="1" selectLockedCells="1" selectUnlockedCells="1"/>
  <mergeCells count="1">
    <mergeCell ref="E6:K6"/>
  </mergeCells>
  <phoneticPr fontId="3" type="noConversion"/>
  <pageMargins left="0.74803149606299213" right="0.74803149606299213" top="0.98425196850393704" bottom="0.98425196850393704" header="0.51181102362204722" footer="0.51181102362204722"/>
  <pageSetup paperSize="9" orientation="portrait"/>
  <headerFooter alignWithMargins="0"/>
  <drawing r:id="rId1"/>
  <legacyDrawing r:id="rId2"/>
  <controls>
    <mc:AlternateContent xmlns:mc="http://schemas.openxmlformats.org/markup-compatibility/2006">
      <mc:Choice Requires="x14">
        <control shapeId="15394" r:id="rId3" name="cmdStart">
          <controlPr defaultSize="0" autoLine="0" r:id="rId4">
            <anchor moveWithCells="1">
              <from>
                <xdr:col>0</xdr:col>
                <xdr:colOff>114300</xdr:colOff>
                <xdr:row>1</xdr:row>
                <xdr:rowOff>106680</xdr:rowOff>
              </from>
              <to>
                <xdr:col>2</xdr:col>
                <xdr:colOff>38100</xdr:colOff>
                <xdr:row>4</xdr:row>
                <xdr:rowOff>45720</xdr:rowOff>
              </to>
            </anchor>
          </controlPr>
        </control>
      </mc:Choice>
      <mc:Fallback>
        <control shapeId="15394" r:id="rId3" name="cmdStart"/>
      </mc:Fallback>
    </mc:AlternateContent>
    <mc:AlternateContent xmlns:mc="http://schemas.openxmlformats.org/markup-compatibility/2006">
      <mc:Choice Requires="x14">
        <control shapeId="15395" r:id="rId5" name="cmdLogin">
          <controlPr defaultSize="0" autoLine="0" r:id="rId6">
            <anchor moveWithCells="1">
              <from>
                <xdr:col>0</xdr:col>
                <xdr:colOff>114300</xdr:colOff>
                <xdr:row>8</xdr:row>
                <xdr:rowOff>152400</xdr:rowOff>
              </from>
              <to>
                <xdr:col>2</xdr:col>
                <xdr:colOff>38100</xdr:colOff>
                <xdr:row>11</xdr:row>
                <xdr:rowOff>99060</xdr:rowOff>
              </to>
            </anchor>
          </controlPr>
        </control>
      </mc:Choice>
      <mc:Fallback>
        <control shapeId="15395" r:id="rId5" name="cmdLogin"/>
      </mc:Fallback>
    </mc:AlternateContent>
    <mc:AlternateContent xmlns:mc="http://schemas.openxmlformats.org/markup-compatibility/2006">
      <mc:Choice Requires="x14">
        <control shapeId="15403" r:id="rId7" name="cmdViewGenerics">
          <controlPr defaultSize="0" autoLine="0" r:id="rId8">
            <anchor moveWithCells="1">
              <from>
                <xdr:col>0</xdr:col>
                <xdr:colOff>114300</xdr:colOff>
                <xdr:row>6</xdr:row>
                <xdr:rowOff>53340</xdr:rowOff>
              </from>
              <to>
                <xdr:col>2</xdr:col>
                <xdr:colOff>38100</xdr:colOff>
                <xdr:row>9</xdr:row>
                <xdr:rowOff>0</xdr:rowOff>
              </to>
            </anchor>
          </controlPr>
        </control>
      </mc:Choice>
      <mc:Fallback>
        <control shapeId="15403" r:id="rId7" name="cmdViewGenerics"/>
      </mc:Fallback>
    </mc:AlternateContent>
    <mc:AlternateContent xmlns:mc="http://schemas.openxmlformats.org/markup-compatibility/2006">
      <mc:Choice Requires="x14">
        <control shapeId="15462" r:id="rId9" name="cmdGlossary">
          <controlPr defaultSize="0" autoLine="0" r:id="rId10">
            <anchor moveWithCells="1">
              <from>
                <xdr:col>0</xdr:col>
                <xdr:colOff>114300</xdr:colOff>
                <xdr:row>4</xdr:row>
                <xdr:rowOff>30480</xdr:rowOff>
              </from>
              <to>
                <xdr:col>2</xdr:col>
                <xdr:colOff>38100</xdr:colOff>
                <xdr:row>6</xdr:row>
                <xdr:rowOff>53340</xdr:rowOff>
              </to>
            </anchor>
          </controlPr>
        </control>
      </mc:Choice>
      <mc:Fallback>
        <control shapeId="15462" r:id="rId9" name="cmdGlossary"/>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5">
    <tabColor indexed="44"/>
  </sheetPr>
  <dimension ref="D1:N19"/>
  <sheetViews>
    <sheetView showGridLines="0" showRowColHeaders="0" workbookViewId="0">
      <selection activeCell="K20" sqref="K20"/>
    </sheetView>
  </sheetViews>
  <sheetFormatPr defaultColWidth="9.21875" defaultRowHeight="13.2" x14ac:dyDescent="0.25"/>
  <cols>
    <col min="1" max="1" width="20.77734375" style="4" customWidth="1"/>
    <col min="2" max="2" width="4.21875" style="4" customWidth="1"/>
    <col min="3" max="4" width="3.77734375" style="4" customWidth="1"/>
    <col min="5" max="5" width="7.77734375" style="4" customWidth="1"/>
    <col min="6" max="10" width="9.21875" style="4"/>
    <col min="11" max="11" width="15.5546875" style="5" customWidth="1"/>
    <col min="12" max="16384" width="9.21875" style="4"/>
  </cols>
  <sheetData>
    <row r="1" spans="4:14" ht="72.75" customHeight="1" x14ac:dyDescent="0.25"/>
    <row r="2" spans="4:14" ht="13.5" customHeight="1" x14ac:dyDescent="0.25">
      <c r="D2" s="6"/>
    </row>
    <row r="3" spans="4:14" s="61" customFormat="1" ht="18.75" customHeight="1" x14ac:dyDescent="0.25">
      <c r="E3" s="576" t="s">
        <v>382</v>
      </c>
      <c r="F3" s="576"/>
      <c r="G3" s="574" t="s">
        <v>383</v>
      </c>
      <c r="H3" s="574"/>
      <c r="I3" s="574"/>
      <c r="J3" s="574"/>
      <c r="K3" s="574"/>
      <c r="L3" s="574"/>
      <c r="M3" s="574"/>
      <c r="N3" s="574"/>
    </row>
    <row r="4" spans="4:14" s="61" customFormat="1" ht="71.25" customHeight="1" x14ac:dyDescent="0.25">
      <c r="E4" s="576" t="s">
        <v>384</v>
      </c>
      <c r="F4" s="576"/>
      <c r="G4" s="574" t="s">
        <v>392</v>
      </c>
      <c r="H4" s="574"/>
      <c r="I4" s="574"/>
      <c r="J4" s="574"/>
      <c r="K4" s="574"/>
      <c r="L4" s="574"/>
      <c r="M4" s="574"/>
      <c r="N4" s="574"/>
    </row>
    <row r="5" spans="4:14" s="61" customFormat="1" ht="46.5" customHeight="1" x14ac:dyDescent="0.25">
      <c r="E5" s="576" t="s">
        <v>385</v>
      </c>
      <c r="F5" s="576"/>
      <c r="G5" s="574" t="s">
        <v>386</v>
      </c>
      <c r="H5" s="574"/>
      <c r="I5" s="574"/>
      <c r="J5" s="574"/>
      <c r="K5" s="574"/>
      <c r="L5" s="574"/>
      <c r="M5" s="574"/>
      <c r="N5" s="574"/>
    </row>
    <row r="6" spans="4:14" s="61" customFormat="1" ht="58.5" customHeight="1" x14ac:dyDescent="0.25">
      <c r="D6" s="62"/>
      <c r="E6" s="576" t="s">
        <v>0</v>
      </c>
      <c r="F6" s="576"/>
      <c r="G6" s="574" t="s">
        <v>387</v>
      </c>
      <c r="H6" s="574"/>
      <c r="I6" s="574"/>
      <c r="J6" s="574"/>
      <c r="K6" s="574"/>
      <c r="L6" s="574"/>
      <c r="M6" s="574"/>
      <c r="N6" s="574"/>
    </row>
    <row r="7" spans="4:14" s="61" customFormat="1" ht="37.5" customHeight="1" x14ac:dyDescent="0.25">
      <c r="E7" s="576" t="s">
        <v>506</v>
      </c>
      <c r="F7" s="576"/>
      <c r="G7" s="574" t="s">
        <v>388</v>
      </c>
      <c r="H7" s="574"/>
      <c r="I7" s="574"/>
      <c r="J7" s="574"/>
      <c r="K7" s="574"/>
      <c r="L7" s="574"/>
      <c r="M7" s="574"/>
      <c r="N7" s="574"/>
    </row>
    <row r="8" spans="4:14" s="61" customFormat="1" ht="51" customHeight="1" x14ac:dyDescent="0.25">
      <c r="E8" s="188" t="s">
        <v>94</v>
      </c>
      <c r="F8" s="187"/>
      <c r="G8" s="579" t="s">
        <v>124</v>
      </c>
      <c r="H8" s="579"/>
      <c r="I8" s="579"/>
      <c r="J8" s="579"/>
      <c r="K8" s="579"/>
      <c r="L8" s="579"/>
      <c r="M8" s="579"/>
      <c r="N8" s="579"/>
    </row>
    <row r="9" spans="4:14" s="61" customFormat="1" ht="33" customHeight="1" x14ac:dyDescent="0.25">
      <c r="E9" s="576" t="s">
        <v>503</v>
      </c>
      <c r="F9" s="576"/>
      <c r="G9" s="574" t="s">
        <v>504</v>
      </c>
      <c r="H9" s="574"/>
      <c r="I9" s="574"/>
      <c r="J9" s="574"/>
      <c r="K9" s="574"/>
      <c r="L9" s="574"/>
      <c r="M9" s="574"/>
      <c r="N9" s="574"/>
    </row>
    <row r="10" spans="4:14" ht="33" customHeight="1" x14ac:dyDescent="0.25">
      <c r="D10" s="61"/>
      <c r="G10" s="575"/>
      <c r="H10" s="575"/>
      <c r="I10" s="575"/>
      <c r="J10" s="575"/>
      <c r="K10" s="575"/>
      <c r="L10" s="575"/>
      <c r="M10" s="575"/>
      <c r="N10" s="575"/>
    </row>
    <row r="11" spans="4:14" ht="33.75" customHeight="1" x14ac:dyDescent="0.25">
      <c r="E11" s="576" t="s">
        <v>389</v>
      </c>
      <c r="F11" s="576"/>
      <c r="G11" s="574" t="s">
        <v>390</v>
      </c>
      <c r="H11" s="574"/>
      <c r="I11" s="574"/>
      <c r="J11" s="574"/>
      <c r="K11" s="574"/>
      <c r="L11" s="574"/>
      <c r="M11" s="574"/>
      <c r="N11" s="574"/>
    </row>
    <row r="12" spans="4:14" ht="57" customHeight="1" x14ac:dyDescent="0.25">
      <c r="E12" s="576" t="s">
        <v>391</v>
      </c>
      <c r="F12" s="576"/>
      <c r="G12" s="574" t="s">
        <v>505</v>
      </c>
      <c r="H12" s="574"/>
      <c r="I12" s="574"/>
      <c r="J12" s="574"/>
      <c r="K12" s="574"/>
      <c r="L12" s="574"/>
      <c r="M12" s="574"/>
      <c r="N12" s="574"/>
    </row>
    <row r="13" spans="4:14" ht="12.75" customHeight="1" x14ac:dyDescent="0.25">
      <c r="G13" s="574"/>
      <c r="H13" s="574"/>
      <c r="I13" s="574"/>
      <c r="J13" s="574"/>
      <c r="K13" s="574"/>
      <c r="L13" s="574"/>
      <c r="M13" s="574"/>
      <c r="N13" s="574"/>
    </row>
    <row r="14" spans="4:14" ht="12.75" customHeight="1" x14ac:dyDescent="0.25"/>
    <row r="15" spans="4:14" x14ac:dyDescent="0.25">
      <c r="E15" s="52" t="s">
        <v>508</v>
      </c>
      <c r="G15" s="577" t="s">
        <v>509</v>
      </c>
      <c r="H15" s="577"/>
      <c r="I15" s="577"/>
      <c r="J15" s="577"/>
      <c r="K15" s="577"/>
      <c r="L15" s="577"/>
      <c r="M15" s="577"/>
      <c r="N15" s="577"/>
    </row>
    <row r="16" spans="4:14" ht="33.75" customHeight="1" x14ac:dyDescent="0.25">
      <c r="G16" s="577" t="s">
        <v>510</v>
      </c>
      <c r="H16" s="578"/>
      <c r="I16" s="578"/>
      <c r="J16" s="578"/>
      <c r="K16" s="578"/>
      <c r="L16" s="578"/>
      <c r="M16" s="578"/>
      <c r="N16" s="578"/>
    </row>
    <row r="17" spans="5:14" ht="33.75" customHeight="1" x14ac:dyDescent="0.25">
      <c r="G17" s="578"/>
      <c r="H17" s="578"/>
      <c r="I17" s="578"/>
      <c r="J17" s="578"/>
      <c r="K17" s="578"/>
      <c r="L17" s="578"/>
      <c r="M17" s="578"/>
      <c r="N17" s="578"/>
    </row>
    <row r="19" spans="5:14" x14ac:dyDescent="0.25">
      <c r="E19" s="55"/>
      <c r="F19" s="56"/>
      <c r="G19" s="56"/>
      <c r="H19" s="56"/>
      <c r="I19" s="56"/>
      <c r="J19" s="56"/>
      <c r="K19" s="57"/>
    </row>
  </sheetData>
  <sheetProtection algorithmName="SHA-512" hashValue="NQeW2WxyRqAnm/Bjj658NZ6DKqDPfcCgbunZhmHFgtaFCeG9VlTVqi/UkEnfmekWUuon30D7SL2AWqcYmnmUzw==" saltValue="VRgEVlMCkIG7CfsMIOksAw==" spinCount="100000" sheet="1" objects="1" scenarios="1" selectLockedCells="1" selectUnlockedCells="1"/>
  <mergeCells count="19">
    <mergeCell ref="G16:N17"/>
    <mergeCell ref="G15:N15"/>
    <mergeCell ref="G11:N11"/>
    <mergeCell ref="E12:F12"/>
    <mergeCell ref="G7:N7"/>
    <mergeCell ref="G8:N8"/>
    <mergeCell ref="E9:F9"/>
    <mergeCell ref="E11:F11"/>
    <mergeCell ref="E3:F3"/>
    <mergeCell ref="E4:F4"/>
    <mergeCell ref="E5:F5"/>
    <mergeCell ref="E6:F6"/>
    <mergeCell ref="E7:F7"/>
    <mergeCell ref="G5:N5"/>
    <mergeCell ref="G12:N13"/>
    <mergeCell ref="G9:N10"/>
    <mergeCell ref="G3:N3"/>
    <mergeCell ref="G4:N4"/>
    <mergeCell ref="G6:N6"/>
  </mergeCells>
  <phoneticPr fontId="3" type="noConversion"/>
  <pageMargins left="0.74803149606299213" right="0.74803149606299213" top="0.98425196850393704" bottom="0.98425196850393704" header="0.51181102362204722" footer="0.51181102362204722"/>
  <pageSetup paperSize="9" orientation="portrait"/>
  <headerFooter alignWithMargins="0"/>
  <drawing r:id="rId1"/>
  <legacyDrawing r:id="rId2"/>
  <controls>
    <mc:AlternateContent xmlns:mc="http://schemas.openxmlformats.org/markup-compatibility/2006">
      <mc:Choice Requires="x14">
        <control shapeId="62465" r:id="rId3" name="cmdExit">
          <controlPr defaultSize="0" autoLine="0" r:id="rId4">
            <anchor moveWithCells="1">
              <from>
                <xdr:col>0</xdr:col>
                <xdr:colOff>114300</xdr:colOff>
                <xdr:row>1</xdr:row>
                <xdr:rowOff>106680</xdr:rowOff>
              </from>
              <to>
                <xdr:col>2</xdr:col>
                <xdr:colOff>38100</xdr:colOff>
                <xdr:row>3</xdr:row>
                <xdr:rowOff>129540</xdr:rowOff>
              </to>
            </anchor>
          </controlPr>
        </control>
      </mc:Choice>
      <mc:Fallback>
        <control shapeId="62465" r:id="rId3" name="cmdExit"/>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08">
    <tabColor indexed="44"/>
  </sheetPr>
  <dimension ref="D1:K6"/>
  <sheetViews>
    <sheetView showGridLines="0" showRowColHeaders="0" workbookViewId="0">
      <selection activeCell="A7" sqref="A7"/>
    </sheetView>
  </sheetViews>
  <sheetFormatPr defaultColWidth="9.21875" defaultRowHeight="13.2" x14ac:dyDescent="0.25"/>
  <cols>
    <col min="1" max="1" width="20.77734375" style="4" customWidth="1"/>
    <col min="2" max="2" width="4.21875" style="4" customWidth="1"/>
    <col min="3" max="4" width="3.77734375" style="4" customWidth="1"/>
    <col min="5" max="5" width="7.77734375" style="4" customWidth="1"/>
    <col min="6" max="10" width="9.21875" style="4"/>
    <col min="11" max="11" width="15.5546875" style="5" customWidth="1"/>
    <col min="12" max="16384" width="9.21875" style="4"/>
  </cols>
  <sheetData>
    <row r="1" spans="4:11" ht="72.75" customHeight="1" x14ac:dyDescent="0.25"/>
    <row r="2" spans="4:11" ht="13.5" customHeight="1" x14ac:dyDescent="0.25">
      <c r="D2" s="6"/>
    </row>
    <row r="6" spans="4:11" ht="19.5" customHeight="1" x14ac:dyDescent="0.25">
      <c r="D6" s="7"/>
      <c r="E6" s="580"/>
      <c r="F6" s="577"/>
      <c r="G6" s="577"/>
      <c r="H6" s="577"/>
      <c r="I6" s="577"/>
      <c r="J6" s="577"/>
      <c r="K6" s="577"/>
    </row>
  </sheetData>
  <sheetProtection algorithmName="SHA-512" hashValue="JKE2PMC0RUCCE6LJuZfQZV16vr+CzxkqENzFadbuqOhNQ8JTF8iSTM7F1d2tWIKaNFIbGdjMkpbbG41sq2vAsw==" saltValue="NsI2EuAk/jdMIuoNVD40ag==" spinCount="100000" sheet="1" objects="1" scenarios="1" selectLockedCells="1" selectUnlockedCells="1"/>
  <mergeCells count="1">
    <mergeCell ref="E6:K6"/>
  </mergeCells>
  <phoneticPr fontId="3" type="noConversion"/>
  <pageMargins left="0.74803149606299213" right="0.74803149606299213" top="0.98425196850393704" bottom="0.98425196850393704" header="0.51181102362204722" footer="0.51181102362204722"/>
  <pageSetup paperSize="9" orientation="portrait"/>
  <headerFooter alignWithMargins="0"/>
  <drawing r:id="rId1"/>
  <legacyDrawing r:id="rId2"/>
  <controls>
    <mc:AlternateContent xmlns:mc="http://schemas.openxmlformats.org/markup-compatibility/2006">
      <mc:Choice Requires="x14">
        <control shapeId="54292" r:id="rId3" name="cmdExit">
          <controlPr defaultSize="0" autoLine="0" r:id="rId4">
            <anchor moveWithCells="1">
              <from>
                <xdr:col>0</xdr:col>
                <xdr:colOff>114300</xdr:colOff>
                <xdr:row>1</xdr:row>
                <xdr:rowOff>106680</xdr:rowOff>
              </from>
              <to>
                <xdr:col>2</xdr:col>
                <xdr:colOff>30480</xdr:colOff>
                <xdr:row>4</xdr:row>
                <xdr:rowOff>53340</xdr:rowOff>
              </to>
            </anchor>
          </controlPr>
        </control>
      </mc:Choice>
      <mc:Fallback>
        <control shapeId="54292" r:id="rId3" name="cmdExit"/>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09"/>
  <dimension ref="A1:A2"/>
  <sheetViews>
    <sheetView showGridLines="0" showRowColHeaders="0" workbookViewId="0">
      <selection activeCell="B27" sqref="B27"/>
    </sheetView>
  </sheetViews>
  <sheetFormatPr defaultRowHeight="13.2" x14ac:dyDescent="0.25"/>
  <cols>
    <col min="1" max="1" width="29.21875" style="1" customWidth="1"/>
    <col min="2" max="2" width="12.77734375" customWidth="1"/>
    <col min="3" max="3" width="14.21875" customWidth="1"/>
  </cols>
  <sheetData>
    <row r="1" s="1" customFormat="1" ht="74.25" customHeight="1" x14ac:dyDescent="0.25"/>
    <row r="2" s="1" customFormat="1" ht="6.75" customHeight="1" x14ac:dyDescent="0.25"/>
  </sheetData>
  <sheetProtection algorithmName="SHA-512" hashValue="uXCUk7lVy76PTxaU2IumgQqlY6aU33XtThVKyRJ8l+Al0Qln5AjVJ6DHDyEOe2+H/yMnvoAz7dEW/SjMuCAwxw==" saltValue="CFR/eskKjog2f0UnPuG4sQ==" spinCount="100000" sheet="1" objects="1" scenarios="1"/>
  <phoneticPr fontId="3" type="noConversion"/>
  <pageMargins left="0.75" right="0.75" top="1" bottom="1" header="0.5" footer="0.5"/>
  <pageSetup paperSize="9" orientation="portrait" horizontalDpi="4294967294" verticalDpi="300"/>
  <headerFooter alignWithMargins="0"/>
  <drawing r:id="rId1"/>
  <legacyDrawing r:id="rId2"/>
  <controls>
    <mc:AlternateContent xmlns:mc="http://schemas.openxmlformats.org/markup-compatibility/2006">
      <mc:Choice Requires="x14">
        <control shapeId="19459" r:id="rId3" name="cmdLogout">
          <controlPr defaultSize="0" autoLine="0" r:id="rId4">
            <anchor moveWithCells="1">
              <from>
                <xdr:col>0</xdr:col>
                <xdr:colOff>144780</xdr:colOff>
                <xdr:row>1</xdr:row>
                <xdr:rowOff>76200</xdr:rowOff>
              </from>
              <to>
                <xdr:col>0</xdr:col>
                <xdr:colOff>1813560</xdr:colOff>
                <xdr:row>4</xdr:row>
                <xdr:rowOff>99060</xdr:rowOff>
              </to>
            </anchor>
          </controlPr>
        </control>
      </mc:Choice>
      <mc:Fallback>
        <control shapeId="19459" r:id="rId3" name="cmdLogout"/>
      </mc:Fallback>
    </mc:AlternateContent>
    <mc:AlternateContent xmlns:mc="http://schemas.openxmlformats.org/markup-compatibility/2006">
      <mc:Choice Requires="x14">
        <control shapeId="19461" r:id="rId5" name="cmdThresholds">
          <controlPr defaultSize="0" autoLine="0" r:id="rId6">
            <anchor moveWithCells="1">
              <from>
                <xdr:col>0</xdr:col>
                <xdr:colOff>144780</xdr:colOff>
                <xdr:row>4</xdr:row>
                <xdr:rowOff>99060</xdr:rowOff>
              </from>
              <to>
                <xdr:col>0</xdr:col>
                <xdr:colOff>1813560</xdr:colOff>
                <xdr:row>7</xdr:row>
                <xdr:rowOff>45720</xdr:rowOff>
              </to>
            </anchor>
          </controlPr>
        </control>
      </mc:Choice>
      <mc:Fallback>
        <control shapeId="19461" r:id="rId5" name="cmdThresholds"/>
      </mc:Fallback>
    </mc:AlternateContent>
    <mc:AlternateContent xmlns:mc="http://schemas.openxmlformats.org/markup-compatibility/2006">
      <mc:Choice Requires="x14">
        <control shapeId="19462" r:id="rId7" name="cmdCopperConstants">
          <controlPr defaultSize="0" autoLine="0" r:id="rId8">
            <anchor moveWithCells="1">
              <from>
                <xdr:col>0</xdr:col>
                <xdr:colOff>144780</xdr:colOff>
                <xdr:row>7</xdr:row>
                <xdr:rowOff>38100</xdr:rowOff>
              </from>
              <to>
                <xdr:col>0</xdr:col>
                <xdr:colOff>1813560</xdr:colOff>
                <xdr:row>9</xdr:row>
                <xdr:rowOff>144780</xdr:rowOff>
              </to>
            </anchor>
          </controlPr>
        </control>
      </mc:Choice>
      <mc:Fallback>
        <control shapeId="19462" r:id="rId7" name="cmdCopperConstants"/>
      </mc:Fallback>
    </mc:AlternateContent>
    <mc:AlternateContent xmlns:mc="http://schemas.openxmlformats.org/markup-compatibility/2006">
      <mc:Choice Requires="x14">
        <control shapeId="19464" r:id="rId9" name="cmdZincConstants">
          <controlPr defaultSize="0" autoLine="0" r:id="rId10">
            <anchor moveWithCells="1">
              <from>
                <xdr:col>0</xdr:col>
                <xdr:colOff>144780</xdr:colOff>
                <xdr:row>9</xdr:row>
                <xdr:rowOff>144780</xdr:rowOff>
              </from>
              <to>
                <xdr:col>0</xdr:col>
                <xdr:colOff>1813560</xdr:colOff>
                <xdr:row>12</xdr:row>
                <xdr:rowOff>99060</xdr:rowOff>
              </to>
            </anchor>
          </controlPr>
        </control>
      </mc:Choice>
      <mc:Fallback>
        <control shapeId="19464" r:id="rId9" name="cmdZincConstants"/>
      </mc:Fallback>
    </mc:AlternateContent>
    <mc:AlternateContent xmlns:mc="http://schemas.openxmlformats.org/markup-compatibility/2006">
      <mc:Choice Requires="x14">
        <control shapeId="19486" r:id="rId11" name="cmdMnConstants">
          <controlPr defaultSize="0" autoLine="0" r:id="rId12">
            <anchor moveWithCells="1">
              <from>
                <xdr:col>0</xdr:col>
                <xdr:colOff>144780</xdr:colOff>
                <xdr:row>12</xdr:row>
                <xdr:rowOff>99060</xdr:rowOff>
              </from>
              <to>
                <xdr:col>0</xdr:col>
                <xdr:colOff>1813560</xdr:colOff>
                <xdr:row>15</xdr:row>
                <xdr:rowOff>45720</xdr:rowOff>
              </to>
            </anchor>
          </controlPr>
        </control>
      </mc:Choice>
      <mc:Fallback>
        <control shapeId="19486" r:id="rId11" name="cmdMnConstants"/>
      </mc:Fallback>
    </mc:AlternateContent>
    <mc:AlternateContent xmlns:mc="http://schemas.openxmlformats.org/markup-compatibility/2006">
      <mc:Choice Requires="x14">
        <control shapeId="19487" r:id="rId13" name="CmdNiConstants">
          <controlPr defaultSize="0" autoLine="0" r:id="rId14">
            <anchor moveWithCells="1">
              <from>
                <xdr:col>0</xdr:col>
                <xdr:colOff>152400</xdr:colOff>
                <xdr:row>15</xdr:row>
                <xdr:rowOff>38100</xdr:rowOff>
              </from>
              <to>
                <xdr:col>0</xdr:col>
                <xdr:colOff>1813560</xdr:colOff>
                <xdr:row>17</xdr:row>
                <xdr:rowOff>144780</xdr:rowOff>
              </to>
            </anchor>
          </controlPr>
        </control>
      </mc:Choice>
      <mc:Fallback>
        <control shapeId="19487" r:id="rId13" name="CmdNiConstants"/>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07"/>
  <dimension ref="C1:J7"/>
  <sheetViews>
    <sheetView showGridLines="0" showRowColHeaders="0" workbookViewId="0">
      <selection activeCell="D14" sqref="D14"/>
    </sheetView>
  </sheetViews>
  <sheetFormatPr defaultRowHeight="13.2" x14ac:dyDescent="0.25"/>
  <cols>
    <col min="1" max="1" width="27.5546875" customWidth="1"/>
    <col min="2" max="2" width="4.77734375" customWidth="1"/>
    <col min="3" max="3" width="20.44140625" customWidth="1"/>
    <col min="4" max="4" width="3.77734375" customWidth="1"/>
  </cols>
  <sheetData>
    <row r="1" spans="3:10" ht="76.5" customHeight="1" x14ac:dyDescent="0.25"/>
    <row r="2" spans="3:10" ht="4.5" customHeight="1" thickBot="1" x14ac:dyDescent="0.3"/>
    <row r="3" spans="3:10" ht="35.25" customHeight="1" thickBot="1" x14ac:dyDescent="0.3">
      <c r="C3" s="587" t="s">
        <v>42</v>
      </c>
      <c r="D3" s="588"/>
      <c r="E3" s="593" t="s">
        <v>507</v>
      </c>
      <c r="F3" s="594"/>
      <c r="G3" s="594"/>
      <c r="H3" s="595"/>
      <c r="I3" s="18"/>
      <c r="J3" s="18"/>
    </row>
    <row r="4" spans="3:10" ht="18.75" customHeight="1" x14ac:dyDescent="0.25">
      <c r="C4" s="589" t="s">
        <v>192</v>
      </c>
      <c r="D4" s="590"/>
      <c r="E4" s="596">
        <v>1</v>
      </c>
      <c r="F4" s="596"/>
      <c r="G4" s="596"/>
      <c r="H4" s="597"/>
      <c r="I4" s="1"/>
      <c r="J4" s="1"/>
    </row>
    <row r="5" spans="3:10" ht="18.75" customHeight="1" x14ac:dyDescent="0.25">
      <c r="C5" s="591" t="s">
        <v>191</v>
      </c>
      <c r="D5" s="592"/>
      <c r="E5" s="585">
        <f>ZnThreshold</f>
        <v>10.9</v>
      </c>
      <c r="F5" s="585"/>
      <c r="G5" s="585"/>
      <c r="H5" s="586"/>
      <c r="I5" s="1"/>
      <c r="J5" s="1"/>
    </row>
    <row r="6" spans="3:10" ht="18.75" customHeight="1" thickBot="1" x14ac:dyDescent="0.3">
      <c r="C6" s="581" t="s">
        <v>190</v>
      </c>
      <c r="D6" s="582"/>
      <c r="E6" s="583">
        <f>MnThreshold</f>
        <v>123</v>
      </c>
      <c r="F6" s="583"/>
      <c r="G6" s="583"/>
      <c r="H6" s="584"/>
      <c r="I6" s="1"/>
      <c r="J6" s="1"/>
    </row>
    <row r="7" spans="3:10" ht="13.8" thickBot="1" x14ac:dyDescent="0.3">
      <c r="C7" s="581" t="s">
        <v>499</v>
      </c>
      <c r="D7" s="582"/>
      <c r="E7" s="583">
        <f>NiThreshold</f>
        <v>4</v>
      </c>
      <c r="F7" s="583"/>
      <c r="G7" s="583"/>
      <c r="H7" s="584"/>
    </row>
  </sheetData>
  <sheetProtection algorithmName="SHA-512" hashValue="w65BDQ2Svq0H9FW1Fho5SYlLAOsnReYAvxvVCAUy/hOXH3hJBgQtCQqaxZ0vxBK34i2TyHhUuf2toGK3GM79Eg==" saltValue="pADobN8wuD3incPyKihqTw==" spinCount="100000" sheet="1" objects="1" scenarios="1"/>
  <mergeCells count="10">
    <mergeCell ref="C7:D7"/>
    <mergeCell ref="E7:H7"/>
    <mergeCell ref="E6:H6"/>
    <mergeCell ref="E5:H5"/>
    <mergeCell ref="C3:D3"/>
    <mergeCell ref="C4:D4"/>
    <mergeCell ref="C5:D5"/>
    <mergeCell ref="E3:H3"/>
    <mergeCell ref="E4:H4"/>
    <mergeCell ref="C6:D6"/>
  </mergeCells>
  <phoneticPr fontId="3" type="noConversion"/>
  <pageMargins left="0.75" right="0.75" top="1" bottom="1" header="0.5" footer="0.5"/>
  <pageSetup paperSize="9" orientation="portrait"/>
  <headerFooter alignWithMargins="0"/>
  <drawing r:id="rId1"/>
  <legacyDrawing r:id="rId2"/>
  <controls>
    <mc:AlternateContent xmlns:mc="http://schemas.openxmlformats.org/markup-compatibility/2006">
      <mc:Choice Requires="x14">
        <control shapeId="22529" r:id="rId3" name="cmdBack">
          <controlPr defaultSize="0" autoLine="0" autoPict="0" r:id="rId4">
            <anchor moveWithCells="1">
              <from>
                <xdr:col>0</xdr:col>
                <xdr:colOff>182880</xdr:colOff>
                <xdr:row>1</xdr:row>
                <xdr:rowOff>53340</xdr:rowOff>
              </from>
              <to>
                <xdr:col>1</xdr:col>
                <xdr:colOff>0</xdr:colOff>
                <xdr:row>2</xdr:row>
                <xdr:rowOff>419100</xdr:rowOff>
              </to>
            </anchor>
          </controlPr>
        </control>
      </mc:Choice>
      <mc:Fallback>
        <control shapeId="22529" r:id="rId3" name="cmdBack"/>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C1:N31"/>
  <sheetViews>
    <sheetView showGridLines="0" topLeftCell="A4" workbookViewId="0">
      <selection activeCell="E11" sqref="E11"/>
    </sheetView>
  </sheetViews>
  <sheetFormatPr defaultRowHeight="13.2" x14ac:dyDescent="0.25"/>
  <cols>
    <col min="1" max="1" width="28.77734375" customWidth="1"/>
    <col min="2" max="2" width="1.5546875" customWidth="1"/>
    <col min="3" max="3" width="16" customWidth="1"/>
    <col min="4" max="4" width="3.77734375" customWidth="1"/>
    <col min="5" max="5" width="20.77734375" customWidth="1"/>
    <col min="6" max="6" width="16.21875" customWidth="1"/>
    <col min="7" max="7" width="16.21875" style="76" customWidth="1"/>
  </cols>
  <sheetData>
    <row r="1" spans="3:14" ht="72.75" customHeight="1" x14ac:dyDescent="0.25"/>
    <row r="2" spans="3:14" ht="8.25" customHeight="1" thickBot="1" x14ac:dyDescent="0.3"/>
    <row r="3" spans="3:14" ht="27.75" customHeight="1" thickBot="1" x14ac:dyDescent="0.3">
      <c r="C3" s="607" t="s">
        <v>42</v>
      </c>
      <c r="D3" s="608"/>
      <c r="E3" s="609" t="s">
        <v>381</v>
      </c>
      <c r="F3" s="610"/>
      <c r="G3" s="611"/>
      <c r="H3" s="18"/>
      <c r="I3" s="18"/>
    </row>
    <row r="4" spans="3:14" ht="17.25" customHeight="1" thickBot="1" x14ac:dyDescent="0.3">
      <c r="C4" s="601" t="s">
        <v>192</v>
      </c>
      <c r="D4" s="602"/>
      <c r="E4" s="598">
        <v>1</v>
      </c>
      <c r="F4" s="599"/>
      <c r="G4" s="600"/>
      <c r="H4" s="1"/>
      <c r="I4" s="1"/>
    </row>
    <row r="5" spans="3:14" ht="27" customHeight="1" x14ac:dyDescent="0.25">
      <c r="C5" s="603" t="s">
        <v>191</v>
      </c>
      <c r="D5" s="604"/>
      <c r="E5" s="77" t="s">
        <v>162</v>
      </c>
      <c r="F5" s="77" t="s">
        <v>163</v>
      </c>
      <c r="G5" s="78" t="s">
        <v>164</v>
      </c>
      <c r="H5" s="1"/>
      <c r="I5" s="1"/>
    </row>
    <row r="6" spans="3:14" ht="17.25" customHeight="1" thickBot="1" x14ac:dyDescent="0.3">
      <c r="C6" s="605"/>
      <c r="D6" s="606"/>
      <c r="E6" s="102">
        <v>10.9</v>
      </c>
      <c r="F6" s="102">
        <v>7.8</v>
      </c>
      <c r="G6" s="103">
        <f>ZnThreshold/OldZnThreshold</f>
        <v>1.3974358974358976</v>
      </c>
      <c r="H6" s="1"/>
      <c r="I6" s="1"/>
    </row>
    <row r="7" spans="3:14" ht="17.25" customHeight="1" thickBot="1" x14ac:dyDescent="0.3">
      <c r="C7" s="601" t="s">
        <v>190</v>
      </c>
      <c r="D7" s="602"/>
      <c r="E7" s="598">
        <v>123</v>
      </c>
      <c r="F7" s="599"/>
      <c r="G7" s="600"/>
    </row>
    <row r="8" spans="3:14" ht="13.8" thickBot="1" x14ac:dyDescent="0.3"/>
    <row r="9" spans="3:14" ht="29.25" customHeight="1" thickBot="1" x14ac:dyDescent="0.3">
      <c r="C9" s="620" t="s">
        <v>42</v>
      </c>
      <c r="D9" s="621"/>
      <c r="E9" s="618" t="s">
        <v>167</v>
      </c>
      <c r="F9" s="619"/>
      <c r="G9"/>
    </row>
    <row r="10" spans="3:14" x14ac:dyDescent="0.25">
      <c r="C10" s="603" t="s">
        <v>190</v>
      </c>
      <c r="D10" s="604"/>
      <c r="E10" s="77" t="s">
        <v>165</v>
      </c>
      <c r="F10" s="79" t="s">
        <v>166</v>
      </c>
      <c r="G10"/>
    </row>
    <row r="11" spans="3:14" ht="13.8" thickBot="1" x14ac:dyDescent="0.3">
      <c r="C11" s="605"/>
      <c r="D11" s="606"/>
      <c r="E11" s="75">
        <v>0.42599999999999999</v>
      </c>
      <c r="F11" s="80">
        <v>0.31</v>
      </c>
      <c r="G11"/>
    </row>
    <row r="12" spans="3:14" x14ac:dyDescent="0.25">
      <c r="G12"/>
    </row>
    <row r="13" spans="3:14" ht="13.8" thickBot="1" x14ac:dyDescent="0.3"/>
    <row r="14" spans="3:14" x14ac:dyDescent="0.25">
      <c r="C14" s="614" t="s">
        <v>42</v>
      </c>
      <c r="D14" s="615"/>
      <c r="E14" s="366" t="s">
        <v>500</v>
      </c>
      <c r="F14" s="624">
        <v>4</v>
      </c>
      <c r="G14" s="625"/>
      <c r="J14" s="1"/>
      <c r="K14" s="1"/>
      <c r="L14" s="1"/>
      <c r="M14" s="1"/>
      <c r="N14" s="1"/>
    </row>
    <row r="15" spans="3:14" ht="13.8" thickBot="1" x14ac:dyDescent="0.3">
      <c r="C15" s="616" t="s">
        <v>502</v>
      </c>
      <c r="D15" s="617"/>
      <c r="E15" s="367" t="s">
        <v>501</v>
      </c>
      <c r="F15" s="622">
        <v>4</v>
      </c>
      <c r="G15" s="623"/>
      <c r="J15" s="1"/>
      <c r="K15" s="1"/>
      <c r="L15" s="1"/>
      <c r="M15" s="1"/>
      <c r="N15" s="1"/>
    </row>
    <row r="16" spans="3:14" x14ac:dyDescent="0.25">
      <c r="J16" s="1"/>
      <c r="K16" s="1"/>
      <c r="L16" s="533"/>
      <c r="M16" s="1"/>
      <c r="N16" s="1"/>
    </row>
    <row r="17" spans="3:14" x14ac:dyDescent="0.25">
      <c r="J17" s="1"/>
      <c r="K17" s="1"/>
      <c r="L17" s="533"/>
      <c r="M17" s="1"/>
      <c r="N17" s="1"/>
    </row>
    <row r="18" spans="3:14" x14ac:dyDescent="0.25">
      <c r="J18" s="1"/>
      <c r="K18" s="1"/>
      <c r="L18" s="533"/>
      <c r="M18" s="1"/>
      <c r="N18" s="1"/>
    </row>
    <row r="19" spans="3:14" x14ac:dyDescent="0.25">
      <c r="C19" s="612" t="s">
        <v>42</v>
      </c>
      <c r="D19" s="613"/>
      <c r="E19" s="379" t="s">
        <v>530</v>
      </c>
      <c r="F19" s="379" t="s">
        <v>529</v>
      </c>
      <c r="G19" s="380" t="s">
        <v>527</v>
      </c>
      <c r="H19" s="379" t="s">
        <v>528</v>
      </c>
      <c r="I19" s="367" t="s">
        <v>577</v>
      </c>
      <c r="J19" s="1"/>
      <c r="K19" s="1"/>
      <c r="L19" s="534"/>
      <c r="M19" s="535"/>
      <c r="N19" s="1"/>
    </row>
    <row r="20" spans="3:14" x14ac:dyDescent="0.25">
      <c r="C20" s="626"/>
      <c r="D20" s="617"/>
      <c r="E20" s="381"/>
      <c r="F20" s="381"/>
      <c r="G20" s="382"/>
      <c r="H20" s="381"/>
      <c r="I20" s="536"/>
      <c r="J20" s="1"/>
      <c r="K20" s="1"/>
      <c r="L20" s="534"/>
      <c r="M20" s="535"/>
      <c r="N20" s="1"/>
    </row>
    <row r="21" spans="3:14" x14ac:dyDescent="0.25">
      <c r="C21" s="612" t="s">
        <v>523</v>
      </c>
      <c r="D21" s="613"/>
      <c r="E21" s="537">
        <v>6</v>
      </c>
      <c r="F21" s="381">
        <v>8.5</v>
      </c>
      <c r="G21" s="537">
        <v>3.1</v>
      </c>
      <c r="H21" s="537">
        <v>93</v>
      </c>
      <c r="I21" s="538">
        <v>15</v>
      </c>
      <c r="J21" s="1"/>
      <c r="K21" s="1"/>
      <c r="L21" s="534"/>
      <c r="M21" s="535"/>
      <c r="N21" s="1"/>
    </row>
    <row r="22" spans="3:14" x14ac:dyDescent="0.25">
      <c r="C22" s="612" t="s">
        <v>524</v>
      </c>
      <c r="D22" s="613"/>
      <c r="E22" s="381">
        <v>6.5</v>
      </c>
      <c r="F22" s="381">
        <v>8.6999999999999993</v>
      </c>
      <c r="G22" s="537">
        <v>2</v>
      </c>
      <c r="H22" s="537">
        <v>88</v>
      </c>
      <c r="I22" s="538">
        <v>20</v>
      </c>
      <c r="J22" s="1"/>
      <c r="K22" s="1"/>
      <c r="L22" s="534"/>
      <c r="M22" s="535"/>
      <c r="N22" s="1"/>
    </row>
    <row r="23" spans="3:14" x14ac:dyDescent="0.25">
      <c r="C23" s="612" t="s">
        <v>525</v>
      </c>
      <c r="D23" s="613"/>
      <c r="E23" s="381">
        <v>5.5</v>
      </c>
      <c r="F23" s="381">
        <v>8.5</v>
      </c>
      <c r="G23" s="537">
        <v>1</v>
      </c>
      <c r="H23" s="537">
        <v>200</v>
      </c>
      <c r="I23" s="538">
        <v>20</v>
      </c>
      <c r="J23" s="1"/>
      <c r="K23" s="1"/>
      <c r="L23" s="1"/>
      <c r="M23" s="1"/>
      <c r="N23" s="1"/>
    </row>
    <row r="24" spans="3:14" x14ac:dyDescent="0.25">
      <c r="C24" s="612" t="s">
        <v>526</v>
      </c>
      <c r="D24" s="613"/>
      <c r="E24" s="537">
        <v>6</v>
      </c>
      <c r="F24" s="537">
        <v>8</v>
      </c>
      <c r="G24" s="537">
        <v>3</v>
      </c>
      <c r="H24" s="537">
        <v>160</v>
      </c>
      <c r="I24" s="538">
        <v>20</v>
      </c>
      <c r="J24" s="1"/>
      <c r="K24" s="1"/>
      <c r="L24" s="1"/>
      <c r="M24" s="1"/>
      <c r="N24" s="1"/>
    </row>
    <row r="25" spans="3:14" x14ac:dyDescent="0.25">
      <c r="C25" s="378"/>
      <c r="J25" s="1"/>
      <c r="K25" s="1"/>
      <c r="L25" s="532"/>
      <c r="M25" s="1"/>
      <c r="N25" s="1"/>
    </row>
    <row r="26" spans="3:14" x14ac:dyDescent="0.25">
      <c r="J26" s="1"/>
      <c r="K26" s="1"/>
      <c r="L26" s="534"/>
      <c r="M26" s="535"/>
      <c r="N26" s="1"/>
    </row>
    <row r="27" spans="3:14" x14ac:dyDescent="0.25">
      <c r="J27" s="1"/>
      <c r="K27" s="1"/>
      <c r="L27" s="534"/>
      <c r="M27" s="535"/>
      <c r="N27" s="1"/>
    </row>
    <row r="28" spans="3:14" x14ac:dyDescent="0.25">
      <c r="J28" s="1"/>
      <c r="K28" s="1"/>
      <c r="L28" s="534"/>
      <c r="M28" s="535"/>
      <c r="N28" s="1"/>
    </row>
    <row r="29" spans="3:14" x14ac:dyDescent="0.25">
      <c r="J29" s="1"/>
      <c r="K29" s="1"/>
      <c r="L29" s="534"/>
      <c r="M29" s="535"/>
      <c r="N29" s="1"/>
    </row>
    <row r="30" spans="3:14" x14ac:dyDescent="0.25">
      <c r="J30" s="1"/>
      <c r="K30" s="1"/>
      <c r="L30" s="1"/>
      <c r="M30" s="1"/>
      <c r="N30" s="1"/>
    </row>
    <row r="31" spans="3:14" x14ac:dyDescent="0.25">
      <c r="J31" s="1"/>
      <c r="K31" s="1"/>
      <c r="L31" s="1"/>
      <c r="M31" s="1"/>
      <c r="N31" s="1"/>
    </row>
  </sheetData>
  <sheetProtection algorithmName="SHA-512" hashValue="zEuUEtQcs1e0XQ/PNKFy+ee2JoisfBMUjDhL2Vkj8XPkIp4Mem3o8JmDWEETcdbewxNpGlXRk5+P8aXtLecJDw==" saltValue="nO37Jiwg6BTNThHfJmj7TQ==" spinCount="100000" sheet="1" objects="1" scenarios="1" selectLockedCells="1"/>
  <mergeCells count="20">
    <mergeCell ref="C24:D24"/>
    <mergeCell ref="C14:D14"/>
    <mergeCell ref="C15:D15"/>
    <mergeCell ref="C10:D11"/>
    <mergeCell ref="E9:F9"/>
    <mergeCell ref="C9:D9"/>
    <mergeCell ref="F15:G15"/>
    <mergeCell ref="F14:G14"/>
    <mergeCell ref="C19:D19"/>
    <mergeCell ref="C20:D20"/>
    <mergeCell ref="C21:D21"/>
    <mergeCell ref="C22:D22"/>
    <mergeCell ref="C23:D23"/>
    <mergeCell ref="E7:G7"/>
    <mergeCell ref="C7:D7"/>
    <mergeCell ref="C5:D6"/>
    <mergeCell ref="C3:D3"/>
    <mergeCell ref="C4:D4"/>
    <mergeCell ref="E3:G3"/>
    <mergeCell ref="E4:G4"/>
  </mergeCells>
  <phoneticPr fontId="3" type="noConversion"/>
  <pageMargins left="0.75" right="0.75" top="1" bottom="1" header="0.5" footer="0.5"/>
  <pageSetup paperSize="9" orientation="portrait" horizontalDpi="4294967293" verticalDpi="300"/>
  <headerFooter alignWithMargins="0"/>
  <drawing r:id="rId1"/>
  <legacyDrawing r:id="rId2"/>
  <controls>
    <mc:AlternateContent xmlns:mc="http://schemas.openxmlformats.org/markup-compatibility/2006">
      <mc:Choice Requires="x14">
        <control shapeId="20482" r:id="rId3" name="cmdAdminMenu">
          <controlPr defaultSize="0" autoLine="0" r:id="rId4">
            <anchor moveWithCells="1">
              <from>
                <xdr:col>0</xdr:col>
                <xdr:colOff>152400</xdr:colOff>
                <xdr:row>1</xdr:row>
                <xdr:rowOff>99060</xdr:rowOff>
              </from>
              <to>
                <xdr:col>0</xdr:col>
                <xdr:colOff>1813560</xdr:colOff>
                <xdr:row>3</xdr:row>
                <xdr:rowOff>68580</xdr:rowOff>
              </to>
            </anchor>
          </controlPr>
        </control>
      </mc:Choice>
      <mc:Fallback>
        <control shapeId="20482" r:id="rId3" name="cmdAdminMenu"/>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G30"/>
  <sheetViews>
    <sheetView zoomScale="67" zoomScaleNormal="67" workbookViewId="0">
      <selection activeCell="B20" sqref="B20"/>
    </sheetView>
  </sheetViews>
  <sheetFormatPr defaultRowHeight="13.2" x14ac:dyDescent="0.25"/>
  <cols>
    <col min="2" max="2" width="167.77734375" customWidth="1"/>
    <col min="3" max="3" width="91.21875" customWidth="1"/>
    <col min="4" max="6" width="5.77734375" customWidth="1"/>
    <col min="7" max="7" width="154" customWidth="1"/>
  </cols>
  <sheetData>
    <row r="1" spans="1:7" x14ac:dyDescent="0.25">
      <c r="A1">
        <f>IF(B1=G1,1,0)</f>
        <v>1</v>
      </c>
      <c r="B1" s="134" t="s">
        <v>578</v>
      </c>
      <c r="C1" s="134" t="str">
        <f>"The measured pH is "&amp;E1&amp;" the "&amp; F1&amp; " limit of the validated range for " &amp; D1&amp;". The Site-specific PNEC has been calculated using a pH value of " &amp; CuPhDefaultHigh  &amp; ". For furthur clarification please seek advice."</f>
        <v>The measured pH is above the upper limit of the validated range for Cu. The Site-specific PNEC has been calculated using a pH value of 8.5. For furthur clarification please seek advice.</v>
      </c>
      <c r="D1" s="134" t="s">
        <v>523</v>
      </c>
      <c r="E1" s="134" t="s">
        <v>596</v>
      </c>
      <c r="F1" s="134" t="s">
        <v>594</v>
      </c>
      <c r="G1" s="134" t="s">
        <v>578</v>
      </c>
    </row>
    <row r="2" spans="1:7" x14ac:dyDescent="0.25">
      <c r="A2">
        <f t="shared" ref="A2:A17" si="0">IF(B2=G2,1,0)</f>
        <v>0</v>
      </c>
      <c r="B2" s="134" t="s">
        <v>598</v>
      </c>
      <c r="C2" s="134" t="str">
        <f>"The measured pH is "&amp;E2&amp;" the "&amp; F2&amp; " limit of the validated range for " &amp; D2&amp;". The Site-specific PNEC has been calculated using a pH value of " &amp; cuPhDefaultLow &amp; ". For furthur clarification please seek advice."</f>
        <v>The measured pH is below the lower limit of the validated range for Cu. The Site-specific PNEC has been calculated using a pH value of 6. For furthur clarification please seek advice.</v>
      </c>
      <c r="D2" s="134" t="s">
        <v>523</v>
      </c>
      <c r="E2" s="134" t="s">
        <v>597</v>
      </c>
      <c r="F2" s="134" t="s">
        <v>595</v>
      </c>
      <c r="G2" s="134" t="s">
        <v>579</v>
      </c>
    </row>
    <row r="3" spans="1:7" x14ac:dyDescent="0.25">
      <c r="A3">
        <f t="shared" si="0"/>
        <v>1</v>
      </c>
      <c r="B3" s="134" t="s">
        <v>580</v>
      </c>
      <c r="C3" s="134" t="str">
        <f>"The measured pH is "&amp;E3&amp;" the "&amp; F3&amp; " limit of the validated range for " &amp; D3&amp;". The Site-specific PNEC has been calculated using a pH value of " &amp; NiPhDefaultHigh &amp; ". For furthur clarification please seek advice."</f>
        <v>The measured pH is above the upper limit of the validated range for Ni. The Site-specific PNEC has been calculated using a pH value of 8.7. For furthur clarification please seek advice.</v>
      </c>
      <c r="D3" s="134" t="s">
        <v>524</v>
      </c>
      <c r="E3" s="134" t="s">
        <v>596</v>
      </c>
      <c r="F3" s="134" t="s">
        <v>594</v>
      </c>
      <c r="G3" s="134" t="s">
        <v>580</v>
      </c>
    </row>
    <row r="4" spans="1:7" x14ac:dyDescent="0.25">
      <c r="A4">
        <f t="shared" si="0"/>
        <v>1</v>
      </c>
      <c r="B4" s="134" t="s">
        <v>585</v>
      </c>
      <c r="C4" s="134" t="str">
        <f>"The measured pH is "&amp;E4&amp;" the "&amp; F4&amp; " limit of the validated range for " &amp; D4&amp;". The Site-specific PNEC has been calculated using a pH value of " &amp; NiPhDefaultLow &amp; ". For furthur clarification please seek advice."</f>
        <v>The measured pH is below the lower limit of the validated range for Ni. The Site-specific PNEC has been calculated using a pH value of 6.5. For furthur clarification please seek advice.</v>
      </c>
      <c r="D4" s="134" t="s">
        <v>524</v>
      </c>
      <c r="E4" s="134" t="s">
        <v>597</v>
      </c>
      <c r="F4" s="134" t="s">
        <v>595</v>
      </c>
      <c r="G4" s="134" t="s">
        <v>585</v>
      </c>
    </row>
    <row r="5" spans="1:7" x14ac:dyDescent="0.25">
      <c r="A5">
        <f t="shared" si="0"/>
        <v>1</v>
      </c>
      <c r="B5" s="134" t="s">
        <v>581</v>
      </c>
      <c r="C5" s="134" t="str">
        <f>"The measured pH is "&amp;E5&amp;" the "&amp; F5&amp; " limit of the validated range for " &amp; D5&amp;". The Site-specific PNEC has been calculated using a pH value of " &amp; MnPhDefaultHigh &amp; ". For furthur clarification please seek advice."</f>
        <v>The measured pH is above the upper limit of the validated range for Mn. The Site-specific PNEC has been calculated using a pH value of 8.5. For furthur clarification please seek advice.</v>
      </c>
      <c r="D5" s="134" t="s">
        <v>525</v>
      </c>
      <c r="E5" s="134" t="s">
        <v>596</v>
      </c>
      <c r="F5" s="134" t="s">
        <v>594</v>
      </c>
      <c r="G5" s="134" t="s">
        <v>581</v>
      </c>
    </row>
    <row r="6" spans="1:7" x14ac:dyDescent="0.25">
      <c r="A6">
        <f t="shared" si="0"/>
        <v>1</v>
      </c>
      <c r="B6" s="134" t="s">
        <v>582</v>
      </c>
      <c r="C6" s="134" t="str">
        <f>"The measured pH is "&amp;E6&amp;" the "&amp; F6&amp; " limit of the validated range for " &amp; D6&amp;". The Site-specific PNEC has been calculated using a pH value of " &amp; MnPhDefaultLow &amp; ". For furthur clarification please seek advice."</f>
        <v>The measured pH is below the lower limit of the validated range for Mn. The Site-specific PNEC has been calculated using a pH value of 5.5. For furthur clarification please seek advice.</v>
      </c>
      <c r="D6" s="134" t="s">
        <v>525</v>
      </c>
      <c r="E6" s="134" t="s">
        <v>597</v>
      </c>
      <c r="F6" s="134" t="s">
        <v>595</v>
      </c>
      <c r="G6" s="134" t="s">
        <v>582</v>
      </c>
    </row>
    <row r="7" spans="1:7" x14ac:dyDescent="0.25">
      <c r="A7">
        <f t="shared" si="0"/>
        <v>0</v>
      </c>
      <c r="B7" s="134" t="s">
        <v>599</v>
      </c>
      <c r="C7" s="134" t="str">
        <f>"The measured pH is "&amp;E7&amp;" the "&amp; F7&amp; " limit of the validated range for " &amp; D7&amp;". The Site-specific PNEC has been calculated using a pH value of " &amp; ZnPhDefaultHigh &amp; ". For furthur clarification please seek advice."</f>
        <v>The measured pH is above the upper limit of the validated range for Zn. The Site-specific PNEC has been calculated using a pH value of 8. For furthur clarification please seek advice.</v>
      </c>
      <c r="D7" s="134" t="s">
        <v>526</v>
      </c>
      <c r="E7" s="134" t="s">
        <v>596</v>
      </c>
      <c r="F7" s="134" t="s">
        <v>594</v>
      </c>
      <c r="G7" s="134" t="s">
        <v>583</v>
      </c>
    </row>
    <row r="8" spans="1:7" x14ac:dyDescent="0.25">
      <c r="A8">
        <f t="shared" si="0"/>
        <v>0</v>
      </c>
      <c r="B8" s="134" t="s">
        <v>600</v>
      </c>
      <c r="C8" s="134" t="str">
        <f>"The measured pH is "&amp;E8&amp;" the "&amp; F8&amp; " limit of the validated range for " &amp; D8&amp;". The Site-specific PNEC has been calculated using a pH value of " &amp; ZnPhDefaultLow &amp; ". For furthur clarification please seek advice."</f>
        <v>The measured pH is below the lower limit of the validated range for Zn. The Site-specific PNEC has been calculated using a pH value of 6. For furthur clarification please seek advice.</v>
      </c>
      <c r="D8" s="134" t="s">
        <v>526</v>
      </c>
      <c r="E8" s="134" t="s">
        <v>597</v>
      </c>
      <c r="F8" s="134" t="s">
        <v>595</v>
      </c>
      <c r="G8" s="134" t="s">
        <v>584</v>
      </c>
    </row>
    <row r="9" spans="1:7" x14ac:dyDescent="0.25">
      <c r="A9">
        <f t="shared" si="0"/>
        <v>1</v>
      </c>
      <c r="C9" s="134"/>
    </row>
    <row r="10" spans="1:7" x14ac:dyDescent="0.25">
      <c r="A10">
        <f t="shared" si="0"/>
        <v>0</v>
      </c>
      <c r="B10" s="134" t="s">
        <v>601</v>
      </c>
      <c r="C10" s="134" t="str">
        <f>"The measured Ca is "&amp;E10&amp;" the "&amp; F10&amp; " limit of the validated range for " &amp; D10&amp;". The Site-specific PNEC has been calculated using a Ca value of " &amp; CuCaDefaultHigh &amp; ". For furthur clarification please seek advice."</f>
        <v>The measured Ca is above the upper limit of the validated range for Cu. The Site-specific PNEC has been calculated using a Ca value of 93. For furthur clarification please seek advice.</v>
      </c>
      <c r="D10" s="134" t="s">
        <v>523</v>
      </c>
      <c r="E10" s="134" t="s">
        <v>596</v>
      </c>
      <c r="F10" s="134" t="s">
        <v>594</v>
      </c>
      <c r="G10" s="134" t="s">
        <v>586</v>
      </c>
    </row>
    <row r="11" spans="1:7" x14ac:dyDescent="0.25">
      <c r="A11">
        <f t="shared" si="0"/>
        <v>1</v>
      </c>
      <c r="B11" s="134" t="s">
        <v>587</v>
      </c>
      <c r="C11" s="134" t="str">
        <f>"The measured Ca is "&amp;E11&amp;" the "&amp; F11&amp; " limit of the validated range for " &amp; D11&amp;". The Site-specific PNEC has been calculated using a Ca value of " &amp; CuCaDefaultLow &amp; ". For furthur clarification please seek advice."</f>
        <v>The measured Ca is below the lower limit of the validated range for Cu. The Site-specific PNEC has been calculated using a Ca value of 3.1. For furthur clarification please seek advice.</v>
      </c>
      <c r="D11" s="134" t="s">
        <v>523</v>
      </c>
      <c r="E11" s="134" t="s">
        <v>597</v>
      </c>
      <c r="F11" s="134" t="s">
        <v>595</v>
      </c>
      <c r="G11" s="134" t="s">
        <v>587</v>
      </c>
    </row>
    <row r="12" spans="1:7" x14ac:dyDescent="0.25">
      <c r="A12">
        <f t="shared" si="0"/>
        <v>0</v>
      </c>
      <c r="B12" s="134" t="s">
        <v>602</v>
      </c>
      <c r="C12" s="134" t="str">
        <f>"The measured Ca is "&amp;E12&amp;" the "&amp; F12&amp; " limit of the validated range for " &amp; D12&amp;". The Site-specific PNEC has been calculated using a Ca value of " &amp; NiCaDefaultHigh &amp; ". For furthur clarification please seek advice."</f>
        <v>The measured Ca is above the upper limit of the validated range for Ni. The Site-specific PNEC has been calculated using a Ca value of 88. For furthur clarification please seek advice.</v>
      </c>
      <c r="D12" s="134" t="s">
        <v>524</v>
      </c>
      <c r="E12" s="134" t="s">
        <v>596</v>
      </c>
      <c r="F12" s="134" t="s">
        <v>594</v>
      </c>
      <c r="G12" s="134" t="s">
        <v>588</v>
      </c>
    </row>
    <row r="13" spans="1:7" x14ac:dyDescent="0.25">
      <c r="A13">
        <f t="shared" si="0"/>
        <v>0</v>
      </c>
      <c r="B13" s="134" t="s">
        <v>603</v>
      </c>
      <c r="C13" s="134" t="str">
        <f>"The measured Ca is "&amp;E13&amp;" the "&amp; F13&amp; " limit of the validated range for " &amp; D13&amp;". The Site-specific PNEC has been calculated using a Ca value of " &amp; NiCaDefaultLow &amp; ". For furthur clarification please seek advice."</f>
        <v>The measured Ca is below the lower limit of the validated range for Ni. The Site-specific PNEC has been calculated using a Ca value of 2. For furthur clarification please seek advice.</v>
      </c>
      <c r="D13" s="134" t="s">
        <v>524</v>
      </c>
      <c r="E13" s="134" t="s">
        <v>597</v>
      </c>
      <c r="F13" s="134" t="s">
        <v>595</v>
      </c>
      <c r="G13" s="134" t="s">
        <v>589</v>
      </c>
    </row>
    <row r="14" spans="1:7" x14ac:dyDescent="0.25">
      <c r="A14">
        <f t="shared" si="0"/>
        <v>0</v>
      </c>
      <c r="B14" s="134" t="s">
        <v>604</v>
      </c>
      <c r="C14" s="134" t="str">
        <f>"The measured Ca is "&amp;E14&amp;" the "&amp; F14&amp; " limit of the validated range for " &amp; D14&amp;". The Site-specific PNEC has been calculated using a Ca value of " &amp; MnCaDefaultHigh &amp; ". For furthur clarification please seek advice."</f>
        <v>The measured Ca is above the upper limit of the validated range for Mn. The Site-specific PNEC has been calculated using a Ca value of 200. For furthur clarification please seek advice.</v>
      </c>
      <c r="D14" s="134" t="s">
        <v>525</v>
      </c>
      <c r="E14" s="134" t="s">
        <v>596</v>
      </c>
      <c r="F14" s="134" t="s">
        <v>594</v>
      </c>
      <c r="G14" s="134" t="s">
        <v>590</v>
      </c>
    </row>
    <row r="15" spans="1:7" x14ac:dyDescent="0.25">
      <c r="A15">
        <f t="shared" si="0"/>
        <v>0</v>
      </c>
      <c r="B15" s="134" t="s">
        <v>605</v>
      </c>
      <c r="C15" s="134" t="str">
        <f>"The measured Ca is "&amp;E15&amp;" the "&amp; F15&amp; " limit of the validated range for " &amp; D15&amp;". The Site-specific PNEC has been calculated using a Ca value of " &amp; MnCaDefaultLow &amp; ". For furthur clarification please seek advice."</f>
        <v>The measured Ca is below the lower limit of the validated range for Mn. The Site-specific PNEC has been calculated using a Ca value of 1. For furthur clarification please seek advice.</v>
      </c>
      <c r="D15" s="134" t="s">
        <v>525</v>
      </c>
      <c r="E15" s="134" t="s">
        <v>597</v>
      </c>
      <c r="F15" s="134" t="s">
        <v>595</v>
      </c>
      <c r="G15" s="134" t="s">
        <v>591</v>
      </c>
    </row>
    <row r="16" spans="1:7" x14ac:dyDescent="0.25">
      <c r="A16">
        <f t="shared" si="0"/>
        <v>0</v>
      </c>
      <c r="B16" s="134" t="s">
        <v>606</v>
      </c>
      <c r="C16" s="134" t="str">
        <f>"The measured Ca is "&amp;E16&amp;" the "&amp; F16&amp; " limit of the validated range for " &amp; D16&amp;". The Site-specific PNEC has been calculated using a Ca value of " &amp; ZnCaDefaultHigh &amp; ". For furthur clarification please seek advice."</f>
        <v>The measured Ca is above the upper limit of the validated range for Zn. The Site-specific PNEC has been calculated using a Ca value of 160. For furthur clarification please seek advice.</v>
      </c>
      <c r="D16" s="134" t="s">
        <v>526</v>
      </c>
      <c r="E16" s="134" t="s">
        <v>596</v>
      </c>
      <c r="F16" s="134" t="s">
        <v>594</v>
      </c>
      <c r="G16" s="134" t="s">
        <v>592</v>
      </c>
    </row>
    <row r="17" spans="1:7" x14ac:dyDescent="0.25">
      <c r="A17">
        <f t="shared" si="0"/>
        <v>0</v>
      </c>
      <c r="B17" s="134" t="s">
        <v>607</v>
      </c>
      <c r="C17" s="134" t="str">
        <f>"The measured Ca is "&amp;E17&amp;" the "&amp; F17&amp; " limit of the validated range for " &amp; D17&amp;". The Site-specific PNEC has been calculated using a Ca value of " &amp; ZnCaDefaultLow &amp; ". For furthur clarification please seek advice."</f>
        <v>The measured Ca is below the lower limit of the validated range for Zn. The Site-specific PNEC has been calculated using a Ca value of 3. For furthur clarification please seek advice.</v>
      </c>
      <c r="D17" s="134" t="s">
        <v>526</v>
      </c>
      <c r="E17" s="134" t="s">
        <v>597</v>
      </c>
      <c r="F17" s="134" t="s">
        <v>595</v>
      </c>
      <c r="G17" s="134" t="s">
        <v>593</v>
      </c>
    </row>
    <row r="19" spans="1:7" x14ac:dyDescent="0.25">
      <c r="B19" s="134" t="s">
        <v>621</v>
      </c>
      <c r="C19" s="134" t="str">
        <f>"The measured DOC is "&amp;E19&amp;" the "&amp;F19&amp;" limit of the validated range for "&amp;D19&amp;". The Site-specific PNEC has been calculated using a DOC value of " &amp; CuDocDefault &amp; "mg /L"&amp;".For further clarification please seek advice."</f>
        <v>The measured DOC is above the upper limit of the validated range for Cu. The Site-specific PNEC has been calculated using a DOC value of 15mg /L.For further clarification please seek advice.</v>
      </c>
      <c r="D19" s="134" t="s">
        <v>523</v>
      </c>
      <c r="E19" s="134" t="s">
        <v>596</v>
      </c>
      <c r="F19" s="134" t="s">
        <v>594</v>
      </c>
    </row>
    <row r="20" spans="1:7" x14ac:dyDescent="0.25">
      <c r="B20" s="134" t="s">
        <v>622</v>
      </c>
      <c r="C20" s="134" t="str">
        <f>"The measured DOC is "&amp;E20&amp;" the "&amp; F20&amp; " limit of the validated range for " &amp; D20&amp;". The Site-specific PNEC has been calculated using a DOC value of " &amp; ZnDocDefault  &amp; "mg /L"&amp;".For further clarification please seek advice."</f>
        <v>The measured DOC is above the upper limit of the validated range for Ni. The Site-specific PNEC has been calculated using a DOC value of 20mg /L.For further clarification please seek advice.</v>
      </c>
      <c r="D20" s="134" t="s">
        <v>524</v>
      </c>
      <c r="E20" s="134" t="s">
        <v>596</v>
      </c>
      <c r="F20" s="134" t="s">
        <v>594</v>
      </c>
    </row>
    <row r="21" spans="1:7" x14ac:dyDescent="0.25">
      <c r="B21" s="134" t="s">
        <v>623</v>
      </c>
      <c r="C21" s="134" t="str">
        <f>"The measured DOC is "&amp;E21&amp;" the "&amp; F21&amp; " limit of the validated range for " &amp; D21&amp;". The Site-specific PNEC has been calculated using a DOC value of " &amp; ZnDocDefault  &amp; "mg /L"&amp;".For further clarification please seek advice."</f>
        <v>The measured DOC is above the upper limit of the validated range for Mn. The Site-specific PNEC has been calculated using a DOC value of 20mg /L.For further clarification please seek advice.</v>
      </c>
      <c r="D21" s="134" t="s">
        <v>525</v>
      </c>
      <c r="E21" s="134" t="s">
        <v>596</v>
      </c>
      <c r="F21" s="134" t="s">
        <v>594</v>
      </c>
    </row>
    <row r="22" spans="1:7" x14ac:dyDescent="0.25">
      <c r="B22" s="134" t="s">
        <v>624</v>
      </c>
      <c r="C22" s="134" t="str">
        <f>"The measured DOC is "&amp;E22&amp;" the "&amp; F22&amp; " limit of the validated range for " &amp; D22&amp;". The Site-specific PNEC has been calculated using a DOC value of " &amp; ZnDocDefault&amp; "mg /L"&amp;".For further clarification please seek advice."</f>
        <v>The measured DOC is above the upper limit of the validated range for Zn. The Site-specific PNEC has been calculated using a DOC value of 20mg /L.For further clarification please seek advice.</v>
      </c>
      <c r="D22" s="134" t="s">
        <v>526</v>
      </c>
      <c r="E22" s="134" t="s">
        <v>596</v>
      </c>
      <c r="F22" s="134" t="s">
        <v>594</v>
      </c>
    </row>
    <row r="30" spans="1:7" x14ac:dyDescent="0.25">
      <c r="B30" s="134" t="s">
        <v>620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dimension ref="A1:AL90"/>
  <sheetViews>
    <sheetView zoomScaleNormal="100" zoomScaleSheetLayoutView="100" workbookViewId="0">
      <pane xSplit="9" ySplit="2" topLeftCell="T66" activePane="bottomRight" state="frozen"/>
      <selection pane="topRight" activeCell="E1" sqref="E1"/>
      <selection pane="bottomLeft" activeCell="A4" sqref="A4"/>
      <selection pane="bottomRight" activeCell="G3" sqref="G3:I7"/>
    </sheetView>
  </sheetViews>
  <sheetFormatPr defaultColWidth="9.21875" defaultRowHeight="13.2" x14ac:dyDescent="0.25"/>
  <cols>
    <col min="1" max="1" width="9.21875" style="48" customWidth="1"/>
    <col min="2" max="2" width="4.21875" style="48" customWidth="1"/>
    <col min="3" max="3" width="3.77734375" style="48" customWidth="1"/>
    <col min="4" max="4" width="7.77734375" style="48" customWidth="1"/>
    <col min="5" max="6" width="7.21875" style="48" customWidth="1"/>
    <col min="7" max="7" width="5.5546875" style="48" customWidth="1"/>
    <col min="8" max="8" width="6.44140625" style="48" customWidth="1"/>
    <col min="9" max="9" width="6.5546875" style="48" customWidth="1"/>
    <col min="10" max="10" width="15.77734375" style="38" customWidth="1"/>
    <col min="11" max="11" width="14.21875" style="38" customWidth="1"/>
    <col min="12" max="12" width="7.77734375" style="38" customWidth="1"/>
    <col min="13" max="13" width="11.44140625" style="39" customWidth="1"/>
    <col min="14" max="14" width="11.77734375" style="39" customWidth="1"/>
    <col min="15" max="20" width="15" style="39" customWidth="1"/>
    <col min="21" max="21" width="14.77734375" style="49" customWidth="1"/>
    <col min="22" max="22" width="17.44140625" style="49" customWidth="1"/>
    <col min="23" max="23" width="7.21875" style="43" customWidth="1"/>
    <col min="24" max="24" width="7.77734375" style="43" customWidth="1"/>
    <col min="25" max="27" width="2.5546875" style="39" customWidth="1"/>
    <col min="28" max="28" width="5.77734375" style="39" customWidth="1"/>
    <col min="29" max="29" width="5.44140625" style="39" customWidth="1"/>
    <col min="30" max="30" width="2.5546875" style="39" customWidth="1"/>
    <col min="31" max="34" width="8.77734375" style="38" customWidth="1"/>
    <col min="35" max="37" width="7" style="39" customWidth="1"/>
    <col min="38" max="16384" width="9.21875" style="39"/>
  </cols>
  <sheetData>
    <row r="1" spans="1:38" s="33" customFormat="1" ht="13.8" thickBot="1" x14ac:dyDescent="0.3">
      <c r="A1" s="33" t="s">
        <v>91</v>
      </c>
      <c r="J1" s="34"/>
      <c r="K1" s="34"/>
      <c r="L1" s="34"/>
      <c r="U1" s="34"/>
      <c r="V1" s="34"/>
      <c r="W1" s="41"/>
      <c r="X1" s="41"/>
      <c r="Y1" s="40" t="s">
        <v>92</v>
      </c>
      <c r="Z1" s="40"/>
      <c r="AA1" s="40"/>
      <c r="AB1" s="40"/>
      <c r="AC1" s="40"/>
      <c r="AD1" s="40"/>
      <c r="AE1" s="44"/>
      <c r="AF1" s="44"/>
      <c r="AG1" s="44"/>
      <c r="AH1" s="44"/>
      <c r="AI1" s="33" t="s">
        <v>93</v>
      </c>
    </row>
    <row r="2" spans="1:38" s="32" customFormat="1" ht="35.25" customHeight="1" thickBot="1" x14ac:dyDescent="0.3">
      <c r="A2" s="33" t="s">
        <v>3</v>
      </c>
      <c r="B2" s="33" t="s">
        <v>4</v>
      </c>
      <c r="C2" s="33" t="s">
        <v>5</v>
      </c>
      <c r="D2" s="33" t="s">
        <v>52</v>
      </c>
      <c r="E2" s="33" t="s">
        <v>53</v>
      </c>
      <c r="F2" s="33" t="s">
        <v>188</v>
      </c>
      <c r="G2" s="33" t="s">
        <v>2</v>
      </c>
      <c r="H2" s="33" t="s">
        <v>0</v>
      </c>
      <c r="I2" s="33" t="s">
        <v>1</v>
      </c>
      <c r="J2" s="34" t="s">
        <v>78</v>
      </c>
      <c r="K2" s="34" t="s">
        <v>81</v>
      </c>
      <c r="L2" s="34" t="s">
        <v>372</v>
      </c>
      <c r="M2" s="33" t="s">
        <v>366</v>
      </c>
      <c r="N2" s="33" t="s">
        <v>367</v>
      </c>
      <c r="O2" s="33" t="s">
        <v>86</v>
      </c>
      <c r="P2" s="33" t="s">
        <v>368</v>
      </c>
      <c r="Q2" s="33" t="s">
        <v>370</v>
      </c>
      <c r="R2" s="33" t="s">
        <v>123</v>
      </c>
      <c r="S2" s="33" t="s">
        <v>369</v>
      </c>
      <c r="T2" s="33" t="s">
        <v>371</v>
      </c>
      <c r="U2" s="34" t="s">
        <v>79</v>
      </c>
      <c r="V2" s="34" t="s">
        <v>80</v>
      </c>
      <c r="W2" s="41" t="s">
        <v>43</v>
      </c>
      <c r="X2" s="41" t="s">
        <v>44</v>
      </c>
      <c r="Y2" s="28" t="s">
        <v>60</v>
      </c>
      <c r="Z2" s="28" t="s">
        <v>61</v>
      </c>
      <c r="AA2" s="28" t="s">
        <v>157</v>
      </c>
      <c r="AB2" s="28" t="s">
        <v>2</v>
      </c>
      <c r="AC2" s="28" t="s">
        <v>0</v>
      </c>
      <c r="AD2" s="29" t="s">
        <v>1</v>
      </c>
      <c r="AE2" s="45" t="s">
        <v>94</v>
      </c>
      <c r="AF2" s="46" t="s">
        <v>12</v>
      </c>
      <c r="AG2" s="46" t="s">
        <v>95</v>
      </c>
      <c r="AH2" s="47" t="s">
        <v>44</v>
      </c>
      <c r="AI2" s="33" t="s">
        <v>94</v>
      </c>
      <c r="AJ2" s="33" t="s">
        <v>12</v>
      </c>
      <c r="AK2" s="33" t="s">
        <v>95</v>
      </c>
      <c r="AL2" s="33" t="s">
        <v>44</v>
      </c>
    </row>
    <row r="3" spans="1:38" s="36" customFormat="1" x14ac:dyDescent="0.25">
      <c r="A3" s="48">
        <v>1</v>
      </c>
      <c r="B3" s="48"/>
      <c r="C3" s="48"/>
      <c r="D3" s="48"/>
      <c r="E3" s="48"/>
      <c r="F3" s="48"/>
      <c r="G3" s="48">
        <v>1</v>
      </c>
      <c r="H3" s="48">
        <v>0.9</v>
      </c>
      <c r="I3" s="48">
        <v>5</v>
      </c>
      <c r="J3" s="35">
        <f t="shared" ref="J3:J34" si="0">m_433*$G3^4*$H3^3*$I3^3+m_432*$G3^4*$H3^3*$I3^2+m_431*$G3^4*$H3^3*$I3^1+m_430*$G3^4*$H3^3*$I3^0
+m_423*$G3^4*$H3^2*$I3^3+m_422*$G3^4*$H3^2*$I3^2+m_421*$G3^4*$H3^2*$I3^1+m_420*$G3^4*$H3^2*$I3^0
+m_413*$G3^4*$H3^1*$I3^3+m_412*$G3^4*$H3^1*$I3^2+m_411*$G3^4*$H3^1*$I3^1+m_410*$G3^4*$H3^1*$I3^0
+m_403*$G3^4*$H3^0*$I3^3+m_402*$G3^4*$H3^0*$I3^2+m_401*$G3^4*$H3^0*$I3^1+m_400*$G3^4*$H3^0*$I3^0
+m_333*$G3^3*$H3^3*$I3^3+m_332*$G3^3*$H3^3*$I3^2+m_331*$G3^3*$H3^3*$I3^1+m_330*$G3^3*$H3^3*$I3^0
+m_323*$G3^3*$H3^2*$I3^3+m_322*$G3^3*$H3^2*$I3^2+m_321*$G3^3*$H3^2*$I3^1+m_320*$G3^3*$H3^2*$I3^0
+m_313*$G3^3*$H3^1*$I3^3+m_312*$G3^3*$H3^1*$I3^2+m_311*$G3^3*$H3^1*$I3^1+m_310*$G3^3*$H3^1*$I3^0
+m_303*$G3^3*$H3^0*$I3^3+m_302*$G3^3*$H3^0*$I3^2+m_301*$G3^3*$H3^0*$I3^1+m_300*$G3^3*$H3^0*$I3^0
+m_233*$G3^2*$H3^3*$I3^3+m_232*$G3^2*$H3^3*$I3^2+m_231*$G3^2*$H3^3*$I3^1+m_230*$G3^2*$H3^3*$I3^0
+m_223*$G3^2*$H3^2*$I3^3+m_222*$G3^2*$H3^2*$I3^2+m_221*$G3^2*$H3^2*$I3^1+m_220*$G3^2*$H3^2*$I3^0
+m_213*$G3^2*$H3^1*$I3^3+m_212*$G3^2*$H3^1*$I3^2+m_211*$G3^2*$H3^1*$I3^1+m_210*$G3^2*$H3^1*$I3^0
+m_203*$G3^2*$H3^0*$I3^3+m_202*$G3^2*$H3^0*$I3^2+m_201*$G3^2*$H3^0*$I3^1+m_200*$G3^2*$H3^0*$I3^0
+m_133*$G3^1*$H3^3*$I3^3+m_132*$G3^1*$H3^3*$I3^2+m_131*$G3^1*$H3^3*$I3^1+m_130*$G3^1*$H3^3*$I3^0
+m_123*$G3^1*$H3^2*$I3^3+m_122*$G3^1*$H3^2*$I3^2+m_121*$G3^1*$H3^2*$I3^1+m_120*$G3^1*$H3^2*$I3^0
+m_113*$G3^1*$H3^1*$I3^3+m_112*$G3^1*$H3^1*$I3^2+m_111*$G3^1*$H3^1*$I3^1+m_110*$G3^1*$H3^1*$I3^0
+m_103*$G3^1*$H3^0*$I3^3+m_102*$G3^1*$H3^0*$I3^2+m_101*$G3^1*$H3^0*$I3^1+m_100*$G3^1*$H3^0*$I3^0
+m_033*$G3^0*$H3^3*$I3^3+m_032*$G3^0*$H3^3*$I3^2+m_031*$G3^0*$H3^3*$I3^1+m_030*$G3^0*$H3^3*$I3^0
+m_023*$G3^0*$H3^2*$I3^3+m_022*$G3^0*$H3^2*$I3^2+m_021*$G3^0*$H3^2*$I3^1+m_020*$G3^0*$H3^2*$I3^0
+m_013*$G3^0*$H3^1*$I3^3+m_012*$G3^0*$H3^1*$I3^2+m_011*$G3^0*$H3^1*$I3^1+m_010*$G3^0*$H3^1*$I3^0
+m_003*$G3^0*$H3^0*$I3^3+m_002*$G3^0*$H3^0*$I3^2+m_001*$G3^0*$H3^0*$I3^1+m_000*$G3^0*$H3^0*$I3^0</f>
        <v>1269.1506476126651</v>
      </c>
      <c r="K3" s="35">
        <f t="shared" ref="K3:K34" si="1">IF(J3&lt;CopperThreshold,CopperThreshold,J3)</f>
        <v>1269.1506476126651</v>
      </c>
      <c r="L3" t="e">
        <f>IF(TestDataCu!G3 &gt;CupHMaximum, CuPhDefaultHigh, cuPhDefaultLow)</f>
        <v>#REF!</v>
      </c>
      <c r="M3" s="35" t="e">
        <f t="shared" ref="M3:M34" si="2">m_433*$L3^4*$H3^3*$I3^3+m_432*$L3^4*$H3^3*$I3^2+m_431*$L3^4*$H3^3*$I3^1+m_430*$L3^4*$H3^3*$I3^0
+m_423*$L3^4*$H3^2*$I3^3+m_422*$L3^4*$H3^2*$I3^2+m_421*$L3^4*$H3^2*$I3^1+m_420*$L3^4*$H3^2*$I3^0
+m_413*$L3^4*$H3^1*$I3^3+m_412*$L3^4*$H3^1*$I3^2+m_411*$L3^4*$H3^1*$I3^1+m_410*$L3^4*$H3^1*$I3^0
+m_403*$L3^4*$H3^0*$I3^3+m_402*$L3^4*$H3^0*$I3^2+m_401*$L3^4*$H3^0*$I3^1+m_400*$L3^4*$H3^0*$I3^0
+m_333*$L3^3*$H3^3*$I3^3+m_332*$L3^3*$H3^3*$I3^2+m_331*$L3^3*$H3^3*$I3^1+m_330*$L3^3*$H3^3*$I3^0
+m_323*$L3^3*$H3^2*$I3^3+m_322*$L3^3*$H3^2*$I3^2+m_321*$L3^3*$H3^2*$I3^1+m_320*$L3^3*$H3^2*$I3^0
+m_313*$L3^3*$H3^1*$I3^3+m_312*$L3^3*$H3^1*$I3^2+m_311*$L3^3*$H3^1*$I3^1+m_310*$L3^3*$H3^1*$I3^0
+m_303*$L3^3*$H3^0*$I3^3+m_302*$L3^3*$H3^0*$I3^2+m_301*$L3^3*$H3^0*$I3^1+m_300*$L3^3*$H3^0*$I3^0
+m_233*$L3^2*$H3^3*$I3^3+m_232*$L3^2*$H3^3*$I3^2+m_231*$L3^2*$H3^3*$I3^1+m_230*$L3^2*$H3^3*$I3^0
+m_223*$L3^2*$H3^2*$I3^3+m_222*$L3^2*$H3^2*$I3^2+m_221*$L3^2*$H3^2*$I3^1+m_220*$L3^2*$H3^2*$I3^0
+m_213*$L3^2*$H3^1*$I3^3+m_212*$L3^2*$H3^1*$I3^2+m_211*$L3^2*$H3^1*$I3^1+m_210*$L3^2*$H3^1*$I3^0
+m_203*$L3^2*$H3^0*$I3^3+m_202*$L3^2*$H3^0*$I3^2+m_201*$L3^2*$H3^0*$I3^1+m_200*$L3^2*$H3^0*$I3^0
+m_133*$L3^1*$H3^3*$I3^3+m_132*$L3^1*$H3^3*$I3^2+m_131*$L3^1*$H3^3*$I3^1+m_130*$L3^1*$H3^3*$I3^0
+m_123*$L3^1*$H3^2*$I3^3+m_122*$L3^1*$H3^2*$I3^2+m_121*$L3^1*$H3^2*$I3^1+m_120*$L3^1*$H3^2*$I3^0
+m_113*$L3^1*$H3^1*$I3^3+m_112*$L3^1*$H3^1*$I3^2+m_111*$L3^1*$H3^1*$I3^1+m_110*$L3^1*$H3^1*$I3^0
+m_103*$L3^1*$H3^0*$I3^3+m_102*$L3^1*$H3^0*$I3^2+m_101*$L3^1*$H3^0*$I3^1+m_100*$L3^1*$H3^0*$I3^0
+m_033*$L3^0*$H3^3*$I3^3+m_032*$L3^0*$H3^3*$I3^2+m_031*$L3^0*$H3^3*$I3^1+m_030*$L3^0*$H3^3*$I3^0
+m_023*$L3^0*$H3^2*$I3^3+m_022*$L3^0*$H3^2*$I3^2+m_021*$L3^0*$H3^2*$I3^1+m_020*$L3^0*$H3^2*$I3^0
+m_013*$L3^0*$H3^1*$I3^3+m_012*$L3^0*$H3^1*$I3^2+m_011*$L3^0*$H3^1*$I3^1+m_010*$L3^0*$H3^1*$I3^0
+m_003*$L3^0*$H3^0*$I3^3+m_002*$L3^0*$H3^0*$I3^2+m_001*$L3^0*$H3^0*$I3^1+m_000*$L3^0*$H3^0*$I3^0</f>
        <v>#REF!</v>
      </c>
      <c r="N3" s="35" t="e">
        <f t="shared" ref="N3:N66" si="3">IF(M3&lt;CopperThreshold,CopperThreshold,M3)</f>
        <v>#REF!</v>
      </c>
      <c r="O3" s="36">
        <f t="shared" ref="O3:O34" si="4">CopperThreshold/K3</f>
        <v>7.8792852675216231E-4</v>
      </c>
      <c r="P3" s="36" t="e">
        <f t="shared" ref="P3:P34" si="5">CopperThreshold/N3</f>
        <v>#REF!</v>
      </c>
      <c r="Q3" s="85" t="e">
        <f t="shared" ref="Q3:Q66" si="6">((1-(1-2.718282^-(((1-P3)/0.027)^0.35)))*12+1)-(0.5*((1-P3)^4))</f>
        <v>#REF!</v>
      </c>
      <c r="R3" s="37" t="e">
        <f t="shared" ref="R3:R34" si="7">(1-(1-2.718282^-(((G3-4)/Q3)^2.7)))</f>
        <v>#REF!</v>
      </c>
      <c r="S3" s="35" t="e">
        <f t="shared" ref="S3:S66" si="8">CopperThreshold/R3</f>
        <v>#REF!</v>
      </c>
      <c r="T3" s="35" t="e">
        <f t="shared" ref="T3:T66" si="9">IF(S3&lt;CopperThreshold,CopperThreshold,S3)</f>
        <v>#REF!</v>
      </c>
      <c r="U3" s="49" t="e">
        <f t="shared" ref="U3:U34" si="10">IF(G3&lt;CupHMinimum, CopperThreshold, (IF(G3 &lt;cuPhDefaultLow, T3, (IF(G3&lt;CupHMaximum, K3, N3)))))</f>
        <v>#REF!</v>
      </c>
      <c r="V3" s="49" t="e">
        <f t="shared" ref="V3:V34" si="11">IF(G3&lt;CupHMinimum, 1, (IF(G3 &lt;cuPhDefaultLow, R3, (IF(G3&lt;CupHMaximum, O3, P3)))))</f>
        <v>#REF!</v>
      </c>
      <c r="W3" s="42"/>
      <c r="X3" s="42"/>
      <c r="Y3" s="27"/>
      <c r="Z3" s="27"/>
      <c r="AA3" s="27"/>
      <c r="AB3" s="117">
        <v>1</v>
      </c>
      <c r="AC3" s="117">
        <v>1</v>
      </c>
      <c r="AD3" s="117">
        <v>5</v>
      </c>
      <c r="AE3" s="128">
        <v>1</v>
      </c>
      <c r="AF3" s="128">
        <v>1</v>
      </c>
      <c r="AG3" s="128"/>
      <c r="AH3" s="129"/>
      <c r="AI3" s="36" t="e">
        <f t="shared" ref="AI3:AI34" si="12">IF(AE3&lt;&gt;U3,"mismatch","")</f>
        <v>#REF!</v>
      </c>
      <c r="AJ3" s="36" t="e">
        <f t="shared" ref="AJ3:AJ34" si="13">IF(AF3&lt;&gt;V3,"mismatch","")</f>
        <v>#REF!</v>
      </c>
      <c r="AK3" s="36" t="str">
        <f t="shared" ref="AK3:AK34" si="14">IF(AG3&lt;&gt;W3,"mismatch","")</f>
        <v/>
      </c>
      <c r="AL3" s="36" t="str">
        <f t="shared" ref="AL3:AL34" si="15">IF(AH3&lt;&gt;X3,"mismatch","")</f>
        <v/>
      </c>
    </row>
    <row r="4" spans="1:38" s="36" customFormat="1" x14ac:dyDescent="0.25">
      <c r="A4" s="48">
        <v>2</v>
      </c>
      <c r="B4" s="48"/>
      <c r="C4" s="48"/>
      <c r="D4" s="48"/>
      <c r="E4" s="48"/>
      <c r="F4" s="48"/>
      <c r="G4" s="48">
        <v>5</v>
      </c>
      <c r="H4" s="48">
        <v>0.9</v>
      </c>
      <c r="I4" s="48">
        <v>5</v>
      </c>
      <c r="J4" s="35">
        <f t="shared" si="0"/>
        <v>13.811128619181176</v>
      </c>
      <c r="K4" s="35">
        <f t="shared" si="1"/>
        <v>13.811128619181176</v>
      </c>
      <c r="L4" t="e">
        <f>IF(TestDataCu!G4 &gt;CupHMaximum, CuPhDefaultHigh, cuPhDefaultLow)</f>
        <v>#REF!</v>
      </c>
      <c r="M4" s="35" t="e">
        <f t="shared" si="2"/>
        <v>#REF!</v>
      </c>
      <c r="N4" s="35" t="e">
        <f t="shared" si="3"/>
        <v>#REF!</v>
      </c>
      <c r="O4" s="36">
        <f t="shared" si="4"/>
        <v>7.2405378848704641E-2</v>
      </c>
      <c r="P4" s="36" t="e">
        <f t="shared" si="5"/>
        <v>#REF!</v>
      </c>
      <c r="Q4" s="85" t="e">
        <f t="shared" si="6"/>
        <v>#REF!</v>
      </c>
      <c r="R4" s="37" t="e">
        <f t="shared" si="7"/>
        <v>#REF!</v>
      </c>
      <c r="S4" s="35" t="e">
        <f t="shared" si="8"/>
        <v>#REF!</v>
      </c>
      <c r="T4" s="35" t="e">
        <f t="shared" si="9"/>
        <v>#REF!</v>
      </c>
      <c r="U4" s="49" t="e">
        <f t="shared" si="10"/>
        <v>#REF!</v>
      </c>
      <c r="V4" s="49" t="e">
        <f t="shared" si="11"/>
        <v>#REF!</v>
      </c>
      <c r="W4" s="42"/>
      <c r="X4" s="42"/>
      <c r="Y4" s="27"/>
      <c r="Z4" s="27"/>
      <c r="AA4" s="27"/>
      <c r="AB4" s="120">
        <v>4</v>
      </c>
      <c r="AC4" s="120">
        <v>1</v>
      </c>
      <c r="AD4" s="120">
        <v>5</v>
      </c>
      <c r="AE4" s="121">
        <v>1.5828275655678019</v>
      </c>
      <c r="AF4" s="121">
        <v>0.63178075853213589</v>
      </c>
      <c r="AG4" s="121"/>
      <c r="AH4" s="122"/>
      <c r="AI4" s="36" t="e">
        <f t="shared" si="12"/>
        <v>#REF!</v>
      </c>
      <c r="AJ4" s="36" t="e">
        <f t="shared" si="13"/>
        <v>#REF!</v>
      </c>
      <c r="AK4" s="36" t="str">
        <f t="shared" si="14"/>
        <v/>
      </c>
      <c r="AL4" s="36" t="str">
        <f t="shared" si="15"/>
        <v/>
      </c>
    </row>
    <row r="5" spans="1:38" s="36" customFormat="1" x14ac:dyDescent="0.25">
      <c r="A5" s="48">
        <v>3</v>
      </c>
      <c r="B5" s="48"/>
      <c r="C5" s="48"/>
      <c r="D5" s="48"/>
      <c r="E5" s="48"/>
      <c r="F5" s="48"/>
      <c r="G5" s="48">
        <v>7.1</v>
      </c>
      <c r="H5" s="48">
        <v>0.9</v>
      </c>
      <c r="I5" s="48">
        <v>5</v>
      </c>
      <c r="J5" s="35">
        <f t="shared" si="0"/>
        <v>3.4763068837083608</v>
      </c>
      <c r="K5" s="35">
        <f t="shared" si="1"/>
        <v>3.4763068837083608</v>
      </c>
      <c r="L5" t="e">
        <f>IF(TestDataCu!G5 &gt;CupHMaximum, CuPhDefaultHigh, cuPhDefaultLow)</f>
        <v>#REF!</v>
      </c>
      <c r="M5" s="35" t="e">
        <f t="shared" si="2"/>
        <v>#REF!</v>
      </c>
      <c r="N5" s="35" t="e">
        <f t="shared" si="3"/>
        <v>#REF!</v>
      </c>
      <c r="O5" s="36">
        <f t="shared" si="4"/>
        <v>0.2876615999256219</v>
      </c>
      <c r="P5" s="36" t="e">
        <f t="shared" si="5"/>
        <v>#REF!</v>
      </c>
      <c r="Q5" s="85" t="e">
        <f t="shared" si="6"/>
        <v>#REF!</v>
      </c>
      <c r="R5" s="37" t="e">
        <f t="shared" si="7"/>
        <v>#REF!</v>
      </c>
      <c r="S5" s="35" t="e">
        <f t="shared" si="8"/>
        <v>#REF!</v>
      </c>
      <c r="T5" s="35" t="e">
        <f t="shared" si="9"/>
        <v>#REF!</v>
      </c>
      <c r="U5" s="49" t="e">
        <f t="shared" si="10"/>
        <v>#REF!</v>
      </c>
      <c r="V5" s="49" t="e">
        <f t="shared" si="11"/>
        <v>#REF!</v>
      </c>
      <c r="W5" s="42"/>
      <c r="X5" s="42"/>
      <c r="Y5" s="27"/>
      <c r="Z5" s="27"/>
      <c r="AA5" s="27"/>
      <c r="AB5" s="120">
        <v>7.1</v>
      </c>
      <c r="AC5" s="120">
        <v>1</v>
      </c>
      <c r="AD5" s="120">
        <v>5</v>
      </c>
      <c r="AE5" s="121">
        <v>3.4763068837083608</v>
      </c>
      <c r="AF5" s="121">
        <v>0.2876615999256219</v>
      </c>
      <c r="AG5" s="121"/>
      <c r="AH5" s="122"/>
      <c r="AI5" s="36" t="e">
        <f t="shared" si="12"/>
        <v>#REF!</v>
      </c>
      <c r="AJ5" s="36" t="e">
        <f t="shared" si="13"/>
        <v>#REF!</v>
      </c>
      <c r="AK5" s="36" t="str">
        <f t="shared" si="14"/>
        <v/>
      </c>
      <c r="AL5" s="36" t="str">
        <f t="shared" si="15"/>
        <v/>
      </c>
    </row>
    <row r="6" spans="1:38" s="36" customFormat="1" x14ac:dyDescent="0.25">
      <c r="A6" s="48">
        <v>4</v>
      </c>
      <c r="B6" s="48"/>
      <c r="C6" s="48"/>
      <c r="D6" s="48"/>
      <c r="E6" s="48"/>
      <c r="F6" s="48"/>
      <c r="G6" s="48">
        <v>8.6</v>
      </c>
      <c r="H6" s="48">
        <v>0.9</v>
      </c>
      <c r="I6" s="48">
        <v>5</v>
      </c>
      <c r="J6" s="35">
        <f t="shared" si="0"/>
        <v>1.7118950865375098</v>
      </c>
      <c r="K6" s="35">
        <f t="shared" si="1"/>
        <v>1.7118950865375098</v>
      </c>
      <c r="L6" t="e">
        <f>IF(TestDataCu!G6 &gt;CupHMaximum, CuPhDefaultHigh, cuPhDefaultLow)</f>
        <v>#REF!</v>
      </c>
      <c r="M6" s="35" t="e">
        <f t="shared" si="2"/>
        <v>#REF!</v>
      </c>
      <c r="N6" s="35" t="e">
        <f t="shared" si="3"/>
        <v>#REF!</v>
      </c>
      <c r="O6" s="36">
        <f t="shared" si="4"/>
        <v>0.58414794683627869</v>
      </c>
      <c r="P6" s="36" t="e">
        <f t="shared" si="5"/>
        <v>#REF!</v>
      </c>
      <c r="Q6" s="85" t="e">
        <f t="shared" si="6"/>
        <v>#REF!</v>
      </c>
      <c r="R6" s="37" t="e">
        <f t="shared" si="7"/>
        <v>#REF!</v>
      </c>
      <c r="S6" s="35" t="e">
        <f t="shared" si="8"/>
        <v>#REF!</v>
      </c>
      <c r="T6" s="35" t="e">
        <f t="shared" si="9"/>
        <v>#REF!</v>
      </c>
      <c r="U6" s="49" t="e">
        <f t="shared" si="10"/>
        <v>#REF!</v>
      </c>
      <c r="V6" s="49" t="e">
        <f t="shared" si="11"/>
        <v>#REF!</v>
      </c>
      <c r="W6" s="42"/>
      <c r="X6" s="42"/>
      <c r="Y6" s="27"/>
      <c r="Z6" s="27"/>
      <c r="AA6" s="27"/>
      <c r="AB6" s="120">
        <v>8.6</v>
      </c>
      <c r="AC6" s="120">
        <v>1</v>
      </c>
      <c r="AD6" s="120">
        <v>5</v>
      </c>
      <c r="AE6" s="121">
        <v>1.7104772296885074</v>
      </c>
      <c r="AF6" s="121">
        <v>0.58463216150624153</v>
      </c>
      <c r="AG6" s="121"/>
      <c r="AH6" s="122"/>
      <c r="AI6" s="36" t="e">
        <f t="shared" si="12"/>
        <v>#REF!</v>
      </c>
      <c r="AJ6" s="36" t="e">
        <f t="shared" si="13"/>
        <v>#REF!</v>
      </c>
      <c r="AK6" s="36" t="str">
        <f t="shared" si="14"/>
        <v/>
      </c>
      <c r="AL6" s="36" t="str">
        <f t="shared" si="15"/>
        <v/>
      </c>
    </row>
    <row r="7" spans="1:38" s="36" customFormat="1" x14ac:dyDescent="0.25">
      <c r="A7" s="48">
        <v>5</v>
      </c>
      <c r="B7" s="48"/>
      <c r="C7" s="48"/>
      <c r="D7" s="48"/>
      <c r="E7" s="48"/>
      <c r="F7" s="48"/>
      <c r="G7" s="48">
        <v>1</v>
      </c>
      <c r="H7" s="48">
        <v>0.9</v>
      </c>
      <c r="I7" s="48">
        <v>31</v>
      </c>
      <c r="J7" s="35">
        <f t="shared" si="0"/>
        <v>1403.3180476187206</v>
      </c>
      <c r="K7" s="35">
        <f t="shared" si="1"/>
        <v>1403.3180476187206</v>
      </c>
      <c r="L7" t="e">
        <f>IF(TestDataCu!G7 &gt;CupHMaximum, CuPhDefaultHigh, cuPhDefaultLow)</f>
        <v>#REF!</v>
      </c>
      <c r="M7" s="35" t="e">
        <f t="shared" si="2"/>
        <v>#REF!</v>
      </c>
      <c r="N7" s="35" t="e">
        <f t="shared" si="3"/>
        <v>#REF!</v>
      </c>
      <c r="O7" s="36">
        <f t="shared" si="4"/>
        <v>7.125968355476452E-4</v>
      </c>
      <c r="P7" s="36" t="e">
        <f t="shared" si="5"/>
        <v>#REF!</v>
      </c>
      <c r="Q7" s="85" t="e">
        <f t="shared" si="6"/>
        <v>#REF!</v>
      </c>
      <c r="R7" s="37" t="e">
        <f t="shared" si="7"/>
        <v>#REF!</v>
      </c>
      <c r="S7" s="35" t="e">
        <f t="shared" si="8"/>
        <v>#REF!</v>
      </c>
      <c r="T7" s="35" t="e">
        <f t="shared" si="9"/>
        <v>#REF!</v>
      </c>
      <c r="U7" s="49" t="e">
        <f t="shared" si="10"/>
        <v>#REF!</v>
      </c>
      <c r="V7" s="49" t="e">
        <f t="shared" si="11"/>
        <v>#REF!</v>
      </c>
      <c r="W7" s="42"/>
      <c r="X7" s="42"/>
      <c r="Y7" s="27"/>
      <c r="Z7" s="27"/>
      <c r="AA7" s="27"/>
      <c r="AB7" s="120">
        <v>1</v>
      </c>
      <c r="AC7" s="120">
        <v>1</v>
      </c>
      <c r="AD7" s="120">
        <v>31</v>
      </c>
      <c r="AE7" s="121">
        <v>1</v>
      </c>
      <c r="AF7" s="121">
        <v>1</v>
      </c>
      <c r="AG7" s="121"/>
      <c r="AH7" s="122"/>
      <c r="AI7" s="36" t="e">
        <f t="shared" si="12"/>
        <v>#REF!</v>
      </c>
      <c r="AJ7" s="36" t="e">
        <f t="shared" si="13"/>
        <v>#REF!</v>
      </c>
      <c r="AK7" s="36" t="str">
        <f t="shared" si="14"/>
        <v/>
      </c>
      <c r="AL7" s="36" t="str">
        <f t="shared" si="15"/>
        <v/>
      </c>
    </row>
    <row r="8" spans="1:38" s="36" customFormat="1" x14ac:dyDescent="0.25">
      <c r="A8" s="48">
        <v>6</v>
      </c>
      <c r="B8" s="48"/>
      <c r="C8" s="48"/>
      <c r="D8" s="48"/>
      <c r="E8" s="48"/>
      <c r="F8" s="48"/>
      <c r="G8" s="48">
        <v>5</v>
      </c>
      <c r="H8" s="48">
        <v>0.9</v>
      </c>
      <c r="I8" s="48">
        <v>31</v>
      </c>
      <c r="J8" s="35">
        <f t="shared" si="0"/>
        <v>15.332118570558009</v>
      </c>
      <c r="K8" s="35">
        <f t="shared" si="1"/>
        <v>15.332118570558009</v>
      </c>
      <c r="L8" t="e">
        <f>IF(TestDataCu!G8 &gt;CupHMaximum, CuPhDefaultHigh, cuPhDefaultLow)</f>
        <v>#REF!</v>
      </c>
      <c r="M8" s="35" t="e">
        <f t="shared" si="2"/>
        <v>#REF!</v>
      </c>
      <c r="N8" s="35" t="e">
        <f t="shared" si="3"/>
        <v>#REF!</v>
      </c>
      <c r="O8" s="36">
        <f t="shared" si="4"/>
        <v>6.5222558474096456E-2</v>
      </c>
      <c r="P8" s="36" t="e">
        <f t="shared" si="5"/>
        <v>#REF!</v>
      </c>
      <c r="Q8" s="85" t="e">
        <f t="shared" si="6"/>
        <v>#REF!</v>
      </c>
      <c r="R8" s="37" t="e">
        <f t="shared" si="7"/>
        <v>#REF!</v>
      </c>
      <c r="S8" s="35" t="e">
        <f t="shared" si="8"/>
        <v>#REF!</v>
      </c>
      <c r="T8" s="35" t="e">
        <f t="shared" si="9"/>
        <v>#REF!</v>
      </c>
      <c r="U8" s="49" t="e">
        <f t="shared" si="10"/>
        <v>#REF!</v>
      </c>
      <c r="V8" s="49" t="e">
        <f t="shared" si="11"/>
        <v>#REF!</v>
      </c>
      <c r="W8" s="42"/>
      <c r="X8" s="42"/>
      <c r="Y8" s="27"/>
      <c r="Z8" s="27"/>
      <c r="AA8" s="27"/>
      <c r="AB8" s="120">
        <v>4</v>
      </c>
      <c r="AC8" s="120">
        <v>1</v>
      </c>
      <c r="AD8" s="120">
        <v>31</v>
      </c>
      <c r="AE8" s="121">
        <v>1.6349313476273051</v>
      </c>
      <c r="AF8" s="121">
        <v>0.61164647766479641</v>
      </c>
      <c r="AG8" s="121"/>
      <c r="AH8" s="122"/>
      <c r="AI8" s="36" t="e">
        <f t="shared" si="12"/>
        <v>#REF!</v>
      </c>
      <c r="AJ8" s="36" t="e">
        <f t="shared" si="13"/>
        <v>#REF!</v>
      </c>
      <c r="AK8" s="36" t="str">
        <f t="shared" si="14"/>
        <v/>
      </c>
      <c r="AL8" s="36" t="str">
        <f t="shared" si="15"/>
        <v/>
      </c>
    </row>
    <row r="9" spans="1:38" s="36" customFormat="1" x14ac:dyDescent="0.25">
      <c r="A9" s="48">
        <v>7</v>
      </c>
      <c r="B9" s="48"/>
      <c r="C9" s="48"/>
      <c r="D9" s="48"/>
      <c r="E9" s="48"/>
      <c r="F9" s="48"/>
      <c r="G9" s="48">
        <v>7.1</v>
      </c>
      <c r="H9" s="48">
        <v>0.9</v>
      </c>
      <c r="I9" s="48">
        <v>31</v>
      </c>
      <c r="J9" s="35">
        <f t="shared" si="0"/>
        <v>3.3731936773968982</v>
      </c>
      <c r="K9" s="35">
        <f t="shared" si="1"/>
        <v>3.3731936773968982</v>
      </c>
      <c r="L9" t="e">
        <f>IF(TestDataCu!G9 &gt;CupHMaximum, CuPhDefaultHigh, cuPhDefaultLow)</f>
        <v>#REF!</v>
      </c>
      <c r="M9" s="35" t="e">
        <f t="shared" si="2"/>
        <v>#REF!</v>
      </c>
      <c r="N9" s="35" t="e">
        <f t="shared" si="3"/>
        <v>#REF!</v>
      </c>
      <c r="O9" s="36">
        <f t="shared" si="4"/>
        <v>0.29645496097683383</v>
      </c>
      <c r="P9" s="36" t="e">
        <f t="shared" si="5"/>
        <v>#REF!</v>
      </c>
      <c r="Q9" s="85" t="e">
        <f t="shared" si="6"/>
        <v>#REF!</v>
      </c>
      <c r="R9" s="37" t="e">
        <f t="shared" si="7"/>
        <v>#REF!</v>
      </c>
      <c r="S9" s="35" t="e">
        <f t="shared" si="8"/>
        <v>#REF!</v>
      </c>
      <c r="T9" s="35" t="e">
        <f t="shared" si="9"/>
        <v>#REF!</v>
      </c>
      <c r="U9" s="49" t="e">
        <f t="shared" si="10"/>
        <v>#REF!</v>
      </c>
      <c r="V9" s="49" t="e">
        <f t="shared" si="11"/>
        <v>#REF!</v>
      </c>
      <c r="W9" s="42"/>
      <c r="X9" s="42"/>
      <c r="Y9" s="27"/>
      <c r="Z9" s="27"/>
      <c r="AA9" s="27"/>
      <c r="AB9" s="120">
        <v>7.1</v>
      </c>
      <c r="AC9" s="120">
        <v>1</v>
      </c>
      <c r="AD9" s="120">
        <v>31</v>
      </c>
      <c r="AE9" s="121">
        <v>3.3731936773968982</v>
      </c>
      <c r="AF9" s="121">
        <v>0.29645496097683383</v>
      </c>
      <c r="AG9" s="121"/>
      <c r="AH9" s="122"/>
      <c r="AI9" s="36" t="e">
        <f t="shared" si="12"/>
        <v>#REF!</v>
      </c>
      <c r="AJ9" s="36" t="e">
        <f t="shared" si="13"/>
        <v>#REF!</v>
      </c>
      <c r="AK9" s="36" t="str">
        <f t="shared" si="14"/>
        <v/>
      </c>
      <c r="AL9" s="36" t="str">
        <f t="shared" si="15"/>
        <v/>
      </c>
    </row>
    <row r="10" spans="1:38" s="36" customFormat="1" x14ac:dyDescent="0.25">
      <c r="A10" s="48">
        <v>8</v>
      </c>
      <c r="B10" s="48"/>
      <c r="C10" s="48"/>
      <c r="D10" s="48"/>
      <c r="E10" s="48"/>
      <c r="F10" s="48"/>
      <c r="G10" s="48">
        <v>8.6</v>
      </c>
      <c r="H10" s="48">
        <v>0.9</v>
      </c>
      <c r="I10" s="48">
        <v>31</v>
      </c>
      <c r="J10" s="35">
        <f t="shared" si="0"/>
        <v>1.5041071727149529</v>
      </c>
      <c r="K10" s="35">
        <f t="shared" si="1"/>
        <v>1.5041071727149529</v>
      </c>
      <c r="L10" t="e">
        <f>IF(TestDataCu!G10 &gt;CupHMaximum, CuPhDefaultHigh, cuPhDefaultLow)</f>
        <v>#REF!</v>
      </c>
      <c r="M10" s="35" t="e">
        <f t="shared" si="2"/>
        <v>#REF!</v>
      </c>
      <c r="N10" s="35" t="e">
        <f t="shared" si="3"/>
        <v>#REF!</v>
      </c>
      <c r="O10" s="36">
        <f t="shared" si="4"/>
        <v>0.66484624110592716</v>
      </c>
      <c r="P10" s="36" t="e">
        <f t="shared" si="5"/>
        <v>#REF!</v>
      </c>
      <c r="Q10" s="85" t="e">
        <f t="shared" si="6"/>
        <v>#REF!</v>
      </c>
      <c r="R10" s="37" t="e">
        <f t="shared" si="7"/>
        <v>#REF!</v>
      </c>
      <c r="S10" s="35" t="e">
        <f t="shared" si="8"/>
        <v>#REF!</v>
      </c>
      <c r="T10" s="35" t="e">
        <f t="shared" si="9"/>
        <v>#REF!</v>
      </c>
      <c r="U10" s="49" t="e">
        <f t="shared" si="10"/>
        <v>#REF!</v>
      </c>
      <c r="V10" s="49" t="e">
        <f t="shared" si="11"/>
        <v>#REF!</v>
      </c>
      <c r="W10" s="42"/>
      <c r="X10" s="42"/>
      <c r="Y10" s="27"/>
      <c r="Z10" s="27"/>
      <c r="AA10" s="27"/>
      <c r="AB10" s="120">
        <v>8.6</v>
      </c>
      <c r="AC10" s="120">
        <v>1</v>
      </c>
      <c r="AD10" s="120">
        <v>31</v>
      </c>
      <c r="AE10" s="121">
        <v>1.4664075091189943</v>
      </c>
      <c r="AF10" s="121">
        <v>0.68193867924257412</v>
      </c>
      <c r="AG10" s="121"/>
      <c r="AH10" s="122"/>
      <c r="AI10" s="36" t="e">
        <f t="shared" si="12"/>
        <v>#REF!</v>
      </c>
      <c r="AJ10" s="36" t="e">
        <f t="shared" si="13"/>
        <v>#REF!</v>
      </c>
      <c r="AK10" s="36" t="str">
        <f t="shared" si="14"/>
        <v/>
      </c>
      <c r="AL10" s="36" t="str">
        <f t="shared" si="15"/>
        <v/>
      </c>
    </row>
    <row r="11" spans="1:38" s="36" customFormat="1" x14ac:dyDescent="0.25">
      <c r="A11" s="48">
        <v>9</v>
      </c>
      <c r="B11" s="48"/>
      <c r="C11" s="48"/>
      <c r="D11" s="48"/>
      <c r="E11" s="48"/>
      <c r="F11" s="48"/>
      <c r="G11" s="48">
        <v>1</v>
      </c>
      <c r="H11" s="48">
        <v>1.1000000000000001</v>
      </c>
      <c r="I11" s="48">
        <v>5</v>
      </c>
      <c r="J11" s="35">
        <f t="shared" si="0"/>
        <v>1572.3355297658861</v>
      </c>
      <c r="K11" s="35">
        <f t="shared" si="1"/>
        <v>1572.3355297658861</v>
      </c>
      <c r="L11" t="e">
        <f>IF(TestDataCu!G11 &gt;CupHMaximum, CuPhDefaultHigh, cuPhDefaultLow)</f>
        <v>#REF!</v>
      </c>
      <c r="M11" s="35" t="e">
        <f t="shared" si="2"/>
        <v>#REF!</v>
      </c>
      <c r="N11" s="35" t="e">
        <f t="shared" si="3"/>
        <v>#REF!</v>
      </c>
      <c r="O11" s="36">
        <f t="shared" si="4"/>
        <v>6.3599656757034272E-4</v>
      </c>
      <c r="P11" s="36" t="e">
        <f t="shared" si="5"/>
        <v>#REF!</v>
      </c>
      <c r="Q11" s="85" t="e">
        <f t="shared" si="6"/>
        <v>#REF!</v>
      </c>
      <c r="R11" s="37" t="e">
        <f t="shared" si="7"/>
        <v>#REF!</v>
      </c>
      <c r="S11" s="35" t="e">
        <f t="shared" si="8"/>
        <v>#REF!</v>
      </c>
      <c r="T11" s="35" t="e">
        <f t="shared" si="9"/>
        <v>#REF!</v>
      </c>
      <c r="U11" s="49" t="e">
        <f t="shared" si="10"/>
        <v>#REF!</v>
      </c>
      <c r="V11" s="49" t="e">
        <f t="shared" si="11"/>
        <v>#REF!</v>
      </c>
      <c r="W11" s="42"/>
      <c r="X11" s="42"/>
      <c r="Y11" s="27"/>
      <c r="Z11" s="27"/>
      <c r="AA11" s="27"/>
      <c r="AB11" s="120">
        <v>1</v>
      </c>
      <c r="AC11" s="120">
        <v>1.1000000000000001</v>
      </c>
      <c r="AD11" s="120">
        <v>5</v>
      </c>
      <c r="AE11" s="121">
        <v>1</v>
      </c>
      <c r="AF11" s="121">
        <v>1</v>
      </c>
      <c r="AG11" s="121"/>
      <c r="AH11" s="122"/>
      <c r="AI11" s="36" t="e">
        <f t="shared" si="12"/>
        <v>#REF!</v>
      </c>
      <c r="AJ11" s="36" t="e">
        <f t="shared" si="13"/>
        <v>#REF!</v>
      </c>
      <c r="AK11" s="36" t="str">
        <f t="shared" si="14"/>
        <v/>
      </c>
      <c r="AL11" s="36" t="str">
        <f t="shared" si="15"/>
        <v/>
      </c>
    </row>
    <row r="12" spans="1:38" s="36" customFormat="1" x14ac:dyDescent="0.25">
      <c r="A12" s="48">
        <v>10</v>
      </c>
      <c r="B12" s="48"/>
      <c r="C12" s="48"/>
      <c r="D12" s="48"/>
      <c r="E12" s="48"/>
      <c r="F12" s="48"/>
      <c r="G12" s="48">
        <v>5</v>
      </c>
      <c r="H12" s="48">
        <v>1.1000000000000001</v>
      </c>
      <c r="I12" s="48">
        <v>5</v>
      </c>
      <c r="J12" s="35">
        <f t="shared" si="0"/>
        <v>16.777517691325642</v>
      </c>
      <c r="K12" s="35">
        <f t="shared" si="1"/>
        <v>16.777517691325642</v>
      </c>
      <c r="L12" t="e">
        <f>IF(TestDataCu!G12 &gt;CupHMaximum, CuPhDefaultHigh, cuPhDefaultLow)</f>
        <v>#REF!</v>
      </c>
      <c r="M12" s="35" t="e">
        <f t="shared" si="2"/>
        <v>#REF!</v>
      </c>
      <c r="N12" s="35" t="e">
        <f t="shared" si="3"/>
        <v>#REF!</v>
      </c>
      <c r="O12" s="36">
        <f t="shared" si="4"/>
        <v>5.9603572971764635E-2</v>
      </c>
      <c r="P12" s="36" t="e">
        <f t="shared" si="5"/>
        <v>#REF!</v>
      </c>
      <c r="Q12" s="85" t="e">
        <f t="shared" si="6"/>
        <v>#REF!</v>
      </c>
      <c r="R12" s="37" t="e">
        <f t="shared" si="7"/>
        <v>#REF!</v>
      </c>
      <c r="S12" s="35" t="e">
        <f t="shared" si="8"/>
        <v>#REF!</v>
      </c>
      <c r="T12" s="35" t="e">
        <f t="shared" si="9"/>
        <v>#REF!</v>
      </c>
      <c r="U12" s="49" t="e">
        <f t="shared" si="10"/>
        <v>#REF!</v>
      </c>
      <c r="V12" s="49" t="e">
        <f t="shared" si="11"/>
        <v>#REF!</v>
      </c>
      <c r="W12" s="42"/>
      <c r="X12" s="42"/>
      <c r="Y12" s="27"/>
      <c r="Z12" s="27"/>
      <c r="AA12" s="27"/>
      <c r="AB12" s="120">
        <v>4</v>
      </c>
      <c r="AC12" s="120">
        <v>1.1000000000000001</v>
      </c>
      <c r="AD12" s="120">
        <v>5</v>
      </c>
      <c r="AE12" s="121">
        <v>1.6855860670566758</v>
      </c>
      <c r="AF12" s="121">
        <v>0.59326546389065293</v>
      </c>
      <c r="AG12" s="121"/>
      <c r="AH12" s="122"/>
      <c r="AI12" s="36" t="e">
        <f t="shared" si="12"/>
        <v>#REF!</v>
      </c>
      <c r="AJ12" s="36" t="e">
        <f t="shared" si="13"/>
        <v>#REF!</v>
      </c>
      <c r="AK12" s="36" t="str">
        <f t="shared" si="14"/>
        <v/>
      </c>
      <c r="AL12" s="36" t="str">
        <f t="shared" si="15"/>
        <v/>
      </c>
    </row>
    <row r="13" spans="1:38" s="36" customFormat="1" x14ac:dyDescent="0.25">
      <c r="A13" s="48">
        <v>11</v>
      </c>
      <c r="B13" s="48"/>
      <c r="C13" s="48"/>
      <c r="D13" s="48"/>
      <c r="E13" s="48"/>
      <c r="F13" s="48"/>
      <c r="G13" s="48">
        <v>7.1</v>
      </c>
      <c r="H13" s="48">
        <v>1.1000000000000001</v>
      </c>
      <c r="I13" s="48">
        <v>5</v>
      </c>
      <c r="J13" s="35">
        <f t="shared" si="0"/>
        <v>4.2698223731541418</v>
      </c>
      <c r="K13" s="35">
        <f t="shared" si="1"/>
        <v>4.2698223731541418</v>
      </c>
      <c r="L13" t="e">
        <f>IF(TestDataCu!G13 &gt;CupHMaximum, CuPhDefaultHigh, cuPhDefaultLow)</f>
        <v>#REF!</v>
      </c>
      <c r="M13" s="35" t="e">
        <f t="shared" si="2"/>
        <v>#REF!</v>
      </c>
      <c r="N13" s="35" t="e">
        <f t="shared" si="3"/>
        <v>#REF!</v>
      </c>
      <c r="O13" s="36">
        <f t="shared" si="4"/>
        <v>0.23420177998207789</v>
      </c>
      <c r="P13" s="36" t="e">
        <f t="shared" si="5"/>
        <v>#REF!</v>
      </c>
      <c r="Q13" s="85" t="e">
        <f t="shared" si="6"/>
        <v>#REF!</v>
      </c>
      <c r="R13" s="37" t="e">
        <f t="shared" si="7"/>
        <v>#REF!</v>
      </c>
      <c r="S13" s="35" t="e">
        <f t="shared" si="8"/>
        <v>#REF!</v>
      </c>
      <c r="T13" s="35" t="e">
        <f t="shared" si="9"/>
        <v>#REF!</v>
      </c>
      <c r="U13" s="49" t="e">
        <f t="shared" si="10"/>
        <v>#REF!</v>
      </c>
      <c r="V13" s="49" t="e">
        <f t="shared" si="11"/>
        <v>#REF!</v>
      </c>
      <c r="W13" s="42"/>
      <c r="X13" s="42"/>
      <c r="Y13" s="27"/>
      <c r="Z13" s="27"/>
      <c r="AA13" s="27"/>
      <c r="AB13" s="120">
        <v>7.1</v>
      </c>
      <c r="AC13" s="120">
        <v>1.1000000000000001</v>
      </c>
      <c r="AD13" s="120">
        <v>5</v>
      </c>
      <c r="AE13" s="121">
        <v>4.2698223731541418</v>
      </c>
      <c r="AF13" s="121">
        <v>0.23420177998207789</v>
      </c>
      <c r="AG13" s="121"/>
      <c r="AH13" s="122"/>
      <c r="AI13" s="36" t="e">
        <f t="shared" si="12"/>
        <v>#REF!</v>
      </c>
      <c r="AJ13" s="36" t="e">
        <f t="shared" si="13"/>
        <v>#REF!</v>
      </c>
      <c r="AK13" s="36" t="str">
        <f t="shared" si="14"/>
        <v/>
      </c>
      <c r="AL13" s="36" t="str">
        <f t="shared" si="15"/>
        <v/>
      </c>
    </row>
    <row r="14" spans="1:38" s="36" customFormat="1" x14ac:dyDescent="0.25">
      <c r="A14" s="48">
        <v>12</v>
      </c>
      <c r="B14" s="48"/>
      <c r="C14" s="48"/>
      <c r="D14" s="48"/>
      <c r="E14" s="48"/>
      <c r="F14" s="48"/>
      <c r="G14" s="48">
        <v>8.6</v>
      </c>
      <c r="H14" s="48">
        <v>1.1000000000000001</v>
      </c>
      <c r="I14" s="48">
        <v>5</v>
      </c>
      <c r="J14" s="35">
        <f t="shared" si="0"/>
        <v>2.0190985049394783</v>
      </c>
      <c r="K14" s="35">
        <f t="shared" si="1"/>
        <v>2.0190985049394783</v>
      </c>
      <c r="L14" t="e">
        <f>IF(TestDataCu!G14 &gt;CupHMaximum, CuPhDefaultHigh, cuPhDefaultLow)</f>
        <v>#REF!</v>
      </c>
      <c r="M14" s="35" t="e">
        <f t="shared" si="2"/>
        <v>#REF!</v>
      </c>
      <c r="N14" s="35" t="e">
        <f t="shared" si="3"/>
        <v>#REF!</v>
      </c>
      <c r="O14" s="36">
        <f t="shared" si="4"/>
        <v>0.49527053660513437</v>
      </c>
      <c r="P14" s="36" t="e">
        <f t="shared" si="5"/>
        <v>#REF!</v>
      </c>
      <c r="Q14" s="85" t="e">
        <f t="shared" si="6"/>
        <v>#REF!</v>
      </c>
      <c r="R14" s="37" t="e">
        <f t="shared" si="7"/>
        <v>#REF!</v>
      </c>
      <c r="S14" s="35" t="e">
        <f t="shared" si="8"/>
        <v>#REF!</v>
      </c>
      <c r="T14" s="35" t="e">
        <f t="shared" si="9"/>
        <v>#REF!</v>
      </c>
      <c r="U14" s="49" t="e">
        <f t="shared" si="10"/>
        <v>#REF!</v>
      </c>
      <c r="V14" s="49" t="e">
        <f t="shared" si="11"/>
        <v>#REF!</v>
      </c>
      <c r="W14" s="42"/>
      <c r="X14" s="42"/>
      <c r="Y14" s="27"/>
      <c r="Z14" s="27"/>
      <c r="AA14" s="27"/>
      <c r="AB14" s="120">
        <v>8.6</v>
      </c>
      <c r="AC14" s="120">
        <v>1.1000000000000001</v>
      </c>
      <c r="AD14" s="120">
        <v>5</v>
      </c>
      <c r="AE14" s="121">
        <v>2.0281564809575627</v>
      </c>
      <c r="AF14" s="121">
        <v>0.49305860242492999</v>
      </c>
      <c r="AG14" s="121"/>
      <c r="AH14" s="122"/>
      <c r="AI14" s="36" t="e">
        <f t="shared" si="12"/>
        <v>#REF!</v>
      </c>
      <c r="AJ14" s="36" t="e">
        <f t="shared" si="13"/>
        <v>#REF!</v>
      </c>
      <c r="AK14" s="36" t="str">
        <f t="shared" si="14"/>
        <v/>
      </c>
      <c r="AL14" s="36" t="str">
        <f t="shared" si="15"/>
        <v/>
      </c>
    </row>
    <row r="15" spans="1:38" s="36" customFormat="1" x14ac:dyDescent="0.25">
      <c r="A15" s="48">
        <v>13</v>
      </c>
      <c r="B15" s="48"/>
      <c r="C15" s="48"/>
      <c r="D15" s="48"/>
      <c r="E15" s="48"/>
      <c r="F15" s="48"/>
      <c r="G15" s="48">
        <v>1</v>
      </c>
      <c r="H15" s="48">
        <v>1.1000000000000001</v>
      </c>
      <c r="I15" s="48">
        <v>31</v>
      </c>
      <c r="J15" s="35">
        <f t="shared" si="0"/>
        <v>1776.4011517822239</v>
      </c>
      <c r="K15" s="35">
        <f t="shared" si="1"/>
        <v>1776.4011517822239</v>
      </c>
      <c r="L15" t="e">
        <f>IF(TestDataCu!G15 &gt;CupHMaximum, CuPhDefaultHigh, cuPhDefaultLow)</f>
        <v>#REF!</v>
      </c>
      <c r="M15" s="35" t="e">
        <f t="shared" si="2"/>
        <v>#REF!</v>
      </c>
      <c r="N15" s="35" t="e">
        <f t="shared" si="3"/>
        <v>#REF!</v>
      </c>
      <c r="O15" s="36">
        <f t="shared" si="4"/>
        <v>5.6293591061721735E-4</v>
      </c>
      <c r="P15" s="36" t="e">
        <f t="shared" si="5"/>
        <v>#REF!</v>
      </c>
      <c r="Q15" s="85" t="e">
        <f t="shared" si="6"/>
        <v>#REF!</v>
      </c>
      <c r="R15" s="37" t="e">
        <f t="shared" si="7"/>
        <v>#REF!</v>
      </c>
      <c r="S15" s="35" t="e">
        <f t="shared" si="8"/>
        <v>#REF!</v>
      </c>
      <c r="T15" s="35" t="e">
        <f t="shared" si="9"/>
        <v>#REF!</v>
      </c>
      <c r="U15" s="49" t="e">
        <f t="shared" si="10"/>
        <v>#REF!</v>
      </c>
      <c r="V15" s="49" t="e">
        <f t="shared" si="11"/>
        <v>#REF!</v>
      </c>
      <c r="W15" s="42"/>
      <c r="X15" s="42"/>
      <c r="Y15" s="27"/>
      <c r="Z15" s="27"/>
      <c r="AA15" s="27"/>
      <c r="AB15" s="120">
        <v>1</v>
      </c>
      <c r="AC15" s="120">
        <v>1.1000000000000001</v>
      </c>
      <c r="AD15" s="120">
        <v>31</v>
      </c>
      <c r="AE15" s="121">
        <v>1</v>
      </c>
      <c r="AF15" s="121">
        <v>1</v>
      </c>
      <c r="AG15" s="121"/>
      <c r="AH15" s="122"/>
      <c r="AI15" s="36" t="e">
        <f t="shared" si="12"/>
        <v>#REF!</v>
      </c>
      <c r="AJ15" s="36" t="e">
        <f t="shared" si="13"/>
        <v>#REF!</v>
      </c>
      <c r="AK15" s="36" t="str">
        <f t="shared" si="14"/>
        <v/>
      </c>
      <c r="AL15" s="36" t="str">
        <f t="shared" si="15"/>
        <v/>
      </c>
    </row>
    <row r="16" spans="1:38" s="36" customFormat="1" x14ac:dyDescent="0.25">
      <c r="A16" s="48">
        <v>14</v>
      </c>
      <c r="B16" s="48"/>
      <c r="C16" s="48"/>
      <c r="D16" s="48"/>
      <c r="E16" s="48"/>
      <c r="F16" s="48"/>
      <c r="G16" s="48">
        <v>5</v>
      </c>
      <c r="H16" s="48">
        <v>1.1000000000000001</v>
      </c>
      <c r="I16" s="48">
        <v>31</v>
      </c>
      <c r="J16" s="35">
        <f t="shared" si="0"/>
        <v>19.155289215801872</v>
      </c>
      <c r="K16" s="35">
        <f t="shared" si="1"/>
        <v>19.155289215801872</v>
      </c>
      <c r="L16" t="e">
        <f>IF(TestDataCu!G16 &gt;CupHMaximum, CuPhDefaultHigh, cuPhDefaultLow)</f>
        <v>#REF!</v>
      </c>
      <c r="M16" s="35" t="e">
        <f t="shared" si="2"/>
        <v>#REF!</v>
      </c>
      <c r="N16" s="35" t="e">
        <f t="shared" si="3"/>
        <v>#REF!</v>
      </c>
      <c r="O16" s="36">
        <f t="shared" si="4"/>
        <v>5.2204902193544789E-2</v>
      </c>
      <c r="P16" s="36" t="e">
        <f t="shared" si="5"/>
        <v>#REF!</v>
      </c>
      <c r="Q16" s="85" t="e">
        <f t="shared" si="6"/>
        <v>#REF!</v>
      </c>
      <c r="R16" s="37" t="e">
        <f t="shared" si="7"/>
        <v>#REF!</v>
      </c>
      <c r="S16" s="35" t="e">
        <f t="shared" si="8"/>
        <v>#REF!</v>
      </c>
      <c r="T16" s="35" t="e">
        <f t="shared" si="9"/>
        <v>#REF!</v>
      </c>
      <c r="U16" s="49" t="e">
        <f t="shared" si="10"/>
        <v>#REF!</v>
      </c>
      <c r="V16" s="49" t="e">
        <f t="shared" si="11"/>
        <v>#REF!</v>
      </c>
      <c r="W16" s="42"/>
      <c r="X16" s="42"/>
      <c r="Y16" s="27"/>
      <c r="Z16" s="27"/>
      <c r="AA16" s="27"/>
      <c r="AB16" s="120">
        <v>4</v>
      </c>
      <c r="AC16" s="120">
        <v>1.1000000000000001</v>
      </c>
      <c r="AD16" s="120">
        <v>31</v>
      </c>
      <c r="AE16" s="121">
        <v>1.7645455535156918</v>
      </c>
      <c r="AF16" s="121">
        <v>0.56671815471558307</v>
      </c>
      <c r="AG16" s="121"/>
      <c r="AH16" s="122"/>
      <c r="AI16" s="36" t="e">
        <f t="shared" si="12"/>
        <v>#REF!</v>
      </c>
      <c r="AJ16" s="36" t="e">
        <f t="shared" si="13"/>
        <v>#REF!</v>
      </c>
      <c r="AK16" s="36" t="str">
        <f t="shared" si="14"/>
        <v/>
      </c>
      <c r="AL16" s="36" t="str">
        <f t="shared" si="15"/>
        <v/>
      </c>
    </row>
    <row r="17" spans="1:38" s="36" customFormat="1" x14ac:dyDescent="0.25">
      <c r="A17" s="48">
        <v>15</v>
      </c>
      <c r="B17" s="48"/>
      <c r="C17" s="48"/>
      <c r="D17" s="48"/>
      <c r="E17" s="48"/>
      <c r="F17" s="48"/>
      <c r="G17" s="48">
        <v>7.1</v>
      </c>
      <c r="H17" s="48">
        <v>1.1000000000000001</v>
      </c>
      <c r="I17" s="48">
        <v>31</v>
      </c>
      <c r="J17" s="35">
        <f t="shared" si="0"/>
        <v>4.1448452624543961</v>
      </c>
      <c r="K17" s="35">
        <f t="shared" si="1"/>
        <v>4.1448452624543961</v>
      </c>
      <c r="L17" t="e">
        <f>IF(TestDataCu!G17 &gt;CupHMaximum, CuPhDefaultHigh, cuPhDefaultLow)</f>
        <v>#REF!</v>
      </c>
      <c r="M17" s="35" t="e">
        <f t="shared" si="2"/>
        <v>#REF!</v>
      </c>
      <c r="N17" s="35" t="e">
        <f t="shared" si="3"/>
        <v>#REF!</v>
      </c>
      <c r="O17" s="36">
        <f t="shared" si="4"/>
        <v>0.24126353016320898</v>
      </c>
      <c r="P17" s="36" t="e">
        <f t="shared" si="5"/>
        <v>#REF!</v>
      </c>
      <c r="Q17" s="85" t="e">
        <f t="shared" si="6"/>
        <v>#REF!</v>
      </c>
      <c r="R17" s="37" t="e">
        <f t="shared" si="7"/>
        <v>#REF!</v>
      </c>
      <c r="S17" s="35" t="e">
        <f t="shared" si="8"/>
        <v>#REF!</v>
      </c>
      <c r="T17" s="35" t="e">
        <f t="shared" si="9"/>
        <v>#REF!</v>
      </c>
      <c r="U17" s="49" t="e">
        <f t="shared" si="10"/>
        <v>#REF!</v>
      </c>
      <c r="V17" s="49" t="e">
        <f t="shared" si="11"/>
        <v>#REF!</v>
      </c>
      <c r="W17" s="42"/>
      <c r="X17" s="42"/>
      <c r="Y17" s="27"/>
      <c r="Z17" s="27"/>
      <c r="AA17" s="27"/>
      <c r="AB17" s="120">
        <v>7.1</v>
      </c>
      <c r="AC17" s="120">
        <v>1.1000000000000001</v>
      </c>
      <c r="AD17" s="120">
        <v>31</v>
      </c>
      <c r="AE17" s="121">
        <v>4.1448452624543961</v>
      </c>
      <c r="AF17" s="121">
        <v>0.24126353016320898</v>
      </c>
      <c r="AG17" s="121"/>
      <c r="AH17" s="122"/>
      <c r="AI17" s="36" t="e">
        <f t="shared" si="12"/>
        <v>#REF!</v>
      </c>
      <c r="AJ17" s="36" t="e">
        <f t="shared" si="13"/>
        <v>#REF!</v>
      </c>
      <c r="AK17" s="36" t="str">
        <f t="shared" si="14"/>
        <v/>
      </c>
      <c r="AL17" s="36" t="str">
        <f t="shared" si="15"/>
        <v/>
      </c>
    </row>
    <row r="18" spans="1:38" s="36" customFormat="1" x14ac:dyDescent="0.25">
      <c r="A18" s="48">
        <v>16</v>
      </c>
      <c r="B18" s="48"/>
      <c r="C18" s="48"/>
      <c r="D18" s="48"/>
      <c r="E18" s="48"/>
      <c r="F18" s="48"/>
      <c r="G18" s="48">
        <v>8.6</v>
      </c>
      <c r="H18" s="48">
        <v>1.1000000000000001</v>
      </c>
      <c r="I18" s="48">
        <v>31</v>
      </c>
      <c r="J18" s="35">
        <f t="shared" si="0"/>
        <v>1.7290678721773247</v>
      </c>
      <c r="K18" s="35">
        <f t="shared" si="1"/>
        <v>1.7290678721773247</v>
      </c>
      <c r="L18" t="e">
        <f>IF(TestDataCu!G18 &gt;CupHMaximum, CuPhDefaultHigh, cuPhDefaultLow)</f>
        <v>#REF!</v>
      </c>
      <c r="M18" s="35" t="e">
        <f t="shared" si="2"/>
        <v>#REF!</v>
      </c>
      <c r="N18" s="35" t="e">
        <f t="shared" si="3"/>
        <v>#REF!</v>
      </c>
      <c r="O18" s="36">
        <f t="shared" si="4"/>
        <v>0.57834629634333112</v>
      </c>
      <c r="P18" s="36" t="e">
        <f t="shared" si="5"/>
        <v>#REF!</v>
      </c>
      <c r="Q18" s="85" t="e">
        <f t="shared" si="6"/>
        <v>#REF!</v>
      </c>
      <c r="R18" s="37" t="e">
        <f t="shared" si="7"/>
        <v>#REF!</v>
      </c>
      <c r="S18" s="35" t="e">
        <f t="shared" si="8"/>
        <v>#REF!</v>
      </c>
      <c r="T18" s="35" t="e">
        <f t="shared" si="9"/>
        <v>#REF!</v>
      </c>
      <c r="U18" s="49" t="e">
        <f t="shared" si="10"/>
        <v>#REF!</v>
      </c>
      <c r="V18" s="49" t="e">
        <f t="shared" si="11"/>
        <v>#REF!</v>
      </c>
      <c r="W18" s="42"/>
      <c r="X18" s="42"/>
      <c r="Y18" s="27"/>
      <c r="Z18" s="27"/>
      <c r="AA18" s="27"/>
      <c r="AB18" s="120">
        <v>8.6</v>
      </c>
      <c r="AC18" s="120">
        <v>1.1000000000000001</v>
      </c>
      <c r="AD18" s="120">
        <v>31</v>
      </c>
      <c r="AE18" s="121">
        <v>1.6917461723950282</v>
      </c>
      <c r="AF18" s="121">
        <v>0.59110522389081943</v>
      </c>
      <c r="AG18" s="121"/>
      <c r="AH18" s="122"/>
      <c r="AI18" s="36" t="e">
        <f t="shared" si="12"/>
        <v>#REF!</v>
      </c>
      <c r="AJ18" s="36" t="e">
        <f t="shared" si="13"/>
        <v>#REF!</v>
      </c>
      <c r="AK18" s="36" t="str">
        <f t="shared" si="14"/>
        <v/>
      </c>
      <c r="AL18" s="36" t="str">
        <f t="shared" si="15"/>
        <v/>
      </c>
    </row>
    <row r="19" spans="1:38" s="36" customFormat="1" x14ac:dyDescent="0.25">
      <c r="A19" s="48">
        <v>17</v>
      </c>
      <c r="B19" s="48"/>
      <c r="C19" s="48"/>
      <c r="D19" s="48"/>
      <c r="E19" s="48"/>
      <c r="F19" s="48"/>
      <c r="G19" s="48">
        <v>1</v>
      </c>
      <c r="H19" s="48">
        <v>3.1</v>
      </c>
      <c r="I19" s="48">
        <v>5</v>
      </c>
      <c r="J19" s="35">
        <f t="shared" si="0"/>
        <v>4663.466043316178</v>
      </c>
      <c r="K19" s="35">
        <f t="shared" si="1"/>
        <v>4663.466043316178</v>
      </c>
      <c r="L19" t="e">
        <f>IF(TestDataCu!G19 &gt;CupHMaximum, CuPhDefaultHigh, cuPhDefaultLow)</f>
        <v>#REF!</v>
      </c>
      <c r="M19" s="35" t="e">
        <f t="shared" si="2"/>
        <v>#REF!</v>
      </c>
      <c r="N19" s="35" t="e">
        <f t="shared" si="3"/>
        <v>#REF!</v>
      </c>
      <c r="O19" s="36">
        <f t="shared" si="4"/>
        <v>2.1443278255091629E-4</v>
      </c>
      <c r="P19" s="36" t="e">
        <f t="shared" si="5"/>
        <v>#REF!</v>
      </c>
      <c r="Q19" s="85" t="e">
        <f t="shared" si="6"/>
        <v>#REF!</v>
      </c>
      <c r="R19" s="37" t="e">
        <f t="shared" si="7"/>
        <v>#REF!</v>
      </c>
      <c r="S19" s="35" t="e">
        <f t="shared" si="8"/>
        <v>#REF!</v>
      </c>
      <c r="T19" s="35" t="e">
        <f t="shared" si="9"/>
        <v>#REF!</v>
      </c>
      <c r="U19" s="49" t="e">
        <f t="shared" si="10"/>
        <v>#REF!</v>
      </c>
      <c r="V19" s="49" t="e">
        <f t="shared" si="11"/>
        <v>#REF!</v>
      </c>
      <c r="W19" s="42"/>
      <c r="X19" s="42"/>
      <c r="Y19" s="27"/>
      <c r="Z19" s="27"/>
      <c r="AA19" s="27"/>
      <c r="AB19" s="120">
        <v>1</v>
      </c>
      <c r="AC19" s="120">
        <v>3.1</v>
      </c>
      <c r="AD19" s="120">
        <v>5</v>
      </c>
      <c r="AE19" s="121">
        <v>1</v>
      </c>
      <c r="AF19" s="121">
        <v>1</v>
      </c>
      <c r="AG19" s="121"/>
      <c r="AH19" s="122"/>
      <c r="AI19" s="36" t="e">
        <f t="shared" si="12"/>
        <v>#REF!</v>
      </c>
      <c r="AJ19" s="36" t="e">
        <f t="shared" si="13"/>
        <v>#REF!</v>
      </c>
      <c r="AK19" s="36" t="str">
        <f t="shared" si="14"/>
        <v/>
      </c>
      <c r="AL19" s="36" t="str">
        <f t="shared" si="15"/>
        <v/>
      </c>
    </row>
    <row r="20" spans="1:38" s="36" customFormat="1" x14ac:dyDescent="0.25">
      <c r="A20" s="48">
        <v>18</v>
      </c>
      <c r="B20" s="48"/>
      <c r="C20" s="48"/>
      <c r="D20" s="48"/>
      <c r="E20" s="48"/>
      <c r="F20" s="48"/>
      <c r="G20" s="48">
        <v>5</v>
      </c>
      <c r="H20" s="48">
        <v>3.1</v>
      </c>
      <c r="I20" s="48">
        <v>5</v>
      </c>
      <c r="J20" s="35">
        <f t="shared" si="0"/>
        <v>48.819840713537445</v>
      </c>
      <c r="K20" s="35">
        <f t="shared" si="1"/>
        <v>48.819840713537445</v>
      </c>
      <c r="L20" t="e">
        <f>IF(TestDataCu!G20 &gt;CupHMaximum, CuPhDefaultHigh, cuPhDefaultLow)</f>
        <v>#REF!</v>
      </c>
      <c r="M20" s="35" t="e">
        <f t="shared" si="2"/>
        <v>#REF!</v>
      </c>
      <c r="N20" s="35" t="e">
        <f t="shared" si="3"/>
        <v>#REF!</v>
      </c>
      <c r="O20" s="36">
        <f t="shared" si="4"/>
        <v>2.0483475271206815E-2</v>
      </c>
      <c r="P20" s="36" t="e">
        <f t="shared" si="5"/>
        <v>#REF!</v>
      </c>
      <c r="Q20" s="85" t="e">
        <f t="shared" si="6"/>
        <v>#REF!</v>
      </c>
      <c r="R20" s="37" t="e">
        <f t="shared" si="7"/>
        <v>#REF!</v>
      </c>
      <c r="S20" s="35" t="e">
        <f t="shared" si="8"/>
        <v>#REF!</v>
      </c>
      <c r="T20" s="35" t="e">
        <f t="shared" si="9"/>
        <v>#REF!</v>
      </c>
      <c r="U20" s="49" t="e">
        <f t="shared" si="10"/>
        <v>#REF!</v>
      </c>
      <c r="V20" s="49" t="e">
        <f t="shared" si="11"/>
        <v>#REF!</v>
      </c>
      <c r="W20" s="42"/>
      <c r="X20" s="42"/>
      <c r="Y20" s="27"/>
      <c r="Z20" s="27"/>
      <c r="AA20" s="27"/>
      <c r="AB20" s="120">
        <v>4</v>
      </c>
      <c r="AC20" s="120">
        <v>3.1</v>
      </c>
      <c r="AD20" s="120">
        <v>5</v>
      </c>
      <c r="AE20" s="121">
        <v>2.5598058291059229</v>
      </c>
      <c r="AF20" s="121">
        <v>0.39065463037455284</v>
      </c>
      <c r="AG20" s="121"/>
      <c r="AH20" s="122"/>
      <c r="AI20" s="36" t="e">
        <f t="shared" si="12"/>
        <v>#REF!</v>
      </c>
      <c r="AJ20" s="36" t="e">
        <f t="shared" si="13"/>
        <v>#REF!</v>
      </c>
      <c r="AK20" s="36" t="str">
        <f t="shared" si="14"/>
        <v/>
      </c>
      <c r="AL20" s="36" t="str">
        <f t="shared" si="15"/>
        <v/>
      </c>
    </row>
    <row r="21" spans="1:38" s="36" customFormat="1" x14ac:dyDescent="0.25">
      <c r="A21" s="48">
        <v>19</v>
      </c>
      <c r="B21" s="48"/>
      <c r="C21" s="48"/>
      <c r="D21" s="48"/>
      <c r="E21" s="48"/>
      <c r="F21" s="48"/>
      <c r="G21" s="48">
        <v>7.1</v>
      </c>
      <c r="H21" s="48">
        <v>3.1</v>
      </c>
      <c r="I21" s="48">
        <v>5</v>
      </c>
      <c r="J21" s="35">
        <f t="shared" si="0"/>
        <v>12.388250032660466</v>
      </c>
      <c r="K21" s="35">
        <f t="shared" si="1"/>
        <v>12.388250032660466</v>
      </c>
      <c r="L21" t="e">
        <f>IF(TestDataCu!G21 &gt;CupHMaximum, CuPhDefaultHigh, cuPhDefaultLow)</f>
        <v>#REF!</v>
      </c>
      <c r="M21" s="35" t="e">
        <f t="shared" si="2"/>
        <v>#REF!</v>
      </c>
      <c r="N21" s="35" t="e">
        <f t="shared" si="3"/>
        <v>#REF!</v>
      </c>
      <c r="O21" s="36">
        <f t="shared" si="4"/>
        <v>8.0721651352175919E-2</v>
      </c>
      <c r="P21" s="36" t="e">
        <f t="shared" si="5"/>
        <v>#REF!</v>
      </c>
      <c r="Q21" s="85" t="e">
        <f t="shared" si="6"/>
        <v>#REF!</v>
      </c>
      <c r="R21" s="37" t="e">
        <f t="shared" si="7"/>
        <v>#REF!</v>
      </c>
      <c r="S21" s="35" t="e">
        <f t="shared" si="8"/>
        <v>#REF!</v>
      </c>
      <c r="T21" s="35" t="e">
        <f t="shared" si="9"/>
        <v>#REF!</v>
      </c>
      <c r="U21" s="49" t="e">
        <f t="shared" si="10"/>
        <v>#REF!</v>
      </c>
      <c r="V21" s="49" t="e">
        <f t="shared" si="11"/>
        <v>#REF!</v>
      </c>
      <c r="W21" s="42"/>
      <c r="X21" s="42"/>
      <c r="Y21" s="27"/>
      <c r="Z21" s="27"/>
      <c r="AA21" s="27"/>
      <c r="AB21" s="120">
        <v>7.1</v>
      </c>
      <c r="AC21" s="120">
        <v>3.1</v>
      </c>
      <c r="AD21" s="120">
        <v>5</v>
      </c>
      <c r="AE21" s="121">
        <v>12.388250032660466</v>
      </c>
      <c r="AF21" s="121">
        <v>8.0721651352175919E-2</v>
      </c>
      <c r="AG21" s="121"/>
      <c r="AH21" s="122"/>
      <c r="AI21" s="36" t="e">
        <f t="shared" si="12"/>
        <v>#REF!</v>
      </c>
      <c r="AJ21" s="36" t="e">
        <f t="shared" si="13"/>
        <v>#REF!</v>
      </c>
      <c r="AK21" s="36" t="str">
        <f t="shared" si="14"/>
        <v/>
      </c>
      <c r="AL21" s="36" t="str">
        <f t="shared" si="15"/>
        <v/>
      </c>
    </row>
    <row r="22" spans="1:38" s="36" customFormat="1" x14ac:dyDescent="0.25">
      <c r="A22" s="48">
        <v>20</v>
      </c>
      <c r="B22" s="48"/>
      <c r="C22" s="48"/>
      <c r="D22" s="48"/>
      <c r="E22" s="48"/>
      <c r="F22" s="48"/>
      <c r="G22" s="48">
        <v>8.6</v>
      </c>
      <c r="H22" s="48">
        <v>3.1</v>
      </c>
      <c r="I22" s="48">
        <v>5</v>
      </c>
      <c r="J22" s="35">
        <f t="shared" si="0"/>
        <v>5.3582756203328188</v>
      </c>
      <c r="K22" s="35">
        <f t="shared" si="1"/>
        <v>5.3582756203328188</v>
      </c>
      <c r="L22" t="e">
        <f>IF(TestDataCu!G22 &gt;CupHMaximum, CuPhDefaultHigh, cuPhDefaultLow)</f>
        <v>#REF!</v>
      </c>
      <c r="M22" s="35" t="e">
        <f t="shared" si="2"/>
        <v>#REF!</v>
      </c>
      <c r="N22" s="35" t="e">
        <f t="shared" si="3"/>
        <v>#REF!</v>
      </c>
      <c r="O22" s="36">
        <f t="shared" si="4"/>
        <v>0.18662720450686465</v>
      </c>
      <c r="P22" s="36" t="e">
        <f t="shared" si="5"/>
        <v>#REF!</v>
      </c>
      <c r="Q22" s="85" t="e">
        <f t="shared" si="6"/>
        <v>#REF!</v>
      </c>
      <c r="R22" s="37" t="e">
        <f t="shared" si="7"/>
        <v>#REF!</v>
      </c>
      <c r="S22" s="35" t="e">
        <f t="shared" si="8"/>
        <v>#REF!</v>
      </c>
      <c r="T22" s="35" t="e">
        <f t="shared" si="9"/>
        <v>#REF!</v>
      </c>
      <c r="U22" s="49" t="e">
        <f t="shared" si="10"/>
        <v>#REF!</v>
      </c>
      <c r="V22" s="49" t="e">
        <f t="shared" si="11"/>
        <v>#REF!</v>
      </c>
      <c r="W22" s="42"/>
      <c r="X22" s="42"/>
      <c r="Y22" s="27"/>
      <c r="Z22" s="27"/>
      <c r="AA22" s="27"/>
      <c r="AB22" s="120">
        <v>8.6</v>
      </c>
      <c r="AC22" s="120">
        <v>3.1</v>
      </c>
      <c r="AD22" s="120">
        <v>5</v>
      </c>
      <c r="AE22" s="121">
        <v>5.5536854367061039</v>
      </c>
      <c r="AF22" s="121">
        <v>0.18006061225410364</v>
      </c>
      <c r="AG22" s="121"/>
      <c r="AH22" s="122"/>
      <c r="AI22" s="36" t="e">
        <f t="shared" si="12"/>
        <v>#REF!</v>
      </c>
      <c r="AJ22" s="36" t="e">
        <f t="shared" si="13"/>
        <v>#REF!</v>
      </c>
      <c r="AK22" s="36" t="str">
        <f t="shared" si="14"/>
        <v/>
      </c>
      <c r="AL22" s="36" t="str">
        <f t="shared" si="15"/>
        <v/>
      </c>
    </row>
    <row r="23" spans="1:38" s="36" customFormat="1" x14ac:dyDescent="0.25">
      <c r="A23" s="48">
        <v>21</v>
      </c>
      <c r="B23" s="48"/>
      <c r="C23" s="48"/>
      <c r="D23" s="48"/>
      <c r="E23" s="48"/>
      <c r="F23" s="48"/>
      <c r="G23" s="48">
        <v>1</v>
      </c>
      <c r="H23" s="48">
        <v>3.1</v>
      </c>
      <c r="I23" s="48">
        <v>31</v>
      </c>
      <c r="J23" s="35">
        <f t="shared" si="0"/>
        <v>4847.9202069493113</v>
      </c>
      <c r="K23" s="35">
        <f t="shared" si="1"/>
        <v>4847.9202069493113</v>
      </c>
      <c r="L23" t="e">
        <f>IF(TestDataCu!G23 &gt;CupHMaximum, CuPhDefaultHigh, cuPhDefaultLow)</f>
        <v>#REF!</v>
      </c>
      <c r="M23" s="35" t="e">
        <f t="shared" si="2"/>
        <v>#REF!</v>
      </c>
      <c r="N23" s="35" t="e">
        <f t="shared" si="3"/>
        <v>#REF!</v>
      </c>
      <c r="O23" s="36">
        <f t="shared" si="4"/>
        <v>2.0627402211912185E-4</v>
      </c>
      <c r="P23" s="36" t="e">
        <f t="shared" si="5"/>
        <v>#REF!</v>
      </c>
      <c r="Q23" s="85" t="e">
        <f t="shared" si="6"/>
        <v>#REF!</v>
      </c>
      <c r="R23" s="37" t="e">
        <f t="shared" si="7"/>
        <v>#REF!</v>
      </c>
      <c r="S23" s="35" t="e">
        <f t="shared" si="8"/>
        <v>#REF!</v>
      </c>
      <c r="T23" s="35" t="e">
        <f t="shared" si="9"/>
        <v>#REF!</v>
      </c>
      <c r="U23" s="49" t="e">
        <f t="shared" si="10"/>
        <v>#REF!</v>
      </c>
      <c r="V23" s="49" t="e">
        <f t="shared" si="11"/>
        <v>#REF!</v>
      </c>
      <c r="W23" s="42"/>
      <c r="X23" s="42"/>
      <c r="Y23" s="27"/>
      <c r="Z23" s="27"/>
      <c r="AA23" s="27"/>
      <c r="AB23" s="120">
        <v>1</v>
      </c>
      <c r="AC23" s="120">
        <v>3.1</v>
      </c>
      <c r="AD23" s="120">
        <v>31</v>
      </c>
      <c r="AE23" s="121">
        <v>1</v>
      </c>
      <c r="AF23" s="121">
        <v>1</v>
      </c>
      <c r="AG23" s="121"/>
      <c r="AH23" s="122"/>
      <c r="AI23" s="36" t="e">
        <f t="shared" si="12"/>
        <v>#REF!</v>
      </c>
      <c r="AJ23" s="36" t="e">
        <f t="shared" si="13"/>
        <v>#REF!</v>
      </c>
      <c r="AK23" s="36" t="str">
        <f t="shared" si="14"/>
        <v/>
      </c>
      <c r="AL23" s="36" t="str">
        <f t="shared" si="15"/>
        <v/>
      </c>
    </row>
    <row r="24" spans="1:38" s="36" customFormat="1" x14ac:dyDescent="0.25">
      <c r="A24" s="48">
        <v>22</v>
      </c>
      <c r="B24" s="48"/>
      <c r="C24" s="48"/>
      <c r="D24" s="48"/>
      <c r="E24" s="48"/>
      <c r="F24" s="48"/>
      <c r="G24" s="48">
        <v>5</v>
      </c>
      <c r="H24" s="48">
        <v>3.1</v>
      </c>
      <c r="I24" s="48">
        <v>31</v>
      </c>
      <c r="J24" s="35">
        <f t="shared" si="0"/>
        <v>49.43892794287035</v>
      </c>
      <c r="K24" s="35">
        <f t="shared" si="1"/>
        <v>49.43892794287035</v>
      </c>
      <c r="L24" t="e">
        <f>IF(TestDataCu!G24 &gt;CupHMaximum, CuPhDefaultHigh, cuPhDefaultLow)</f>
        <v>#REF!</v>
      </c>
      <c r="M24" s="35" t="e">
        <f t="shared" si="2"/>
        <v>#REF!</v>
      </c>
      <c r="N24" s="35" t="e">
        <f t="shared" si="3"/>
        <v>#REF!</v>
      </c>
      <c r="O24" s="36">
        <f t="shared" si="4"/>
        <v>2.0226975818641538E-2</v>
      </c>
      <c r="P24" s="36" t="e">
        <f t="shared" si="5"/>
        <v>#REF!</v>
      </c>
      <c r="Q24" s="85" t="e">
        <f t="shared" si="6"/>
        <v>#REF!</v>
      </c>
      <c r="R24" s="37" t="e">
        <f t="shared" si="7"/>
        <v>#REF!</v>
      </c>
      <c r="S24" s="35" t="e">
        <f t="shared" si="8"/>
        <v>#REF!</v>
      </c>
      <c r="T24" s="35" t="e">
        <f t="shared" si="9"/>
        <v>#REF!</v>
      </c>
      <c r="U24" s="49" t="e">
        <f t="shared" si="10"/>
        <v>#REF!</v>
      </c>
      <c r="V24" s="49" t="e">
        <f t="shared" si="11"/>
        <v>#REF!</v>
      </c>
      <c r="W24" s="42"/>
      <c r="X24" s="42"/>
      <c r="Y24" s="27"/>
      <c r="Z24" s="27"/>
      <c r="AA24" s="27"/>
      <c r="AB24" s="120">
        <v>4</v>
      </c>
      <c r="AC24" s="120">
        <v>3.1</v>
      </c>
      <c r="AD24" s="120">
        <v>31</v>
      </c>
      <c r="AE24" s="121">
        <v>2.5434065537970767</v>
      </c>
      <c r="AF24" s="121">
        <v>0.39317347771518874</v>
      </c>
      <c r="AG24" s="121"/>
      <c r="AH24" s="122"/>
      <c r="AI24" s="36" t="e">
        <f t="shared" si="12"/>
        <v>#REF!</v>
      </c>
      <c r="AJ24" s="36" t="e">
        <f t="shared" si="13"/>
        <v>#REF!</v>
      </c>
      <c r="AK24" s="36" t="str">
        <f t="shared" si="14"/>
        <v/>
      </c>
      <c r="AL24" s="36" t="str">
        <f t="shared" si="15"/>
        <v/>
      </c>
    </row>
    <row r="25" spans="1:38" s="36" customFormat="1" x14ac:dyDescent="0.25">
      <c r="A25" s="48">
        <v>23</v>
      </c>
      <c r="B25" s="48"/>
      <c r="C25" s="48"/>
      <c r="D25" s="48"/>
      <c r="E25" s="48"/>
      <c r="F25" s="48"/>
      <c r="G25" s="48">
        <v>7.1</v>
      </c>
      <c r="H25" s="48">
        <v>3.1</v>
      </c>
      <c r="I25" s="48">
        <v>31</v>
      </c>
      <c r="J25" s="35">
        <f t="shared" si="0"/>
        <v>12.407386441398444</v>
      </c>
      <c r="K25" s="35">
        <f t="shared" si="1"/>
        <v>12.407386441398444</v>
      </c>
      <c r="L25" t="e">
        <f>IF(TestDataCu!G25 &gt;CupHMaximum, CuPhDefaultHigh, cuPhDefaultLow)</f>
        <v>#REF!</v>
      </c>
      <c r="M25" s="35" t="e">
        <f t="shared" si="2"/>
        <v>#REF!</v>
      </c>
      <c r="N25" s="35" t="e">
        <f t="shared" si="3"/>
        <v>#REF!</v>
      </c>
      <c r="O25" s="36">
        <f t="shared" si="4"/>
        <v>8.059715111825673E-2</v>
      </c>
      <c r="P25" s="36" t="e">
        <f t="shared" si="5"/>
        <v>#REF!</v>
      </c>
      <c r="Q25" s="85" t="e">
        <f t="shared" si="6"/>
        <v>#REF!</v>
      </c>
      <c r="R25" s="37" t="e">
        <f t="shared" si="7"/>
        <v>#REF!</v>
      </c>
      <c r="S25" s="35" t="e">
        <f t="shared" si="8"/>
        <v>#REF!</v>
      </c>
      <c r="T25" s="35" t="e">
        <f t="shared" si="9"/>
        <v>#REF!</v>
      </c>
      <c r="U25" s="49" t="e">
        <f t="shared" si="10"/>
        <v>#REF!</v>
      </c>
      <c r="V25" s="49" t="e">
        <f t="shared" si="11"/>
        <v>#REF!</v>
      </c>
      <c r="W25" s="42"/>
      <c r="X25" s="42"/>
      <c r="Y25" s="27"/>
      <c r="Z25" s="27"/>
      <c r="AA25" s="27"/>
      <c r="AB25" s="120">
        <v>7.1</v>
      </c>
      <c r="AC25" s="120">
        <v>3.1</v>
      </c>
      <c r="AD25" s="120">
        <v>31</v>
      </c>
      <c r="AE25" s="121">
        <v>12.407386441398444</v>
      </c>
      <c r="AF25" s="121">
        <v>8.059715111825673E-2</v>
      </c>
      <c r="AG25" s="121"/>
      <c r="AH25" s="122"/>
      <c r="AI25" s="36" t="e">
        <f t="shared" si="12"/>
        <v>#REF!</v>
      </c>
      <c r="AJ25" s="36" t="e">
        <f t="shared" si="13"/>
        <v>#REF!</v>
      </c>
      <c r="AK25" s="36" t="str">
        <f t="shared" si="14"/>
        <v/>
      </c>
      <c r="AL25" s="36" t="str">
        <f t="shared" si="15"/>
        <v/>
      </c>
    </row>
    <row r="26" spans="1:38" s="36" customFormat="1" x14ac:dyDescent="0.25">
      <c r="A26" s="48">
        <v>24</v>
      </c>
      <c r="B26" s="48"/>
      <c r="C26" s="48"/>
      <c r="D26" s="48"/>
      <c r="E26" s="48"/>
      <c r="F26" s="48"/>
      <c r="G26" s="48">
        <v>8.6</v>
      </c>
      <c r="H26" s="48">
        <v>3.1</v>
      </c>
      <c r="I26" s="48">
        <v>31</v>
      </c>
      <c r="J26" s="35">
        <f t="shared" si="0"/>
        <v>4.6219778660778275</v>
      </c>
      <c r="K26" s="35">
        <f t="shared" si="1"/>
        <v>4.6219778660778275</v>
      </c>
      <c r="L26" t="e">
        <f>IF(TestDataCu!G26 &gt;CupHMaximum, CuPhDefaultHigh, cuPhDefaultLow)</f>
        <v>#REF!</v>
      </c>
      <c r="M26" s="35" t="e">
        <f t="shared" si="2"/>
        <v>#REF!</v>
      </c>
      <c r="N26" s="35" t="e">
        <f t="shared" si="3"/>
        <v>#REF!</v>
      </c>
      <c r="O26" s="36">
        <f t="shared" si="4"/>
        <v>0.21635759170101604</v>
      </c>
      <c r="P26" s="36" t="e">
        <f t="shared" si="5"/>
        <v>#REF!</v>
      </c>
      <c r="Q26" s="85" t="e">
        <f t="shared" si="6"/>
        <v>#REF!</v>
      </c>
      <c r="R26" s="37" t="e">
        <f t="shared" si="7"/>
        <v>#REF!</v>
      </c>
      <c r="S26" s="35" t="e">
        <f t="shared" si="8"/>
        <v>#REF!</v>
      </c>
      <c r="T26" s="35" t="e">
        <f t="shared" si="9"/>
        <v>#REF!</v>
      </c>
      <c r="U26" s="49" t="e">
        <f t="shared" si="10"/>
        <v>#REF!</v>
      </c>
      <c r="V26" s="49" t="e">
        <f t="shared" si="11"/>
        <v>#REF!</v>
      </c>
      <c r="W26" s="42"/>
      <c r="X26" s="42"/>
      <c r="Y26" s="27"/>
      <c r="Z26" s="27"/>
      <c r="AA26" s="27"/>
      <c r="AB26" s="120">
        <v>8.6</v>
      </c>
      <c r="AC26" s="120">
        <v>3.1</v>
      </c>
      <c r="AD26" s="120">
        <v>31</v>
      </c>
      <c r="AE26" s="121">
        <v>4.7915676498304265</v>
      </c>
      <c r="AF26" s="121">
        <v>0.20869996482996331</v>
      </c>
      <c r="AG26" s="121"/>
      <c r="AH26" s="122"/>
      <c r="AI26" s="36" t="e">
        <f t="shared" si="12"/>
        <v>#REF!</v>
      </c>
      <c r="AJ26" s="36" t="e">
        <f t="shared" si="13"/>
        <v>#REF!</v>
      </c>
      <c r="AK26" s="36" t="str">
        <f t="shared" si="14"/>
        <v/>
      </c>
      <c r="AL26" s="36" t="str">
        <f t="shared" si="15"/>
        <v/>
      </c>
    </row>
    <row r="27" spans="1:38" s="36" customFormat="1" x14ac:dyDescent="0.25">
      <c r="A27" s="48">
        <v>25</v>
      </c>
      <c r="B27" s="48"/>
      <c r="C27" s="48"/>
      <c r="D27" s="48"/>
      <c r="E27" s="48"/>
      <c r="F27" s="48"/>
      <c r="G27" s="48">
        <v>1</v>
      </c>
      <c r="H27" s="48">
        <v>10.1</v>
      </c>
      <c r="I27" s="48">
        <v>5</v>
      </c>
      <c r="J27" s="35">
        <f t="shared" si="0"/>
        <v>15436.053690118506</v>
      </c>
      <c r="K27" s="35">
        <f t="shared" si="1"/>
        <v>15436.053690118506</v>
      </c>
      <c r="L27" t="e">
        <f>IF(TestDataCu!G27 &gt;CupHMaximum, CuPhDefaultHigh, cuPhDefaultLow)</f>
        <v>#REF!</v>
      </c>
      <c r="M27" s="35" t="e">
        <f t="shared" si="2"/>
        <v>#REF!</v>
      </c>
      <c r="N27" s="35" t="e">
        <f t="shared" si="3"/>
        <v>#REF!</v>
      </c>
      <c r="O27" s="36">
        <f t="shared" si="4"/>
        <v>6.4783397367952717E-5</v>
      </c>
      <c r="P27" s="36" t="e">
        <f t="shared" si="5"/>
        <v>#REF!</v>
      </c>
      <c r="Q27" s="85" t="e">
        <f t="shared" si="6"/>
        <v>#REF!</v>
      </c>
      <c r="R27" s="37" t="e">
        <f t="shared" si="7"/>
        <v>#REF!</v>
      </c>
      <c r="S27" s="35" t="e">
        <f t="shared" si="8"/>
        <v>#REF!</v>
      </c>
      <c r="T27" s="35" t="e">
        <f t="shared" si="9"/>
        <v>#REF!</v>
      </c>
      <c r="U27" s="49" t="e">
        <f t="shared" si="10"/>
        <v>#REF!</v>
      </c>
      <c r="V27" s="49" t="e">
        <f t="shared" si="11"/>
        <v>#REF!</v>
      </c>
      <c r="W27" s="42"/>
      <c r="X27" s="42"/>
      <c r="Y27" s="27"/>
      <c r="Z27" s="27"/>
      <c r="AA27" s="27"/>
      <c r="AB27" s="120">
        <v>1</v>
      </c>
      <c r="AC27" s="120">
        <v>10.1</v>
      </c>
      <c r="AD27" s="120">
        <v>5</v>
      </c>
      <c r="AE27" s="121">
        <v>1</v>
      </c>
      <c r="AF27" s="121">
        <v>1</v>
      </c>
      <c r="AG27" s="121"/>
      <c r="AH27" s="122"/>
      <c r="AI27" s="36" t="e">
        <f t="shared" si="12"/>
        <v>#REF!</v>
      </c>
      <c r="AJ27" s="36" t="e">
        <f t="shared" si="13"/>
        <v>#REF!</v>
      </c>
      <c r="AK27" s="36" t="str">
        <f t="shared" si="14"/>
        <v/>
      </c>
      <c r="AL27" s="36" t="str">
        <f t="shared" si="15"/>
        <v/>
      </c>
    </row>
    <row r="28" spans="1:38" s="36" customFormat="1" x14ac:dyDescent="0.25">
      <c r="A28" s="48">
        <v>26</v>
      </c>
      <c r="B28" s="48"/>
      <c r="C28" s="48"/>
      <c r="D28" s="48"/>
      <c r="E28" s="48"/>
      <c r="F28" s="48"/>
      <c r="G28" s="48">
        <v>5</v>
      </c>
      <c r="H28" s="48">
        <v>10.1</v>
      </c>
      <c r="I28" s="48">
        <v>5</v>
      </c>
      <c r="J28" s="35">
        <f t="shared" si="0"/>
        <v>176.18722110266174</v>
      </c>
      <c r="K28" s="35">
        <f t="shared" si="1"/>
        <v>176.18722110266174</v>
      </c>
      <c r="L28" t="e">
        <f>IF(TestDataCu!G28 &gt;CupHMaximum, CuPhDefaultHigh, cuPhDefaultLow)</f>
        <v>#REF!</v>
      </c>
      <c r="M28" s="35" t="e">
        <f t="shared" si="2"/>
        <v>#REF!</v>
      </c>
      <c r="N28" s="35" t="e">
        <f t="shared" si="3"/>
        <v>#REF!</v>
      </c>
      <c r="O28" s="36">
        <f t="shared" si="4"/>
        <v>5.675780534714913E-3</v>
      </c>
      <c r="P28" s="36" t="e">
        <f t="shared" si="5"/>
        <v>#REF!</v>
      </c>
      <c r="Q28" s="85" t="e">
        <f t="shared" si="6"/>
        <v>#REF!</v>
      </c>
      <c r="R28" s="37" t="e">
        <f t="shared" si="7"/>
        <v>#REF!</v>
      </c>
      <c r="S28" s="35" t="e">
        <f t="shared" si="8"/>
        <v>#REF!</v>
      </c>
      <c r="T28" s="35" t="e">
        <f t="shared" si="9"/>
        <v>#REF!</v>
      </c>
      <c r="U28" s="49" t="e">
        <f t="shared" si="10"/>
        <v>#REF!</v>
      </c>
      <c r="V28" s="49" t="e">
        <f t="shared" si="11"/>
        <v>#REF!</v>
      </c>
      <c r="W28" s="42"/>
      <c r="X28" s="42"/>
      <c r="Y28" s="27"/>
      <c r="Z28" s="27"/>
      <c r="AA28" s="27"/>
      <c r="AB28" s="120">
        <v>4</v>
      </c>
      <c r="AC28" s="120">
        <v>10.1</v>
      </c>
      <c r="AD28" s="120">
        <v>5</v>
      </c>
      <c r="AE28" s="121">
        <v>3.8349492129753728</v>
      </c>
      <c r="AF28" s="121">
        <v>0.26075964620771153</v>
      </c>
      <c r="AG28" s="121"/>
      <c r="AH28" s="122"/>
      <c r="AI28" s="36" t="e">
        <f t="shared" si="12"/>
        <v>#REF!</v>
      </c>
      <c r="AJ28" s="36" t="e">
        <f t="shared" si="13"/>
        <v>#REF!</v>
      </c>
      <c r="AK28" s="36" t="str">
        <f t="shared" si="14"/>
        <v/>
      </c>
      <c r="AL28" s="36" t="str">
        <f t="shared" si="15"/>
        <v/>
      </c>
    </row>
    <row r="29" spans="1:38" s="36" customFormat="1" x14ac:dyDescent="0.25">
      <c r="A29" s="48">
        <v>27</v>
      </c>
      <c r="B29" s="48"/>
      <c r="C29" s="48"/>
      <c r="D29" s="48"/>
      <c r="E29" s="48"/>
      <c r="F29" s="48"/>
      <c r="G29" s="48">
        <v>7.1</v>
      </c>
      <c r="H29" s="48">
        <v>10.1</v>
      </c>
      <c r="I29" s="48">
        <v>5</v>
      </c>
      <c r="J29" s="35">
        <f t="shared" si="0"/>
        <v>41.119368047058373</v>
      </c>
      <c r="K29" s="35">
        <f t="shared" si="1"/>
        <v>41.119368047058373</v>
      </c>
      <c r="L29" t="e">
        <f>IF(TestDataCu!G29 &gt;CupHMaximum, CuPhDefaultHigh, cuPhDefaultLow)</f>
        <v>#REF!</v>
      </c>
      <c r="M29" s="35" t="e">
        <f t="shared" si="2"/>
        <v>#REF!</v>
      </c>
      <c r="N29" s="35" t="e">
        <f t="shared" si="3"/>
        <v>#REF!</v>
      </c>
      <c r="O29" s="36">
        <f t="shared" si="4"/>
        <v>2.4319439901303121E-2</v>
      </c>
      <c r="P29" s="36" t="e">
        <f t="shared" si="5"/>
        <v>#REF!</v>
      </c>
      <c r="Q29" s="85" t="e">
        <f t="shared" si="6"/>
        <v>#REF!</v>
      </c>
      <c r="R29" s="37" t="e">
        <f t="shared" si="7"/>
        <v>#REF!</v>
      </c>
      <c r="S29" s="35" t="e">
        <f t="shared" si="8"/>
        <v>#REF!</v>
      </c>
      <c r="T29" s="35" t="e">
        <f t="shared" si="9"/>
        <v>#REF!</v>
      </c>
      <c r="U29" s="49" t="e">
        <f t="shared" si="10"/>
        <v>#REF!</v>
      </c>
      <c r="V29" s="49" t="e">
        <f t="shared" si="11"/>
        <v>#REF!</v>
      </c>
      <c r="W29" s="42"/>
      <c r="X29" s="42"/>
      <c r="Y29" s="27"/>
      <c r="Z29" s="27"/>
      <c r="AA29" s="27"/>
      <c r="AB29" s="120">
        <v>7.1</v>
      </c>
      <c r="AC29" s="120">
        <v>10.1</v>
      </c>
      <c r="AD29" s="120">
        <v>5</v>
      </c>
      <c r="AE29" s="121">
        <v>41.119368047058373</v>
      </c>
      <c r="AF29" s="121">
        <v>2.4319439901303121E-2</v>
      </c>
      <c r="AG29" s="121"/>
      <c r="AH29" s="122"/>
      <c r="AI29" s="36" t="e">
        <f t="shared" si="12"/>
        <v>#REF!</v>
      </c>
      <c r="AJ29" s="36" t="e">
        <f t="shared" si="13"/>
        <v>#REF!</v>
      </c>
      <c r="AK29" s="36" t="str">
        <f t="shared" si="14"/>
        <v/>
      </c>
      <c r="AL29" s="36" t="str">
        <f t="shared" si="15"/>
        <v/>
      </c>
    </row>
    <row r="30" spans="1:38" s="36" customFormat="1" x14ac:dyDescent="0.25">
      <c r="A30" s="48">
        <v>28</v>
      </c>
      <c r="B30" s="48"/>
      <c r="C30" s="48"/>
      <c r="D30" s="48"/>
      <c r="E30" s="48"/>
      <c r="F30" s="48"/>
      <c r="G30" s="48">
        <v>8.6</v>
      </c>
      <c r="H30" s="48">
        <v>10.1</v>
      </c>
      <c r="I30" s="48">
        <v>5</v>
      </c>
      <c r="J30" s="35">
        <f t="shared" si="0"/>
        <v>17.226503915354982</v>
      </c>
      <c r="K30" s="35">
        <f t="shared" si="1"/>
        <v>17.226503915354982</v>
      </c>
      <c r="L30" t="e">
        <f>IF(TestDataCu!G30 &gt;CupHMaximum, CuPhDefaultHigh, cuPhDefaultLow)</f>
        <v>#REF!</v>
      </c>
      <c r="M30" s="35" t="e">
        <f t="shared" si="2"/>
        <v>#REF!</v>
      </c>
      <c r="N30" s="35" t="e">
        <f t="shared" si="3"/>
        <v>#REF!</v>
      </c>
      <c r="O30" s="36">
        <f t="shared" si="4"/>
        <v>5.8050084039898656E-2</v>
      </c>
      <c r="P30" s="36" t="e">
        <f t="shared" si="5"/>
        <v>#REF!</v>
      </c>
      <c r="Q30" s="85" t="e">
        <f t="shared" si="6"/>
        <v>#REF!</v>
      </c>
      <c r="R30" s="37" t="e">
        <f t="shared" si="7"/>
        <v>#REF!</v>
      </c>
      <c r="S30" s="35" t="e">
        <f t="shared" si="8"/>
        <v>#REF!</v>
      </c>
      <c r="T30" s="35" t="e">
        <f t="shared" si="9"/>
        <v>#REF!</v>
      </c>
      <c r="U30" s="49" t="e">
        <f t="shared" si="10"/>
        <v>#REF!</v>
      </c>
      <c r="V30" s="49" t="e">
        <f t="shared" si="11"/>
        <v>#REF!</v>
      </c>
      <c r="W30" s="42"/>
      <c r="X30" s="42"/>
      <c r="Y30" s="27"/>
      <c r="Z30" s="27"/>
      <c r="AA30" s="27"/>
      <c r="AB30" s="120">
        <v>8.6</v>
      </c>
      <c r="AC30" s="120">
        <v>10.1</v>
      </c>
      <c r="AD30" s="120">
        <v>5</v>
      </c>
      <c r="AE30" s="121">
        <v>18.69499139400213</v>
      </c>
      <c r="AF30" s="121">
        <v>5.3490262655099569E-2</v>
      </c>
      <c r="AG30" s="121"/>
      <c r="AH30" s="122"/>
      <c r="AI30" s="36" t="e">
        <f t="shared" si="12"/>
        <v>#REF!</v>
      </c>
      <c r="AJ30" s="36" t="e">
        <f t="shared" si="13"/>
        <v>#REF!</v>
      </c>
      <c r="AK30" s="36" t="str">
        <f t="shared" si="14"/>
        <v/>
      </c>
      <c r="AL30" s="36" t="str">
        <f t="shared" si="15"/>
        <v/>
      </c>
    </row>
    <row r="31" spans="1:38" s="36" customFormat="1" x14ac:dyDescent="0.25">
      <c r="A31" s="48">
        <v>29</v>
      </c>
      <c r="B31" s="48"/>
      <c r="C31" s="48"/>
      <c r="D31" s="48"/>
      <c r="E31" s="48"/>
      <c r="F31" s="48"/>
      <c r="G31" s="48">
        <v>1</v>
      </c>
      <c r="H31" s="48">
        <v>10.1</v>
      </c>
      <c r="I31" s="48">
        <v>31</v>
      </c>
      <c r="J31" s="35">
        <f t="shared" si="0"/>
        <v>18191.77144748038</v>
      </c>
      <c r="K31" s="35">
        <f t="shared" si="1"/>
        <v>18191.77144748038</v>
      </c>
      <c r="L31" t="e">
        <f>IF(TestDataCu!G31 &gt;CupHMaximum, CuPhDefaultHigh, cuPhDefaultLow)</f>
        <v>#REF!</v>
      </c>
      <c r="M31" s="35" t="e">
        <f t="shared" si="2"/>
        <v>#REF!</v>
      </c>
      <c r="N31" s="35" t="e">
        <f t="shared" si="3"/>
        <v>#REF!</v>
      </c>
      <c r="O31" s="36">
        <f t="shared" si="4"/>
        <v>5.4969907844708732E-5</v>
      </c>
      <c r="P31" s="36" t="e">
        <f t="shared" si="5"/>
        <v>#REF!</v>
      </c>
      <c r="Q31" s="85" t="e">
        <f t="shared" si="6"/>
        <v>#REF!</v>
      </c>
      <c r="R31" s="37" t="e">
        <f t="shared" si="7"/>
        <v>#REF!</v>
      </c>
      <c r="S31" s="35" t="e">
        <f t="shared" si="8"/>
        <v>#REF!</v>
      </c>
      <c r="T31" s="35" t="e">
        <f t="shared" si="9"/>
        <v>#REF!</v>
      </c>
      <c r="U31" s="49" t="e">
        <f t="shared" si="10"/>
        <v>#REF!</v>
      </c>
      <c r="V31" s="49" t="e">
        <f t="shared" si="11"/>
        <v>#REF!</v>
      </c>
      <c r="W31" s="42"/>
      <c r="X31" s="42"/>
      <c r="Y31" s="27"/>
      <c r="Z31" s="27"/>
      <c r="AA31" s="27"/>
      <c r="AB31" s="120">
        <v>1</v>
      </c>
      <c r="AC31" s="120">
        <v>10.1</v>
      </c>
      <c r="AD31" s="120">
        <v>31</v>
      </c>
      <c r="AE31" s="121">
        <v>1</v>
      </c>
      <c r="AF31" s="121">
        <v>1</v>
      </c>
      <c r="AG31" s="121"/>
      <c r="AH31" s="122"/>
      <c r="AI31" s="36" t="e">
        <f t="shared" si="12"/>
        <v>#REF!</v>
      </c>
      <c r="AJ31" s="36" t="e">
        <f t="shared" si="13"/>
        <v>#REF!</v>
      </c>
      <c r="AK31" s="36" t="str">
        <f t="shared" si="14"/>
        <v/>
      </c>
      <c r="AL31" s="36" t="str">
        <f t="shared" si="15"/>
        <v/>
      </c>
    </row>
    <row r="32" spans="1:38" s="36" customFormat="1" x14ac:dyDescent="0.25">
      <c r="A32" s="48">
        <v>30</v>
      </c>
      <c r="B32" s="48"/>
      <c r="C32" s="48"/>
      <c r="D32" s="48"/>
      <c r="E32" s="48"/>
      <c r="F32" s="48"/>
      <c r="G32" s="48">
        <v>5</v>
      </c>
      <c r="H32" s="48">
        <v>10.1</v>
      </c>
      <c r="I32" s="48">
        <v>31</v>
      </c>
      <c r="J32" s="35">
        <f t="shared" si="0"/>
        <v>197.84174228847564</v>
      </c>
      <c r="K32" s="35">
        <f t="shared" si="1"/>
        <v>197.84174228847564</v>
      </c>
      <c r="L32" t="e">
        <f>IF(TestDataCu!G32 &gt;CupHMaximum, CuPhDefaultHigh, cuPhDefaultLow)</f>
        <v>#REF!</v>
      </c>
      <c r="M32" s="35" t="e">
        <f t="shared" si="2"/>
        <v>#REF!</v>
      </c>
      <c r="N32" s="35" t="e">
        <f t="shared" si="3"/>
        <v>#REF!</v>
      </c>
      <c r="O32" s="36">
        <f t="shared" si="4"/>
        <v>5.0545450542074525E-3</v>
      </c>
      <c r="P32" s="36" t="e">
        <f t="shared" si="5"/>
        <v>#REF!</v>
      </c>
      <c r="Q32" s="85" t="e">
        <f t="shared" si="6"/>
        <v>#REF!</v>
      </c>
      <c r="R32" s="37" t="e">
        <f t="shared" si="7"/>
        <v>#REF!</v>
      </c>
      <c r="S32" s="35" t="e">
        <f t="shared" si="8"/>
        <v>#REF!</v>
      </c>
      <c r="T32" s="35" t="e">
        <f t="shared" si="9"/>
        <v>#REF!</v>
      </c>
      <c r="U32" s="49" t="e">
        <f t="shared" si="10"/>
        <v>#REF!</v>
      </c>
      <c r="V32" s="49" t="e">
        <f t="shared" si="11"/>
        <v>#REF!</v>
      </c>
      <c r="W32" s="42"/>
      <c r="X32" s="42"/>
      <c r="Y32" s="27"/>
      <c r="Z32" s="27"/>
      <c r="AA32" s="27"/>
      <c r="AB32" s="120">
        <v>4</v>
      </c>
      <c r="AC32" s="120">
        <v>10.1</v>
      </c>
      <c r="AD32" s="120">
        <v>31</v>
      </c>
      <c r="AE32" s="121">
        <v>3.8716699579638059</v>
      </c>
      <c r="AF32" s="121">
        <v>0.25828647866615195</v>
      </c>
      <c r="AG32" s="121"/>
      <c r="AH32" s="122"/>
      <c r="AI32" s="36" t="e">
        <f t="shared" si="12"/>
        <v>#REF!</v>
      </c>
      <c r="AJ32" s="36" t="e">
        <f t="shared" si="13"/>
        <v>#REF!</v>
      </c>
      <c r="AK32" s="36" t="str">
        <f t="shared" si="14"/>
        <v/>
      </c>
      <c r="AL32" s="36" t="str">
        <f t="shared" si="15"/>
        <v/>
      </c>
    </row>
    <row r="33" spans="1:38" s="36" customFormat="1" x14ac:dyDescent="0.25">
      <c r="A33" s="48">
        <v>31</v>
      </c>
      <c r="B33" s="48"/>
      <c r="C33" s="48"/>
      <c r="D33" s="48"/>
      <c r="E33" s="48"/>
      <c r="F33" s="48"/>
      <c r="G33" s="48">
        <v>7.1</v>
      </c>
      <c r="H33" s="48">
        <v>10.1</v>
      </c>
      <c r="I33" s="48">
        <v>31</v>
      </c>
      <c r="J33" s="35">
        <f t="shared" si="0"/>
        <v>42.541171449645617</v>
      </c>
      <c r="K33" s="35">
        <f t="shared" si="1"/>
        <v>42.541171449645617</v>
      </c>
      <c r="L33" t="e">
        <f>IF(TestDataCu!G33 &gt;CupHMaximum, CuPhDefaultHigh, cuPhDefaultLow)</f>
        <v>#REF!</v>
      </c>
      <c r="M33" s="35" t="e">
        <f t="shared" si="2"/>
        <v>#REF!</v>
      </c>
      <c r="N33" s="35" t="e">
        <f t="shared" si="3"/>
        <v>#REF!</v>
      </c>
      <c r="O33" s="36">
        <f t="shared" si="4"/>
        <v>2.3506639942523971E-2</v>
      </c>
      <c r="P33" s="36" t="e">
        <f t="shared" si="5"/>
        <v>#REF!</v>
      </c>
      <c r="Q33" s="85" t="e">
        <f t="shared" si="6"/>
        <v>#REF!</v>
      </c>
      <c r="R33" s="37" t="e">
        <f t="shared" si="7"/>
        <v>#REF!</v>
      </c>
      <c r="S33" s="35" t="e">
        <f t="shared" si="8"/>
        <v>#REF!</v>
      </c>
      <c r="T33" s="35" t="e">
        <f t="shared" si="9"/>
        <v>#REF!</v>
      </c>
      <c r="U33" s="49" t="e">
        <f t="shared" si="10"/>
        <v>#REF!</v>
      </c>
      <c r="V33" s="49" t="e">
        <f t="shared" si="11"/>
        <v>#REF!</v>
      </c>
      <c r="W33" s="42"/>
      <c r="X33" s="42"/>
      <c r="Y33" s="27"/>
      <c r="Z33" s="27"/>
      <c r="AA33" s="27"/>
      <c r="AB33" s="120">
        <v>7.1</v>
      </c>
      <c r="AC33" s="120">
        <v>10.1</v>
      </c>
      <c r="AD33" s="120">
        <v>31</v>
      </c>
      <c r="AE33" s="121">
        <v>42.541171449645617</v>
      </c>
      <c r="AF33" s="121">
        <v>2.3506639942523971E-2</v>
      </c>
      <c r="AG33" s="121"/>
      <c r="AH33" s="122"/>
      <c r="AI33" s="36" t="e">
        <f t="shared" si="12"/>
        <v>#REF!</v>
      </c>
      <c r="AJ33" s="36" t="e">
        <f t="shared" si="13"/>
        <v>#REF!</v>
      </c>
      <c r="AK33" s="36" t="str">
        <f t="shared" si="14"/>
        <v/>
      </c>
      <c r="AL33" s="36" t="str">
        <f t="shared" si="15"/>
        <v/>
      </c>
    </row>
    <row r="34" spans="1:38" s="36" customFormat="1" x14ac:dyDescent="0.25">
      <c r="A34" s="48">
        <v>32</v>
      </c>
      <c r="B34" s="48"/>
      <c r="C34" s="48"/>
      <c r="D34" s="48"/>
      <c r="E34" s="48"/>
      <c r="F34" s="48"/>
      <c r="G34" s="48">
        <v>8.6</v>
      </c>
      <c r="H34" s="48">
        <v>10.1</v>
      </c>
      <c r="I34" s="48">
        <v>31</v>
      </c>
      <c r="J34" s="35">
        <f t="shared" si="0"/>
        <v>15.640822491675749</v>
      </c>
      <c r="K34" s="35">
        <f t="shared" si="1"/>
        <v>15.640822491675749</v>
      </c>
      <c r="L34" t="e">
        <f>IF(TestDataCu!G34 &gt;CupHMaximum, CuPhDefaultHigh, cuPhDefaultLow)</f>
        <v>#REF!</v>
      </c>
      <c r="M34" s="35" t="e">
        <f t="shared" si="2"/>
        <v>#REF!</v>
      </c>
      <c r="N34" s="35" t="e">
        <f t="shared" si="3"/>
        <v>#REF!</v>
      </c>
      <c r="O34" s="36">
        <f t="shared" si="4"/>
        <v>6.3935256635781978E-2</v>
      </c>
      <c r="P34" s="36" t="e">
        <f t="shared" si="5"/>
        <v>#REF!</v>
      </c>
      <c r="Q34" s="85" t="e">
        <f t="shared" si="6"/>
        <v>#REF!</v>
      </c>
      <c r="R34" s="37" t="e">
        <f t="shared" si="7"/>
        <v>#REF!</v>
      </c>
      <c r="S34" s="35" t="e">
        <f t="shared" si="8"/>
        <v>#REF!</v>
      </c>
      <c r="T34" s="35" t="e">
        <f t="shared" si="9"/>
        <v>#REF!</v>
      </c>
      <c r="U34" s="49" t="e">
        <f t="shared" si="10"/>
        <v>#REF!</v>
      </c>
      <c r="V34" s="49" t="e">
        <f t="shared" si="11"/>
        <v>#REF!</v>
      </c>
      <c r="W34" s="42"/>
      <c r="X34" s="42"/>
      <c r="Y34" s="27"/>
      <c r="Z34" s="27"/>
      <c r="AA34" s="27"/>
      <c r="AB34" s="120">
        <v>8.6</v>
      </c>
      <c r="AC34" s="120">
        <v>10.1</v>
      </c>
      <c r="AD34" s="120">
        <v>31</v>
      </c>
      <c r="AE34" s="121">
        <v>16.491426151865994</v>
      </c>
      <c r="AF34" s="121">
        <v>6.0637569534084876E-2</v>
      </c>
      <c r="AG34" s="121"/>
      <c r="AH34" s="122"/>
      <c r="AI34" s="36" t="e">
        <f t="shared" si="12"/>
        <v>#REF!</v>
      </c>
      <c r="AJ34" s="36" t="e">
        <f t="shared" si="13"/>
        <v>#REF!</v>
      </c>
      <c r="AK34" s="36" t="str">
        <f t="shared" si="14"/>
        <v/>
      </c>
      <c r="AL34" s="36" t="str">
        <f t="shared" si="15"/>
        <v/>
      </c>
    </row>
    <row r="35" spans="1:38" s="36" customFormat="1" x14ac:dyDescent="0.25">
      <c r="A35" s="48">
        <v>33</v>
      </c>
      <c r="B35" s="48"/>
      <c r="C35" s="48"/>
      <c r="D35" s="48"/>
      <c r="E35" s="48"/>
      <c r="F35" s="48"/>
      <c r="G35" s="48">
        <v>1</v>
      </c>
      <c r="H35" s="48">
        <v>30.1</v>
      </c>
      <c r="I35" s="48">
        <v>5</v>
      </c>
      <c r="J35" s="35">
        <f t="shared" ref="J35:J66" si="16">m_433*$G35^4*$H35^3*$I35^3+m_432*$G35^4*$H35^3*$I35^2+m_431*$G35^4*$H35^3*$I35^1+m_430*$G35^4*$H35^3*$I35^0
+m_423*$G35^4*$H35^2*$I35^3+m_422*$G35^4*$H35^2*$I35^2+m_421*$G35^4*$H35^2*$I35^1+m_420*$G35^4*$H35^2*$I35^0
+m_413*$G35^4*$H35^1*$I35^3+m_412*$G35^4*$H35^1*$I35^2+m_411*$G35^4*$H35^1*$I35^1+m_410*$G35^4*$H35^1*$I35^0
+m_403*$G35^4*$H35^0*$I35^3+m_402*$G35^4*$H35^0*$I35^2+m_401*$G35^4*$H35^0*$I35^1+m_400*$G35^4*$H35^0*$I35^0
+m_333*$G35^3*$H35^3*$I35^3+m_332*$G35^3*$H35^3*$I35^2+m_331*$G35^3*$H35^3*$I35^1+m_330*$G35^3*$H35^3*$I35^0
+m_323*$G35^3*$H35^2*$I35^3+m_322*$G35^3*$H35^2*$I35^2+m_321*$G35^3*$H35^2*$I35^1+m_320*$G35^3*$H35^2*$I35^0
+m_313*$G35^3*$H35^1*$I35^3+m_312*$G35^3*$H35^1*$I35^2+m_311*$G35^3*$H35^1*$I35^1+m_310*$G35^3*$H35^1*$I35^0
+m_303*$G35^3*$H35^0*$I35^3+m_302*$G35^3*$H35^0*$I35^2+m_301*$G35^3*$H35^0*$I35^1+m_300*$G35^3*$H35^0*$I35^0
+m_233*$G35^2*$H35^3*$I35^3+m_232*$G35^2*$H35^3*$I35^2+m_231*$G35^2*$H35^3*$I35^1+m_230*$G35^2*$H35^3*$I35^0
+m_223*$G35^2*$H35^2*$I35^3+m_222*$G35^2*$H35^2*$I35^2+m_221*$G35^2*$H35^2*$I35^1+m_220*$G35^2*$H35^2*$I35^0
+m_213*$G35^2*$H35^1*$I35^3+m_212*$G35^2*$H35^1*$I35^2+m_211*$G35^2*$H35^1*$I35^1+m_210*$G35^2*$H35^1*$I35^0
+m_203*$G35^2*$H35^0*$I35^3+m_202*$G35^2*$H35^0*$I35^2+m_201*$G35^2*$H35^0*$I35^1+m_200*$G35^2*$H35^0*$I35^0
+m_133*$G35^1*$H35^3*$I35^3+m_132*$G35^1*$H35^3*$I35^2+m_131*$G35^1*$H35^3*$I35^1+m_130*$G35^1*$H35^3*$I35^0
+m_123*$G35^1*$H35^2*$I35^3+m_122*$G35^1*$H35^2*$I35^2+m_121*$G35^1*$H35^2*$I35^1+m_120*$G35^1*$H35^2*$I35^0
+m_113*$G35^1*$H35^1*$I35^3+m_112*$G35^1*$H35^1*$I35^2+m_111*$G35^1*$H35^1*$I35^1+m_110*$G35^1*$H35^1*$I35^0
+m_103*$G35^1*$H35^0*$I35^3+m_102*$G35^1*$H35^0*$I35^2+m_101*$G35^1*$H35^0*$I35^1+m_100*$G35^1*$H35^0*$I35^0
+m_033*$G35^0*$H35^3*$I35^3+m_032*$G35^0*$H35^3*$I35^2+m_031*$G35^0*$H35^3*$I35^1+m_030*$G35^0*$H35^3*$I35^0
+m_023*$G35^0*$H35^2*$I35^3+m_022*$G35^0*$H35^2*$I35^2+m_021*$G35^0*$H35^2*$I35^1+m_020*$G35^0*$H35^2*$I35^0
+m_013*$G35^0*$H35^1*$I35^3+m_012*$G35^0*$H35^1*$I35^2+m_011*$G35^0*$H35^1*$I35^1+m_010*$G35^0*$H35^1*$I35^0
+m_003*$G35^0*$H35^0*$I35^3+m_002*$G35^0*$H35^0*$I35^2+m_001*$G35^0*$H35^0*$I35^1+m_000*$G35^0*$H35^0*$I35^0</f>
        <v>21631.015115933213</v>
      </c>
      <c r="K35" s="35">
        <f t="shared" ref="K35:K66" si="17">IF(J35&lt;CopperThreshold,CopperThreshold,J35)</f>
        <v>21631.015115933213</v>
      </c>
      <c r="L35" t="e">
        <f>IF(TestDataCu!G35 &gt;CupHMaximum, CuPhDefaultHigh, cuPhDefaultLow)</f>
        <v>#REF!</v>
      </c>
      <c r="M35" s="35" t="e">
        <f t="shared" ref="M35:M66" si="18">m_433*$L35^4*$H35^3*$I35^3+m_432*$L35^4*$H35^3*$I35^2+m_431*$L35^4*$H35^3*$I35^1+m_430*$L35^4*$H35^3*$I35^0
+m_423*$L35^4*$H35^2*$I35^3+m_422*$L35^4*$H35^2*$I35^2+m_421*$L35^4*$H35^2*$I35^1+m_420*$L35^4*$H35^2*$I35^0
+m_413*$L35^4*$H35^1*$I35^3+m_412*$L35^4*$H35^1*$I35^2+m_411*$L35^4*$H35^1*$I35^1+m_410*$L35^4*$H35^1*$I35^0
+m_403*$L35^4*$H35^0*$I35^3+m_402*$L35^4*$H35^0*$I35^2+m_401*$L35^4*$H35^0*$I35^1+m_400*$L35^4*$H35^0*$I35^0
+m_333*$L35^3*$H35^3*$I35^3+m_332*$L35^3*$H35^3*$I35^2+m_331*$L35^3*$H35^3*$I35^1+m_330*$L35^3*$H35^3*$I35^0
+m_323*$L35^3*$H35^2*$I35^3+m_322*$L35^3*$H35^2*$I35^2+m_321*$L35^3*$H35^2*$I35^1+m_320*$L35^3*$H35^2*$I35^0
+m_313*$L35^3*$H35^1*$I35^3+m_312*$L35^3*$H35^1*$I35^2+m_311*$L35^3*$H35^1*$I35^1+m_310*$L35^3*$H35^1*$I35^0
+m_303*$L35^3*$H35^0*$I35^3+m_302*$L35^3*$H35^0*$I35^2+m_301*$L35^3*$H35^0*$I35^1+m_300*$L35^3*$H35^0*$I35^0
+m_233*$L35^2*$H35^3*$I35^3+m_232*$L35^2*$H35^3*$I35^2+m_231*$L35^2*$H35^3*$I35^1+m_230*$L35^2*$H35^3*$I35^0
+m_223*$L35^2*$H35^2*$I35^3+m_222*$L35^2*$H35^2*$I35^2+m_221*$L35^2*$H35^2*$I35^1+m_220*$L35^2*$H35^2*$I35^0
+m_213*$L35^2*$H35^1*$I35^3+m_212*$L35^2*$H35^1*$I35^2+m_211*$L35^2*$H35^1*$I35^1+m_210*$L35^2*$H35^1*$I35^0
+m_203*$L35^2*$H35^0*$I35^3+m_202*$L35^2*$H35^0*$I35^2+m_201*$L35^2*$H35^0*$I35^1+m_200*$L35^2*$H35^0*$I35^0
+m_133*$L35^1*$H35^3*$I35^3+m_132*$L35^1*$H35^3*$I35^2+m_131*$L35^1*$H35^3*$I35^1+m_130*$L35^1*$H35^3*$I35^0
+m_123*$L35^1*$H35^2*$I35^3+m_122*$L35^1*$H35^2*$I35^2+m_121*$L35^1*$H35^2*$I35^1+m_120*$L35^1*$H35^2*$I35^0
+m_113*$L35^1*$H35^1*$I35^3+m_112*$L35^1*$H35^1*$I35^2+m_111*$L35^1*$H35^1*$I35^1+m_110*$L35^1*$H35^1*$I35^0
+m_103*$L35^1*$H35^0*$I35^3+m_102*$L35^1*$H35^0*$I35^2+m_101*$L35^1*$H35^0*$I35^1+m_100*$L35^1*$H35^0*$I35^0
+m_033*$L35^0*$H35^3*$I35^3+m_032*$L35^0*$H35^3*$I35^2+m_031*$L35^0*$H35^3*$I35^1+m_030*$L35^0*$H35^3*$I35^0
+m_023*$L35^0*$H35^2*$I35^3+m_022*$L35^0*$H35^2*$I35^2+m_021*$L35^0*$H35^2*$I35^1+m_020*$L35^0*$H35^2*$I35^0
+m_013*$L35^0*$H35^1*$I35^3+m_012*$L35^0*$H35^1*$I35^2+m_011*$L35^0*$H35^1*$I35^1+m_010*$L35^0*$H35^1*$I35^0
+m_003*$L35^0*$H35^0*$I35^3+m_002*$L35^0*$H35^0*$I35^2+m_001*$L35^0*$H35^0*$I35^1+m_000*$L35^0*$H35^0*$I35^0</f>
        <v>#REF!</v>
      </c>
      <c r="N35" s="35" t="e">
        <f t="shared" si="3"/>
        <v>#REF!</v>
      </c>
      <c r="O35" s="36">
        <f t="shared" ref="O35:O66" si="19">CopperThreshold/K35</f>
        <v>4.6229915454287158E-5</v>
      </c>
      <c r="P35" s="36" t="e">
        <f t="shared" ref="P35:P66" si="20">CopperThreshold/N35</f>
        <v>#REF!</v>
      </c>
      <c r="Q35" s="85" t="e">
        <f t="shared" si="6"/>
        <v>#REF!</v>
      </c>
      <c r="R35" s="37" t="e">
        <f t="shared" ref="R35:R66" si="21">(1-(1-2.718282^-(((G35-4)/Q35)^2.7)))</f>
        <v>#REF!</v>
      </c>
      <c r="S35" s="35" t="e">
        <f t="shared" si="8"/>
        <v>#REF!</v>
      </c>
      <c r="T35" s="35" t="e">
        <f t="shared" si="9"/>
        <v>#REF!</v>
      </c>
      <c r="U35" s="49" t="e">
        <f t="shared" ref="U35:U66" si="22">IF(G35&lt;CupHMinimum, CopperThreshold, (IF(G35 &lt;cuPhDefaultLow, T35, (IF(G35&lt;CupHMaximum, K35, N35)))))</f>
        <v>#REF!</v>
      </c>
      <c r="V35" s="49" t="e">
        <f t="shared" ref="V35:V66" si="23">IF(G35&lt;CupHMinimum, 1, (IF(G35 &lt;cuPhDefaultLow, R35, (IF(G35&lt;CupHMaximum, O35, P35)))))</f>
        <v>#REF!</v>
      </c>
      <c r="W35" s="42"/>
      <c r="X35" s="42"/>
      <c r="Y35" s="27"/>
      <c r="Z35" s="27"/>
      <c r="AA35" s="27"/>
      <c r="AB35" s="120">
        <v>1</v>
      </c>
      <c r="AC35" s="120">
        <v>30.1</v>
      </c>
      <c r="AD35" s="120">
        <v>5</v>
      </c>
      <c r="AE35" s="121">
        <v>1</v>
      </c>
      <c r="AF35" s="121">
        <v>1</v>
      </c>
      <c r="AG35" s="121"/>
      <c r="AH35" s="122"/>
      <c r="AI35" s="36" t="e">
        <f t="shared" ref="AI35:AI66" si="24">IF(AE35&lt;&gt;U35,"mismatch","")</f>
        <v>#REF!</v>
      </c>
      <c r="AJ35" s="36" t="e">
        <f t="shared" ref="AJ35:AJ66" si="25">IF(AF35&lt;&gt;V35,"mismatch","")</f>
        <v>#REF!</v>
      </c>
      <c r="AK35" s="36" t="str">
        <f t="shared" ref="AK35:AK66" si="26">IF(AG35&lt;&gt;W35,"mismatch","")</f>
        <v/>
      </c>
      <c r="AL35" s="36" t="str">
        <f t="shared" ref="AL35:AL66" si="27">IF(AH35&lt;&gt;X35,"mismatch","")</f>
        <v/>
      </c>
    </row>
    <row r="36" spans="1:38" s="36" customFormat="1" x14ac:dyDescent="0.25">
      <c r="A36" s="48">
        <v>34</v>
      </c>
      <c r="B36" s="48"/>
      <c r="C36" s="48"/>
      <c r="D36" s="48"/>
      <c r="E36" s="48"/>
      <c r="F36" s="48"/>
      <c r="G36" s="48">
        <v>5</v>
      </c>
      <c r="H36" s="48">
        <v>30.1</v>
      </c>
      <c r="I36" s="48">
        <v>5</v>
      </c>
      <c r="J36" s="35">
        <f t="shared" si="16"/>
        <v>161.63320095354504</v>
      </c>
      <c r="K36" s="35">
        <f t="shared" si="17"/>
        <v>161.63320095354504</v>
      </c>
      <c r="L36" t="e">
        <f>IF(TestDataCu!G36 &gt;CupHMaximum, CuPhDefaultHigh, cuPhDefaultLow)</f>
        <v>#REF!</v>
      </c>
      <c r="M36" s="35" t="e">
        <f t="shared" si="18"/>
        <v>#REF!</v>
      </c>
      <c r="N36" s="35" t="e">
        <f t="shared" si="3"/>
        <v>#REF!</v>
      </c>
      <c r="O36" s="36">
        <f t="shared" si="19"/>
        <v>6.1868477150768654E-3</v>
      </c>
      <c r="P36" s="36" t="e">
        <f t="shared" si="20"/>
        <v>#REF!</v>
      </c>
      <c r="Q36" s="85" t="e">
        <f t="shared" si="6"/>
        <v>#REF!</v>
      </c>
      <c r="R36" s="37" t="e">
        <f t="shared" si="21"/>
        <v>#REF!</v>
      </c>
      <c r="S36" s="35" t="e">
        <f t="shared" si="8"/>
        <v>#REF!</v>
      </c>
      <c r="T36" s="35" t="e">
        <f t="shared" si="9"/>
        <v>#REF!</v>
      </c>
      <c r="U36" s="49" t="e">
        <f t="shared" si="22"/>
        <v>#REF!</v>
      </c>
      <c r="V36" s="49" t="e">
        <f t="shared" si="23"/>
        <v>#REF!</v>
      </c>
      <c r="W36" s="42"/>
      <c r="X36" s="42"/>
      <c r="Y36" s="27"/>
      <c r="Z36" s="27"/>
      <c r="AA36" s="27"/>
      <c r="AB36" s="120">
        <v>4</v>
      </c>
      <c r="AC36" s="120">
        <v>30.1</v>
      </c>
      <c r="AD36" s="120">
        <v>5</v>
      </c>
      <c r="AE36" s="122">
        <v>4.0451325804805034</v>
      </c>
      <c r="AF36" s="122">
        <v>0.24721068595512252</v>
      </c>
      <c r="AG36" s="122"/>
      <c r="AH36" s="122"/>
      <c r="AI36" s="36" t="e">
        <f t="shared" si="24"/>
        <v>#REF!</v>
      </c>
      <c r="AJ36" s="36" t="e">
        <f t="shared" si="25"/>
        <v>#REF!</v>
      </c>
      <c r="AK36" s="36" t="str">
        <f t="shared" si="26"/>
        <v/>
      </c>
      <c r="AL36" s="36" t="str">
        <f t="shared" si="27"/>
        <v/>
      </c>
    </row>
    <row r="37" spans="1:38" s="36" customFormat="1" x14ac:dyDescent="0.25">
      <c r="A37" s="48">
        <v>35</v>
      </c>
      <c r="B37" s="48"/>
      <c r="C37" s="48"/>
      <c r="D37" s="48"/>
      <c r="E37" s="48"/>
      <c r="F37" s="48"/>
      <c r="G37" s="48">
        <v>7.1</v>
      </c>
      <c r="H37" s="48">
        <v>30.1</v>
      </c>
      <c r="I37" s="48">
        <v>5</v>
      </c>
      <c r="J37" s="35">
        <f t="shared" si="16"/>
        <v>63.576363306963316</v>
      </c>
      <c r="K37" s="35">
        <f t="shared" si="17"/>
        <v>63.576363306963316</v>
      </c>
      <c r="L37" t="e">
        <f>IF(TestDataCu!G37 &gt;CupHMaximum, CuPhDefaultHigh, cuPhDefaultLow)</f>
        <v>#REF!</v>
      </c>
      <c r="M37" s="35" t="e">
        <f t="shared" si="18"/>
        <v>#REF!</v>
      </c>
      <c r="N37" s="35" t="e">
        <f t="shared" si="3"/>
        <v>#REF!</v>
      </c>
      <c r="O37" s="36">
        <f t="shared" si="19"/>
        <v>1.5729116105174787E-2</v>
      </c>
      <c r="P37" s="36" t="e">
        <f t="shared" si="20"/>
        <v>#REF!</v>
      </c>
      <c r="Q37" s="85" t="e">
        <f t="shared" si="6"/>
        <v>#REF!</v>
      </c>
      <c r="R37" s="37" t="e">
        <f t="shared" si="21"/>
        <v>#REF!</v>
      </c>
      <c r="S37" s="35" t="e">
        <f t="shared" si="8"/>
        <v>#REF!</v>
      </c>
      <c r="T37" s="35" t="e">
        <f t="shared" si="9"/>
        <v>#REF!</v>
      </c>
      <c r="U37" s="49" t="e">
        <f t="shared" si="22"/>
        <v>#REF!</v>
      </c>
      <c r="V37" s="49" t="e">
        <f t="shared" si="23"/>
        <v>#REF!</v>
      </c>
      <c r="W37" s="42"/>
      <c r="X37" s="42"/>
      <c r="Y37" s="27"/>
      <c r="Z37" s="27"/>
      <c r="AA37" s="27"/>
      <c r="AB37" s="120">
        <v>7.1</v>
      </c>
      <c r="AC37" s="120">
        <v>30.1</v>
      </c>
      <c r="AD37" s="120">
        <v>5</v>
      </c>
      <c r="AE37" s="122">
        <v>63.576363306963316</v>
      </c>
      <c r="AF37" s="122">
        <v>1.5729116105174787E-2</v>
      </c>
      <c r="AG37" s="122"/>
      <c r="AH37" s="122"/>
      <c r="AI37" s="36" t="e">
        <f t="shared" si="24"/>
        <v>#REF!</v>
      </c>
      <c r="AJ37" s="36" t="e">
        <f t="shared" si="25"/>
        <v>#REF!</v>
      </c>
      <c r="AK37" s="36" t="str">
        <f t="shared" si="26"/>
        <v/>
      </c>
      <c r="AL37" s="36" t="str">
        <f t="shared" si="27"/>
        <v/>
      </c>
    </row>
    <row r="38" spans="1:38" s="36" customFormat="1" x14ac:dyDescent="0.25">
      <c r="A38" s="48">
        <v>36</v>
      </c>
      <c r="B38" s="48"/>
      <c r="C38" s="48"/>
      <c r="D38" s="48"/>
      <c r="E38" s="48"/>
      <c r="F38" s="48"/>
      <c r="G38" s="48">
        <v>8.6</v>
      </c>
      <c r="H38" s="48">
        <v>30.1</v>
      </c>
      <c r="I38" s="48">
        <v>5</v>
      </c>
      <c r="J38" s="35">
        <f t="shared" si="16"/>
        <v>-45.764915490343256</v>
      </c>
      <c r="K38" s="35">
        <f t="shared" si="17"/>
        <v>1</v>
      </c>
      <c r="L38" t="e">
        <f>IF(TestDataCu!G38 &gt;CupHMaximum, CuPhDefaultHigh, cuPhDefaultLow)</f>
        <v>#REF!</v>
      </c>
      <c r="M38" s="35" t="e">
        <f t="shared" si="18"/>
        <v>#REF!</v>
      </c>
      <c r="N38" s="35" t="e">
        <f t="shared" si="3"/>
        <v>#REF!</v>
      </c>
      <c r="O38" s="36">
        <f t="shared" si="19"/>
        <v>1</v>
      </c>
      <c r="P38" s="36" t="e">
        <f t="shared" si="20"/>
        <v>#REF!</v>
      </c>
      <c r="Q38" s="85" t="e">
        <f t="shared" si="6"/>
        <v>#REF!</v>
      </c>
      <c r="R38" s="37" t="e">
        <f t="shared" si="21"/>
        <v>#REF!</v>
      </c>
      <c r="S38" s="35" t="e">
        <f t="shared" si="8"/>
        <v>#REF!</v>
      </c>
      <c r="T38" s="35" t="e">
        <f t="shared" si="9"/>
        <v>#REF!</v>
      </c>
      <c r="U38" s="49" t="e">
        <f t="shared" si="22"/>
        <v>#REF!</v>
      </c>
      <c r="V38" s="49" t="e">
        <f t="shared" si="23"/>
        <v>#REF!</v>
      </c>
      <c r="W38" s="42"/>
      <c r="X38" s="42"/>
      <c r="Y38" s="27"/>
      <c r="Z38" s="27"/>
      <c r="AA38" s="27"/>
      <c r="AB38" s="120">
        <v>8.6</v>
      </c>
      <c r="AC38" s="120">
        <v>30.1</v>
      </c>
      <c r="AD38" s="120">
        <v>5</v>
      </c>
      <c r="AE38" s="122">
        <v>1</v>
      </c>
      <c r="AF38" s="122">
        <v>1</v>
      </c>
      <c r="AG38" s="122"/>
      <c r="AH38" s="122"/>
      <c r="AI38" s="36" t="e">
        <f t="shared" si="24"/>
        <v>#REF!</v>
      </c>
      <c r="AJ38" s="36" t="e">
        <f t="shared" si="25"/>
        <v>#REF!</v>
      </c>
      <c r="AK38" s="36" t="str">
        <f t="shared" si="26"/>
        <v/>
      </c>
      <c r="AL38" s="36" t="str">
        <f t="shared" si="27"/>
        <v/>
      </c>
    </row>
    <row r="39" spans="1:38" s="36" customFormat="1" x14ac:dyDescent="0.25">
      <c r="A39" s="48">
        <v>37</v>
      </c>
      <c r="B39" s="48"/>
      <c r="C39" s="48"/>
      <c r="D39" s="48"/>
      <c r="E39" s="48"/>
      <c r="F39" s="48"/>
      <c r="G39" s="48">
        <v>1</v>
      </c>
      <c r="H39" s="48">
        <v>30.1</v>
      </c>
      <c r="I39" s="48">
        <v>31</v>
      </c>
      <c r="J39" s="35">
        <f t="shared" si="16"/>
        <v>403681.03995763167</v>
      </c>
      <c r="K39" s="35">
        <f t="shared" si="17"/>
        <v>403681.03995763167</v>
      </c>
      <c r="L39" t="e">
        <f>IF(TestDataCu!G39 &gt;CupHMaximum, CuPhDefaultHigh, cuPhDefaultLow)</f>
        <v>#REF!</v>
      </c>
      <c r="M39" s="35" t="e">
        <f t="shared" si="18"/>
        <v>#REF!</v>
      </c>
      <c r="N39" s="35" t="e">
        <f t="shared" si="3"/>
        <v>#REF!</v>
      </c>
      <c r="O39" s="36">
        <f t="shared" si="19"/>
        <v>2.4772032892725279E-6</v>
      </c>
      <c r="P39" s="36" t="e">
        <f t="shared" si="20"/>
        <v>#REF!</v>
      </c>
      <c r="Q39" s="85" t="e">
        <f t="shared" si="6"/>
        <v>#REF!</v>
      </c>
      <c r="R39" s="37" t="e">
        <f t="shared" si="21"/>
        <v>#REF!</v>
      </c>
      <c r="S39" s="35" t="e">
        <f t="shared" si="8"/>
        <v>#REF!</v>
      </c>
      <c r="T39" s="35" t="e">
        <f t="shared" si="9"/>
        <v>#REF!</v>
      </c>
      <c r="U39" s="49" t="e">
        <f t="shared" si="22"/>
        <v>#REF!</v>
      </c>
      <c r="V39" s="49" t="e">
        <f t="shared" si="23"/>
        <v>#REF!</v>
      </c>
      <c r="W39" s="42"/>
      <c r="X39" s="42"/>
      <c r="Y39" s="27"/>
      <c r="Z39" s="27"/>
      <c r="AA39" s="27"/>
      <c r="AB39" s="120">
        <v>1</v>
      </c>
      <c r="AC39" s="120">
        <v>30.1</v>
      </c>
      <c r="AD39" s="120">
        <v>31</v>
      </c>
      <c r="AE39" s="122">
        <v>1</v>
      </c>
      <c r="AF39" s="122">
        <v>1</v>
      </c>
      <c r="AG39" s="122"/>
      <c r="AH39" s="122"/>
      <c r="AI39" s="36" t="e">
        <f t="shared" si="24"/>
        <v>#REF!</v>
      </c>
      <c r="AJ39" s="36" t="e">
        <f t="shared" si="25"/>
        <v>#REF!</v>
      </c>
      <c r="AK39" s="36" t="str">
        <f t="shared" si="26"/>
        <v/>
      </c>
      <c r="AL39" s="36" t="str">
        <f t="shared" si="27"/>
        <v/>
      </c>
    </row>
    <row r="40" spans="1:38" s="36" customFormat="1" x14ac:dyDescent="0.25">
      <c r="A40" s="48">
        <v>38</v>
      </c>
      <c r="B40" s="48"/>
      <c r="C40" s="48"/>
      <c r="D40" s="48"/>
      <c r="E40" s="48"/>
      <c r="F40" s="48"/>
      <c r="G40" s="48">
        <v>5</v>
      </c>
      <c r="H40" s="48">
        <v>30.1</v>
      </c>
      <c r="I40" s="48">
        <v>31</v>
      </c>
      <c r="J40" s="35">
        <f t="shared" si="16"/>
        <v>5205.9983813381205</v>
      </c>
      <c r="K40" s="35">
        <f t="shared" si="17"/>
        <v>5205.9983813381205</v>
      </c>
      <c r="L40" t="e">
        <f>IF(TestDataCu!G40 &gt;CupHMaximum, CuPhDefaultHigh, cuPhDefaultLow)</f>
        <v>#REF!</v>
      </c>
      <c r="M40" s="35" t="e">
        <f t="shared" si="18"/>
        <v>#REF!</v>
      </c>
      <c r="N40" s="35" t="e">
        <f t="shared" si="3"/>
        <v>#REF!</v>
      </c>
      <c r="O40" s="36">
        <f t="shared" si="19"/>
        <v>1.9208611427631018E-4</v>
      </c>
      <c r="P40" s="36" t="e">
        <f t="shared" si="20"/>
        <v>#REF!</v>
      </c>
      <c r="Q40" s="85" t="e">
        <f t="shared" si="6"/>
        <v>#REF!</v>
      </c>
      <c r="R40" s="37" t="e">
        <f t="shared" si="21"/>
        <v>#REF!</v>
      </c>
      <c r="S40" s="35" t="e">
        <f t="shared" si="8"/>
        <v>#REF!</v>
      </c>
      <c r="T40" s="35" t="e">
        <f t="shared" si="9"/>
        <v>#REF!</v>
      </c>
      <c r="U40" s="49" t="e">
        <f t="shared" si="22"/>
        <v>#REF!</v>
      </c>
      <c r="V40" s="49" t="e">
        <f t="shared" si="23"/>
        <v>#REF!</v>
      </c>
      <c r="W40" s="42"/>
      <c r="X40" s="42"/>
      <c r="Y40" s="27"/>
      <c r="Z40" s="27"/>
      <c r="AA40" s="27"/>
      <c r="AB40" s="120">
        <v>4</v>
      </c>
      <c r="AC40" s="120">
        <v>30.1</v>
      </c>
      <c r="AD40" s="120">
        <v>31</v>
      </c>
      <c r="AE40" s="122">
        <v>4.7193853927792953</v>
      </c>
      <c r="AF40" s="122">
        <v>0.21189199795592228</v>
      </c>
      <c r="AG40" s="122"/>
      <c r="AH40" s="122"/>
      <c r="AI40" s="36" t="e">
        <f t="shared" si="24"/>
        <v>#REF!</v>
      </c>
      <c r="AJ40" s="36" t="e">
        <f t="shared" si="25"/>
        <v>#REF!</v>
      </c>
      <c r="AK40" s="36" t="str">
        <f t="shared" si="26"/>
        <v/>
      </c>
      <c r="AL40" s="36" t="str">
        <f t="shared" si="27"/>
        <v/>
      </c>
    </row>
    <row r="41" spans="1:38" s="36" customFormat="1" x14ac:dyDescent="0.25">
      <c r="A41" s="48">
        <v>39</v>
      </c>
      <c r="B41" s="48"/>
      <c r="C41" s="48"/>
      <c r="D41" s="48"/>
      <c r="E41" s="48"/>
      <c r="F41" s="48"/>
      <c r="G41" s="48">
        <v>7.1</v>
      </c>
      <c r="H41" s="48">
        <v>30.1</v>
      </c>
      <c r="I41" s="48">
        <v>31</v>
      </c>
      <c r="J41" s="35">
        <f t="shared" si="16"/>
        <v>-39.358364807403746</v>
      </c>
      <c r="K41" s="35">
        <f t="shared" si="17"/>
        <v>1</v>
      </c>
      <c r="L41" t="e">
        <f>IF(TestDataCu!G41 &gt;CupHMaximum, CuPhDefaultHigh, cuPhDefaultLow)</f>
        <v>#REF!</v>
      </c>
      <c r="M41" s="35" t="e">
        <f t="shared" si="18"/>
        <v>#REF!</v>
      </c>
      <c r="N41" s="35" t="e">
        <f t="shared" si="3"/>
        <v>#REF!</v>
      </c>
      <c r="O41" s="36">
        <f t="shared" si="19"/>
        <v>1</v>
      </c>
      <c r="P41" s="36" t="e">
        <f t="shared" si="20"/>
        <v>#REF!</v>
      </c>
      <c r="Q41" s="85" t="e">
        <f t="shared" si="6"/>
        <v>#REF!</v>
      </c>
      <c r="R41" s="37" t="e">
        <f t="shared" si="21"/>
        <v>#REF!</v>
      </c>
      <c r="S41" s="35" t="e">
        <f t="shared" si="8"/>
        <v>#REF!</v>
      </c>
      <c r="T41" s="35" t="e">
        <f t="shared" si="9"/>
        <v>#REF!</v>
      </c>
      <c r="U41" s="49" t="e">
        <f t="shared" si="22"/>
        <v>#REF!</v>
      </c>
      <c r="V41" s="49" t="e">
        <f t="shared" si="23"/>
        <v>#REF!</v>
      </c>
      <c r="W41" s="42"/>
      <c r="X41" s="42"/>
      <c r="Y41" s="27"/>
      <c r="Z41" s="27"/>
      <c r="AA41" s="27"/>
      <c r="AB41" s="120">
        <v>7.1</v>
      </c>
      <c r="AC41" s="120">
        <v>30.1</v>
      </c>
      <c r="AD41" s="120">
        <v>31</v>
      </c>
      <c r="AE41" s="122">
        <v>1</v>
      </c>
      <c r="AF41" s="122">
        <v>1</v>
      </c>
      <c r="AG41" s="122"/>
      <c r="AH41" s="122"/>
      <c r="AI41" s="36" t="e">
        <f t="shared" si="24"/>
        <v>#REF!</v>
      </c>
      <c r="AJ41" s="36" t="e">
        <f t="shared" si="25"/>
        <v>#REF!</v>
      </c>
      <c r="AK41" s="36" t="str">
        <f t="shared" si="26"/>
        <v/>
      </c>
      <c r="AL41" s="36" t="str">
        <f t="shared" si="27"/>
        <v/>
      </c>
    </row>
    <row r="42" spans="1:38" s="36" customFormat="1" x14ac:dyDescent="0.25">
      <c r="A42" s="48">
        <v>40</v>
      </c>
      <c r="B42" s="48"/>
      <c r="C42" s="48"/>
      <c r="D42" s="48"/>
      <c r="E42" s="48"/>
      <c r="F42" s="48"/>
      <c r="G42" s="48">
        <v>8.6</v>
      </c>
      <c r="H42" s="48">
        <v>30.1</v>
      </c>
      <c r="I42" s="48">
        <v>31</v>
      </c>
      <c r="J42" s="35">
        <f t="shared" si="16"/>
        <v>-169.93808550651568</v>
      </c>
      <c r="K42" s="35">
        <f t="shared" si="17"/>
        <v>1</v>
      </c>
      <c r="L42" t="e">
        <f>IF(TestDataCu!G42 &gt;CupHMaximum, CuPhDefaultHigh, cuPhDefaultLow)</f>
        <v>#REF!</v>
      </c>
      <c r="M42" s="35" t="e">
        <f t="shared" si="18"/>
        <v>#REF!</v>
      </c>
      <c r="N42" s="35" t="e">
        <f t="shared" si="3"/>
        <v>#REF!</v>
      </c>
      <c r="O42" s="36">
        <f t="shared" si="19"/>
        <v>1</v>
      </c>
      <c r="P42" s="36" t="e">
        <f t="shared" si="20"/>
        <v>#REF!</v>
      </c>
      <c r="Q42" s="85" t="e">
        <f t="shared" si="6"/>
        <v>#REF!</v>
      </c>
      <c r="R42" s="37" t="e">
        <f t="shared" si="21"/>
        <v>#REF!</v>
      </c>
      <c r="S42" s="35" t="e">
        <f t="shared" si="8"/>
        <v>#REF!</v>
      </c>
      <c r="T42" s="35" t="e">
        <f t="shared" si="9"/>
        <v>#REF!</v>
      </c>
      <c r="U42" s="49" t="e">
        <f t="shared" si="22"/>
        <v>#REF!</v>
      </c>
      <c r="V42" s="49" t="e">
        <f t="shared" si="23"/>
        <v>#REF!</v>
      </c>
      <c r="W42" s="42"/>
      <c r="X42" s="42"/>
      <c r="Y42" s="27"/>
      <c r="Z42" s="27"/>
      <c r="AA42" s="27"/>
      <c r="AB42" s="120">
        <v>8.6</v>
      </c>
      <c r="AC42" s="120">
        <v>30.1</v>
      </c>
      <c r="AD42" s="120">
        <v>31</v>
      </c>
      <c r="AE42" s="122">
        <v>1</v>
      </c>
      <c r="AF42" s="122">
        <v>1</v>
      </c>
      <c r="AG42" s="122"/>
      <c r="AH42" s="122"/>
      <c r="AI42" s="36" t="e">
        <f t="shared" si="24"/>
        <v>#REF!</v>
      </c>
      <c r="AJ42" s="36" t="e">
        <f t="shared" si="25"/>
        <v>#REF!</v>
      </c>
      <c r="AK42" s="36" t="str">
        <f t="shared" si="26"/>
        <v/>
      </c>
      <c r="AL42" s="36" t="str">
        <f t="shared" si="27"/>
        <v/>
      </c>
    </row>
    <row r="43" spans="1:38" s="36" customFormat="1" x14ac:dyDescent="0.25">
      <c r="A43" s="48">
        <v>41</v>
      </c>
      <c r="B43" s="48"/>
      <c r="C43" s="48"/>
      <c r="D43" s="48">
        <v>15</v>
      </c>
      <c r="E43" s="48"/>
      <c r="F43" s="48"/>
      <c r="G43" s="48">
        <v>1</v>
      </c>
      <c r="H43" s="48">
        <v>0.9</v>
      </c>
      <c r="I43" s="48">
        <v>5</v>
      </c>
      <c r="J43" s="35">
        <f t="shared" si="16"/>
        <v>1269.1506476126651</v>
      </c>
      <c r="K43" s="35">
        <f t="shared" si="17"/>
        <v>1269.1506476126651</v>
      </c>
      <c r="L43" t="e">
        <f>IF(TestDataCu!G43 &gt;CupHMaximum, CuPhDefaultHigh, cuPhDefaultLow)</f>
        <v>#REF!</v>
      </c>
      <c r="M43" s="35" t="e">
        <f t="shared" si="18"/>
        <v>#REF!</v>
      </c>
      <c r="N43" s="35" t="e">
        <f t="shared" si="3"/>
        <v>#REF!</v>
      </c>
      <c r="O43" s="36">
        <f t="shared" si="19"/>
        <v>7.8792852675216231E-4</v>
      </c>
      <c r="P43" s="36" t="e">
        <f t="shared" si="20"/>
        <v>#REF!</v>
      </c>
      <c r="Q43" s="85" t="e">
        <f t="shared" si="6"/>
        <v>#REF!</v>
      </c>
      <c r="R43" s="37" t="e">
        <f t="shared" si="21"/>
        <v>#REF!</v>
      </c>
      <c r="S43" s="35" t="e">
        <f t="shared" si="8"/>
        <v>#REF!</v>
      </c>
      <c r="T43" s="35" t="e">
        <f t="shared" si="9"/>
        <v>#REF!</v>
      </c>
      <c r="U43" s="49" t="e">
        <f t="shared" si="22"/>
        <v>#REF!</v>
      </c>
      <c r="V43" s="49" t="e">
        <f t="shared" si="23"/>
        <v>#REF!</v>
      </c>
      <c r="W43" s="42" t="e">
        <f t="shared" ref="W43:W82" si="28">D43*V43</f>
        <v>#REF!</v>
      </c>
      <c r="X43" s="42" t="e">
        <f t="shared" ref="X43:X82" si="29">W43/CopperThreshold</f>
        <v>#REF!</v>
      </c>
      <c r="Y43" s="27">
        <v>15</v>
      </c>
      <c r="Z43" s="27"/>
      <c r="AA43" s="27"/>
      <c r="AB43" s="120">
        <v>1</v>
      </c>
      <c r="AC43" s="120">
        <v>1</v>
      </c>
      <c r="AD43" s="120">
        <v>5</v>
      </c>
      <c r="AE43" s="58">
        <v>1</v>
      </c>
      <c r="AF43" s="122">
        <v>1</v>
      </c>
      <c r="AG43" s="58">
        <v>15</v>
      </c>
      <c r="AH43" s="122">
        <v>15</v>
      </c>
      <c r="AI43" s="36" t="e">
        <f t="shared" si="24"/>
        <v>#REF!</v>
      </c>
      <c r="AJ43" s="36" t="e">
        <f t="shared" si="25"/>
        <v>#REF!</v>
      </c>
      <c r="AK43" s="36" t="e">
        <f t="shared" si="26"/>
        <v>#REF!</v>
      </c>
      <c r="AL43" s="36" t="e">
        <f t="shared" si="27"/>
        <v>#REF!</v>
      </c>
    </row>
    <row r="44" spans="1:38" s="36" customFormat="1" x14ac:dyDescent="0.25">
      <c r="A44" s="48">
        <v>42</v>
      </c>
      <c r="B44" s="48"/>
      <c r="C44" s="48"/>
      <c r="D44" s="48">
        <v>15</v>
      </c>
      <c r="E44" s="48"/>
      <c r="F44" s="48"/>
      <c r="G44" s="48">
        <v>5</v>
      </c>
      <c r="H44" s="48">
        <v>0.9</v>
      </c>
      <c r="I44" s="48">
        <v>5</v>
      </c>
      <c r="J44" s="35">
        <f t="shared" si="16"/>
        <v>13.811128619181176</v>
      </c>
      <c r="K44" s="35">
        <f t="shared" si="17"/>
        <v>13.811128619181176</v>
      </c>
      <c r="L44" t="e">
        <f>IF(TestDataCu!G44 &gt;CupHMaximum, CuPhDefaultHigh, cuPhDefaultLow)</f>
        <v>#REF!</v>
      </c>
      <c r="M44" s="35" t="e">
        <f t="shared" si="18"/>
        <v>#REF!</v>
      </c>
      <c r="N44" s="35" t="e">
        <f t="shared" si="3"/>
        <v>#REF!</v>
      </c>
      <c r="O44" s="36">
        <f t="shared" si="19"/>
        <v>7.2405378848704641E-2</v>
      </c>
      <c r="P44" s="36" t="e">
        <f t="shared" si="20"/>
        <v>#REF!</v>
      </c>
      <c r="Q44" s="85" t="e">
        <f t="shared" si="6"/>
        <v>#REF!</v>
      </c>
      <c r="R44" s="37" t="e">
        <f t="shared" si="21"/>
        <v>#REF!</v>
      </c>
      <c r="S44" s="35" t="e">
        <f t="shared" si="8"/>
        <v>#REF!</v>
      </c>
      <c r="T44" s="35" t="e">
        <f t="shared" si="9"/>
        <v>#REF!</v>
      </c>
      <c r="U44" s="49" t="e">
        <f t="shared" si="22"/>
        <v>#REF!</v>
      </c>
      <c r="V44" s="49" t="e">
        <f t="shared" si="23"/>
        <v>#REF!</v>
      </c>
      <c r="W44" s="42" t="e">
        <f t="shared" si="28"/>
        <v>#REF!</v>
      </c>
      <c r="X44" s="42" t="e">
        <f t="shared" si="29"/>
        <v>#REF!</v>
      </c>
      <c r="Y44" s="27">
        <v>15</v>
      </c>
      <c r="Z44" s="27"/>
      <c r="AA44" s="27"/>
      <c r="AB44" s="120">
        <v>4</v>
      </c>
      <c r="AC44" s="120">
        <v>1</v>
      </c>
      <c r="AD44" s="120">
        <v>5</v>
      </c>
      <c r="AE44" s="58">
        <v>1.5828275655678019</v>
      </c>
      <c r="AF44" s="122">
        <v>0.63178075853213589</v>
      </c>
      <c r="AG44" s="58">
        <v>9.4767113779820384</v>
      </c>
      <c r="AH44" s="122">
        <v>9.4767113779820384</v>
      </c>
      <c r="AI44" s="36" t="e">
        <f t="shared" si="24"/>
        <v>#REF!</v>
      </c>
      <c r="AJ44" s="36" t="e">
        <f t="shared" si="25"/>
        <v>#REF!</v>
      </c>
      <c r="AK44" s="36" t="e">
        <f t="shared" si="26"/>
        <v>#REF!</v>
      </c>
      <c r="AL44" s="36" t="e">
        <f t="shared" si="27"/>
        <v>#REF!</v>
      </c>
    </row>
    <row r="45" spans="1:38" s="36" customFormat="1" x14ac:dyDescent="0.25">
      <c r="A45" s="48">
        <v>43</v>
      </c>
      <c r="B45" s="48"/>
      <c r="C45" s="48"/>
      <c r="D45" s="48">
        <v>15</v>
      </c>
      <c r="E45" s="48"/>
      <c r="F45" s="48"/>
      <c r="G45" s="48">
        <v>7.1</v>
      </c>
      <c r="H45" s="48">
        <v>0.9</v>
      </c>
      <c r="I45" s="48">
        <v>5</v>
      </c>
      <c r="J45" s="35">
        <f t="shared" si="16"/>
        <v>3.4763068837083608</v>
      </c>
      <c r="K45" s="35">
        <f t="shared" si="17"/>
        <v>3.4763068837083608</v>
      </c>
      <c r="L45" t="e">
        <f>IF(TestDataCu!G45 &gt;CupHMaximum, CuPhDefaultHigh, cuPhDefaultLow)</f>
        <v>#REF!</v>
      </c>
      <c r="M45" s="35" t="e">
        <f t="shared" si="18"/>
        <v>#REF!</v>
      </c>
      <c r="N45" s="35" t="e">
        <f t="shared" si="3"/>
        <v>#REF!</v>
      </c>
      <c r="O45" s="36">
        <f t="shared" si="19"/>
        <v>0.2876615999256219</v>
      </c>
      <c r="P45" s="36" t="e">
        <f t="shared" si="20"/>
        <v>#REF!</v>
      </c>
      <c r="Q45" s="85" t="e">
        <f t="shared" si="6"/>
        <v>#REF!</v>
      </c>
      <c r="R45" s="37" t="e">
        <f t="shared" si="21"/>
        <v>#REF!</v>
      </c>
      <c r="S45" s="35" t="e">
        <f t="shared" si="8"/>
        <v>#REF!</v>
      </c>
      <c r="T45" s="35" t="e">
        <f t="shared" si="9"/>
        <v>#REF!</v>
      </c>
      <c r="U45" s="49" t="e">
        <f t="shared" si="22"/>
        <v>#REF!</v>
      </c>
      <c r="V45" s="49" t="e">
        <f t="shared" si="23"/>
        <v>#REF!</v>
      </c>
      <c r="W45" s="42" t="e">
        <f t="shared" si="28"/>
        <v>#REF!</v>
      </c>
      <c r="X45" s="42" t="e">
        <f t="shared" si="29"/>
        <v>#REF!</v>
      </c>
      <c r="Y45" s="27">
        <v>15</v>
      </c>
      <c r="Z45" s="27"/>
      <c r="AA45" s="27"/>
      <c r="AB45" s="120">
        <v>7.1</v>
      </c>
      <c r="AC45" s="120">
        <v>1</v>
      </c>
      <c r="AD45" s="120">
        <v>5</v>
      </c>
      <c r="AE45" s="58">
        <v>3.4763068837083608</v>
      </c>
      <c r="AF45" s="122">
        <v>0.2876615999256219</v>
      </c>
      <c r="AG45" s="58">
        <v>4.3149239988843284</v>
      </c>
      <c r="AH45" s="122">
        <v>4.3149239988843284</v>
      </c>
      <c r="AI45" s="36" t="e">
        <f t="shared" si="24"/>
        <v>#REF!</v>
      </c>
      <c r="AJ45" s="36" t="e">
        <f t="shared" si="25"/>
        <v>#REF!</v>
      </c>
      <c r="AK45" s="36" t="e">
        <f t="shared" si="26"/>
        <v>#REF!</v>
      </c>
      <c r="AL45" s="36" t="e">
        <f t="shared" si="27"/>
        <v>#REF!</v>
      </c>
    </row>
    <row r="46" spans="1:38" s="36" customFormat="1" x14ac:dyDescent="0.25">
      <c r="A46" s="48">
        <v>44</v>
      </c>
      <c r="B46" s="48"/>
      <c r="C46" s="48"/>
      <c r="D46" s="48">
        <v>15</v>
      </c>
      <c r="E46" s="48"/>
      <c r="F46" s="48"/>
      <c r="G46" s="48">
        <v>8.6</v>
      </c>
      <c r="H46" s="48">
        <v>0.9</v>
      </c>
      <c r="I46" s="48">
        <v>5</v>
      </c>
      <c r="J46" s="35">
        <f t="shared" si="16"/>
        <v>1.7118950865375098</v>
      </c>
      <c r="K46" s="35">
        <f t="shared" si="17"/>
        <v>1.7118950865375098</v>
      </c>
      <c r="L46" t="e">
        <f>IF(TestDataCu!G46 &gt;CupHMaximum, CuPhDefaultHigh, cuPhDefaultLow)</f>
        <v>#REF!</v>
      </c>
      <c r="M46" s="35" t="e">
        <f t="shared" si="18"/>
        <v>#REF!</v>
      </c>
      <c r="N46" s="35" t="e">
        <f t="shared" si="3"/>
        <v>#REF!</v>
      </c>
      <c r="O46" s="36">
        <f t="shared" si="19"/>
        <v>0.58414794683627869</v>
      </c>
      <c r="P46" s="36" t="e">
        <f t="shared" si="20"/>
        <v>#REF!</v>
      </c>
      <c r="Q46" s="85" t="e">
        <f t="shared" si="6"/>
        <v>#REF!</v>
      </c>
      <c r="R46" s="37" t="e">
        <f t="shared" si="21"/>
        <v>#REF!</v>
      </c>
      <c r="S46" s="35" t="e">
        <f t="shared" si="8"/>
        <v>#REF!</v>
      </c>
      <c r="T46" s="35" t="e">
        <f t="shared" si="9"/>
        <v>#REF!</v>
      </c>
      <c r="U46" s="49" t="e">
        <f t="shared" si="22"/>
        <v>#REF!</v>
      </c>
      <c r="V46" s="49" t="e">
        <f t="shared" si="23"/>
        <v>#REF!</v>
      </c>
      <c r="W46" s="42" t="e">
        <f t="shared" si="28"/>
        <v>#REF!</v>
      </c>
      <c r="X46" s="42" t="e">
        <f t="shared" si="29"/>
        <v>#REF!</v>
      </c>
      <c r="Y46" s="27">
        <v>15</v>
      </c>
      <c r="Z46" s="27"/>
      <c r="AA46" s="27"/>
      <c r="AB46" s="120">
        <v>8.6</v>
      </c>
      <c r="AC46" s="120">
        <v>1</v>
      </c>
      <c r="AD46" s="120">
        <v>5</v>
      </c>
      <c r="AE46" s="58">
        <v>1.7104772296885074</v>
      </c>
      <c r="AF46" s="122">
        <v>0.58463216150624153</v>
      </c>
      <c r="AG46" s="58">
        <v>8.7694824225936223</v>
      </c>
      <c r="AH46" s="122">
        <v>8.7694824225936223</v>
      </c>
      <c r="AI46" s="36" t="e">
        <f t="shared" si="24"/>
        <v>#REF!</v>
      </c>
      <c r="AJ46" s="36" t="e">
        <f t="shared" si="25"/>
        <v>#REF!</v>
      </c>
      <c r="AK46" s="36" t="e">
        <f t="shared" si="26"/>
        <v>#REF!</v>
      </c>
      <c r="AL46" s="36" t="e">
        <f t="shared" si="27"/>
        <v>#REF!</v>
      </c>
    </row>
    <row r="47" spans="1:38" s="36" customFormat="1" x14ac:dyDescent="0.25">
      <c r="A47" s="48">
        <v>45</v>
      </c>
      <c r="B47" s="48"/>
      <c r="C47" s="48"/>
      <c r="D47" s="48">
        <v>15</v>
      </c>
      <c r="E47" s="48"/>
      <c r="F47" s="48"/>
      <c r="G47" s="48">
        <v>1</v>
      </c>
      <c r="H47" s="48">
        <v>0.9</v>
      </c>
      <c r="I47" s="48">
        <v>31</v>
      </c>
      <c r="J47" s="35">
        <f t="shared" si="16"/>
        <v>1403.3180476187206</v>
      </c>
      <c r="K47" s="35">
        <f t="shared" si="17"/>
        <v>1403.3180476187206</v>
      </c>
      <c r="L47" t="e">
        <f>IF(TestDataCu!G47 &gt;CupHMaximum, CuPhDefaultHigh, cuPhDefaultLow)</f>
        <v>#REF!</v>
      </c>
      <c r="M47" s="35" t="e">
        <f t="shared" si="18"/>
        <v>#REF!</v>
      </c>
      <c r="N47" s="35" t="e">
        <f t="shared" si="3"/>
        <v>#REF!</v>
      </c>
      <c r="O47" s="36">
        <f t="shared" si="19"/>
        <v>7.125968355476452E-4</v>
      </c>
      <c r="P47" s="36" t="e">
        <f t="shared" si="20"/>
        <v>#REF!</v>
      </c>
      <c r="Q47" s="85" t="e">
        <f t="shared" si="6"/>
        <v>#REF!</v>
      </c>
      <c r="R47" s="37" t="e">
        <f t="shared" si="21"/>
        <v>#REF!</v>
      </c>
      <c r="S47" s="35" t="e">
        <f t="shared" si="8"/>
        <v>#REF!</v>
      </c>
      <c r="T47" s="35" t="e">
        <f t="shared" si="9"/>
        <v>#REF!</v>
      </c>
      <c r="U47" s="49" t="e">
        <f t="shared" si="22"/>
        <v>#REF!</v>
      </c>
      <c r="V47" s="49" t="e">
        <f t="shared" si="23"/>
        <v>#REF!</v>
      </c>
      <c r="W47" s="42" t="e">
        <f t="shared" si="28"/>
        <v>#REF!</v>
      </c>
      <c r="X47" s="42" t="e">
        <f t="shared" si="29"/>
        <v>#REF!</v>
      </c>
      <c r="Y47" s="27">
        <v>15</v>
      </c>
      <c r="Z47" s="27"/>
      <c r="AA47" s="27"/>
      <c r="AB47" s="120">
        <v>1</v>
      </c>
      <c r="AC47" s="120">
        <v>1</v>
      </c>
      <c r="AD47" s="120">
        <v>31</v>
      </c>
      <c r="AE47" s="58">
        <v>1</v>
      </c>
      <c r="AF47" s="122">
        <v>1</v>
      </c>
      <c r="AG47" s="58">
        <v>15</v>
      </c>
      <c r="AH47" s="122">
        <v>15</v>
      </c>
      <c r="AI47" s="36" t="e">
        <f t="shared" si="24"/>
        <v>#REF!</v>
      </c>
      <c r="AJ47" s="36" t="e">
        <f t="shared" si="25"/>
        <v>#REF!</v>
      </c>
      <c r="AK47" s="36" t="e">
        <f t="shared" si="26"/>
        <v>#REF!</v>
      </c>
      <c r="AL47" s="36" t="e">
        <f t="shared" si="27"/>
        <v>#REF!</v>
      </c>
    </row>
    <row r="48" spans="1:38" s="36" customFormat="1" x14ac:dyDescent="0.25">
      <c r="A48" s="48">
        <v>46</v>
      </c>
      <c r="B48" s="48"/>
      <c r="C48" s="48"/>
      <c r="D48" s="48">
        <v>15</v>
      </c>
      <c r="E48" s="48"/>
      <c r="F48" s="48"/>
      <c r="G48" s="48">
        <v>5</v>
      </c>
      <c r="H48" s="48">
        <v>0.9</v>
      </c>
      <c r="I48" s="48">
        <v>31</v>
      </c>
      <c r="J48" s="35">
        <f t="shared" si="16"/>
        <v>15.332118570558009</v>
      </c>
      <c r="K48" s="35">
        <f t="shared" si="17"/>
        <v>15.332118570558009</v>
      </c>
      <c r="L48" t="e">
        <f>IF(TestDataCu!G48 &gt;CupHMaximum, CuPhDefaultHigh, cuPhDefaultLow)</f>
        <v>#REF!</v>
      </c>
      <c r="M48" s="35" t="e">
        <f t="shared" si="18"/>
        <v>#REF!</v>
      </c>
      <c r="N48" s="35" t="e">
        <f t="shared" si="3"/>
        <v>#REF!</v>
      </c>
      <c r="O48" s="36">
        <f t="shared" si="19"/>
        <v>6.5222558474096456E-2</v>
      </c>
      <c r="P48" s="36" t="e">
        <f t="shared" si="20"/>
        <v>#REF!</v>
      </c>
      <c r="Q48" s="85" t="e">
        <f t="shared" si="6"/>
        <v>#REF!</v>
      </c>
      <c r="R48" s="37" t="e">
        <f t="shared" si="21"/>
        <v>#REF!</v>
      </c>
      <c r="S48" s="35" t="e">
        <f t="shared" si="8"/>
        <v>#REF!</v>
      </c>
      <c r="T48" s="35" t="e">
        <f t="shared" si="9"/>
        <v>#REF!</v>
      </c>
      <c r="U48" s="49" t="e">
        <f t="shared" si="22"/>
        <v>#REF!</v>
      </c>
      <c r="V48" s="49" t="e">
        <f t="shared" si="23"/>
        <v>#REF!</v>
      </c>
      <c r="W48" s="42" t="e">
        <f t="shared" si="28"/>
        <v>#REF!</v>
      </c>
      <c r="X48" s="42" t="e">
        <f t="shared" si="29"/>
        <v>#REF!</v>
      </c>
      <c r="Y48" s="27">
        <v>15</v>
      </c>
      <c r="Z48" s="27"/>
      <c r="AA48" s="27"/>
      <c r="AB48" s="120">
        <v>4</v>
      </c>
      <c r="AC48" s="120">
        <v>1</v>
      </c>
      <c r="AD48" s="120">
        <v>31</v>
      </c>
      <c r="AE48" s="58">
        <v>1.6349313476273051</v>
      </c>
      <c r="AF48" s="122">
        <v>0.61164647766479641</v>
      </c>
      <c r="AG48" s="58">
        <v>9.1746971649719455</v>
      </c>
      <c r="AH48" s="122">
        <v>9.1746971649719455</v>
      </c>
      <c r="AI48" s="36" t="e">
        <f t="shared" si="24"/>
        <v>#REF!</v>
      </c>
      <c r="AJ48" s="36" t="e">
        <f t="shared" si="25"/>
        <v>#REF!</v>
      </c>
      <c r="AK48" s="36" t="e">
        <f t="shared" si="26"/>
        <v>#REF!</v>
      </c>
      <c r="AL48" s="36" t="e">
        <f t="shared" si="27"/>
        <v>#REF!</v>
      </c>
    </row>
    <row r="49" spans="1:38" s="36" customFormat="1" x14ac:dyDescent="0.25">
      <c r="A49" s="48">
        <v>47</v>
      </c>
      <c r="B49" s="48"/>
      <c r="C49" s="48"/>
      <c r="D49" s="48">
        <v>15</v>
      </c>
      <c r="E49" s="48"/>
      <c r="F49" s="48"/>
      <c r="G49" s="48">
        <v>7.1</v>
      </c>
      <c r="H49" s="48">
        <v>0.9</v>
      </c>
      <c r="I49" s="48">
        <v>31</v>
      </c>
      <c r="J49" s="35">
        <f t="shared" si="16"/>
        <v>3.3731936773968982</v>
      </c>
      <c r="K49" s="35">
        <f t="shared" si="17"/>
        <v>3.3731936773968982</v>
      </c>
      <c r="L49" t="e">
        <f>IF(TestDataCu!G49 &gt;CupHMaximum, CuPhDefaultHigh, cuPhDefaultLow)</f>
        <v>#REF!</v>
      </c>
      <c r="M49" s="35" t="e">
        <f t="shared" si="18"/>
        <v>#REF!</v>
      </c>
      <c r="N49" s="35" t="e">
        <f t="shared" si="3"/>
        <v>#REF!</v>
      </c>
      <c r="O49" s="36">
        <f t="shared" si="19"/>
        <v>0.29645496097683383</v>
      </c>
      <c r="P49" s="36" t="e">
        <f t="shared" si="20"/>
        <v>#REF!</v>
      </c>
      <c r="Q49" s="85" t="e">
        <f t="shared" si="6"/>
        <v>#REF!</v>
      </c>
      <c r="R49" s="37" t="e">
        <f t="shared" si="21"/>
        <v>#REF!</v>
      </c>
      <c r="S49" s="35" t="e">
        <f t="shared" si="8"/>
        <v>#REF!</v>
      </c>
      <c r="T49" s="35" t="e">
        <f t="shared" si="9"/>
        <v>#REF!</v>
      </c>
      <c r="U49" s="49" t="e">
        <f t="shared" si="22"/>
        <v>#REF!</v>
      </c>
      <c r="V49" s="49" t="e">
        <f t="shared" si="23"/>
        <v>#REF!</v>
      </c>
      <c r="W49" s="42" t="e">
        <f t="shared" si="28"/>
        <v>#REF!</v>
      </c>
      <c r="X49" s="42" t="e">
        <f t="shared" si="29"/>
        <v>#REF!</v>
      </c>
      <c r="Y49" s="27">
        <v>15</v>
      </c>
      <c r="Z49" s="27"/>
      <c r="AA49" s="27"/>
      <c r="AB49" s="120">
        <v>7.1</v>
      </c>
      <c r="AC49" s="120">
        <v>1</v>
      </c>
      <c r="AD49" s="120">
        <v>31</v>
      </c>
      <c r="AE49" s="58">
        <v>3.3731936773968982</v>
      </c>
      <c r="AF49" s="122">
        <v>0.29645496097683383</v>
      </c>
      <c r="AG49" s="58">
        <v>4.4468244146525073</v>
      </c>
      <c r="AH49" s="122">
        <v>4.4468244146525073</v>
      </c>
      <c r="AI49" s="36" t="e">
        <f t="shared" si="24"/>
        <v>#REF!</v>
      </c>
      <c r="AJ49" s="36" t="e">
        <f t="shared" si="25"/>
        <v>#REF!</v>
      </c>
      <c r="AK49" s="36" t="e">
        <f t="shared" si="26"/>
        <v>#REF!</v>
      </c>
      <c r="AL49" s="36" t="e">
        <f t="shared" si="27"/>
        <v>#REF!</v>
      </c>
    </row>
    <row r="50" spans="1:38" s="36" customFormat="1" x14ac:dyDescent="0.25">
      <c r="A50" s="48">
        <v>48</v>
      </c>
      <c r="B50" s="48"/>
      <c r="C50" s="48"/>
      <c r="D50" s="48">
        <v>15</v>
      </c>
      <c r="E50" s="48"/>
      <c r="F50" s="48"/>
      <c r="G50" s="48">
        <v>8.6</v>
      </c>
      <c r="H50" s="48">
        <v>0.9</v>
      </c>
      <c r="I50" s="48">
        <v>31</v>
      </c>
      <c r="J50" s="35">
        <f t="shared" si="16"/>
        <v>1.5041071727149529</v>
      </c>
      <c r="K50" s="35">
        <f t="shared" si="17"/>
        <v>1.5041071727149529</v>
      </c>
      <c r="L50" t="e">
        <f>IF(TestDataCu!G50 &gt;CupHMaximum, CuPhDefaultHigh, cuPhDefaultLow)</f>
        <v>#REF!</v>
      </c>
      <c r="M50" s="35" t="e">
        <f t="shared" si="18"/>
        <v>#REF!</v>
      </c>
      <c r="N50" s="35" t="e">
        <f t="shared" si="3"/>
        <v>#REF!</v>
      </c>
      <c r="O50" s="36">
        <f t="shared" si="19"/>
        <v>0.66484624110592716</v>
      </c>
      <c r="P50" s="36" t="e">
        <f t="shared" si="20"/>
        <v>#REF!</v>
      </c>
      <c r="Q50" s="85" t="e">
        <f t="shared" si="6"/>
        <v>#REF!</v>
      </c>
      <c r="R50" s="37" t="e">
        <f t="shared" si="21"/>
        <v>#REF!</v>
      </c>
      <c r="S50" s="35" t="e">
        <f t="shared" si="8"/>
        <v>#REF!</v>
      </c>
      <c r="T50" s="35" t="e">
        <f t="shared" si="9"/>
        <v>#REF!</v>
      </c>
      <c r="U50" s="49" t="e">
        <f t="shared" si="22"/>
        <v>#REF!</v>
      </c>
      <c r="V50" s="49" t="e">
        <f t="shared" si="23"/>
        <v>#REF!</v>
      </c>
      <c r="W50" s="42" t="e">
        <f t="shared" si="28"/>
        <v>#REF!</v>
      </c>
      <c r="X50" s="42" t="e">
        <f t="shared" si="29"/>
        <v>#REF!</v>
      </c>
      <c r="Y50" s="27">
        <v>15</v>
      </c>
      <c r="Z50" s="27"/>
      <c r="AA50" s="27"/>
      <c r="AB50" s="120">
        <v>8.6</v>
      </c>
      <c r="AC50" s="120">
        <v>1</v>
      </c>
      <c r="AD50" s="120">
        <v>31</v>
      </c>
      <c r="AE50" s="58">
        <v>1.4664075091189943</v>
      </c>
      <c r="AF50" s="122">
        <v>0.68193867924257412</v>
      </c>
      <c r="AG50" s="58">
        <v>10.229080188638612</v>
      </c>
      <c r="AH50" s="122">
        <v>10.229080188638612</v>
      </c>
      <c r="AI50" s="36" t="e">
        <f t="shared" si="24"/>
        <v>#REF!</v>
      </c>
      <c r="AJ50" s="36" t="e">
        <f t="shared" si="25"/>
        <v>#REF!</v>
      </c>
      <c r="AK50" s="36" t="e">
        <f t="shared" si="26"/>
        <v>#REF!</v>
      </c>
      <c r="AL50" s="36" t="e">
        <f t="shared" si="27"/>
        <v>#REF!</v>
      </c>
    </row>
    <row r="51" spans="1:38" s="36" customFormat="1" x14ac:dyDescent="0.25">
      <c r="A51" s="48">
        <v>49</v>
      </c>
      <c r="B51" s="48"/>
      <c r="C51" s="48"/>
      <c r="D51" s="48">
        <v>15</v>
      </c>
      <c r="E51" s="48"/>
      <c r="F51" s="48"/>
      <c r="G51" s="48">
        <v>1</v>
      </c>
      <c r="H51" s="48">
        <v>1.1000000000000001</v>
      </c>
      <c r="I51" s="48">
        <v>5</v>
      </c>
      <c r="J51" s="35">
        <f t="shared" si="16"/>
        <v>1572.3355297658861</v>
      </c>
      <c r="K51" s="35">
        <f t="shared" si="17"/>
        <v>1572.3355297658861</v>
      </c>
      <c r="L51" t="e">
        <f>IF(TestDataCu!G51 &gt;CupHMaximum, CuPhDefaultHigh, cuPhDefaultLow)</f>
        <v>#REF!</v>
      </c>
      <c r="M51" s="35" t="e">
        <f t="shared" si="18"/>
        <v>#REF!</v>
      </c>
      <c r="N51" s="35" t="e">
        <f t="shared" si="3"/>
        <v>#REF!</v>
      </c>
      <c r="O51" s="36">
        <f t="shared" si="19"/>
        <v>6.3599656757034272E-4</v>
      </c>
      <c r="P51" s="36" t="e">
        <f t="shared" si="20"/>
        <v>#REF!</v>
      </c>
      <c r="Q51" s="85" t="e">
        <f t="shared" si="6"/>
        <v>#REF!</v>
      </c>
      <c r="R51" s="37" t="e">
        <f t="shared" si="21"/>
        <v>#REF!</v>
      </c>
      <c r="S51" s="35" t="e">
        <f t="shared" si="8"/>
        <v>#REF!</v>
      </c>
      <c r="T51" s="35" t="e">
        <f t="shared" si="9"/>
        <v>#REF!</v>
      </c>
      <c r="U51" s="49" t="e">
        <f t="shared" si="22"/>
        <v>#REF!</v>
      </c>
      <c r="V51" s="49" t="e">
        <f t="shared" si="23"/>
        <v>#REF!</v>
      </c>
      <c r="W51" s="42" t="e">
        <f t="shared" si="28"/>
        <v>#REF!</v>
      </c>
      <c r="X51" s="42" t="e">
        <f t="shared" si="29"/>
        <v>#REF!</v>
      </c>
      <c r="Y51" s="27">
        <v>15</v>
      </c>
      <c r="Z51" s="27"/>
      <c r="AA51" s="27"/>
      <c r="AB51" s="120">
        <v>1</v>
      </c>
      <c r="AC51" s="120">
        <v>1.1000000000000001</v>
      </c>
      <c r="AD51" s="120">
        <v>5</v>
      </c>
      <c r="AE51" s="58">
        <v>1</v>
      </c>
      <c r="AF51" s="122">
        <v>1</v>
      </c>
      <c r="AG51" s="58">
        <v>15</v>
      </c>
      <c r="AH51" s="122">
        <v>15</v>
      </c>
      <c r="AI51" s="36" t="e">
        <f t="shared" si="24"/>
        <v>#REF!</v>
      </c>
      <c r="AJ51" s="36" t="e">
        <f t="shared" si="25"/>
        <v>#REF!</v>
      </c>
      <c r="AK51" s="36" t="e">
        <f t="shared" si="26"/>
        <v>#REF!</v>
      </c>
      <c r="AL51" s="36" t="e">
        <f t="shared" si="27"/>
        <v>#REF!</v>
      </c>
    </row>
    <row r="52" spans="1:38" s="36" customFormat="1" x14ac:dyDescent="0.25">
      <c r="A52" s="48">
        <v>50</v>
      </c>
      <c r="B52" s="48"/>
      <c r="C52" s="48"/>
      <c r="D52" s="48">
        <v>15</v>
      </c>
      <c r="E52" s="48"/>
      <c r="F52" s="48"/>
      <c r="G52" s="48">
        <v>5</v>
      </c>
      <c r="H52" s="48">
        <v>1.1000000000000001</v>
      </c>
      <c r="I52" s="48">
        <v>5</v>
      </c>
      <c r="J52" s="35">
        <f t="shared" si="16"/>
        <v>16.777517691325642</v>
      </c>
      <c r="K52" s="35">
        <f t="shared" si="17"/>
        <v>16.777517691325642</v>
      </c>
      <c r="L52" t="e">
        <f>IF(TestDataCu!G52 &gt;CupHMaximum, CuPhDefaultHigh, cuPhDefaultLow)</f>
        <v>#REF!</v>
      </c>
      <c r="M52" s="35" t="e">
        <f t="shared" si="18"/>
        <v>#REF!</v>
      </c>
      <c r="N52" s="35" t="e">
        <f t="shared" si="3"/>
        <v>#REF!</v>
      </c>
      <c r="O52" s="36">
        <f t="shared" si="19"/>
        <v>5.9603572971764635E-2</v>
      </c>
      <c r="P52" s="36" t="e">
        <f t="shared" si="20"/>
        <v>#REF!</v>
      </c>
      <c r="Q52" s="85" t="e">
        <f t="shared" si="6"/>
        <v>#REF!</v>
      </c>
      <c r="R52" s="37" t="e">
        <f t="shared" si="21"/>
        <v>#REF!</v>
      </c>
      <c r="S52" s="35" t="e">
        <f t="shared" si="8"/>
        <v>#REF!</v>
      </c>
      <c r="T52" s="35" t="e">
        <f t="shared" si="9"/>
        <v>#REF!</v>
      </c>
      <c r="U52" s="49" t="e">
        <f t="shared" si="22"/>
        <v>#REF!</v>
      </c>
      <c r="V52" s="49" t="e">
        <f t="shared" si="23"/>
        <v>#REF!</v>
      </c>
      <c r="W52" s="42" t="e">
        <f t="shared" si="28"/>
        <v>#REF!</v>
      </c>
      <c r="X52" s="42" t="e">
        <f t="shared" si="29"/>
        <v>#REF!</v>
      </c>
      <c r="Y52" s="27">
        <v>15</v>
      </c>
      <c r="Z52" s="27"/>
      <c r="AA52" s="27"/>
      <c r="AB52" s="120">
        <v>4</v>
      </c>
      <c r="AC52" s="120">
        <v>1.1000000000000001</v>
      </c>
      <c r="AD52" s="120">
        <v>5</v>
      </c>
      <c r="AE52" s="58">
        <v>1.6855860670566758</v>
      </c>
      <c r="AF52" s="122">
        <v>0.59326546389065293</v>
      </c>
      <c r="AG52" s="58">
        <v>8.8989819583597942</v>
      </c>
      <c r="AH52" s="122">
        <v>8.8989819583597942</v>
      </c>
      <c r="AI52" s="36" t="e">
        <f t="shared" si="24"/>
        <v>#REF!</v>
      </c>
      <c r="AJ52" s="36" t="e">
        <f t="shared" si="25"/>
        <v>#REF!</v>
      </c>
      <c r="AK52" s="36" t="e">
        <f t="shared" si="26"/>
        <v>#REF!</v>
      </c>
      <c r="AL52" s="36" t="e">
        <f t="shared" si="27"/>
        <v>#REF!</v>
      </c>
    </row>
    <row r="53" spans="1:38" s="36" customFormat="1" x14ac:dyDescent="0.25">
      <c r="A53" s="48">
        <v>51</v>
      </c>
      <c r="B53" s="48"/>
      <c r="C53" s="48"/>
      <c r="D53" s="48">
        <v>15</v>
      </c>
      <c r="E53" s="48"/>
      <c r="F53" s="48"/>
      <c r="G53" s="48">
        <v>7.1</v>
      </c>
      <c r="H53" s="48">
        <v>1.1000000000000001</v>
      </c>
      <c r="I53" s="48">
        <v>5</v>
      </c>
      <c r="J53" s="35">
        <f t="shared" si="16"/>
        <v>4.2698223731541418</v>
      </c>
      <c r="K53" s="35">
        <f t="shared" si="17"/>
        <v>4.2698223731541418</v>
      </c>
      <c r="L53" t="e">
        <f>IF(TestDataCu!G53 &gt;CupHMaximum, CuPhDefaultHigh, cuPhDefaultLow)</f>
        <v>#REF!</v>
      </c>
      <c r="M53" s="35" t="e">
        <f t="shared" si="18"/>
        <v>#REF!</v>
      </c>
      <c r="N53" s="35" t="e">
        <f t="shared" si="3"/>
        <v>#REF!</v>
      </c>
      <c r="O53" s="36">
        <f t="shared" si="19"/>
        <v>0.23420177998207789</v>
      </c>
      <c r="P53" s="36" t="e">
        <f t="shared" si="20"/>
        <v>#REF!</v>
      </c>
      <c r="Q53" s="85" t="e">
        <f t="shared" si="6"/>
        <v>#REF!</v>
      </c>
      <c r="R53" s="37" t="e">
        <f t="shared" si="21"/>
        <v>#REF!</v>
      </c>
      <c r="S53" s="35" t="e">
        <f t="shared" si="8"/>
        <v>#REF!</v>
      </c>
      <c r="T53" s="35" t="e">
        <f t="shared" si="9"/>
        <v>#REF!</v>
      </c>
      <c r="U53" s="49" t="e">
        <f t="shared" si="22"/>
        <v>#REF!</v>
      </c>
      <c r="V53" s="49" t="e">
        <f t="shared" si="23"/>
        <v>#REF!</v>
      </c>
      <c r="W53" s="42" t="e">
        <f t="shared" si="28"/>
        <v>#REF!</v>
      </c>
      <c r="X53" s="42" t="e">
        <f t="shared" si="29"/>
        <v>#REF!</v>
      </c>
      <c r="Y53" s="27">
        <v>15</v>
      </c>
      <c r="Z53" s="27"/>
      <c r="AA53" s="27"/>
      <c r="AB53" s="120">
        <v>7.1</v>
      </c>
      <c r="AC53" s="120">
        <v>1.1000000000000001</v>
      </c>
      <c r="AD53" s="120">
        <v>5</v>
      </c>
      <c r="AE53" s="58">
        <v>4.2698223731541418</v>
      </c>
      <c r="AF53" s="122">
        <v>0.23420177998207789</v>
      </c>
      <c r="AG53" s="58">
        <v>3.5130266997311685</v>
      </c>
      <c r="AH53" s="122">
        <v>3.5130266997311685</v>
      </c>
      <c r="AI53" s="36" t="e">
        <f t="shared" si="24"/>
        <v>#REF!</v>
      </c>
      <c r="AJ53" s="36" t="e">
        <f t="shared" si="25"/>
        <v>#REF!</v>
      </c>
      <c r="AK53" s="36" t="e">
        <f t="shared" si="26"/>
        <v>#REF!</v>
      </c>
      <c r="AL53" s="36" t="e">
        <f t="shared" si="27"/>
        <v>#REF!</v>
      </c>
    </row>
    <row r="54" spans="1:38" s="36" customFormat="1" x14ac:dyDescent="0.25">
      <c r="A54" s="48">
        <v>52</v>
      </c>
      <c r="B54" s="48"/>
      <c r="C54" s="48"/>
      <c r="D54" s="48">
        <v>15</v>
      </c>
      <c r="E54" s="48"/>
      <c r="F54" s="48"/>
      <c r="G54" s="48">
        <v>8.6</v>
      </c>
      <c r="H54" s="48">
        <v>1.1000000000000001</v>
      </c>
      <c r="I54" s="48">
        <v>5</v>
      </c>
      <c r="J54" s="35">
        <f t="shared" si="16"/>
        <v>2.0190985049394783</v>
      </c>
      <c r="K54" s="35">
        <f t="shared" si="17"/>
        <v>2.0190985049394783</v>
      </c>
      <c r="L54" t="e">
        <f>IF(TestDataCu!G54 &gt;CupHMaximum, CuPhDefaultHigh, cuPhDefaultLow)</f>
        <v>#REF!</v>
      </c>
      <c r="M54" s="35" t="e">
        <f t="shared" si="18"/>
        <v>#REF!</v>
      </c>
      <c r="N54" s="35" t="e">
        <f t="shared" si="3"/>
        <v>#REF!</v>
      </c>
      <c r="O54" s="36">
        <f t="shared" si="19"/>
        <v>0.49527053660513437</v>
      </c>
      <c r="P54" s="36" t="e">
        <f t="shared" si="20"/>
        <v>#REF!</v>
      </c>
      <c r="Q54" s="85" t="e">
        <f t="shared" si="6"/>
        <v>#REF!</v>
      </c>
      <c r="R54" s="37" t="e">
        <f t="shared" si="21"/>
        <v>#REF!</v>
      </c>
      <c r="S54" s="35" t="e">
        <f t="shared" si="8"/>
        <v>#REF!</v>
      </c>
      <c r="T54" s="35" t="e">
        <f t="shared" si="9"/>
        <v>#REF!</v>
      </c>
      <c r="U54" s="49" t="e">
        <f t="shared" si="22"/>
        <v>#REF!</v>
      </c>
      <c r="V54" s="49" t="e">
        <f t="shared" si="23"/>
        <v>#REF!</v>
      </c>
      <c r="W54" s="42" t="e">
        <f t="shared" si="28"/>
        <v>#REF!</v>
      </c>
      <c r="X54" s="42" t="e">
        <f t="shared" si="29"/>
        <v>#REF!</v>
      </c>
      <c r="Y54" s="27">
        <v>15</v>
      </c>
      <c r="Z54" s="27"/>
      <c r="AA54" s="27"/>
      <c r="AB54" s="120">
        <v>8.6</v>
      </c>
      <c r="AC54" s="120">
        <v>1.1000000000000001</v>
      </c>
      <c r="AD54" s="120">
        <v>5</v>
      </c>
      <c r="AE54" s="58">
        <v>2.0281564809575627</v>
      </c>
      <c r="AF54" s="122">
        <v>0.49305860242492999</v>
      </c>
      <c r="AG54" s="58">
        <v>7.3958790363739499</v>
      </c>
      <c r="AH54" s="122">
        <v>7.3958790363739499</v>
      </c>
      <c r="AI54" s="36" t="e">
        <f t="shared" si="24"/>
        <v>#REF!</v>
      </c>
      <c r="AJ54" s="36" t="e">
        <f t="shared" si="25"/>
        <v>#REF!</v>
      </c>
      <c r="AK54" s="36" t="e">
        <f t="shared" si="26"/>
        <v>#REF!</v>
      </c>
      <c r="AL54" s="36" t="e">
        <f t="shared" si="27"/>
        <v>#REF!</v>
      </c>
    </row>
    <row r="55" spans="1:38" s="36" customFormat="1" x14ac:dyDescent="0.25">
      <c r="A55" s="48">
        <v>53</v>
      </c>
      <c r="B55" s="48"/>
      <c r="C55" s="48"/>
      <c r="D55" s="48">
        <v>15</v>
      </c>
      <c r="E55" s="48"/>
      <c r="F55" s="48"/>
      <c r="G55" s="48">
        <v>1</v>
      </c>
      <c r="H55" s="48">
        <v>1.1000000000000001</v>
      </c>
      <c r="I55" s="48">
        <v>31</v>
      </c>
      <c r="J55" s="35">
        <f t="shared" si="16"/>
        <v>1776.4011517822239</v>
      </c>
      <c r="K55" s="35">
        <f t="shared" si="17"/>
        <v>1776.4011517822239</v>
      </c>
      <c r="L55" t="e">
        <f>IF(TestDataCu!G55 &gt;CupHMaximum, CuPhDefaultHigh, cuPhDefaultLow)</f>
        <v>#REF!</v>
      </c>
      <c r="M55" s="35" t="e">
        <f t="shared" si="18"/>
        <v>#REF!</v>
      </c>
      <c r="N55" s="35" t="e">
        <f t="shared" si="3"/>
        <v>#REF!</v>
      </c>
      <c r="O55" s="36">
        <f t="shared" si="19"/>
        <v>5.6293591061721735E-4</v>
      </c>
      <c r="P55" s="36" t="e">
        <f t="shared" si="20"/>
        <v>#REF!</v>
      </c>
      <c r="Q55" s="85" t="e">
        <f t="shared" si="6"/>
        <v>#REF!</v>
      </c>
      <c r="R55" s="37" t="e">
        <f t="shared" si="21"/>
        <v>#REF!</v>
      </c>
      <c r="S55" s="35" t="e">
        <f t="shared" si="8"/>
        <v>#REF!</v>
      </c>
      <c r="T55" s="35" t="e">
        <f t="shared" si="9"/>
        <v>#REF!</v>
      </c>
      <c r="U55" s="49" t="e">
        <f t="shared" si="22"/>
        <v>#REF!</v>
      </c>
      <c r="V55" s="49" t="e">
        <f t="shared" si="23"/>
        <v>#REF!</v>
      </c>
      <c r="W55" s="42" t="e">
        <f t="shared" si="28"/>
        <v>#REF!</v>
      </c>
      <c r="X55" s="42" t="e">
        <f t="shared" si="29"/>
        <v>#REF!</v>
      </c>
      <c r="Y55" s="27">
        <v>15</v>
      </c>
      <c r="Z55" s="27"/>
      <c r="AA55" s="27"/>
      <c r="AB55" s="120">
        <v>1</v>
      </c>
      <c r="AC55" s="120">
        <v>1.1000000000000001</v>
      </c>
      <c r="AD55" s="120">
        <v>31</v>
      </c>
      <c r="AE55" s="58">
        <v>1</v>
      </c>
      <c r="AF55" s="122">
        <v>1</v>
      </c>
      <c r="AG55" s="58">
        <v>15</v>
      </c>
      <c r="AH55" s="122">
        <v>15</v>
      </c>
      <c r="AI55" s="36" t="e">
        <f t="shared" si="24"/>
        <v>#REF!</v>
      </c>
      <c r="AJ55" s="36" t="e">
        <f t="shared" si="25"/>
        <v>#REF!</v>
      </c>
      <c r="AK55" s="36" t="e">
        <f t="shared" si="26"/>
        <v>#REF!</v>
      </c>
      <c r="AL55" s="36" t="e">
        <f t="shared" si="27"/>
        <v>#REF!</v>
      </c>
    </row>
    <row r="56" spans="1:38" s="36" customFormat="1" x14ac:dyDescent="0.25">
      <c r="A56" s="48">
        <v>54</v>
      </c>
      <c r="B56" s="48"/>
      <c r="C56" s="48"/>
      <c r="D56" s="48">
        <v>15</v>
      </c>
      <c r="E56" s="48"/>
      <c r="F56" s="48"/>
      <c r="G56" s="48">
        <v>5</v>
      </c>
      <c r="H56" s="48">
        <v>1.1000000000000001</v>
      </c>
      <c r="I56" s="48">
        <v>31</v>
      </c>
      <c r="J56" s="35">
        <f t="shared" si="16"/>
        <v>19.155289215801872</v>
      </c>
      <c r="K56" s="35">
        <f t="shared" si="17"/>
        <v>19.155289215801872</v>
      </c>
      <c r="L56" t="e">
        <f>IF(TestDataCu!G56 &gt;CupHMaximum, CuPhDefaultHigh, cuPhDefaultLow)</f>
        <v>#REF!</v>
      </c>
      <c r="M56" s="35" t="e">
        <f t="shared" si="18"/>
        <v>#REF!</v>
      </c>
      <c r="N56" s="35" t="e">
        <f t="shared" si="3"/>
        <v>#REF!</v>
      </c>
      <c r="O56" s="36">
        <f t="shared" si="19"/>
        <v>5.2204902193544789E-2</v>
      </c>
      <c r="P56" s="36" t="e">
        <f t="shared" si="20"/>
        <v>#REF!</v>
      </c>
      <c r="Q56" s="85" t="e">
        <f t="shared" si="6"/>
        <v>#REF!</v>
      </c>
      <c r="R56" s="37" t="e">
        <f t="shared" si="21"/>
        <v>#REF!</v>
      </c>
      <c r="S56" s="35" t="e">
        <f t="shared" si="8"/>
        <v>#REF!</v>
      </c>
      <c r="T56" s="35" t="e">
        <f t="shared" si="9"/>
        <v>#REF!</v>
      </c>
      <c r="U56" s="49" t="e">
        <f t="shared" si="22"/>
        <v>#REF!</v>
      </c>
      <c r="V56" s="49" t="e">
        <f t="shared" si="23"/>
        <v>#REF!</v>
      </c>
      <c r="W56" s="42" t="e">
        <f t="shared" si="28"/>
        <v>#REF!</v>
      </c>
      <c r="X56" s="42" t="e">
        <f t="shared" si="29"/>
        <v>#REF!</v>
      </c>
      <c r="Y56" s="27">
        <v>15</v>
      </c>
      <c r="Z56" s="27"/>
      <c r="AA56" s="27"/>
      <c r="AB56" s="120">
        <v>4</v>
      </c>
      <c r="AC56" s="120">
        <v>1.1000000000000001</v>
      </c>
      <c r="AD56" s="120">
        <v>31</v>
      </c>
      <c r="AE56" s="58">
        <v>1.7645455535156918</v>
      </c>
      <c r="AF56" s="122">
        <v>0.56671815471558307</v>
      </c>
      <c r="AG56" s="58">
        <v>8.5007723207337467</v>
      </c>
      <c r="AH56" s="122">
        <v>8.5007723207337467</v>
      </c>
      <c r="AI56" s="36" t="e">
        <f t="shared" si="24"/>
        <v>#REF!</v>
      </c>
      <c r="AJ56" s="36" t="e">
        <f t="shared" si="25"/>
        <v>#REF!</v>
      </c>
      <c r="AK56" s="36" t="e">
        <f t="shared" si="26"/>
        <v>#REF!</v>
      </c>
      <c r="AL56" s="36" t="e">
        <f t="shared" si="27"/>
        <v>#REF!</v>
      </c>
    </row>
    <row r="57" spans="1:38" s="36" customFormat="1" x14ac:dyDescent="0.25">
      <c r="A57" s="48">
        <v>55</v>
      </c>
      <c r="B57" s="48"/>
      <c r="C57" s="48"/>
      <c r="D57" s="48">
        <v>15</v>
      </c>
      <c r="E57" s="48"/>
      <c r="F57" s="48"/>
      <c r="G57" s="48">
        <v>7.1</v>
      </c>
      <c r="H57" s="48">
        <v>1.1000000000000001</v>
      </c>
      <c r="I57" s="48">
        <v>31</v>
      </c>
      <c r="J57" s="35">
        <f t="shared" si="16"/>
        <v>4.1448452624543961</v>
      </c>
      <c r="K57" s="35">
        <f t="shared" si="17"/>
        <v>4.1448452624543961</v>
      </c>
      <c r="L57" t="e">
        <f>IF(TestDataCu!G57 &gt;CupHMaximum, CuPhDefaultHigh, cuPhDefaultLow)</f>
        <v>#REF!</v>
      </c>
      <c r="M57" s="35" t="e">
        <f t="shared" si="18"/>
        <v>#REF!</v>
      </c>
      <c r="N57" s="35" t="e">
        <f t="shared" si="3"/>
        <v>#REF!</v>
      </c>
      <c r="O57" s="36">
        <f t="shared" si="19"/>
        <v>0.24126353016320898</v>
      </c>
      <c r="P57" s="36" t="e">
        <f t="shared" si="20"/>
        <v>#REF!</v>
      </c>
      <c r="Q57" s="85" t="e">
        <f t="shared" si="6"/>
        <v>#REF!</v>
      </c>
      <c r="R57" s="37" t="e">
        <f t="shared" si="21"/>
        <v>#REF!</v>
      </c>
      <c r="S57" s="35" t="e">
        <f t="shared" si="8"/>
        <v>#REF!</v>
      </c>
      <c r="T57" s="35" t="e">
        <f t="shared" si="9"/>
        <v>#REF!</v>
      </c>
      <c r="U57" s="49" t="e">
        <f t="shared" si="22"/>
        <v>#REF!</v>
      </c>
      <c r="V57" s="49" t="e">
        <f t="shared" si="23"/>
        <v>#REF!</v>
      </c>
      <c r="W57" s="42" t="e">
        <f t="shared" si="28"/>
        <v>#REF!</v>
      </c>
      <c r="X57" s="42" t="e">
        <f t="shared" si="29"/>
        <v>#REF!</v>
      </c>
      <c r="Y57" s="27">
        <v>15</v>
      </c>
      <c r="Z57" s="27"/>
      <c r="AA57" s="27"/>
      <c r="AB57" s="120">
        <v>7.1</v>
      </c>
      <c r="AC57" s="120">
        <v>1.1000000000000001</v>
      </c>
      <c r="AD57" s="120">
        <v>31</v>
      </c>
      <c r="AE57" s="58">
        <v>4.1448452624543961</v>
      </c>
      <c r="AF57" s="122">
        <v>0.24126353016320898</v>
      </c>
      <c r="AG57" s="58">
        <v>3.6189529524481348</v>
      </c>
      <c r="AH57" s="122">
        <v>3.6189529524481348</v>
      </c>
      <c r="AI57" s="36" t="e">
        <f t="shared" si="24"/>
        <v>#REF!</v>
      </c>
      <c r="AJ57" s="36" t="e">
        <f t="shared" si="25"/>
        <v>#REF!</v>
      </c>
      <c r="AK57" s="36" t="e">
        <f t="shared" si="26"/>
        <v>#REF!</v>
      </c>
      <c r="AL57" s="36" t="e">
        <f t="shared" si="27"/>
        <v>#REF!</v>
      </c>
    </row>
    <row r="58" spans="1:38" s="36" customFormat="1" x14ac:dyDescent="0.25">
      <c r="A58" s="48">
        <v>56</v>
      </c>
      <c r="B58" s="48"/>
      <c r="C58" s="48"/>
      <c r="D58" s="48">
        <v>15</v>
      </c>
      <c r="E58" s="48"/>
      <c r="F58" s="48"/>
      <c r="G58" s="48">
        <v>8.6</v>
      </c>
      <c r="H58" s="48">
        <v>1.1000000000000001</v>
      </c>
      <c r="I58" s="48">
        <v>31</v>
      </c>
      <c r="J58" s="35">
        <f t="shared" si="16"/>
        <v>1.7290678721773247</v>
      </c>
      <c r="K58" s="35">
        <f t="shared" si="17"/>
        <v>1.7290678721773247</v>
      </c>
      <c r="L58" t="e">
        <f>IF(TestDataCu!G58 &gt;CupHMaximum, CuPhDefaultHigh, cuPhDefaultLow)</f>
        <v>#REF!</v>
      </c>
      <c r="M58" s="35" t="e">
        <f t="shared" si="18"/>
        <v>#REF!</v>
      </c>
      <c r="N58" s="35" t="e">
        <f t="shared" si="3"/>
        <v>#REF!</v>
      </c>
      <c r="O58" s="36">
        <f t="shared" si="19"/>
        <v>0.57834629634333112</v>
      </c>
      <c r="P58" s="36" t="e">
        <f t="shared" si="20"/>
        <v>#REF!</v>
      </c>
      <c r="Q58" s="85" t="e">
        <f t="shared" si="6"/>
        <v>#REF!</v>
      </c>
      <c r="R58" s="37" t="e">
        <f t="shared" si="21"/>
        <v>#REF!</v>
      </c>
      <c r="S58" s="35" t="e">
        <f t="shared" si="8"/>
        <v>#REF!</v>
      </c>
      <c r="T58" s="35" t="e">
        <f t="shared" si="9"/>
        <v>#REF!</v>
      </c>
      <c r="U58" s="49" t="e">
        <f t="shared" si="22"/>
        <v>#REF!</v>
      </c>
      <c r="V58" s="49" t="e">
        <f t="shared" si="23"/>
        <v>#REF!</v>
      </c>
      <c r="W58" s="42" t="e">
        <f t="shared" si="28"/>
        <v>#REF!</v>
      </c>
      <c r="X58" s="42" t="e">
        <f t="shared" si="29"/>
        <v>#REF!</v>
      </c>
      <c r="Y58" s="27">
        <v>15</v>
      </c>
      <c r="Z58" s="27"/>
      <c r="AA58" s="27"/>
      <c r="AB58" s="120">
        <v>8.6</v>
      </c>
      <c r="AC58" s="120">
        <v>1.1000000000000001</v>
      </c>
      <c r="AD58" s="120">
        <v>31</v>
      </c>
      <c r="AE58" s="58">
        <v>1.6917461723950282</v>
      </c>
      <c r="AF58" s="122">
        <v>0.59110522389081943</v>
      </c>
      <c r="AG58" s="58">
        <v>8.8665783583622915</v>
      </c>
      <c r="AH58" s="122">
        <v>8.8665783583622915</v>
      </c>
      <c r="AI58" s="36" t="e">
        <f t="shared" si="24"/>
        <v>#REF!</v>
      </c>
      <c r="AJ58" s="36" t="e">
        <f t="shared" si="25"/>
        <v>#REF!</v>
      </c>
      <c r="AK58" s="36" t="e">
        <f t="shared" si="26"/>
        <v>#REF!</v>
      </c>
      <c r="AL58" s="36" t="e">
        <f t="shared" si="27"/>
        <v>#REF!</v>
      </c>
    </row>
    <row r="59" spans="1:38" s="36" customFormat="1" x14ac:dyDescent="0.25">
      <c r="A59" s="48">
        <v>57</v>
      </c>
      <c r="B59" s="48"/>
      <c r="C59" s="48"/>
      <c r="D59" s="48">
        <v>15</v>
      </c>
      <c r="E59" s="48"/>
      <c r="F59" s="48"/>
      <c r="G59" s="48">
        <v>1</v>
      </c>
      <c r="H59" s="48">
        <v>3.1</v>
      </c>
      <c r="I59" s="48">
        <v>5</v>
      </c>
      <c r="J59" s="35">
        <f t="shared" si="16"/>
        <v>4663.466043316178</v>
      </c>
      <c r="K59" s="35">
        <f t="shared" si="17"/>
        <v>4663.466043316178</v>
      </c>
      <c r="L59" t="e">
        <f>IF(TestDataCu!G59 &gt;CupHMaximum, CuPhDefaultHigh, cuPhDefaultLow)</f>
        <v>#REF!</v>
      </c>
      <c r="M59" s="35" t="e">
        <f t="shared" si="18"/>
        <v>#REF!</v>
      </c>
      <c r="N59" s="35" t="e">
        <f t="shared" si="3"/>
        <v>#REF!</v>
      </c>
      <c r="O59" s="36">
        <f t="shared" si="19"/>
        <v>2.1443278255091629E-4</v>
      </c>
      <c r="P59" s="36" t="e">
        <f t="shared" si="20"/>
        <v>#REF!</v>
      </c>
      <c r="Q59" s="85" t="e">
        <f t="shared" si="6"/>
        <v>#REF!</v>
      </c>
      <c r="R59" s="37" t="e">
        <f t="shared" si="21"/>
        <v>#REF!</v>
      </c>
      <c r="S59" s="35" t="e">
        <f t="shared" si="8"/>
        <v>#REF!</v>
      </c>
      <c r="T59" s="35" t="e">
        <f t="shared" si="9"/>
        <v>#REF!</v>
      </c>
      <c r="U59" s="49" t="e">
        <f t="shared" si="22"/>
        <v>#REF!</v>
      </c>
      <c r="V59" s="49" t="e">
        <f t="shared" si="23"/>
        <v>#REF!</v>
      </c>
      <c r="W59" s="42" t="e">
        <f t="shared" si="28"/>
        <v>#REF!</v>
      </c>
      <c r="X59" s="42" t="e">
        <f t="shared" si="29"/>
        <v>#REF!</v>
      </c>
      <c r="Y59" s="27">
        <v>15</v>
      </c>
      <c r="Z59" s="27"/>
      <c r="AA59" s="27"/>
      <c r="AB59" s="120">
        <v>1</v>
      </c>
      <c r="AC59" s="120">
        <v>3.1</v>
      </c>
      <c r="AD59" s="120">
        <v>5</v>
      </c>
      <c r="AE59" s="58">
        <v>1</v>
      </c>
      <c r="AF59" s="122">
        <v>1</v>
      </c>
      <c r="AG59" s="58">
        <v>15</v>
      </c>
      <c r="AH59" s="122">
        <v>15</v>
      </c>
      <c r="AI59" s="36" t="e">
        <f t="shared" si="24"/>
        <v>#REF!</v>
      </c>
      <c r="AJ59" s="36" t="e">
        <f t="shared" si="25"/>
        <v>#REF!</v>
      </c>
      <c r="AK59" s="36" t="e">
        <f t="shared" si="26"/>
        <v>#REF!</v>
      </c>
      <c r="AL59" s="36" t="e">
        <f t="shared" si="27"/>
        <v>#REF!</v>
      </c>
    </row>
    <row r="60" spans="1:38" s="36" customFormat="1" x14ac:dyDescent="0.25">
      <c r="A60" s="48">
        <v>58</v>
      </c>
      <c r="B60" s="48"/>
      <c r="C60" s="48"/>
      <c r="D60" s="48">
        <v>15</v>
      </c>
      <c r="E60" s="48"/>
      <c r="F60" s="48"/>
      <c r="G60" s="48">
        <v>5</v>
      </c>
      <c r="H60" s="48">
        <v>3.1</v>
      </c>
      <c r="I60" s="48">
        <v>5</v>
      </c>
      <c r="J60" s="35">
        <f t="shared" si="16"/>
        <v>48.819840713537445</v>
      </c>
      <c r="K60" s="35">
        <f t="shared" si="17"/>
        <v>48.819840713537445</v>
      </c>
      <c r="L60" t="e">
        <f>IF(TestDataCu!G60 &gt;CupHMaximum, CuPhDefaultHigh, cuPhDefaultLow)</f>
        <v>#REF!</v>
      </c>
      <c r="M60" s="35" t="e">
        <f t="shared" si="18"/>
        <v>#REF!</v>
      </c>
      <c r="N60" s="35" t="e">
        <f t="shared" si="3"/>
        <v>#REF!</v>
      </c>
      <c r="O60" s="36">
        <f t="shared" si="19"/>
        <v>2.0483475271206815E-2</v>
      </c>
      <c r="P60" s="36" t="e">
        <f t="shared" si="20"/>
        <v>#REF!</v>
      </c>
      <c r="Q60" s="85" t="e">
        <f t="shared" si="6"/>
        <v>#REF!</v>
      </c>
      <c r="R60" s="37" t="e">
        <f t="shared" si="21"/>
        <v>#REF!</v>
      </c>
      <c r="S60" s="35" t="e">
        <f t="shared" si="8"/>
        <v>#REF!</v>
      </c>
      <c r="T60" s="35" t="e">
        <f t="shared" si="9"/>
        <v>#REF!</v>
      </c>
      <c r="U60" s="49" t="e">
        <f t="shared" si="22"/>
        <v>#REF!</v>
      </c>
      <c r="V60" s="49" t="e">
        <f t="shared" si="23"/>
        <v>#REF!</v>
      </c>
      <c r="W60" s="42" t="e">
        <f t="shared" si="28"/>
        <v>#REF!</v>
      </c>
      <c r="X60" s="42" t="e">
        <f t="shared" si="29"/>
        <v>#REF!</v>
      </c>
      <c r="Y60" s="27">
        <v>15</v>
      </c>
      <c r="Z60" s="27"/>
      <c r="AA60" s="27"/>
      <c r="AB60" s="120">
        <v>4</v>
      </c>
      <c r="AC60" s="120">
        <v>3.1</v>
      </c>
      <c r="AD60" s="120">
        <v>5</v>
      </c>
      <c r="AE60" s="58">
        <v>2.5598058291059229</v>
      </c>
      <c r="AF60" s="122">
        <v>0.39065463037455284</v>
      </c>
      <c r="AG60" s="58">
        <v>5.8598194556182923</v>
      </c>
      <c r="AH60" s="122">
        <v>5.8598194556182923</v>
      </c>
      <c r="AI60" s="36" t="e">
        <f t="shared" si="24"/>
        <v>#REF!</v>
      </c>
      <c r="AJ60" s="36" t="e">
        <f t="shared" si="25"/>
        <v>#REF!</v>
      </c>
      <c r="AK60" s="36" t="e">
        <f t="shared" si="26"/>
        <v>#REF!</v>
      </c>
      <c r="AL60" s="36" t="e">
        <f t="shared" si="27"/>
        <v>#REF!</v>
      </c>
    </row>
    <row r="61" spans="1:38" s="36" customFormat="1" x14ac:dyDescent="0.25">
      <c r="A61" s="48">
        <v>59</v>
      </c>
      <c r="B61" s="48"/>
      <c r="C61" s="48"/>
      <c r="D61" s="48">
        <v>15</v>
      </c>
      <c r="E61" s="48"/>
      <c r="F61" s="48"/>
      <c r="G61" s="48">
        <v>7.1</v>
      </c>
      <c r="H61" s="48">
        <v>3.1</v>
      </c>
      <c r="I61" s="48">
        <v>5</v>
      </c>
      <c r="J61" s="35">
        <f t="shared" si="16"/>
        <v>12.388250032660466</v>
      </c>
      <c r="K61" s="35">
        <f t="shared" si="17"/>
        <v>12.388250032660466</v>
      </c>
      <c r="L61" t="e">
        <f>IF(TestDataCu!G61 &gt;CupHMaximum, CuPhDefaultHigh, cuPhDefaultLow)</f>
        <v>#REF!</v>
      </c>
      <c r="M61" s="35" t="e">
        <f t="shared" si="18"/>
        <v>#REF!</v>
      </c>
      <c r="N61" s="35" t="e">
        <f t="shared" si="3"/>
        <v>#REF!</v>
      </c>
      <c r="O61" s="36">
        <f t="shared" si="19"/>
        <v>8.0721651352175919E-2</v>
      </c>
      <c r="P61" s="36" t="e">
        <f t="shared" si="20"/>
        <v>#REF!</v>
      </c>
      <c r="Q61" s="85" t="e">
        <f t="shared" si="6"/>
        <v>#REF!</v>
      </c>
      <c r="R61" s="37" t="e">
        <f t="shared" si="21"/>
        <v>#REF!</v>
      </c>
      <c r="S61" s="35" t="e">
        <f t="shared" si="8"/>
        <v>#REF!</v>
      </c>
      <c r="T61" s="35" t="e">
        <f t="shared" si="9"/>
        <v>#REF!</v>
      </c>
      <c r="U61" s="49" t="e">
        <f t="shared" si="22"/>
        <v>#REF!</v>
      </c>
      <c r="V61" s="49" t="e">
        <f t="shared" si="23"/>
        <v>#REF!</v>
      </c>
      <c r="W61" s="42" t="e">
        <f t="shared" si="28"/>
        <v>#REF!</v>
      </c>
      <c r="X61" s="42" t="e">
        <f t="shared" si="29"/>
        <v>#REF!</v>
      </c>
      <c r="Y61" s="27">
        <v>15</v>
      </c>
      <c r="Z61" s="27"/>
      <c r="AA61" s="27"/>
      <c r="AB61" s="120">
        <v>7.1</v>
      </c>
      <c r="AC61" s="120">
        <v>3.1</v>
      </c>
      <c r="AD61" s="120">
        <v>5</v>
      </c>
      <c r="AE61" s="58">
        <v>12.388250032660466</v>
      </c>
      <c r="AF61" s="122">
        <v>8.0721651352175919E-2</v>
      </c>
      <c r="AG61" s="58">
        <v>1.2108247702826387</v>
      </c>
      <c r="AH61" s="122">
        <v>1.2108247702826387</v>
      </c>
      <c r="AI61" s="36" t="e">
        <f t="shared" si="24"/>
        <v>#REF!</v>
      </c>
      <c r="AJ61" s="36" t="e">
        <f t="shared" si="25"/>
        <v>#REF!</v>
      </c>
      <c r="AK61" s="36" t="e">
        <f t="shared" si="26"/>
        <v>#REF!</v>
      </c>
      <c r="AL61" s="36" t="e">
        <f t="shared" si="27"/>
        <v>#REF!</v>
      </c>
    </row>
    <row r="62" spans="1:38" s="36" customFormat="1" x14ac:dyDescent="0.25">
      <c r="A62" s="48">
        <v>60</v>
      </c>
      <c r="B62" s="48"/>
      <c r="C62" s="48"/>
      <c r="D62" s="48">
        <v>15</v>
      </c>
      <c r="E62" s="48"/>
      <c r="F62" s="48"/>
      <c r="G62" s="48">
        <v>8.6</v>
      </c>
      <c r="H62" s="48">
        <v>3.1</v>
      </c>
      <c r="I62" s="48">
        <v>5</v>
      </c>
      <c r="J62" s="35">
        <f t="shared" si="16"/>
        <v>5.3582756203328188</v>
      </c>
      <c r="K62" s="35">
        <f t="shared" si="17"/>
        <v>5.3582756203328188</v>
      </c>
      <c r="L62" t="e">
        <f>IF(TestDataCu!G62 &gt;CupHMaximum, CuPhDefaultHigh, cuPhDefaultLow)</f>
        <v>#REF!</v>
      </c>
      <c r="M62" s="35" t="e">
        <f t="shared" si="18"/>
        <v>#REF!</v>
      </c>
      <c r="N62" s="35" t="e">
        <f t="shared" si="3"/>
        <v>#REF!</v>
      </c>
      <c r="O62" s="36">
        <f t="shared" si="19"/>
        <v>0.18662720450686465</v>
      </c>
      <c r="P62" s="36" t="e">
        <f t="shared" si="20"/>
        <v>#REF!</v>
      </c>
      <c r="Q62" s="85" t="e">
        <f t="shared" si="6"/>
        <v>#REF!</v>
      </c>
      <c r="R62" s="37" t="e">
        <f t="shared" si="21"/>
        <v>#REF!</v>
      </c>
      <c r="S62" s="35" t="e">
        <f t="shared" si="8"/>
        <v>#REF!</v>
      </c>
      <c r="T62" s="35" t="e">
        <f t="shared" si="9"/>
        <v>#REF!</v>
      </c>
      <c r="U62" s="49" t="e">
        <f t="shared" si="22"/>
        <v>#REF!</v>
      </c>
      <c r="V62" s="49" t="e">
        <f t="shared" si="23"/>
        <v>#REF!</v>
      </c>
      <c r="W62" s="42" t="e">
        <f t="shared" si="28"/>
        <v>#REF!</v>
      </c>
      <c r="X62" s="42" t="e">
        <f t="shared" si="29"/>
        <v>#REF!</v>
      </c>
      <c r="Y62" s="27">
        <v>15</v>
      </c>
      <c r="Z62" s="27"/>
      <c r="AA62" s="27"/>
      <c r="AB62" s="120">
        <v>8.6</v>
      </c>
      <c r="AC62" s="120">
        <v>3.1</v>
      </c>
      <c r="AD62" s="120">
        <v>5</v>
      </c>
      <c r="AE62" s="58">
        <v>5.5536854367061039</v>
      </c>
      <c r="AF62" s="122">
        <v>0.18006061225410364</v>
      </c>
      <c r="AG62" s="58">
        <v>2.7009091838115546</v>
      </c>
      <c r="AH62" s="122">
        <v>2.7009091838115546</v>
      </c>
      <c r="AI62" s="36" t="e">
        <f t="shared" si="24"/>
        <v>#REF!</v>
      </c>
      <c r="AJ62" s="36" t="e">
        <f t="shared" si="25"/>
        <v>#REF!</v>
      </c>
      <c r="AK62" s="36" t="e">
        <f t="shared" si="26"/>
        <v>#REF!</v>
      </c>
      <c r="AL62" s="36" t="e">
        <f t="shared" si="27"/>
        <v>#REF!</v>
      </c>
    </row>
    <row r="63" spans="1:38" s="36" customFormat="1" x14ac:dyDescent="0.25">
      <c r="A63" s="48">
        <v>61</v>
      </c>
      <c r="B63" s="48"/>
      <c r="C63" s="48"/>
      <c r="D63" s="48">
        <v>15</v>
      </c>
      <c r="E63" s="48"/>
      <c r="F63" s="48"/>
      <c r="G63" s="48">
        <v>1</v>
      </c>
      <c r="H63" s="48">
        <v>3.1</v>
      </c>
      <c r="I63" s="48">
        <v>31</v>
      </c>
      <c r="J63" s="35">
        <f t="shared" si="16"/>
        <v>4847.9202069493113</v>
      </c>
      <c r="K63" s="35">
        <f t="shared" si="17"/>
        <v>4847.9202069493113</v>
      </c>
      <c r="L63" t="e">
        <f>IF(TestDataCu!G63 &gt;CupHMaximum, CuPhDefaultHigh, cuPhDefaultLow)</f>
        <v>#REF!</v>
      </c>
      <c r="M63" s="35" t="e">
        <f t="shared" si="18"/>
        <v>#REF!</v>
      </c>
      <c r="N63" s="35" t="e">
        <f t="shared" si="3"/>
        <v>#REF!</v>
      </c>
      <c r="O63" s="36">
        <f t="shared" si="19"/>
        <v>2.0627402211912185E-4</v>
      </c>
      <c r="P63" s="36" t="e">
        <f t="shared" si="20"/>
        <v>#REF!</v>
      </c>
      <c r="Q63" s="85" t="e">
        <f t="shared" si="6"/>
        <v>#REF!</v>
      </c>
      <c r="R63" s="37" t="e">
        <f t="shared" si="21"/>
        <v>#REF!</v>
      </c>
      <c r="S63" s="35" t="e">
        <f t="shared" si="8"/>
        <v>#REF!</v>
      </c>
      <c r="T63" s="35" t="e">
        <f t="shared" si="9"/>
        <v>#REF!</v>
      </c>
      <c r="U63" s="49" t="e">
        <f t="shared" si="22"/>
        <v>#REF!</v>
      </c>
      <c r="V63" s="49" t="e">
        <f t="shared" si="23"/>
        <v>#REF!</v>
      </c>
      <c r="W63" s="42" t="e">
        <f t="shared" si="28"/>
        <v>#REF!</v>
      </c>
      <c r="X63" s="42" t="e">
        <f t="shared" si="29"/>
        <v>#REF!</v>
      </c>
      <c r="Y63" s="27">
        <v>15</v>
      </c>
      <c r="Z63" s="27"/>
      <c r="AA63" s="27"/>
      <c r="AB63" s="120">
        <v>1</v>
      </c>
      <c r="AC63" s="120">
        <v>3.1</v>
      </c>
      <c r="AD63" s="120">
        <v>31</v>
      </c>
      <c r="AE63" s="58">
        <v>1</v>
      </c>
      <c r="AF63" s="122">
        <v>1</v>
      </c>
      <c r="AG63" s="58">
        <v>15</v>
      </c>
      <c r="AH63" s="122">
        <v>15</v>
      </c>
      <c r="AI63" s="36" t="e">
        <f t="shared" si="24"/>
        <v>#REF!</v>
      </c>
      <c r="AJ63" s="36" t="e">
        <f t="shared" si="25"/>
        <v>#REF!</v>
      </c>
      <c r="AK63" s="36" t="e">
        <f t="shared" si="26"/>
        <v>#REF!</v>
      </c>
      <c r="AL63" s="36" t="e">
        <f t="shared" si="27"/>
        <v>#REF!</v>
      </c>
    </row>
    <row r="64" spans="1:38" s="36" customFormat="1" x14ac:dyDescent="0.25">
      <c r="A64" s="48">
        <v>62</v>
      </c>
      <c r="B64" s="48"/>
      <c r="C64" s="48"/>
      <c r="D64" s="48">
        <v>15</v>
      </c>
      <c r="E64" s="48"/>
      <c r="F64" s="48"/>
      <c r="G64" s="48">
        <v>5</v>
      </c>
      <c r="H64" s="48">
        <v>3.1</v>
      </c>
      <c r="I64" s="48">
        <v>31</v>
      </c>
      <c r="J64" s="35">
        <f t="shared" si="16"/>
        <v>49.43892794287035</v>
      </c>
      <c r="K64" s="35">
        <f t="shared" si="17"/>
        <v>49.43892794287035</v>
      </c>
      <c r="L64" t="e">
        <f>IF(TestDataCu!G64 &gt;CupHMaximum, CuPhDefaultHigh, cuPhDefaultLow)</f>
        <v>#REF!</v>
      </c>
      <c r="M64" s="35" t="e">
        <f t="shared" si="18"/>
        <v>#REF!</v>
      </c>
      <c r="N64" s="35" t="e">
        <f t="shared" si="3"/>
        <v>#REF!</v>
      </c>
      <c r="O64" s="36">
        <f t="shared" si="19"/>
        <v>2.0226975818641538E-2</v>
      </c>
      <c r="P64" s="36" t="e">
        <f t="shared" si="20"/>
        <v>#REF!</v>
      </c>
      <c r="Q64" s="85" t="e">
        <f t="shared" si="6"/>
        <v>#REF!</v>
      </c>
      <c r="R64" s="37" t="e">
        <f t="shared" si="21"/>
        <v>#REF!</v>
      </c>
      <c r="S64" s="35" t="e">
        <f t="shared" si="8"/>
        <v>#REF!</v>
      </c>
      <c r="T64" s="35" t="e">
        <f t="shared" si="9"/>
        <v>#REF!</v>
      </c>
      <c r="U64" s="49" t="e">
        <f t="shared" si="22"/>
        <v>#REF!</v>
      </c>
      <c r="V64" s="49" t="e">
        <f t="shared" si="23"/>
        <v>#REF!</v>
      </c>
      <c r="W64" s="42" t="e">
        <f t="shared" si="28"/>
        <v>#REF!</v>
      </c>
      <c r="X64" s="42" t="e">
        <f t="shared" si="29"/>
        <v>#REF!</v>
      </c>
      <c r="Y64" s="27">
        <v>15</v>
      </c>
      <c r="Z64" s="27"/>
      <c r="AA64" s="27"/>
      <c r="AB64" s="120">
        <v>4</v>
      </c>
      <c r="AC64" s="120">
        <v>3.1</v>
      </c>
      <c r="AD64" s="120">
        <v>31</v>
      </c>
      <c r="AE64" s="58">
        <v>2.5434065537970767</v>
      </c>
      <c r="AF64" s="122">
        <v>0.39317347771518874</v>
      </c>
      <c r="AG64" s="58">
        <v>5.8976021657278306</v>
      </c>
      <c r="AH64" s="122">
        <v>5.8976021657278306</v>
      </c>
      <c r="AI64" s="36" t="e">
        <f t="shared" si="24"/>
        <v>#REF!</v>
      </c>
      <c r="AJ64" s="36" t="e">
        <f t="shared" si="25"/>
        <v>#REF!</v>
      </c>
      <c r="AK64" s="36" t="e">
        <f t="shared" si="26"/>
        <v>#REF!</v>
      </c>
      <c r="AL64" s="36" t="e">
        <f t="shared" si="27"/>
        <v>#REF!</v>
      </c>
    </row>
    <row r="65" spans="1:38" s="36" customFormat="1" x14ac:dyDescent="0.25">
      <c r="A65" s="48">
        <v>63</v>
      </c>
      <c r="B65" s="48"/>
      <c r="C65" s="48"/>
      <c r="D65" s="48">
        <v>15</v>
      </c>
      <c r="E65" s="48"/>
      <c r="F65" s="48"/>
      <c r="G65" s="48">
        <v>7.1</v>
      </c>
      <c r="H65" s="48">
        <v>3.1</v>
      </c>
      <c r="I65" s="48">
        <v>31</v>
      </c>
      <c r="J65" s="35">
        <f t="shared" si="16"/>
        <v>12.407386441398444</v>
      </c>
      <c r="K65" s="35">
        <f t="shared" si="17"/>
        <v>12.407386441398444</v>
      </c>
      <c r="L65" t="e">
        <f>IF(TestDataCu!G65 &gt;CupHMaximum, CuPhDefaultHigh, cuPhDefaultLow)</f>
        <v>#REF!</v>
      </c>
      <c r="M65" s="35" t="e">
        <f t="shared" si="18"/>
        <v>#REF!</v>
      </c>
      <c r="N65" s="35" t="e">
        <f t="shared" si="3"/>
        <v>#REF!</v>
      </c>
      <c r="O65" s="36">
        <f t="shared" si="19"/>
        <v>8.059715111825673E-2</v>
      </c>
      <c r="P65" s="36" t="e">
        <f t="shared" si="20"/>
        <v>#REF!</v>
      </c>
      <c r="Q65" s="85" t="e">
        <f t="shared" si="6"/>
        <v>#REF!</v>
      </c>
      <c r="R65" s="37" t="e">
        <f t="shared" si="21"/>
        <v>#REF!</v>
      </c>
      <c r="S65" s="35" t="e">
        <f t="shared" si="8"/>
        <v>#REF!</v>
      </c>
      <c r="T65" s="35" t="e">
        <f t="shared" si="9"/>
        <v>#REF!</v>
      </c>
      <c r="U65" s="49" t="e">
        <f t="shared" si="22"/>
        <v>#REF!</v>
      </c>
      <c r="V65" s="49" t="e">
        <f t="shared" si="23"/>
        <v>#REF!</v>
      </c>
      <c r="W65" s="42" t="e">
        <f t="shared" si="28"/>
        <v>#REF!</v>
      </c>
      <c r="X65" s="42" t="e">
        <f t="shared" si="29"/>
        <v>#REF!</v>
      </c>
      <c r="Y65" s="27">
        <v>15</v>
      </c>
      <c r="Z65" s="27"/>
      <c r="AA65" s="27"/>
      <c r="AB65" s="120">
        <v>7.1</v>
      </c>
      <c r="AC65" s="120">
        <v>3.1</v>
      </c>
      <c r="AD65" s="120">
        <v>31</v>
      </c>
      <c r="AE65" s="58">
        <v>12.407386441398444</v>
      </c>
      <c r="AF65" s="122">
        <v>8.059715111825673E-2</v>
      </c>
      <c r="AG65" s="58">
        <v>1.2089572667738508</v>
      </c>
      <c r="AH65" s="122">
        <v>1.2089572667738508</v>
      </c>
      <c r="AI65" s="36" t="e">
        <f t="shared" si="24"/>
        <v>#REF!</v>
      </c>
      <c r="AJ65" s="36" t="e">
        <f t="shared" si="25"/>
        <v>#REF!</v>
      </c>
      <c r="AK65" s="36" t="e">
        <f t="shared" si="26"/>
        <v>#REF!</v>
      </c>
      <c r="AL65" s="36" t="e">
        <f t="shared" si="27"/>
        <v>#REF!</v>
      </c>
    </row>
    <row r="66" spans="1:38" s="36" customFormat="1" x14ac:dyDescent="0.25">
      <c r="A66" s="48">
        <v>64</v>
      </c>
      <c r="B66" s="48"/>
      <c r="C66" s="48"/>
      <c r="D66" s="48">
        <v>15</v>
      </c>
      <c r="E66" s="48"/>
      <c r="F66" s="48"/>
      <c r="G66" s="48">
        <v>8.6</v>
      </c>
      <c r="H66" s="48">
        <v>3.1</v>
      </c>
      <c r="I66" s="48">
        <v>31</v>
      </c>
      <c r="J66" s="35">
        <f t="shared" si="16"/>
        <v>4.6219778660778275</v>
      </c>
      <c r="K66" s="35">
        <f t="shared" si="17"/>
        <v>4.6219778660778275</v>
      </c>
      <c r="L66" t="e">
        <f>IF(TestDataCu!G66 &gt;CupHMaximum, CuPhDefaultHigh, cuPhDefaultLow)</f>
        <v>#REF!</v>
      </c>
      <c r="M66" s="35" t="e">
        <f t="shared" si="18"/>
        <v>#REF!</v>
      </c>
      <c r="N66" s="35" t="e">
        <f t="shared" si="3"/>
        <v>#REF!</v>
      </c>
      <c r="O66" s="36">
        <f t="shared" si="19"/>
        <v>0.21635759170101604</v>
      </c>
      <c r="P66" s="36" t="e">
        <f t="shared" si="20"/>
        <v>#REF!</v>
      </c>
      <c r="Q66" s="85" t="e">
        <f t="shared" si="6"/>
        <v>#REF!</v>
      </c>
      <c r="R66" s="37" t="e">
        <f t="shared" si="21"/>
        <v>#REF!</v>
      </c>
      <c r="S66" s="35" t="e">
        <f t="shared" si="8"/>
        <v>#REF!</v>
      </c>
      <c r="T66" s="35" t="e">
        <f t="shared" si="9"/>
        <v>#REF!</v>
      </c>
      <c r="U66" s="49" t="e">
        <f t="shared" si="22"/>
        <v>#REF!</v>
      </c>
      <c r="V66" s="49" t="e">
        <f t="shared" si="23"/>
        <v>#REF!</v>
      </c>
      <c r="W66" s="42" t="e">
        <f t="shared" si="28"/>
        <v>#REF!</v>
      </c>
      <c r="X66" s="42" t="e">
        <f t="shared" si="29"/>
        <v>#REF!</v>
      </c>
      <c r="Y66" s="27">
        <v>15</v>
      </c>
      <c r="Z66" s="27"/>
      <c r="AA66" s="27"/>
      <c r="AB66" s="120">
        <v>8.6</v>
      </c>
      <c r="AC66" s="120">
        <v>3.1</v>
      </c>
      <c r="AD66" s="120">
        <v>31</v>
      </c>
      <c r="AE66" s="58">
        <v>4.7915676498304265</v>
      </c>
      <c r="AF66" s="122">
        <v>0.20869996482996331</v>
      </c>
      <c r="AG66" s="58">
        <v>3.1304994724494497</v>
      </c>
      <c r="AH66" s="122">
        <v>3.1304994724494497</v>
      </c>
      <c r="AI66" s="36" t="e">
        <f t="shared" si="24"/>
        <v>#REF!</v>
      </c>
      <c r="AJ66" s="36" t="e">
        <f t="shared" si="25"/>
        <v>#REF!</v>
      </c>
      <c r="AK66" s="36" t="e">
        <f t="shared" si="26"/>
        <v>#REF!</v>
      </c>
      <c r="AL66" s="36" t="e">
        <f t="shared" si="27"/>
        <v>#REF!</v>
      </c>
    </row>
    <row r="67" spans="1:38" s="36" customFormat="1" x14ac:dyDescent="0.25">
      <c r="A67" s="48">
        <v>65</v>
      </c>
      <c r="B67" s="48"/>
      <c r="C67" s="48"/>
      <c r="D67" s="48">
        <v>15</v>
      </c>
      <c r="E67" s="48"/>
      <c r="F67" s="48"/>
      <c r="G67" s="48">
        <v>1</v>
      </c>
      <c r="H67" s="48">
        <v>10.1</v>
      </c>
      <c r="I67" s="48">
        <v>5</v>
      </c>
      <c r="J67" s="35">
        <f t="shared" ref="J67:J82" si="30">m_433*$G67^4*$H67^3*$I67^3+m_432*$G67^4*$H67^3*$I67^2+m_431*$G67^4*$H67^3*$I67^1+m_430*$G67^4*$H67^3*$I67^0
+m_423*$G67^4*$H67^2*$I67^3+m_422*$G67^4*$H67^2*$I67^2+m_421*$G67^4*$H67^2*$I67^1+m_420*$G67^4*$H67^2*$I67^0
+m_413*$G67^4*$H67^1*$I67^3+m_412*$G67^4*$H67^1*$I67^2+m_411*$G67^4*$H67^1*$I67^1+m_410*$G67^4*$H67^1*$I67^0
+m_403*$G67^4*$H67^0*$I67^3+m_402*$G67^4*$H67^0*$I67^2+m_401*$G67^4*$H67^0*$I67^1+m_400*$G67^4*$H67^0*$I67^0
+m_333*$G67^3*$H67^3*$I67^3+m_332*$G67^3*$H67^3*$I67^2+m_331*$G67^3*$H67^3*$I67^1+m_330*$G67^3*$H67^3*$I67^0
+m_323*$G67^3*$H67^2*$I67^3+m_322*$G67^3*$H67^2*$I67^2+m_321*$G67^3*$H67^2*$I67^1+m_320*$G67^3*$H67^2*$I67^0
+m_313*$G67^3*$H67^1*$I67^3+m_312*$G67^3*$H67^1*$I67^2+m_311*$G67^3*$H67^1*$I67^1+m_310*$G67^3*$H67^1*$I67^0
+m_303*$G67^3*$H67^0*$I67^3+m_302*$G67^3*$H67^0*$I67^2+m_301*$G67^3*$H67^0*$I67^1+m_300*$G67^3*$H67^0*$I67^0
+m_233*$G67^2*$H67^3*$I67^3+m_232*$G67^2*$H67^3*$I67^2+m_231*$G67^2*$H67^3*$I67^1+m_230*$G67^2*$H67^3*$I67^0
+m_223*$G67^2*$H67^2*$I67^3+m_222*$G67^2*$H67^2*$I67^2+m_221*$G67^2*$H67^2*$I67^1+m_220*$G67^2*$H67^2*$I67^0
+m_213*$G67^2*$H67^1*$I67^3+m_212*$G67^2*$H67^1*$I67^2+m_211*$G67^2*$H67^1*$I67^1+m_210*$G67^2*$H67^1*$I67^0
+m_203*$G67^2*$H67^0*$I67^3+m_202*$G67^2*$H67^0*$I67^2+m_201*$G67^2*$H67^0*$I67^1+m_200*$G67^2*$H67^0*$I67^0
+m_133*$G67^1*$H67^3*$I67^3+m_132*$G67^1*$H67^3*$I67^2+m_131*$G67^1*$H67^3*$I67^1+m_130*$G67^1*$H67^3*$I67^0
+m_123*$G67^1*$H67^2*$I67^3+m_122*$G67^1*$H67^2*$I67^2+m_121*$G67^1*$H67^2*$I67^1+m_120*$G67^1*$H67^2*$I67^0
+m_113*$G67^1*$H67^1*$I67^3+m_112*$G67^1*$H67^1*$I67^2+m_111*$G67^1*$H67^1*$I67^1+m_110*$G67^1*$H67^1*$I67^0
+m_103*$G67^1*$H67^0*$I67^3+m_102*$G67^1*$H67^0*$I67^2+m_101*$G67^1*$H67^0*$I67^1+m_100*$G67^1*$H67^0*$I67^0
+m_033*$G67^0*$H67^3*$I67^3+m_032*$G67^0*$H67^3*$I67^2+m_031*$G67^0*$H67^3*$I67^1+m_030*$G67^0*$H67^3*$I67^0
+m_023*$G67^0*$H67^2*$I67^3+m_022*$G67^0*$H67^2*$I67^2+m_021*$G67^0*$H67^2*$I67^1+m_020*$G67^0*$H67^2*$I67^0
+m_013*$G67^0*$H67^1*$I67^3+m_012*$G67^0*$H67^1*$I67^2+m_011*$G67^0*$H67^1*$I67^1+m_010*$G67^0*$H67^1*$I67^0
+m_003*$G67^0*$H67^0*$I67^3+m_002*$G67^0*$H67^0*$I67^2+m_001*$G67^0*$H67^0*$I67^1+m_000*$G67^0*$H67^0*$I67^0</f>
        <v>15436.053690118506</v>
      </c>
      <c r="K67" s="35">
        <f t="shared" ref="K67:K82" si="31">IF(J67&lt;CopperThreshold,CopperThreshold,J67)</f>
        <v>15436.053690118506</v>
      </c>
      <c r="L67" t="e">
        <f>IF(TestDataCu!G67 &gt;CupHMaximum, CuPhDefaultHigh, cuPhDefaultLow)</f>
        <v>#REF!</v>
      </c>
      <c r="M67" s="35" t="e">
        <f t="shared" ref="M67:M82" si="32">m_433*$L67^4*$H67^3*$I67^3+m_432*$L67^4*$H67^3*$I67^2+m_431*$L67^4*$H67^3*$I67^1+m_430*$L67^4*$H67^3*$I67^0
+m_423*$L67^4*$H67^2*$I67^3+m_422*$L67^4*$H67^2*$I67^2+m_421*$L67^4*$H67^2*$I67^1+m_420*$L67^4*$H67^2*$I67^0
+m_413*$L67^4*$H67^1*$I67^3+m_412*$L67^4*$H67^1*$I67^2+m_411*$L67^4*$H67^1*$I67^1+m_410*$L67^4*$H67^1*$I67^0
+m_403*$L67^4*$H67^0*$I67^3+m_402*$L67^4*$H67^0*$I67^2+m_401*$L67^4*$H67^0*$I67^1+m_400*$L67^4*$H67^0*$I67^0
+m_333*$L67^3*$H67^3*$I67^3+m_332*$L67^3*$H67^3*$I67^2+m_331*$L67^3*$H67^3*$I67^1+m_330*$L67^3*$H67^3*$I67^0
+m_323*$L67^3*$H67^2*$I67^3+m_322*$L67^3*$H67^2*$I67^2+m_321*$L67^3*$H67^2*$I67^1+m_320*$L67^3*$H67^2*$I67^0
+m_313*$L67^3*$H67^1*$I67^3+m_312*$L67^3*$H67^1*$I67^2+m_311*$L67^3*$H67^1*$I67^1+m_310*$L67^3*$H67^1*$I67^0
+m_303*$L67^3*$H67^0*$I67^3+m_302*$L67^3*$H67^0*$I67^2+m_301*$L67^3*$H67^0*$I67^1+m_300*$L67^3*$H67^0*$I67^0
+m_233*$L67^2*$H67^3*$I67^3+m_232*$L67^2*$H67^3*$I67^2+m_231*$L67^2*$H67^3*$I67^1+m_230*$L67^2*$H67^3*$I67^0
+m_223*$L67^2*$H67^2*$I67^3+m_222*$L67^2*$H67^2*$I67^2+m_221*$L67^2*$H67^2*$I67^1+m_220*$L67^2*$H67^2*$I67^0
+m_213*$L67^2*$H67^1*$I67^3+m_212*$L67^2*$H67^1*$I67^2+m_211*$L67^2*$H67^1*$I67^1+m_210*$L67^2*$H67^1*$I67^0
+m_203*$L67^2*$H67^0*$I67^3+m_202*$L67^2*$H67^0*$I67^2+m_201*$L67^2*$H67^0*$I67^1+m_200*$L67^2*$H67^0*$I67^0
+m_133*$L67^1*$H67^3*$I67^3+m_132*$L67^1*$H67^3*$I67^2+m_131*$L67^1*$H67^3*$I67^1+m_130*$L67^1*$H67^3*$I67^0
+m_123*$L67^1*$H67^2*$I67^3+m_122*$L67^1*$H67^2*$I67^2+m_121*$L67^1*$H67^2*$I67^1+m_120*$L67^1*$H67^2*$I67^0
+m_113*$L67^1*$H67^1*$I67^3+m_112*$L67^1*$H67^1*$I67^2+m_111*$L67^1*$H67^1*$I67^1+m_110*$L67^1*$H67^1*$I67^0
+m_103*$L67^1*$H67^0*$I67^3+m_102*$L67^1*$H67^0*$I67^2+m_101*$L67^1*$H67^0*$I67^1+m_100*$L67^1*$H67^0*$I67^0
+m_033*$L67^0*$H67^3*$I67^3+m_032*$L67^0*$H67^3*$I67^2+m_031*$L67^0*$H67^3*$I67^1+m_030*$L67^0*$H67^3*$I67^0
+m_023*$L67^0*$H67^2*$I67^3+m_022*$L67^0*$H67^2*$I67^2+m_021*$L67^0*$H67^2*$I67^1+m_020*$L67^0*$H67^2*$I67^0
+m_013*$L67^0*$H67^1*$I67^3+m_012*$L67^0*$H67^1*$I67^2+m_011*$L67^0*$H67^1*$I67^1+m_010*$L67^0*$H67^1*$I67^0
+m_003*$L67^0*$H67^0*$I67^3+m_002*$L67^0*$H67^0*$I67^2+m_001*$L67^0*$H67^0*$I67^1+m_000*$L67^0*$H67^0*$I67^0</f>
        <v>#REF!</v>
      </c>
      <c r="N67" s="35" t="e">
        <f t="shared" ref="N67:N82" si="33">IF(M67&lt;CopperThreshold,CopperThreshold,M67)</f>
        <v>#REF!</v>
      </c>
      <c r="O67" s="36">
        <f t="shared" ref="O67:O82" si="34">CopperThreshold/K67</f>
        <v>6.4783397367952717E-5</v>
      </c>
      <c r="P67" s="36" t="e">
        <f t="shared" ref="P67:P82" si="35">CopperThreshold/N67</f>
        <v>#REF!</v>
      </c>
      <c r="Q67" s="85" t="e">
        <f t="shared" ref="Q67:Q82" si="36">((1-(1-2.718282^-(((1-P67)/0.027)^0.35)))*12+1)-(0.5*((1-P67)^4))</f>
        <v>#REF!</v>
      </c>
      <c r="R67" s="37" t="e">
        <f t="shared" ref="R67:R82" si="37">(1-(1-2.718282^-(((G67-4)/Q67)^2.7)))</f>
        <v>#REF!</v>
      </c>
      <c r="S67" s="35" t="e">
        <f t="shared" ref="S67:S82" si="38">CopperThreshold/R67</f>
        <v>#REF!</v>
      </c>
      <c r="T67" s="35" t="e">
        <f t="shared" ref="T67:T82" si="39">IF(S67&lt;CopperThreshold,CopperThreshold,S67)</f>
        <v>#REF!</v>
      </c>
      <c r="U67" s="49" t="e">
        <f t="shared" ref="U67:U82" si="40">IF(G67&lt;CupHMinimum, CopperThreshold, (IF(G67 &lt;cuPhDefaultLow, T67, (IF(G67&lt;CupHMaximum, K67, N67)))))</f>
        <v>#REF!</v>
      </c>
      <c r="V67" s="49" t="e">
        <f t="shared" ref="V67:V82" si="41">IF(G67&lt;CupHMinimum, 1, (IF(G67 &lt;cuPhDefaultLow, R67, (IF(G67&lt;CupHMaximum, O67, P67)))))</f>
        <v>#REF!</v>
      </c>
      <c r="W67" s="42" t="e">
        <f t="shared" si="28"/>
        <v>#REF!</v>
      </c>
      <c r="X67" s="42" t="e">
        <f t="shared" si="29"/>
        <v>#REF!</v>
      </c>
      <c r="Y67" s="27">
        <v>15</v>
      </c>
      <c r="Z67" s="27"/>
      <c r="AA67" s="27"/>
      <c r="AB67" s="120">
        <v>1</v>
      </c>
      <c r="AC67" s="120">
        <v>10.1</v>
      </c>
      <c r="AD67" s="120">
        <v>5</v>
      </c>
      <c r="AE67" s="58">
        <v>1</v>
      </c>
      <c r="AF67" s="122">
        <v>1</v>
      </c>
      <c r="AG67" s="58">
        <v>15</v>
      </c>
      <c r="AH67" s="122">
        <v>15</v>
      </c>
      <c r="AI67" s="36" t="e">
        <f t="shared" ref="AI67:AI82" si="42">IF(AE67&lt;&gt;U67,"mismatch","")</f>
        <v>#REF!</v>
      </c>
      <c r="AJ67" s="36" t="e">
        <f t="shared" ref="AJ67:AJ82" si="43">IF(AF67&lt;&gt;V67,"mismatch","")</f>
        <v>#REF!</v>
      </c>
      <c r="AK67" s="36" t="e">
        <f t="shared" ref="AK67:AK82" si="44">IF(AG67&lt;&gt;W67,"mismatch","")</f>
        <v>#REF!</v>
      </c>
      <c r="AL67" s="36" t="e">
        <f t="shared" ref="AL67:AL82" si="45">IF(AH67&lt;&gt;X67,"mismatch","")</f>
        <v>#REF!</v>
      </c>
    </row>
    <row r="68" spans="1:38" s="36" customFormat="1" x14ac:dyDescent="0.25">
      <c r="A68" s="48">
        <v>66</v>
      </c>
      <c r="B68" s="48"/>
      <c r="C68" s="48"/>
      <c r="D68" s="48">
        <v>15</v>
      </c>
      <c r="E68" s="48"/>
      <c r="F68" s="48"/>
      <c r="G68" s="48">
        <v>5</v>
      </c>
      <c r="H68" s="48">
        <v>10.1</v>
      </c>
      <c r="I68" s="48">
        <v>5</v>
      </c>
      <c r="J68" s="35">
        <f t="shared" si="30"/>
        <v>176.18722110266174</v>
      </c>
      <c r="K68" s="35">
        <f t="shared" si="31"/>
        <v>176.18722110266174</v>
      </c>
      <c r="L68" t="e">
        <f>IF(TestDataCu!G68 &gt;CupHMaximum, CuPhDefaultHigh, cuPhDefaultLow)</f>
        <v>#REF!</v>
      </c>
      <c r="M68" s="35" t="e">
        <f t="shared" si="32"/>
        <v>#REF!</v>
      </c>
      <c r="N68" s="35" t="e">
        <f t="shared" si="33"/>
        <v>#REF!</v>
      </c>
      <c r="O68" s="36">
        <f t="shared" si="34"/>
        <v>5.675780534714913E-3</v>
      </c>
      <c r="P68" s="36" t="e">
        <f t="shared" si="35"/>
        <v>#REF!</v>
      </c>
      <c r="Q68" s="85" t="e">
        <f t="shared" si="36"/>
        <v>#REF!</v>
      </c>
      <c r="R68" s="37" t="e">
        <f t="shared" si="37"/>
        <v>#REF!</v>
      </c>
      <c r="S68" s="35" t="e">
        <f t="shared" si="38"/>
        <v>#REF!</v>
      </c>
      <c r="T68" s="35" t="e">
        <f t="shared" si="39"/>
        <v>#REF!</v>
      </c>
      <c r="U68" s="49" t="e">
        <f t="shared" si="40"/>
        <v>#REF!</v>
      </c>
      <c r="V68" s="49" t="e">
        <f t="shared" si="41"/>
        <v>#REF!</v>
      </c>
      <c r="W68" s="42" t="e">
        <f t="shared" si="28"/>
        <v>#REF!</v>
      </c>
      <c r="X68" s="42" t="e">
        <f t="shared" si="29"/>
        <v>#REF!</v>
      </c>
      <c r="Y68" s="27">
        <v>15</v>
      </c>
      <c r="Z68" s="27"/>
      <c r="AA68" s="27"/>
      <c r="AB68" s="120">
        <v>4</v>
      </c>
      <c r="AC68" s="120">
        <v>10.1</v>
      </c>
      <c r="AD68" s="120">
        <v>5</v>
      </c>
      <c r="AE68" s="58">
        <v>3.8349492129753728</v>
      </c>
      <c r="AF68" s="122">
        <v>0.26075964620771153</v>
      </c>
      <c r="AG68" s="58">
        <v>3.9113946931156729</v>
      </c>
      <c r="AH68" s="122">
        <v>3.9113946931156729</v>
      </c>
      <c r="AI68" s="36" t="e">
        <f t="shared" si="42"/>
        <v>#REF!</v>
      </c>
      <c r="AJ68" s="36" t="e">
        <f t="shared" si="43"/>
        <v>#REF!</v>
      </c>
      <c r="AK68" s="36" t="e">
        <f t="shared" si="44"/>
        <v>#REF!</v>
      </c>
      <c r="AL68" s="36" t="e">
        <f t="shared" si="45"/>
        <v>#REF!</v>
      </c>
    </row>
    <row r="69" spans="1:38" s="36" customFormat="1" x14ac:dyDescent="0.25">
      <c r="A69" s="48">
        <v>67</v>
      </c>
      <c r="B69" s="48"/>
      <c r="C69" s="48"/>
      <c r="D69" s="48">
        <v>15</v>
      </c>
      <c r="E69" s="48"/>
      <c r="F69" s="48"/>
      <c r="G69" s="48">
        <v>7.1</v>
      </c>
      <c r="H69" s="48">
        <v>10.1</v>
      </c>
      <c r="I69" s="48">
        <v>5</v>
      </c>
      <c r="J69" s="35">
        <f t="shared" si="30"/>
        <v>41.119368047058373</v>
      </c>
      <c r="K69" s="35">
        <f t="shared" si="31"/>
        <v>41.119368047058373</v>
      </c>
      <c r="L69" t="e">
        <f>IF(TestDataCu!G69 &gt;CupHMaximum, CuPhDefaultHigh, cuPhDefaultLow)</f>
        <v>#REF!</v>
      </c>
      <c r="M69" s="35" t="e">
        <f t="shared" si="32"/>
        <v>#REF!</v>
      </c>
      <c r="N69" s="35" t="e">
        <f t="shared" si="33"/>
        <v>#REF!</v>
      </c>
      <c r="O69" s="36">
        <f t="shared" si="34"/>
        <v>2.4319439901303121E-2</v>
      </c>
      <c r="P69" s="36" t="e">
        <f t="shared" si="35"/>
        <v>#REF!</v>
      </c>
      <c r="Q69" s="85" t="e">
        <f t="shared" si="36"/>
        <v>#REF!</v>
      </c>
      <c r="R69" s="37" t="e">
        <f t="shared" si="37"/>
        <v>#REF!</v>
      </c>
      <c r="S69" s="35" t="e">
        <f t="shared" si="38"/>
        <v>#REF!</v>
      </c>
      <c r="T69" s="35" t="e">
        <f t="shared" si="39"/>
        <v>#REF!</v>
      </c>
      <c r="U69" s="49" t="e">
        <f t="shared" si="40"/>
        <v>#REF!</v>
      </c>
      <c r="V69" s="49" t="e">
        <f t="shared" si="41"/>
        <v>#REF!</v>
      </c>
      <c r="W69" s="42" t="e">
        <f t="shared" si="28"/>
        <v>#REF!</v>
      </c>
      <c r="X69" s="42" t="e">
        <f t="shared" si="29"/>
        <v>#REF!</v>
      </c>
      <c r="Y69" s="27">
        <v>15</v>
      </c>
      <c r="Z69" s="27"/>
      <c r="AA69" s="27"/>
      <c r="AB69" s="120">
        <v>7.1</v>
      </c>
      <c r="AC69" s="120">
        <v>10.1</v>
      </c>
      <c r="AD69" s="120">
        <v>5</v>
      </c>
      <c r="AE69" s="122">
        <v>41.119368047058373</v>
      </c>
      <c r="AF69" s="122">
        <v>2.4319439901303121E-2</v>
      </c>
      <c r="AG69" s="122">
        <v>0.36479159851954679</v>
      </c>
      <c r="AH69" s="122">
        <v>0.36479159851954679</v>
      </c>
      <c r="AI69" s="36" t="e">
        <f t="shared" si="42"/>
        <v>#REF!</v>
      </c>
      <c r="AJ69" s="36" t="e">
        <f t="shared" si="43"/>
        <v>#REF!</v>
      </c>
      <c r="AK69" s="36" t="e">
        <f t="shared" si="44"/>
        <v>#REF!</v>
      </c>
      <c r="AL69" s="36" t="e">
        <f t="shared" si="45"/>
        <v>#REF!</v>
      </c>
    </row>
    <row r="70" spans="1:38" s="36" customFormat="1" x14ac:dyDescent="0.25">
      <c r="A70" s="48">
        <v>68</v>
      </c>
      <c r="B70" s="48"/>
      <c r="C70" s="48"/>
      <c r="D70" s="48">
        <v>15</v>
      </c>
      <c r="E70" s="48"/>
      <c r="F70" s="48"/>
      <c r="G70" s="48">
        <v>8.6</v>
      </c>
      <c r="H70" s="48">
        <v>10.1</v>
      </c>
      <c r="I70" s="48">
        <v>5</v>
      </c>
      <c r="J70" s="35">
        <f t="shared" si="30"/>
        <v>17.226503915354982</v>
      </c>
      <c r="K70" s="35">
        <f t="shared" si="31"/>
        <v>17.226503915354982</v>
      </c>
      <c r="L70" t="e">
        <f>IF(TestDataCu!G70 &gt;CupHMaximum, CuPhDefaultHigh, cuPhDefaultLow)</f>
        <v>#REF!</v>
      </c>
      <c r="M70" s="35" t="e">
        <f t="shared" si="32"/>
        <v>#REF!</v>
      </c>
      <c r="N70" s="35" t="e">
        <f t="shared" si="33"/>
        <v>#REF!</v>
      </c>
      <c r="O70" s="36">
        <f t="shared" si="34"/>
        <v>5.8050084039898656E-2</v>
      </c>
      <c r="P70" s="36" t="e">
        <f t="shared" si="35"/>
        <v>#REF!</v>
      </c>
      <c r="Q70" s="85" t="e">
        <f t="shared" si="36"/>
        <v>#REF!</v>
      </c>
      <c r="R70" s="37" t="e">
        <f t="shared" si="37"/>
        <v>#REF!</v>
      </c>
      <c r="S70" s="35" t="e">
        <f t="shared" si="38"/>
        <v>#REF!</v>
      </c>
      <c r="T70" s="35" t="e">
        <f t="shared" si="39"/>
        <v>#REF!</v>
      </c>
      <c r="U70" s="49" t="e">
        <f t="shared" si="40"/>
        <v>#REF!</v>
      </c>
      <c r="V70" s="49" t="e">
        <f t="shared" si="41"/>
        <v>#REF!</v>
      </c>
      <c r="W70" s="42" t="e">
        <f t="shared" si="28"/>
        <v>#REF!</v>
      </c>
      <c r="X70" s="42" t="e">
        <f t="shared" si="29"/>
        <v>#REF!</v>
      </c>
      <c r="Y70" s="27">
        <v>15</v>
      </c>
      <c r="Z70" s="27"/>
      <c r="AA70" s="27"/>
      <c r="AB70" s="120">
        <v>8.6</v>
      </c>
      <c r="AC70" s="120">
        <v>10.1</v>
      </c>
      <c r="AD70" s="120">
        <v>5</v>
      </c>
      <c r="AE70" s="122">
        <v>18.69499139400213</v>
      </c>
      <c r="AF70" s="122">
        <v>5.3490262655099569E-2</v>
      </c>
      <c r="AG70" s="122">
        <v>0.8023539398264935</v>
      </c>
      <c r="AH70" s="122">
        <v>0.8023539398264935</v>
      </c>
      <c r="AI70" s="36" t="e">
        <f t="shared" si="42"/>
        <v>#REF!</v>
      </c>
      <c r="AJ70" s="36" t="e">
        <f t="shared" si="43"/>
        <v>#REF!</v>
      </c>
      <c r="AK70" s="36" t="e">
        <f t="shared" si="44"/>
        <v>#REF!</v>
      </c>
      <c r="AL70" s="36" t="e">
        <f t="shared" si="45"/>
        <v>#REF!</v>
      </c>
    </row>
    <row r="71" spans="1:38" s="36" customFormat="1" x14ac:dyDescent="0.25">
      <c r="A71" s="48">
        <v>69</v>
      </c>
      <c r="B71" s="48"/>
      <c r="C71" s="48"/>
      <c r="D71" s="48">
        <v>15</v>
      </c>
      <c r="E71" s="48"/>
      <c r="F71" s="48"/>
      <c r="G71" s="48">
        <v>1</v>
      </c>
      <c r="H71" s="48">
        <v>10.1</v>
      </c>
      <c r="I71" s="48">
        <v>31</v>
      </c>
      <c r="J71" s="35">
        <f t="shared" si="30"/>
        <v>18191.77144748038</v>
      </c>
      <c r="K71" s="35">
        <f t="shared" si="31"/>
        <v>18191.77144748038</v>
      </c>
      <c r="L71" t="e">
        <f>IF(TestDataCu!G71 &gt;CupHMaximum, CuPhDefaultHigh, cuPhDefaultLow)</f>
        <v>#REF!</v>
      </c>
      <c r="M71" s="35" t="e">
        <f t="shared" si="32"/>
        <v>#REF!</v>
      </c>
      <c r="N71" s="35" t="e">
        <f t="shared" si="33"/>
        <v>#REF!</v>
      </c>
      <c r="O71" s="36">
        <f t="shared" si="34"/>
        <v>5.4969907844708732E-5</v>
      </c>
      <c r="P71" s="36" t="e">
        <f t="shared" si="35"/>
        <v>#REF!</v>
      </c>
      <c r="Q71" s="85" t="e">
        <f t="shared" si="36"/>
        <v>#REF!</v>
      </c>
      <c r="R71" s="37" t="e">
        <f t="shared" si="37"/>
        <v>#REF!</v>
      </c>
      <c r="S71" s="35" t="e">
        <f t="shared" si="38"/>
        <v>#REF!</v>
      </c>
      <c r="T71" s="35" t="e">
        <f t="shared" si="39"/>
        <v>#REF!</v>
      </c>
      <c r="U71" s="49" t="e">
        <f t="shared" si="40"/>
        <v>#REF!</v>
      </c>
      <c r="V71" s="49" t="e">
        <f t="shared" si="41"/>
        <v>#REF!</v>
      </c>
      <c r="W71" s="42" t="e">
        <f t="shared" si="28"/>
        <v>#REF!</v>
      </c>
      <c r="X71" s="42" t="e">
        <f t="shared" si="29"/>
        <v>#REF!</v>
      </c>
      <c r="Y71" s="27">
        <v>15</v>
      </c>
      <c r="Z71" s="27"/>
      <c r="AA71" s="27"/>
      <c r="AB71" s="120">
        <v>1</v>
      </c>
      <c r="AC71" s="120">
        <v>10.1</v>
      </c>
      <c r="AD71" s="120">
        <v>31</v>
      </c>
      <c r="AE71" s="58">
        <v>1</v>
      </c>
      <c r="AF71" s="122">
        <v>1</v>
      </c>
      <c r="AG71" s="58">
        <v>15</v>
      </c>
      <c r="AH71" s="122">
        <v>15</v>
      </c>
      <c r="AI71" s="36" t="e">
        <f t="shared" si="42"/>
        <v>#REF!</v>
      </c>
      <c r="AJ71" s="36" t="e">
        <f t="shared" si="43"/>
        <v>#REF!</v>
      </c>
      <c r="AK71" s="36" t="e">
        <f t="shared" si="44"/>
        <v>#REF!</v>
      </c>
      <c r="AL71" s="36" t="e">
        <f t="shared" si="45"/>
        <v>#REF!</v>
      </c>
    </row>
    <row r="72" spans="1:38" s="36" customFormat="1" x14ac:dyDescent="0.25">
      <c r="A72" s="48">
        <v>70</v>
      </c>
      <c r="B72" s="48"/>
      <c r="C72" s="48"/>
      <c r="D72" s="48">
        <v>15</v>
      </c>
      <c r="E72" s="48"/>
      <c r="F72" s="48"/>
      <c r="G72" s="48">
        <v>5</v>
      </c>
      <c r="H72" s="48">
        <v>10.1</v>
      </c>
      <c r="I72" s="48">
        <v>31</v>
      </c>
      <c r="J72" s="35">
        <f t="shared" si="30"/>
        <v>197.84174228847564</v>
      </c>
      <c r="K72" s="35">
        <f t="shared" si="31"/>
        <v>197.84174228847564</v>
      </c>
      <c r="L72" t="e">
        <f>IF(TestDataCu!G72 &gt;CupHMaximum, CuPhDefaultHigh, cuPhDefaultLow)</f>
        <v>#REF!</v>
      </c>
      <c r="M72" s="35" t="e">
        <f t="shared" si="32"/>
        <v>#REF!</v>
      </c>
      <c r="N72" s="35" t="e">
        <f t="shared" si="33"/>
        <v>#REF!</v>
      </c>
      <c r="O72" s="36">
        <f t="shared" si="34"/>
        <v>5.0545450542074525E-3</v>
      </c>
      <c r="P72" s="36" t="e">
        <f t="shared" si="35"/>
        <v>#REF!</v>
      </c>
      <c r="Q72" s="85" t="e">
        <f t="shared" si="36"/>
        <v>#REF!</v>
      </c>
      <c r="R72" s="37" t="e">
        <f t="shared" si="37"/>
        <v>#REF!</v>
      </c>
      <c r="S72" s="35" t="e">
        <f t="shared" si="38"/>
        <v>#REF!</v>
      </c>
      <c r="T72" s="35" t="e">
        <f t="shared" si="39"/>
        <v>#REF!</v>
      </c>
      <c r="U72" s="49" t="e">
        <f t="shared" si="40"/>
        <v>#REF!</v>
      </c>
      <c r="V72" s="49" t="e">
        <f t="shared" si="41"/>
        <v>#REF!</v>
      </c>
      <c r="W72" s="42" t="e">
        <f t="shared" si="28"/>
        <v>#REF!</v>
      </c>
      <c r="X72" s="42" t="e">
        <f t="shared" si="29"/>
        <v>#REF!</v>
      </c>
      <c r="Y72" s="27">
        <v>15</v>
      </c>
      <c r="Z72" s="27"/>
      <c r="AA72" s="27"/>
      <c r="AB72" s="120">
        <v>4</v>
      </c>
      <c r="AC72" s="120">
        <v>10.1</v>
      </c>
      <c r="AD72" s="120">
        <v>31</v>
      </c>
      <c r="AE72" s="58">
        <v>3.8716699579638059</v>
      </c>
      <c r="AF72" s="122">
        <v>0.25828647866615195</v>
      </c>
      <c r="AG72" s="58">
        <v>3.8742971799922792</v>
      </c>
      <c r="AH72" s="122">
        <v>3.8742971799922792</v>
      </c>
      <c r="AI72" s="36" t="e">
        <f t="shared" si="42"/>
        <v>#REF!</v>
      </c>
      <c r="AJ72" s="36" t="e">
        <f t="shared" si="43"/>
        <v>#REF!</v>
      </c>
      <c r="AK72" s="36" t="e">
        <f t="shared" si="44"/>
        <v>#REF!</v>
      </c>
      <c r="AL72" s="36" t="e">
        <f t="shared" si="45"/>
        <v>#REF!</v>
      </c>
    </row>
    <row r="73" spans="1:38" s="36" customFormat="1" x14ac:dyDescent="0.25">
      <c r="A73" s="48">
        <v>71</v>
      </c>
      <c r="B73" s="48"/>
      <c r="C73" s="48"/>
      <c r="D73" s="48">
        <v>15</v>
      </c>
      <c r="E73" s="48"/>
      <c r="F73" s="48"/>
      <c r="G73" s="48">
        <v>7.1</v>
      </c>
      <c r="H73" s="48">
        <v>10.1</v>
      </c>
      <c r="I73" s="48">
        <v>31</v>
      </c>
      <c r="J73" s="35">
        <f t="shared" si="30"/>
        <v>42.541171449645617</v>
      </c>
      <c r="K73" s="35">
        <f t="shared" si="31"/>
        <v>42.541171449645617</v>
      </c>
      <c r="L73" t="e">
        <f>IF(TestDataCu!G73 &gt;CupHMaximum, CuPhDefaultHigh, cuPhDefaultLow)</f>
        <v>#REF!</v>
      </c>
      <c r="M73" s="35" t="e">
        <f t="shared" si="32"/>
        <v>#REF!</v>
      </c>
      <c r="N73" s="35" t="e">
        <f t="shared" si="33"/>
        <v>#REF!</v>
      </c>
      <c r="O73" s="36">
        <f t="shared" si="34"/>
        <v>2.3506639942523971E-2</v>
      </c>
      <c r="P73" s="36" t="e">
        <f t="shared" si="35"/>
        <v>#REF!</v>
      </c>
      <c r="Q73" s="85" t="e">
        <f t="shared" si="36"/>
        <v>#REF!</v>
      </c>
      <c r="R73" s="37" t="e">
        <f t="shared" si="37"/>
        <v>#REF!</v>
      </c>
      <c r="S73" s="35" t="e">
        <f t="shared" si="38"/>
        <v>#REF!</v>
      </c>
      <c r="T73" s="35" t="e">
        <f t="shared" si="39"/>
        <v>#REF!</v>
      </c>
      <c r="U73" s="49" t="e">
        <f t="shared" si="40"/>
        <v>#REF!</v>
      </c>
      <c r="V73" s="49" t="e">
        <f t="shared" si="41"/>
        <v>#REF!</v>
      </c>
      <c r="W73" s="42" t="e">
        <f t="shared" si="28"/>
        <v>#REF!</v>
      </c>
      <c r="X73" s="42" t="e">
        <f t="shared" si="29"/>
        <v>#REF!</v>
      </c>
      <c r="Y73" s="27">
        <v>15</v>
      </c>
      <c r="Z73" s="27"/>
      <c r="AA73" s="27"/>
      <c r="AB73" s="120">
        <v>7.1</v>
      </c>
      <c r="AC73" s="120">
        <v>10.1</v>
      </c>
      <c r="AD73" s="120">
        <v>31</v>
      </c>
      <c r="AE73" s="122">
        <v>42.541171449645617</v>
      </c>
      <c r="AF73" s="122">
        <v>2.3506639942523971E-2</v>
      </c>
      <c r="AG73" s="122">
        <v>0.35259959913785954</v>
      </c>
      <c r="AH73" s="122">
        <v>0.35259959913785954</v>
      </c>
      <c r="AI73" s="36" t="e">
        <f t="shared" si="42"/>
        <v>#REF!</v>
      </c>
      <c r="AJ73" s="36" t="e">
        <f t="shared" si="43"/>
        <v>#REF!</v>
      </c>
      <c r="AK73" s="36" t="e">
        <f t="shared" si="44"/>
        <v>#REF!</v>
      </c>
      <c r="AL73" s="36" t="e">
        <f t="shared" si="45"/>
        <v>#REF!</v>
      </c>
    </row>
    <row r="74" spans="1:38" s="36" customFormat="1" x14ac:dyDescent="0.25">
      <c r="A74" s="48">
        <v>72</v>
      </c>
      <c r="B74" s="48"/>
      <c r="C74" s="48"/>
      <c r="D74" s="48">
        <v>15</v>
      </c>
      <c r="E74" s="48"/>
      <c r="F74" s="48"/>
      <c r="G74" s="48">
        <v>8.6</v>
      </c>
      <c r="H74" s="48">
        <v>10.1</v>
      </c>
      <c r="I74" s="48">
        <v>31</v>
      </c>
      <c r="J74" s="35">
        <f t="shared" si="30"/>
        <v>15.640822491675749</v>
      </c>
      <c r="K74" s="35">
        <f t="shared" si="31"/>
        <v>15.640822491675749</v>
      </c>
      <c r="L74" t="e">
        <f>IF(TestDataCu!G74 &gt;CupHMaximum, CuPhDefaultHigh, cuPhDefaultLow)</f>
        <v>#REF!</v>
      </c>
      <c r="M74" s="35" t="e">
        <f t="shared" si="32"/>
        <v>#REF!</v>
      </c>
      <c r="N74" s="35" t="e">
        <f t="shared" si="33"/>
        <v>#REF!</v>
      </c>
      <c r="O74" s="36">
        <f t="shared" si="34"/>
        <v>6.3935256635781978E-2</v>
      </c>
      <c r="P74" s="36" t="e">
        <f t="shared" si="35"/>
        <v>#REF!</v>
      </c>
      <c r="Q74" s="85" t="e">
        <f t="shared" si="36"/>
        <v>#REF!</v>
      </c>
      <c r="R74" s="37" t="e">
        <f t="shared" si="37"/>
        <v>#REF!</v>
      </c>
      <c r="S74" s="35" t="e">
        <f t="shared" si="38"/>
        <v>#REF!</v>
      </c>
      <c r="T74" s="35" t="e">
        <f t="shared" si="39"/>
        <v>#REF!</v>
      </c>
      <c r="U74" s="49" t="e">
        <f t="shared" si="40"/>
        <v>#REF!</v>
      </c>
      <c r="V74" s="49" t="e">
        <f t="shared" si="41"/>
        <v>#REF!</v>
      </c>
      <c r="W74" s="42" t="e">
        <f t="shared" si="28"/>
        <v>#REF!</v>
      </c>
      <c r="X74" s="42" t="e">
        <f t="shared" si="29"/>
        <v>#REF!</v>
      </c>
      <c r="Y74" s="27">
        <v>15</v>
      </c>
      <c r="Z74" s="27"/>
      <c r="AA74" s="27"/>
      <c r="AB74" s="120">
        <v>8.6</v>
      </c>
      <c r="AC74" s="120">
        <v>10.1</v>
      </c>
      <c r="AD74" s="120">
        <v>31</v>
      </c>
      <c r="AE74" s="122">
        <v>16.491426151865994</v>
      </c>
      <c r="AF74" s="122">
        <v>6.0637569534084876E-2</v>
      </c>
      <c r="AG74" s="122">
        <v>0.90956354301127318</v>
      </c>
      <c r="AH74" s="122">
        <v>0.90956354301127318</v>
      </c>
      <c r="AI74" s="36" t="e">
        <f t="shared" si="42"/>
        <v>#REF!</v>
      </c>
      <c r="AJ74" s="36" t="e">
        <f t="shared" si="43"/>
        <v>#REF!</v>
      </c>
      <c r="AK74" s="36" t="e">
        <f t="shared" si="44"/>
        <v>#REF!</v>
      </c>
      <c r="AL74" s="36" t="e">
        <f t="shared" si="45"/>
        <v>#REF!</v>
      </c>
    </row>
    <row r="75" spans="1:38" s="36" customFormat="1" x14ac:dyDescent="0.25">
      <c r="A75" s="48">
        <v>73</v>
      </c>
      <c r="B75" s="48"/>
      <c r="C75" s="48"/>
      <c r="D75" s="48">
        <v>15</v>
      </c>
      <c r="E75" s="48"/>
      <c r="F75" s="48"/>
      <c r="G75" s="48">
        <v>1</v>
      </c>
      <c r="H75" s="48">
        <v>30.1</v>
      </c>
      <c r="I75" s="48">
        <v>5</v>
      </c>
      <c r="J75" s="35">
        <f t="shared" si="30"/>
        <v>21631.015115933213</v>
      </c>
      <c r="K75" s="35">
        <f t="shared" si="31"/>
        <v>21631.015115933213</v>
      </c>
      <c r="L75" t="e">
        <f>IF(TestDataCu!G75 &gt;CupHMaximum, CuPhDefaultHigh, cuPhDefaultLow)</f>
        <v>#REF!</v>
      </c>
      <c r="M75" s="35" t="e">
        <f t="shared" si="32"/>
        <v>#REF!</v>
      </c>
      <c r="N75" s="35" t="e">
        <f t="shared" si="33"/>
        <v>#REF!</v>
      </c>
      <c r="O75" s="36">
        <f t="shared" si="34"/>
        <v>4.6229915454287158E-5</v>
      </c>
      <c r="P75" s="36" t="e">
        <f t="shared" si="35"/>
        <v>#REF!</v>
      </c>
      <c r="Q75" s="85" t="e">
        <f t="shared" si="36"/>
        <v>#REF!</v>
      </c>
      <c r="R75" s="37" t="e">
        <f t="shared" si="37"/>
        <v>#REF!</v>
      </c>
      <c r="S75" s="35" t="e">
        <f t="shared" si="38"/>
        <v>#REF!</v>
      </c>
      <c r="T75" s="35" t="e">
        <f t="shared" si="39"/>
        <v>#REF!</v>
      </c>
      <c r="U75" s="49" t="e">
        <f t="shared" si="40"/>
        <v>#REF!</v>
      </c>
      <c r="V75" s="49" t="e">
        <f t="shared" si="41"/>
        <v>#REF!</v>
      </c>
      <c r="W75" s="42" t="e">
        <f t="shared" si="28"/>
        <v>#REF!</v>
      </c>
      <c r="X75" s="42" t="e">
        <f t="shared" si="29"/>
        <v>#REF!</v>
      </c>
      <c r="Y75" s="27">
        <v>15</v>
      </c>
      <c r="Z75" s="27"/>
      <c r="AA75" s="27"/>
      <c r="AB75" s="120">
        <v>1</v>
      </c>
      <c r="AC75" s="120">
        <v>30.1</v>
      </c>
      <c r="AD75" s="120">
        <v>5</v>
      </c>
      <c r="AE75" s="58">
        <v>1</v>
      </c>
      <c r="AF75" s="122">
        <v>1</v>
      </c>
      <c r="AG75" s="58">
        <v>15</v>
      </c>
      <c r="AH75" s="122">
        <v>15</v>
      </c>
      <c r="AI75" s="36" t="e">
        <f t="shared" si="42"/>
        <v>#REF!</v>
      </c>
      <c r="AJ75" s="36" t="e">
        <f t="shared" si="43"/>
        <v>#REF!</v>
      </c>
      <c r="AK75" s="36" t="e">
        <f t="shared" si="44"/>
        <v>#REF!</v>
      </c>
      <c r="AL75" s="36" t="e">
        <f t="shared" si="45"/>
        <v>#REF!</v>
      </c>
    </row>
    <row r="76" spans="1:38" s="36" customFormat="1" x14ac:dyDescent="0.25">
      <c r="A76" s="48">
        <v>74</v>
      </c>
      <c r="B76" s="48"/>
      <c r="C76" s="48"/>
      <c r="D76" s="48">
        <v>15</v>
      </c>
      <c r="E76" s="48"/>
      <c r="F76" s="48"/>
      <c r="G76" s="48">
        <v>5</v>
      </c>
      <c r="H76" s="48">
        <v>30.1</v>
      </c>
      <c r="I76" s="48">
        <v>5</v>
      </c>
      <c r="J76" s="35">
        <f t="shared" si="30"/>
        <v>161.63320095354504</v>
      </c>
      <c r="K76" s="35">
        <f t="shared" si="31"/>
        <v>161.63320095354504</v>
      </c>
      <c r="L76" t="e">
        <f>IF(TestDataCu!G76 &gt;CupHMaximum, CuPhDefaultHigh, cuPhDefaultLow)</f>
        <v>#REF!</v>
      </c>
      <c r="M76" s="35" t="e">
        <f t="shared" si="32"/>
        <v>#REF!</v>
      </c>
      <c r="N76" s="35" t="e">
        <f t="shared" si="33"/>
        <v>#REF!</v>
      </c>
      <c r="O76" s="36">
        <f t="shared" si="34"/>
        <v>6.1868477150768654E-3</v>
      </c>
      <c r="P76" s="36" t="e">
        <f t="shared" si="35"/>
        <v>#REF!</v>
      </c>
      <c r="Q76" s="85" t="e">
        <f t="shared" si="36"/>
        <v>#REF!</v>
      </c>
      <c r="R76" s="37" t="e">
        <f t="shared" si="37"/>
        <v>#REF!</v>
      </c>
      <c r="S76" s="35" t="e">
        <f t="shared" si="38"/>
        <v>#REF!</v>
      </c>
      <c r="T76" s="35" t="e">
        <f t="shared" si="39"/>
        <v>#REF!</v>
      </c>
      <c r="U76" s="49" t="e">
        <f t="shared" si="40"/>
        <v>#REF!</v>
      </c>
      <c r="V76" s="49" t="e">
        <f t="shared" si="41"/>
        <v>#REF!</v>
      </c>
      <c r="W76" s="42" t="e">
        <f t="shared" si="28"/>
        <v>#REF!</v>
      </c>
      <c r="X76" s="42" t="e">
        <f t="shared" si="29"/>
        <v>#REF!</v>
      </c>
      <c r="Y76" s="27">
        <v>15</v>
      </c>
      <c r="Z76" s="27"/>
      <c r="AA76" s="27"/>
      <c r="AB76" s="120">
        <v>4</v>
      </c>
      <c r="AC76" s="120">
        <v>30.1</v>
      </c>
      <c r="AD76" s="120">
        <v>5</v>
      </c>
      <c r="AE76" s="58">
        <v>4.0451325804805034</v>
      </c>
      <c r="AF76" s="122">
        <v>0.24721068595512252</v>
      </c>
      <c r="AG76" s="58">
        <v>3.7081602893268379</v>
      </c>
      <c r="AH76" s="122">
        <v>3.7081602893268379</v>
      </c>
      <c r="AI76" s="36" t="e">
        <f t="shared" si="42"/>
        <v>#REF!</v>
      </c>
      <c r="AJ76" s="36" t="e">
        <f t="shared" si="43"/>
        <v>#REF!</v>
      </c>
      <c r="AK76" s="36" t="e">
        <f t="shared" si="44"/>
        <v>#REF!</v>
      </c>
      <c r="AL76" s="36" t="e">
        <f t="shared" si="45"/>
        <v>#REF!</v>
      </c>
    </row>
    <row r="77" spans="1:38" s="36" customFormat="1" x14ac:dyDescent="0.25">
      <c r="A77" s="48">
        <v>75</v>
      </c>
      <c r="B77" s="48"/>
      <c r="C77" s="48"/>
      <c r="D77" s="48">
        <v>15</v>
      </c>
      <c r="E77" s="48"/>
      <c r="F77" s="48"/>
      <c r="G77" s="48">
        <v>7.1</v>
      </c>
      <c r="H77" s="48">
        <v>30.1</v>
      </c>
      <c r="I77" s="48">
        <v>5</v>
      </c>
      <c r="J77" s="35">
        <f t="shared" si="30"/>
        <v>63.576363306963316</v>
      </c>
      <c r="K77" s="35">
        <f t="shared" si="31"/>
        <v>63.576363306963316</v>
      </c>
      <c r="L77" t="e">
        <f>IF(TestDataCu!G77 &gt;CupHMaximum, CuPhDefaultHigh, cuPhDefaultLow)</f>
        <v>#REF!</v>
      </c>
      <c r="M77" s="35" t="e">
        <f t="shared" si="32"/>
        <v>#REF!</v>
      </c>
      <c r="N77" s="35" t="e">
        <f t="shared" si="33"/>
        <v>#REF!</v>
      </c>
      <c r="O77" s="36">
        <f t="shared" si="34"/>
        <v>1.5729116105174787E-2</v>
      </c>
      <c r="P77" s="36" t="e">
        <f t="shared" si="35"/>
        <v>#REF!</v>
      </c>
      <c r="Q77" s="85" t="e">
        <f t="shared" si="36"/>
        <v>#REF!</v>
      </c>
      <c r="R77" s="37" t="e">
        <f t="shared" si="37"/>
        <v>#REF!</v>
      </c>
      <c r="S77" s="35" t="e">
        <f t="shared" si="38"/>
        <v>#REF!</v>
      </c>
      <c r="T77" s="35" t="e">
        <f t="shared" si="39"/>
        <v>#REF!</v>
      </c>
      <c r="U77" s="49" t="e">
        <f t="shared" si="40"/>
        <v>#REF!</v>
      </c>
      <c r="V77" s="49" t="e">
        <f t="shared" si="41"/>
        <v>#REF!</v>
      </c>
      <c r="W77" s="42" t="e">
        <f t="shared" si="28"/>
        <v>#REF!</v>
      </c>
      <c r="X77" s="42" t="e">
        <f t="shared" si="29"/>
        <v>#REF!</v>
      </c>
      <c r="Y77" s="27">
        <v>15</v>
      </c>
      <c r="Z77" s="27"/>
      <c r="AA77" s="27"/>
      <c r="AB77" s="120">
        <v>7.1</v>
      </c>
      <c r="AC77" s="120">
        <v>30.1</v>
      </c>
      <c r="AD77" s="120">
        <v>5</v>
      </c>
      <c r="AE77" s="122">
        <v>63.576363306963316</v>
      </c>
      <c r="AF77" s="122">
        <v>1.5729116105174787E-2</v>
      </c>
      <c r="AG77" s="122">
        <v>0.23593674157762179</v>
      </c>
      <c r="AH77" s="122">
        <v>0.23593674157762179</v>
      </c>
      <c r="AI77" s="36" t="e">
        <f t="shared" si="42"/>
        <v>#REF!</v>
      </c>
      <c r="AJ77" s="36" t="e">
        <f t="shared" si="43"/>
        <v>#REF!</v>
      </c>
      <c r="AK77" s="36" t="e">
        <f t="shared" si="44"/>
        <v>#REF!</v>
      </c>
      <c r="AL77" s="36" t="e">
        <f t="shared" si="45"/>
        <v>#REF!</v>
      </c>
    </row>
    <row r="78" spans="1:38" x14ac:dyDescent="0.25">
      <c r="A78" s="48">
        <v>76</v>
      </c>
      <c r="D78" s="48">
        <v>15</v>
      </c>
      <c r="G78" s="48">
        <v>8.6</v>
      </c>
      <c r="H78" s="48">
        <v>30.1</v>
      </c>
      <c r="I78" s="48">
        <v>5</v>
      </c>
      <c r="J78" s="35">
        <f t="shared" si="30"/>
        <v>-45.764915490343256</v>
      </c>
      <c r="K78" s="35">
        <f t="shared" si="31"/>
        <v>1</v>
      </c>
      <c r="L78" t="e">
        <f>IF(TestDataCu!G78 &gt;CupHMaximum, CuPhDefaultHigh, cuPhDefaultLow)</f>
        <v>#REF!</v>
      </c>
      <c r="M78" s="35" t="e">
        <f t="shared" si="32"/>
        <v>#REF!</v>
      </c>
      <c r="N78" s="35" t="e">
        <f t="shared" si="33"/>
        <v>#REF!</v>
      </c>
      <c r="O78" s="36">
        <f t="shared" si="34"/>
        <v>1</v>
      </c>
      <c r="P78" s="36" t="e">
        <f t="shared" si="35"/>
        <v>#REF!</v>
      </c>
      <c r="Q78" s="85" t="e">
        <f t="shared" si="36"/>
        <v>#REF!</v>
      </c>
      <c r="R78" s="37" t="e">
        <f t="shared" si="37"/>
        <v>#REF!</v>
      </c>
      <c r="S78" s="35" t="e">
        <f t="shared" si="38"/>
        <v>#REF!</v>
      </c>
      <c r="T78" s="35" t="e">
        <f t="shared" si="39"/>
        <v>#REF!</v>
      </c>
      <c r="U78" s="49" t="e">
        <f t="shared" si="40"/>
        <v>#REF!</v>
      </c>
      <c r="V78" s="49" t="e">
        <f t="shared" si="41"/>
        <v>#REF!</v>
      </c>
      <c r="W78" s="42" t="e">
        <f t="shared" si="28"/>
        <v>#REF!</v>
      </c>
      <c r="X78" s="42" t="e">
        <f t="shared" si="29"/>
        <v>#REF!</v>
      </c>
      <c r="Y78" s="27">
        <v>15</v>
      </c>
      <c r="Z78" s="27"/>
      <c r="AA78" s="27"/>
      <c r="AB78" s="120">
        <v>8.6</v>
      </c>
      <c r="AC78" s="120">
        <v>30.1</v>
      </c>
      <c r="AD78" s="120">
        <v>5</v>
      </c>
      <c r="AE78" s="58">
        <v>1</v>
      </c>
      <c r="AF78" s="122">
        <v>1</v>
      </c>
      <c r="AG78" s="58">
        <v>15</v>
      </c>
      <c r="AH78" s="122">
        <v>15</v>
      </c>
      <c r="AI78" s="36" t="e">
        <f t="shared" si="42"/>
        <v>#REF!</v>
      </c>
      <c r="AJ78" s="36" t="e">
        <f t="shared" si="43"/>
        <v>#REF!</v>
      </c>
      <c r="AK78" s="36" t="e">
        <f t="shared" si="44"/>
        <v>#REF!</v>
      </c>
      <c r="AL78" s="36" t="e">
        <f t="shared" si="45"/>
        <v>#REF!</v>
      </c>
    </row>
    <row r="79" spans="1:38" s="36" customFormat="1" x14ac:dyDescent="0.25">
      <c r="A79" s="48">
        <v>77</v>
      </c>
      <c r="B79" s="48"/>
      <c r="C79" s="48"/>
      <c r="D79" s="48">
        <v>15</v>
      </c>
      <c r="E79" s="48"/>
      <c r="F79" s="48"/>
      <c r="G79" s="48">
        <v>1</v>
      </c>
      <c r="H79" s="48">
        <v>30.1</v>
      </c>
      <c r="I79" s="48">
        <v>31</v>
      </c>
      <c r="J79" s="35">
        <f t="shared" si="30"/>
        <v>403681.03995763167</v>
      </c>
      <c r="K79" s="35">
        <f t="shared" si="31"/>
        <v>403681.03995763167</v>
      </c>
      <c r="L79" t="e">
        <f>IF(TestDataCu!G79 &gt;CupHMaximum, CuPhDefaultHigh, cuPhDefaultLow)</f>
        <v>#REF!</v>
      </c>
      <c r="M79" s="35" t="e">
        <f t="shared" si="32"/>
        <v>#REF!</v>
      </c>
      <c r="N79" s="35" t="e">
        <f t="shared" si="33"/>
        <v>#REF!</v>
      </c>
      <c r="O79" s="36">
        <f t="shared" si="34"/>
        <v>2.4772032892725279E-6</v>
      </c>
      <c r="P79" s="36" t="e">
        <f t="shared" si="35"/>
        <v>#REF!</v>
      </c>
      <c r="Q79" s="85" t="e">
        <f t="shared" si="36"/>
        <v>#REF!</v>
      </c>
      <c r="R79" s="37" t="e">
        <f t="shared" si="37"/>
        <v>#REF!</v>
      </c>
      <c r="S79" s="35" t="e">
        <f t="shared" si="38"/>
        <v>#REF!</v>
      </c>
      <c r="T79" s="35" t="e">
        <f t="shared" si="39"/>
        <v>#REF!</v>
      </c>
      <c r="U79" s="49" t="e">
        <f t="shared" si="40"/>
        <v>#REF!</v>
      </c>
      <c r="V79" s="49" t="e">
        <f t="shared" si="41"/>
        <v>#REF!</v>
      </c>
      <c r="W79" s="42" t="e">
        <f t="shared" si="28"/>
        <v>#REF!</v>
      </c>
      <c r="X79" s="42" t="e">
        <f t="shared" si="29"/>
        <v>#REF!</v>
      </c>
      <c r="Y79" s="27">
        <v>15</v>
      </c>
      <c r="Z79" s="27"/>
      <c r="AA79" s="27"/>
      <c r="AB79" s="120">
        <v>1</v>
      </c>
      <c r="AC79" s="120">
        <v>30.1</v>
      </c>
      <c r="AD79" s="120">
        <v>31</v>
      </c>
      <c r="AE79" s="58">
        <v>1</v>
      </c>
      <c r="AF79" s="122">
        <v>1</v>
      </c>
      <c r="AG79" s="58">
        <v>15</v>
      </c>
      <c r="AH79" s="122">
        <v>15</v>
      </c>
      <c r="AI79" s="36" t="e">
        <f t="shared" si="42"/>
        <v>#REF!</v>
      </c>
      <c r="AJ79" s="36" t="e">
        <f t="shared" si="43"/>
        <v>#REF!</v>
      </c>
      <c r="AK79" s="36" t="e">
        <f t="shared" si="44"/>
        <v>#REF!</v>
      </c>
      <c r="AL79" s="36" t="e">
        <f t="shared" si="45"/>
        <v>#REF!</v>
      </c>
    </row>
    <row r="80" spans="1:38" s="36" customFormat="1" x14ac:dyDescent="0.25">
      <c r="A80" s="48">
        <v>78</v>
      </c>
      <c r="B80" s="48"/>
      <c r="C80" s="48"/>
      <c r="D80" s="48">
        <v>15</v>
      </c>
      <c r="E80" s="48"/>
      <c r="F80" s="48"/>
      <c r="G80" s="48">
        <v>5</v>
      </c>
      <c r="H80" s="48">
        <v>30.1</v>
      </c>
      <c r="I80" s="48">
        <v>31</v>
      </c>
      <c r="J80" s="35">
        <f t="shared" si="30"/>
        <v>5205.9983813381205</v>
      </c>
      <c r="K80" s="35">
        <f t="shared" si="31"/>
        <v>5205.9983813381205</v>
      </c>
      <c r="L80" t="e">
        <f>IF(TestDataCu!G80 &gt;CupHMaximum, CuPhDefaultHigh, cuPhDefaultLow)</f>
        <v>#REF!</v>
      </c>
      <c r="M80" s="35" t="e">
        <f t="shared" si="32"/>
        <v>#REF!</v>
      </c>
      <c r="N80" s="35" t="e">
        <f t="shared" si="33"/>
        <v>#REF!</v>
      </c>
      <c r="O80" s="36">
        <f t="shared" si="34"/>
        <v>1.9208611427631018E-4</v>
      </c>
      <c r="P80" s="36" t="e">
        <f t="shared" si="35"/>
        <v>#REF!</v>
      </c>
      <c r="Q80" s="85" t="e">
        <f t="shared" si="36"/>
        <v>#REF!</v>
      </c>
      <c r="R80" s="37" t="e">
        <f t="shared" si="37"/>
        <v>#REF!</v>
      </c>
      <c r="S80" s="35" t="e">
        <f t="shared" si="38"/>
        <v>#REF!</v>
      </c>
      <c r="T80" s="35" t="e">
        <f t="shared" si="39"/>
        <v>#REF!</v>
      </c>
      <c r="U80" s="49" t="e">
        <f t="shared" si="40"/>
        <v>#REF!</v>
      </c>
      <c r="V80" s="49" t="e">
        <f t="shared" si="41"/>
        <v>#REF!</v>
      </c>
      <c r="W80" s="42" t="e">
        <f t="shared" si="28"/>
        <v>#REF!</v>
      </c>
      <c r="X80" s="42" t="e">
        <f t="shared" si="29"/>
        <v>#REF!</v>
      </c>
      <c r="Y80" s="27">
        <v>15</v>
      </c>
      <c r="Z80" s="27"/>
      <c r="AA80" s="27"/>
      <c r="AB80" s="120">
        <v>4</v>
      </c>
      <c r="AC80" s="120">
        <v>30.1</v>
      </c>
      <c r="AD80" s="120">
        <v>31</v>
      </c>
      <c r="AE80" s="58">
        <v>4.7193853927792953</v>
      </c>
      <c r="AF80" s="122">
        <v>0.21189199795592228</v>
      </c>
      <c r="AG80" s="58">
        <v>3.1783799693388342</v>
      </c>
      <c r="AH80" s="122">
        <v>3.1783799693388342</v>
      </c>
      <c r="AI80" s="36" t="e">
        <f t="shared" si="42"/>
        <v>#REF!</v>
      </c>
      <c r="AJ80" s="36" t="e">
        <f t="shared" si="43"/>
        <v>#REF!</v>
      </c>
      <c r="AK80" s="36" t="e">
        <f t="shared" si="44"/>
        <v>#REF!</v>
      </c>
      <c r="AL80" s="36" t="e">
        <f t="shared" si="45"/>
        <v>#REF!</v>
      </c>
    </row>
    <row r="81" spans="1:38" s="36" customFormat="1" x14ac:dyDescent="0.25">
      <c r="A81" s="48">
        <v>79</v>
      </c>
      <c r="B81" s="48"/>
      <c r="C81" s="48"/>
      <c r="D81" s="48">
        <v>15</v>
      </c>
      <c r="E81" s="48"/>
      <c r="F81" s="48"/>
      <c r="G81" s="48">
        <v>7.1</v>
      </c>
      <c r="H81" s="48">
        <v>30.1</v>
      </c>
      <c r="I81" s="48">
        <v>31</v>
      </c>
      <c r="J81" s="35">
        <f t="shared" si="30"/>
        <v>-39.358364807403746</v>
      </c>
      <c r="K81" s="35">
        <f t="shared" si="31"/>
        <v>1</v>
      </c>
      <c r="L81" t="e">
        <f>IF(TestDataCu!G81 &gt;CupHMaximum, CuPhDefaultHigh, cuPhDefaultLow)</f>
        <v>#REF!</v>
      </c>
      <c r="M81" s="35" t="e">
        <f t="shared" si="32"/>
        <v>#REF!</v>
      </c>
      <c r="N81" s="35" t="e">
        <f t="shared" si="33"/>
        <v>#REF!</v>
      </c>
      <c r="O81" s="36">
        <f>CopperThreshold/K81</f>
        <v>1</v>
      </c>
      <c r="P81" s="36" t="e">
        <f t="shared" si="35"/>
        <v>#REF!</v>
      </c>
      <c r="Q81" s="85" t="e">
        <f t="shared" si="36"/>
        <v>#REF!</v>
      </c>
      <c r="R81" s="37" t="e">
        <f t="shared" si="37"/>
        <v>#REF!</v>
      </c>
      <c r="S81" s="35" t="e">
        <f t="shared" si="38"/>
        <v>#REF!</v>
      </c>
      <c r="T81" s="35" t="e">
        <f t="shared" si="39"/>
        <v>#REF!</v>
      </c>
      <c r="U81" s="49" t="e">
        <f t="shared" si="40"/>
        <v>#REF!</v>
      </c>
      <c r="V81" s="49" t="e">
        <f t="shared" si="41"/>
        <v>#REF!</v>
      </c>
      <c r="W81" s="42" t="e">
        <f t="shared" si="28"/>
        <v>#REF!</v>
      </c>
      <c r="X81" s="42" t="e">
        <f t="shared" si="29"/>
        <v>#REF!</v>
      </c>
      <c r="Y81" s="27">
        <v>15</v>
      </c>
      <c r="Z81" s="27"/>
      <c r="AA81" s="27"/>
      <c r="AB81" s="120">
        <v>7.1</v>
      </c>
      <c r="AC81" s="120">
        <v>30.1</v>
      </c>
      <c r="AD81" s="120">
        <v>31</v>
      </c>
      <c r="AE81" s="58">
        <v>1</v>
      </c>
      <c r="AF81" s="122">
        <v>1</v>
      </c>
      <c r="AG81" s="58">
        <v>15</v>
      </c>
      <c r="AH81" s="122">
        <v>15</v>
      </c>
      <c r="AI81" s="36" t="e">
        <f t="shared" si="42"/>
        <v>#REF!</v>
      </c>
      <c r="AJ81" s="36" t="e">
        <f t="shared" si="43"/>
        <v>#REF!</v>
      </c>
      <c r="AK81" s="36" t="e">
        <f t="shared" si="44"/>
        <v>#REF!</v>
      </c>
      <c r="AL81" s="36" t="e">
        <f t="shared" si="45"/>
        <v>#REF!</v>
      </c>
    </row>
    <row r="82" spans="1:38" x14ac:dyDescent="0.25">
      <c r="A82" s="48">
        <v>80</v>
      </c>
      <c r="D82" s="48">
        <v>15</v>
      </c>
      <c r="G82" s="48">
        <v>8.6</v>
      </c>
      <c r="H82" s="48">
        <v>30.1</v>
      </c>
      <c r="I82" s="48">
        <v>31</v>
      </c>
      <c r="J82" s="35">
        <f t="shared" si="30"/>
        <v>-169.93808550651568</v>
      </c>
      <c r="K82" s="35">
        <f t="shared" si="31"/>
        <v>1</v>
      </c>
      <c r="L82" t="e">
        <f>IF(TestDataCu!G82 &gt;CupHMaximum, CuPhDefaultHigh, cuPhDefaultLow)</f>
        <v>#REF!</v>
      </c>
      <c r="M82" s="35" t="e">
        <f t="shared" si="32"/>
        <v>#REF!</v>
      </c>
      <c r="N82" s="35" t="e">
        <f t="shared" si="33"/>
        <v>#REF!</v>
      </c>
      <c r="O82" s="36">
        <f t="shared" si="34"/>
        <v>1</v>
      </c>
      <c r="P82" s="36" t="e">
        <f t="shared" si="35"/>
        <v>#REF!</v>
      </c>
      <c r="Q82" s="85" t="e">
        <f t="shared" si="36"/>
        <v>#REF!</v>
      </c>
      <c r="R82" s="37" t="e">
        <f t="shared" si="37"/>
        <v>#REF!</v>
      </c>
      <c r="S82" s="35" t="e">
        <f t="shared" si="38"/>
        <v>#REF!</v>
      </c>
      <c r="T82" s="35" t="e">
        <f t="shared" si="39"/>
        <v>#REF!</v>
      </c>
      <c r="U82" s="49" t="e">
        <f t="shared" si="40"/>
        <v>#REF!</v>
      </c>
      <c r="V82" s="49" t="e">
        <f t="shared" si="41"/>
        <v>#REF!</v>
      </c>
      <c r="W82" s="42" t="e">
        <f t="shared" si="28"/>
        <v>#REF!</v>
      </c>
      <c r="X82" s="42" t="e">
        <f t="shared" si="29"/>
        <v>#REF!</v>
      </c>
      <c r="Y82" s="27">
        <v>15</v>
      </c>
      <c r="Z82" s="27"/>
      <c r="AA82" s="27"/>
      <c r="AB82" s="120">
        <v>8.6</v>
      </c>
      <c r="AC82" s="120">
        <v>30.1</v>
      </c>
      <c r="AD82" s="120">
        <v>31</v>
      </c>
      <c r="AE82" s="58">
        <v>1</v>
      </c>
      <c r="AF82" s="122">
        <v>1</v>
      </c>
      <c r="AG82" s="58">
        <v>15</v>
      </c>
      <c r="AH82" s="122">
        <v>15</v>
      </c>
      <c r="AI82" s="36" t="e">
        <f t="shared" si="42"/>
        <v>#REF!</v>
      </c>
      <c r="AJ82" s="36" t="e">
        <f t="shared" si="43"/>
        <v>#REF!</v>
      </c>
      <c r="AK82" s="36" t="e">
        <f t="shared" si="44"/>
        <v>#REF!</v>
      </c>
      <c r="AL82" s="36" t="e">
        <f t="shared" si="45"/>
        <v>#REF!</v>
      </c>
    </row>
    <row r="83" spans="1:38" x14ac:dyDescent="0.25">
      <c r="AB83"/>
      <c r="AC83"/>
      <c r="AD83"/>
      <c r="AE83"/>
      <c r="AF83"/>
      <c r="AG83"/>
      <c r="AH83"/>
    </row>
    <row r="84" spans="1:38" x14ac:dyDescent="0.25">
      <c r="AB84"/>
      <c r="AC84"/>
      <c r="AD84"/>
      <c r="AE84"/>
      <c r="AF84"/>
      <c r="AG84"/>
      <c r="AH84"/>
    </row>
    <row r="85" spans="1:38" x14ac:dyDescent="0.25">
      <c r="AB85"/>
      <c r="AC85"/>
      <c r="AD85"/>
      <c r="AE85"/>
      <c r="AF85"/>
      <c r="AG85"/>
      <c r="AH85"/>
    </row>
    <row r="86" spans="1:38" x14ac:dyDescent="0.25">
      <c r="AE86"/>
      <c r="AF86"/>
      <c r="AG86"/>
      <c r="AH86"/>
    </row>
    <row r="87" spans="1:38" x14ac:dyDescent="0.25">
      <c r="AE87"/>
      <c r="AF87"/>
      <c r="AG87"/>
      <c r="AH87"/>
    </row>
    <row r="88" spans="1:38" x14ac:dyDescent="0.25">
      <c r="AE88"/>
      <c r="AF88"/>
      <c r="AG88"/>
      <c r="AH88"/>
    </row>
    <row r="89" spans="1:38" x14ac:dyDescent="0.25">
      <c r="AE89"/>
      <c r="AF89"/>
      <c r="AG89"/>
      <c r="AH89"/>
    </row>
    <row r="90" spans="1:38" x14ac:dyDescent="0.25">
      <c r="AE90"/>
      <c r="AF90"/>
      <c r="AG90"/>
      <c r="AH90"/>
    </row>
  </sheetData>
  <sheetProtection algorithmName="SHA-512" hashValue="DBhbf1Z3F3cgwtb9U1aQCniPDQ8f5z/6tsdS6K+7GRKtISsWvKHcx8x+1nddRF2oh4DalUpJ3qKjArImuuphvw==" saltValue="7DewobvaOUuQ52K3UxdaIw==" spinCount="100000" sheet="1" objects="1" scenarios="1"/>
  <phoneticPr fontId="3" type="noConversion"/>
  <printOptions gridLines="1"/>
  <pageMargins left="0.21" right="0.18" top="0.59" bottom="0.56000000000000005" header="0.5" footer="0.5"/>
  <pageSetup paperSize="9" orientation="landscape" horizontalDpi="4294967293" verticalDpi="300"/>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tabColor indexed="42"/>
  </sheetPr>
  <dimension ref="A1:AB1004"/>
  <sheetViews>
    <sheetView showGridLines="0" zoomScaleNormal="100" zoomScaleSheetLayoutView="100" workbookViewId="0">
      <selection activeCell="C13" sqref="C13"/>
    </sheetView>
  </sheetViews>
  <sheetFormatPr defaultColWidth="9.21875" defaultRowHeight="12.75" customHeight="1" x14ac:dyDescent="0.2"/>
  <cols>
    <col min="1" max="1" width="28.77734375" style="17" customWidth="1"/>
    <col min="2" max="2" width="5.77734375" style="150" customWidth="1"/>
    <col min="3" max="3" width="43.5546875" style="150" customWidth="1"/>
    <col min="4" max="4" width="21.77734375" style="150" customWidth="1"/>
    <col min="5" max="5" width="8.44140625" style="150" customWidth="1"/>
    <col min="6" max="6" width="11.77734375" style="150" customWidth="1"/>
    <col min="7" max="9" width="11.21875" style="150" customWidth="1"/>
    <col min="10" max="12" width="7.5546875" style="151" customWidth="1"/>
    <col min="13" max="13" width="10.5546875" style="152" customWidth="1"/>
    <col min="14" max="14" width="9.44140625" style="152" customWidth="1"/>
    <col min="15" max="15" width="12" style="152" customWidth="1"/>
    <col min="16" max="16" width="14" style="152" customWidth="1"/>
    <col min="17" max="17" width="10.77734375" style="152" customWidth="1"/>
    <col min="18" max="18" width="9.77734375" style="152" customWidth="1"/>
    <col min="19" max="19" width="11.77734375" style="152" customWidth="1"/>
    <col min="20" max="20" width="14.21875" style="152" customWidth="1"/>
    <col min="21" max="21" width="10.5546875" style="153" customWidth="1"/>
    <col min="22" max="22" width="8.44140625" style="153" customWidth="1"/>
    <col min="23" max="23" width="12.44140625" style="153" customWidth="1"/>
    <col min="24" max="24" width="14.77734375" style="153" customWidth="1"/>
    <col min="25" max="25" width="11.77734375" style="153" customWidth="1"/>
    <col min="26" max="26" width="8.44140625" style="153" customWidth="1"/>
    <col min="27" max="27" width="12.44140625" style="153" customWidth="1"/>
    <col min="28" max="28" width="14.77734375" style="153" customWidth="1"/>
    <col min="29" max="16384" width="9.21875" style="17"/>
  </cols>
  <sheetData>
    <row r="1" spans="1:28" s="24" customFormat="1" ht="72" customHeight="1" x14ac:dyDescent="0.2">
      <c r="A1" s="54"/>
      <c r="B1" s="54"/>
      <c r="C1" s="54"/>
      <c r="D1" s="54"/>
      <c r="E1" s="54"/>
      <c r="F1" s="54"/>
      <c r="G1" s="54"/>
      <c r="H1" s="54"/>
      <c r="I1" s="54"/>
      <c r="J1" s="54"/>
      <c r="K1" s="54"/>
      <c r="L1" s="54"/>
      <c r="M1" s="54"/>
      <c r="N1" s="54"/>
      <c r="O1" s="54"/>
      <c r="P1" s="54"/>
      <c r="Q1" s="54"/>
      <c r="R1" s="54"/>
      <c r="S1" s="54"/>
      <c r="T1" s="54"/>
      <c r="U1" s="54"/>
      <c r="V1" s="54"/>
      <c r="W1" s="54"/>
      <c r="X1" s="54"/>
      <c r="Y1" s="54"/>
      <c r="Z1" s="54"/>
      <c r="AA1" s="54"/>
      <c r="AB1" s="54"/>
    </row>
    <row r="2" spans="1:28" s="357" customFormat="1" ht="15" customHeight="1" thickBot="1" x14ac:dyDescent="0.3">
      <c r="E2" s="358"/>
      <c r="F2" s="358"/>
      <c r="G2" s="358"/>
      <c r="H2" s="358"/>
      <c r="I2" s="358"/>
      <c r="J2" s="358"/>
    </row>
    <row r="3" spans="1:28" s="25" customFormat="1" ht="71.25" customHeight="1" thickBot="1" x14ac:dyDescent="0.25">
      <c r="B3" s="154" t="s">
        <v>37</v>
      </c>
      <c r="C3" s="155"/>
      <c r="D3" s="155"/>
      <c r="E3" s="155"/>
      <c r="F3" s="155"/>
      <c r="G3" s="155"/>
      <c r="H3" s="155"/>
      <c r="I3" s="155"/>
      <c r="J3" s="155"/>
      <c r="K3" s="155"/>
      <c r="L3" s="156"/>
      <c r="M3" s="157" t="s">
        <v>38</v>
      </c>
      <c r="N3" s="158"/>
      <c r="O3" s="158"/>
      <c r="P3" s="159"/>
      <c r="Q3" s="160" t="s">
        <v>39</v>
      </c>
      <c r="R3" s="161"/>
      <c r="S3" s="161"/>
      <c r="T3" s="162"/>
      <c r="U3" s="163" t="s">
        <v>189</v>
      </c>
      <c r="V3" s="164"/>
      <c r="W3" s="164"/>
      <c r="X3" s="165"/>
      <c r="Y3" s="369" t="s">
        <v>486</v>
      </c>
      <c r="Z3" s="370"/>
      <c r="AA3" s="370"/>
      <c r="AB3" s="371"/>
    </row>
    <row r="4" spans="1:28" s="26" customFormat="1" ht="54.75" customHeight="1" thickBot="1" x14ac:dyDescent="0.25">
      <c r="A4" s="365">
        <f t="array" ref="A4">SUM(ModelConstantsNi!D$7:D$26*(6^ModelConstantsNi!E$7:E$26)*(20^ModelConstantsNi!F$7:F$26)*(88^ModelConstantsNi!G$7:G$26))</f>
        <v>42.522378227780621</v>
      </c>
      <c r="B4" s="166" t="s">
        <v>64</v>
      </c>
      <c r="C4" s="167" t="s">
        <v>3</v>
      </c>
      <c r="D4" s="167" t="s">
        <v>59</v>
      </c>
      <c r="E4" s="167" t="s">
        <v>5</v>
      </c>
      <c r="F4" s="167" t="s">
        <v>511</v>
      </c>
      <c r="G4" s="167" t="s">
        <v>512</v>
      </c>
      <c r="H4" s="167" t="s">
        <v>513</v>
      </c>
      <c r="I4" s="167" t="s">
        <v>514</v>
      </c>
      <c r="J4" s="167" t="s">
        <v>2</v>
      </c>
      <c r="K4" s="167" t="s">
        <v>0</v>
      </c>
      <c r="L4" s="168" t="s">
        <v>1</v>
      </c>
      <c r="M4" s="169" t="s">
        <v>515</v>
      </c>
      <c r="N4" s="170" t="s">
        <v>12</v>
      </c>
      <c r="O4" s="170" t="s">
        <v>516</v>
      </c>
      <c r="P4" s="171" t="s">
        <v>40</v>
      </c>
      <c r="Q4" s="172" t="s">
        <v>517</v>
      </c>
      <c r="R4" s="173" t="s">
        <v>12</v>
      </c>
      <c r="S4" s="173" t="s">
        <v>518</v>
      </c>
      <c r="T4" s="174" t="s">
        <v>40</v>
      </c>
      <c r="U4" s="175" t="s">
        <v>519</v>
      </c>
      <c r="V4" s="176" t="s">
        <v>12</v>
      </c>
      <c r="W4" s="176" t="s">
        <v>520</v>
      </c>
      <c r="X4" s="177" t="s">
        <v>40</v>
      </c>
      <c r="Y4" s="372" t="s">
        <v>521</v>
      </c>
      <c r="Z4" s="373" t="s">
        <v>12</v>
      </c>
      <c r="AA4" s="373" t="s">
        <v>522</v>
      </c>
      <c r="AB4" s="374" t="s">
        <v>40</v>
      </c>
    </row>
    <row r="5" spans="1:28" ht="12.75" customHeight="1" x14ac:dyDescent="0.2">
      <c r="B5" s="117">
        <v>1</v>
      </c>
      <c r="C5" s="485"/>
      <c r="D5" s="117"/>
      <c r="E5" s="117"/>
      <c r="F5" s="117">
        <v>15</v>
      </c>
      <c r="G5" s="117"/>
      <c r="H5" s="117"/>
      <c r="I5" s="117"/>
      <c r="J5" s="117">
        <v>5.8</v>
      </c>
      <c r="K5" s="117">
        <v>10</v>
      </c>
      <c r="L5" s="117">
        <v>60</v>
      </c>
      <c r="M5" s="486">
        <v>11.408962126675988</v>
      </c>
      <c r="N5" s="486">
        <v>8.7650391761914886E-2</v>
      </c>
      <c r="O5" s="128">
        <v>1.3147558764287233</v>
      </c>
      <c r="P5" s="129">
        <v>1.3147558764287233</v>
      </c>
      <c r="Q5" s="119">
        <v>19.900634820283667</v>
      </c>
      <c r="R5" s="119">
        <v>0.54772122087734632</v>
      </c>
      <c r="S5" s="119"/>
      <c r="T5" s="119"/>
      <c r="U5" s="126">
        <v>2124.2036363697521</v>
      </c>
      <c r="V5" s="126">
        <v>5.7904053026764456E-2</v>
      </c>
      <c r="W5" s="126"/>
      <c r="X5" s="126"/>
      <c r="Y5" s="362">
        <v>30.980942616659998</v>
      </c>
      <c r="Z5" s="362">
        <v>0.12911162999440179</v>
      </c>
      <c r="AA5" s="362"/>
      <c r="AB5" s="362"/>
    </row>
    <row r="6" spans="1:28" ht="12.75" customHeight="1" x14ac:dyDescent="0.2">
      <c r="B6" s="120">
        <v>2</v>
      </c>
      <c r="C6" s="481"/>
      <c r="D6" s="120"/>
      <c r="E6" s="120"/>
      <c r="F6" s="120">
        <v>15</v>
      </c>
      <c r="G6" s="120"/>
      <c r="H6" s="120"/>
      <c r="I6" s="120"/>
      <c r="J6" s="120">
        <v>6</v>
      </c>
      <c r="K6" s="120">
        <v>10</v>
      </c>
      <c r="L6" s="120">
        <v>60</v>
      </c>
      <c r="M6" s="58">
        <v>11.408962126675988</v>
      </c>
      <c r="N6" s="58">
        <v>8.7650391761914886E-2</v>
      </c>
      <c r="O6" s="121">
        <v>1.3147558764287233</v>
      </c>
      <c r="P6" s="122">
        <v>1.3147558764287233</v>
      </c>
      <c r="Q6" s="124">
        <v>22.470136411246479</v>
      </c>
      <c r="R6" s="124">
        <v>0.48508828787280817</v>
      </c>
      <c r="S6" s="124"/>
      <c r="T6" s="124"/>
      <c r="U6" s="127">
        <v>2134.9373175440669</v>
      </c>
      <c r="V6" s="127">
        <v>5.7612932702630126E-2</v>
      </c>
      <c r="W6" s="127"/>
      <c r="X6" s="127"/>
      <c r="Y6" s="364">
        <v>30.2074398358724</v>
      </c>
      <c r="Z6" s="364">
        <v>0.13241770973420458</v>
      </c>
      <c r="AA6" s="364"/>
      <c r="AB6" s="364"/>
    </row>
    <row r="7" spans="1:28" ht="12.75" customHeight="1" x14ac:dyDescent="0.2">
      <c r="B7" s="120">
        <v>3</v>
      </c>
      <c r="C7" s="481"/>
      <c r="D7" s="120"/>
      <c r="E7" s="120"/>
      <c r="F7" s="120">
        <v>15</v>
      </c>
      <c r="G7" s="120"/>
      <c r="H7" s="120"/>
      <c r="I7" s="120"/>
      <c r="J7" s="120">
        <v>6.2</v>
      </c>
      <c r="K7" s="120">
        <v>10</v>
      </c>
      <c r="L7" s="120">
        <v>60</v>
      </c>
      <c r="M7" s="58">
        <v>12.42564419188443</v>
      </c>
      <c r="N7" s="58">
        <v>8.0478724849785313E-2</v>
      </c>
      <c r="O7" s="121">
        <v>1.2071808727467797</v>
      </c>
      <c r="P7" s="122">
        <v>1.2071808727467797</v>
      </c>
      <c r="Q7" s="124">
        <v>25.039638002209301</v>
      </c>
      <c r="R7" s="124">
        <v>0.43530980755545545</v>
      </c>
      <c r="S7" s="124"/>
      <c r="T7" s="124"/>
      <c r="U7" s="127">
        <v>2144.5847681091873</v>
      </c>
      <c r="V7" s="127">
        <v>5.7353759958131766E-2</v>
      </c>
      <c r="W7" s="127"/>
      <c r="X7" s="127"/>
      <c r="Y7" s="364">
        <v>29.3753508530191</v>
      </c>
      <c r="Z7" s="364">
        <v>0.13616858637754428</v>
      </c>
      <c r="AA7" s="364"/>
      <c r="AB7" s="364"/>
    </row>
    <row r="8" spans="1:28" ht="12.75" customHeight="1" x14ac:dyDescent="0.2">
      <c r="B8" s="120">
        <v>4</v>
      </c>
      <c r="C8" s="481"/>
      <c r="D8" s="120"/>
      <c r="E8" s="120"/>
      <c r="F8" s="120">
        <v>15</v>
      </c>
      <c r="G8" s="120"/>
      <c r="H8" s="120"/>
      <c r="I8" s="120"/>
      <c r="J8" s="120">
        <v>8.4</v>
      </c>
      <c r="K8" s="120">
        <v>10</v>
      </c>
      <c r="L8" s="120">
        <v>60</v>
      </c>
      <c r="M8" s="122">
        <v>16.490018797776656</v>
      </c>
      <c r="N8" s="122">
        <v>6.0642744696860484E-2</v>
      </c>
      <c r="O8" s="121">
        <v>0.90964117045290727</v>
      </c>
      <c r="P8" s="122">
        <v>0.90964117045290727</v>
      </c>
      <c r="Q8" s="124">
        <v>53.304155502800292</v>
      </c>
      <c r="R8" s="124">
        <v>0.20448687156158729</v>
      </c>
      <c r="S8" s="124"/>
      <c r="T8" s="124"/>
      <c r="U8" s="127">
        <v>123</v>
      </c>
      <c r="V8" s="127">
        <v>1</v>
      </c>
      <c r="W8" s="127"/>
      <c r="X8" s="127"/>
      <c r="Y8" s="364">
        <v>8.5351180926741694</v>
      </c>
      <c r="Z8" s="364">
        <v>0.46865198074216047</v>
      </c>
      <c r="AA8" s="364"/>
      <c r="AB8" s="364"/>
    </row>
    <row r="9" spans="1:28" ht="12.75" customHeight="1" x14ac:dyDescent="0.2">
      <c r="B9" s="120">
        <v>5</v>
      </c>
      <c r="C9" s="481"/>
      <c r="D9" s="120"/>
      <c r="E9" s="120"/>
      <c r="F9" s="120">
        <v>15</v>
      </c>
      <c r="G9" s="120"/>
      <c r="H9" s="120"/>
      <c r="I9" s="120"/>
      <c r="J9" s="120">
        <v>8.6999999999999993</v>
      </c>
      <c r="K9" s="120">
        <v>10</v>
      </c>
      <c r="L9" s="120">
        <v>60</v>
      </c>
      <c r="M9" s="58">
        <v>14.791738177446177</v>
      </c>
      <c r="N9" s="58">
        <v>6.760530696282592E-2</v>
      </c>
      <c r="O9" s="121">
        <v>1.0140796044423888</v>
      </c>
      <c r="P9" s="122">
        <v>1.0140796044423888</v>
      </c>
      <c r="Q9" s="124">
        <v>57.158407889244494</v>
      </c>
      <c r="R9" s="124">
        <v>0.19069810378765037</v>
      </c>
      <c r="S9" s="124"/>
      <c r="T9" s="124"/>
      <c r="U9" s="127">
        <v>123</v>
      </c>
      <c r="V9" s="127">
        <v>1</v>
      </c>
      <c r="W9" s="127"/>
      <c r="X9" s="127"/>
      <c r="Y9" s="364">
        <v>4</v>
      </c>
      <c r="Z9" s="364">
        <v>1</v>
      </c>
      <c r="AA9" s="364"/>
      <c r="AB9" s="364"/>
    </row>
    <row r="10" spans="1:28" ht="12.75" customHeight="1" x14ac:dyDescent="0.2">
      <c r="B10" s="120">
        <v>6</v>
      </c>
      <c r="C10" s="481"/>
      <c r="D10" s="120"/>
      <c r="E10" s="120"/>
      <c r="F10" s="120">
        <v>15</v>
      </c>
      <c r="G10" s="120"/>
      <c r="H10" s="120"/>
      <c r="I10" s="120"/>
      <c r="J10" s="120">
        <v>8.5</v>
      </c>
      <c r="K10" s="120">
        <v>10</v>
      </c>
      <c r="L10" s="120">
        <v>60</v>
      </c>
      <c r="M10" s="58">
        <v>14.791738177446177</v>
      </c>
      <c r="N10" s="58">
        <v>6.760530696282592E-2</v>
      </c>
      <c r="O10" s="121">
        <v>1.0140796044423888</v>
      </c>
      <c r="P10" s="122">
        <v>1.0140796044423888</v>
      </c>
      <c r="Q10" s="124">
        <v>54.588906298281685</v>
      </c>
      <c r="R10" s="124">
        <v>0.19967426972141231</v>
      </c>
      <c r="S10" s="124"/>
      <c r="T10" s="124"/>
      <c r="U10" s="127">
        <v>123</v>
      </c>
      <c r="V10" s="127">
        <v>1</v>
      </c>
      <c r="W10" s="127"/>
      <c r="X10" s="127"/>
      <c r="Y10" s="364">
        <v>6.7511650218549999</v>
      </c>
      <c r="Z10" s="364">
        <v>0.59249033123188721</v>
      </c>
      <c r="AA10" s="364"/>
      <c r="AB10" s="364"/>
    </row>
    <row r="11" spans="1:28" ht="12.75" customHeight="1" x14ac:dyDescent="0.2">
      <c r="B11" s="120">
        <v>7</v>
      </c>
      <c r="C11" s="481"/>
      <c r="D11" s="120"/>
      <c r="E11" s="120"/>
      <c r="F11" s="120">
        <v>15</v>
      </c>
      <c r="G11" s="120"/>
      <c r="H11" s="120"/>
      <c r="I11" s="120"/>
      <c r="J11" s="120">
        <v>7</v>
      </c>
      <c r="K11" s="120">
        <v>10</v>
      </c>
      <c r="L11" s="120">
        <v>3</v>
      </c>
      <c r="M11" s="122">
        <v>38.400494451473435</v>
      </c>
      <c r="N11" s="122">
        <v>2.6041331349618332E-2</v>
      </c>
      <c r="O11" s="121">
        <v>0.39061997024427497</v>
      </c>
      <c r="P11" s="122">
        <v>0.39061997024427497</v>
      </c>
      <c r="Q11" s="124">
        <v>41.90417817625503</v>
      </c>
      <c r="R11" s="124">
        <v>0.26011725976710542</v>
      </c>
      <c r="S11" s="124"/>
      <c r="T11" s="124"/>
      <c r="U11" s="127">
        <v>146.69261725969935</v>
      </c>
      <c r="V11" s="127">
        <v>0.8384880050387622</v>
      </c>
      <c r="W11" s="127"/>
      <c r="X11" s="127"/>
      <c r="Y11" s="364">
        <v>23.971348107640001</v>
      </c>
      <c r="Z11" s="364">
        <v>0.16686587596319394</v>
      </c>
      <c r="AA11" s="364"/>
      <c r="AB11" s="364"/>
    </row>
    <row r="12" spans="1:28" ht="12.75" customHeight="1" x14ac:dyDescent="0.2">
      <c r="B12" s="120">
        <v>8</v>
      </c>
      <c r="C12" s="481"/>
      <c r="D12" s="120"/>
      <c r="E12" s="120"/>
      <c r="F12" s="120">
        <v>15</v>
      </c>
      <c r="G12" s="120"/>
      <c r="H12" s="120"/>
      <c r="I12" s="120"/>
      <c r="J12" s="120">
        <v>7</v>
      </c>
      <c r="K12" s="120">
        <v>10</v>
      </c>
      <c r="L12" s="120">
        <v>3.1</v>
      </c>
      <c r="M12" s="122">
        <v>38.405972599593767</v>
      </c>
      <c r="N12" s="122">
        <v>2.6037616868230994E-2</v>
      </c>
      <c r="O12" s="121">
        <v>0.39056425302346492</v>
      </c>
      <c r="P12" s="122">
        <v>0.39056425302346492</v>
      </c>
      <c r="Q12" s="124">
        <v>41.832085192993318</v>
      </c>
      <c r="R12" s="124">
        <v>0.2605655431641189</v>
      </c>
      <c r="S12" s="124"/>
      <c r="T12" s="124"/>
      <c r="U12" s="127">
        <v>153.83947370142147</v>
      </c>
      <c r="V12" s="127">
        <v>0.79953471654956321</v>
      </c>
      <c r="W12" s="127"/>
      <c r="X12" s="127"/>
      <c r="Y12" s="364">
        <v>23.936726560017199</v>
      </c>
      <c r="Z12" s="364">
        <v>0.16710722704588249</v>
      </c>
      <c r="AA12" s="364"/>
      <c r="AB12" s="364"/>
    </row>
    <row r="13" spans="1:28" ht="12.75" customHeight="1" x14ac:dyDescent="0.2">
      <c r="B13" s="120">
        <v>9</v>
      </c>
      <c r="C13" s="481"/>
      <c r="D13" s="120"/>
      <c r="E13" s="120"/>
      <c r="F13" s="120">
        <v>15</v>
      </c>
      <c r="G13" s="120"/>
      <c r="H13" s="120"/>
      <c r="I13" s="120"/>
      <c r="J13" s="120">
        <v>7</v>
      </c>
      <c r="K13" s="120">
        <v>10</v>
      </c>
      <c r="L13" s="120">
        <v>3.3</v>
      </c>
      <c r="M13" s="122">
        <v>38.416922974813517</v>
      </c>
      <c r="N13" s="122">
        <v>2.603019509541691E-2</v>
      </c>
      <c r="O13" s="121">
        <v>0.39045292643125362</v>
      </c>
      <c r="P13" s="122">
        <v>0.39045292643125362</v>
      </c>
      <c r="Q13" s="124">
        <v>41.694625497840235</v>
      </c>
      <c r="R13" s="124">
        <v>0.26142458098261645</v>
      </c>
      <c r="S13" s="124"/>
      <c r="T13" s="124"/>
      <c r="U13" s="127">
        <v>167.85016079189248</v>
      </c>
      <c r="V13" s="127">
        <v>0.73279643832156016</v>
      </c>
      <c r="W13" s="127"/>
      <c r="X13" s="127"/>
      <c r="Y13" s="364">
        <v>23.8680702592142</v>
      </c>
      <c r="Z13" s="364">
        <v>0.16758790956113478</v>
      </c>
      <c r="AA13" s="364"/>
      <c r="AB13" s="364"/>
    </row>
    <row r="14" spans="1:28" ht="12.75" customHeight="1" x14ac:dyDescent="0.2">
      <c r="B14" s="120">
        <v>10</v>
      </c>
      <c r="C14" s="481"/>
      <c r="D14" s="120"/>
      <c r="E14" s="120"/>
      <c r="F14" s="120">
        <v>15</v>
      </c>
      <c r="G14" s="120"/>
      <c r="H14" s="120"/>
      <c r="I14" s="120"/>
      <c r="J14" s="120">
        <v>7</v>
      </c>
      <c r="K14" s="120">
        <v>10</v>
      </c>
      <c r="L14" s="120">
        <v>92</v>
      </c>
      <c r="M14" s="122">
        <v>42.532756325478658</v>
      </c>
      <c r="N14" s="122">
        <v>2.3511290741365942E-2</v>
      </c>
      <c r="O14" s="121">
        <v>0.35266936112048913</v>
      </c>
      <c r="P14" s="122">
        <v>0.35266936112048913</v>
      </c>
      <c r="Q14" s="124">
        <v>34.37784928474548</v>
      </c>
      <c r="R14" s="124">
        <v>0.31706462814812181</v>
      </c>
      <c r="S14" s="124"/>
      <c r="T14" s="124"/>
      <c r="U14" s="127">
        <v>1521.5541664600953</v>
      </c>
      <c r="V14" s="127">
        <v>8.0838397154246719E-2</v>
      </c>
      <c r="W14" s="127"/>
      <c r="X14" s="127"/>
      <c r="Y14" s="364">
        <v>28.417917687084099</v>
      </c>
      <c r="Z14" s="364">
        <v>0.14075626666404181</v>
      </c>
      <c r="AA14" s="364"/>
      <c r="AB14" s="364"/>
    </row>
    <row r="15" spans="1:28" ht="12.75" customHeight="1" x14ac:dyDescent="0.2">
      <c r="B15" s="120">
        <v>11</v>
      </c>
      <c r="C15" s="481"/>
      <c r="D15" s="120"/>
      <c r="E15" s="120"/>
      <c r="F15" s="120">
        <v>15</v>
      </c>
      <c r="G15" s="120"/>
      <c r="H15" s="120"/>
      <c r="I15" s="120"/>
      <c r="J15" s="120">
        <v>7</v>
      </c>
      <c r="K15" s="120">
        <v>10</v>
      </c>
      <c r="L15" s="120">
        <v>93</v>
      </c>
      <c r="M15" s="122">
        <v>42.571163742788031</v>
      </c>
      <c r="N15" s="122">
        <v>2.3490079013153822E-2</v>
      </c>
      <c r="O15" s="121">
        <v>0.35235118519730735</v>
      </c>
      <c r="P15" s="122">
        <v>0.35235118519730735</v>
      </c>
      <c r="Q15" s="124">
        <v>34.354079982973019</v>
      </c>
      <c r="R15" s="124">
        <v>0.3172840025232051</v>
      </c>
      <c r="S15" s="124"/>
      <c r="T15" s="124"/>
      <c r="U15" s="127">
        <v>1521.5541664600953</v>
      </c>
      <c r="V15" s="127">
        <v>8.0838397154246719E-2</v>
      </c>
      <c r="W15" s="127"/>
      <c r="X15" s="127"/>
      <c r="Y15" s="364">
        <v>28.417917687084099</v>
      </c>
      <c r="Z15" s="364">
        <v>0.14075626666404181</v>
      </c>
      <c r="AA15" s="364"/>
      <c r="AB15" s="364"/>
    </row>
    <row r="16" spans="1:28" ht="12.75" customHeight="1" x14ac:dyDescent="0.2">
      <c r="B16" s="120">
        <v>12</v>
      </c>
      <c r="C16" s="481"/>
      <c r="D16" s="120"/>
      <c r="E16" s="120"/>
      <c r="F16" s="120">
        <v>15</v>
      </c>
      <c r="G16" s="120"/>
      <c r="H16" s="120"/>
      <c r="I16" s="120"/>
      <c r="J16" s="120">
        <v>7</v>
      </c>
      <c r="K16" s="120">
        <v>10</v>
      </c>
      <c r="L16" s="120">
        <v>95</v>
      </c>
      <c r="M16" s="122">
        <v>42.571163742788031</v>
      </c>
      <c r="N16" s="122">
        <v>2.3490079013153822E-2</v>
      </c>
      <c r="O16" s="121">
        <v>0.35235118519730735</v>
      </c>
      <c r="P16" s="122">
        <v>0.35235118519730735</v>
      </c>
      <c r="Q16" s="124">
        <v>34.307298664928283</v>
      </c>
      <c r="R16" s="124">
        <v>0.31771664993090432</v>
      </c>
      <c r="S16" s="124"/>
      <c r="T16" s="124"/>
      <c r="U16" s="127">
        <v>1521.5541664600953</v>
      </c>
      <c r="V16" s="127">
        <v>8.0838397154246719E-2</v>
      </c>
      <c r="W16" s="127"/>
      <c r="X16" s="127"/>
      <c r="Y16" s="364">
        <v>28.417917687084099</v>
      </c>
      <c r="Z16" s="364">
        <v>0.14075626666404181</v>
      </c>
      <c r="AA16" s="364"/>
      <c r="AB16" s="364"/>
    </row>
    <row r="17" spans="2:28" ht="12.75" customHeight="1" x14ac:dyDescent="0.2">
      <c r="B17" s="120">
        <v>13</v>
      </c>
      <c r="C17" s="481"/>
      <c r="D17" s="120"/>
      <c r="E17" s="120"/>
      <c r="F17" s="120">
        <v>15</v>
      </c>
      <c r="G17" s="120"/>
      <c r="H17" s="120"/>
      <c r="I17" s="120"/>
      <c r="J17" s="120">
        <v>7</v>
      </c>
      <c r="K17" s="120">
        <v>10</v>
      </c>
      <c r="L17" s="120">
        <v>60</v>
      </c>
      <c r="M17" s="122">
        <v>41.212805333547522</v>
      </c>
      <c r="N17" s="122">
        <v>2.4264303094795461E-2</v>
      </c>
      <c r="O17" s="121">
        <v>0.36396454642193193</v>
      </c>
      <c r="P17" s="122">
        <v>0.36396454642193193</v>
      </c>
      <c r="Q17" s="124">
        <v>35.31764436606057</v>
      </c>
      <c r="R17" s="124">
        <v>0.30862760514329901</v>
      </c>
      <c r="S17" s="124"/>
      <c r="T17" s="124"/>
      <c r="U17" s="127">
        <v>899.8961993466969</v>
      </c>
      <c r="V17" s="127">
        <v>0.13668243080623638</v>
      </c>
      <c r="W17" s="127"/>
      <c r="X17" s="127"/>
      <c r="Y17" s="364">
        <v>24.914240270697899</v>
      </c>
      <c r="Z17" s="364">
        <v>0.16055075155972043</v>
      </c>
      <c r="AA17" s="364"/>
      <c r="AB17" s="364"/>
    </row>
    <row r="18" spans="2:28" ht="12.75" customHeight="1" x14ac:dyDescent="0.2">
      <c r="B18" s="120">
        <v>14</v>
      </c>
      <c r="C18" s="481"/>
      <c r="D18" s="120"/>
      <c r="E18" s="120"/>
      <c r="F18" s="120">
        <v>15</v>
      </c>
      <c r="G18" s="120"/>
      <c r="H18" s="120"/>
      <c r="I18" s="120"/>
      <c r="J18" s="120">
        <v>7</v>
      </c>
      <c r="K18" s="120">
        <v>11</v>
      </c>
      <c r="L18" s="120">
        <v>60</v>
      </c>
      <c r="M18" s="122">
        <v>44.301621801849478</v>
      </c>
      <c r="N18" s="122">
        <v>2.2572537061346421E-2</v>
      </c>
      <c r="O18" s="121">
        <v>0.33858805592019631</v>
      </c>
      <c r="P18" s="122">
        <v>0.33858805592019631</v>
      </c>
      <c r="Q18" s="124">
        <v>35.31764436606057</v>
      </c>
      <c r="R18" s="124">
        <v>0.30862760514329901</v>
      </c>
      <c r="S18" s="124"/>
      <c r="T18" s="124"/>
      <c r="U18" s="127">
        <v>899.8961993466969</v>
      </c>
      <c r="V18" s="127">
        <v>0.13668243080623638</v>
      </c>
      <c r="W18" s="127"/>
      <c r="X18" s="127"/>
      <c r="Y18" s="364">
        <v>24.914240270697899</v>
      </c>
      <c r="Z18" s="364">
        <v>0.16055075155972043</v>
      </c>
      <c r="AA18" s="364"/>
      <c r="AB18" s="364"/>
    </row>
    <row r="19" spans="2:28" ht="12.75" customHeight="1" x14ac:dyDescent="0.2">
      <c r="B19" s="120">
        <v>15</v>
      </c>
      <c r="C19" s="481"/>
      <c r="D19" s="120"/>
      <c r="E19" s="120"/>
      <c r="F19" s="120">
        <v>15</v>
      </c>
      <c r="G19" s="120"/>
      <c r="H19" s="120"/>
      <c r="I19" s="120"/>
      <c r="J19" s="120">
        <v>7</v>
      </c>
      <c r="K19" s="120">
        <v>12</v>
      </c>
      <c r="L19" s="120">
        <v>60</v>
      </c>
      <c r="M19" s="122">
        <v>46.795224726665992</v>
      </c>
      <c r="N19" s="122">
        <v>2.1369701841182861E-2</v>
      </c>
      <c r="O19" s="121">
        <v>0.32054552761774291</v>
      </c>
      <c r="P19" s="122">
        <v>0.32054552761774291</v>
      </c>
      <c r="Q19" s="124">
        <v>35.31764436606057</v>
      </c>
      <c r="R19" s="124">
        <v>0.30862760514329901</v>
      </c>
      <c r="S19" s="124"/>
      <c r="T19" s="124"/>
      <c r="U19" s="127">
        <v>899.8961993466969</v>
      </c>
      <c r="V19" s="127">
        <v>0.13668243080623638</v>
      </c>
      <c r="W19" s="127"/>
      <c r="X19" s="127"/>
      <c r="Y19" s="364">
        <v>24.914240270697899</v>
      </c>
      <c r="Z19" s="364">
        <v>0.16055075155972043</v>
      </c>
      <c r="AA19" s="364"/>
      <c r="AB19" s="364"/>
    </row>
    <row r="20" spans="2:28" ht="12.75" customHeight="1" x14ac:dyDescent="0.2">
      <c r="B20" s="120">
        <v>16</v>
      </c>
      <c r="C20" s="481"/>
      <c r="D20" s="120"/>
      <c r="E20" s="120"/>
      <c r="F20" s="120">
        <v>15</v>
      </c>
      <c r="G20" s="120"/>
      <c r="H20" s="120"/>
      <c r="I20" s="120"/>
      <c r="J20" s="120">
        <v>7</v>
      </c>
      <c r="K20" s="120">
        <v>13</v>
      </c>
      <c r="L20" s="120">
        <v>60</v>
      </c>
      <c r="M20" s="122">
        <v>48.591018166084041</v>
      </c>
      <c r="N20" s="122">
        <v>2.0579935093806869E-2</v>
      </c>
      <c r="O20" s="121">
        <v>0.30869902640710306</v>
      </c>
      <c r="P20" s="122">
        <v>0.30869902640710306</v>
      </c>
      <c r="Q20" s="124">
        <v>35.31764436606057</v>
      </c>
      <c r="R20" s="124">
        <v>0.30862760514329901</v>
      </c>
      <c r="S20" s="124"/>
      <c r="T20" s="124"/>
      <c r="U20" s="127">
        <v>899.8961993466969</v>
      </c>
      <c r="V20" s="127">
        <v>0.13668243080623638</v>
      </c>
      <c r="W20" s="127"/>
      <c r="X20" s="127"/>
      <c r="Y20" s="364">
        <v>24.914240270697899</v>
      </c>
      <c r="Z20" s="364">
        <v>0.16055075155972043</v>
      </c>
      <c r="AA20" s="364"/>
      <c r="AB20" s="364"/>
    </row>
    <row r="21" spans="2:28" ht="12.75" customHeight="1" x14ac:dyDescent="0.2">
      <c r="B21" s="120">
        <v>17</v>
      </c>
      <c r="C21" s="481"/>
      <c r="D21" s="120"/>
      <c r="E21" s="120"/>
      <c r="F21" s="120">
        <v>15</v>
      </c>
      <c r="G21" s="120"/>
      <c r="H21" s="120"/>
      <c r="I21" s="120"/>
      <c r="J21" s="120">
        <v>7</v>
      </c>
      <c r="K21" s="120">
        <v>14</v>
      </c>
      <c r="L21" s="120">
        <v>60</v>
      </c>
      <c r="M21" s="122">
        <v>49.586406176568062</v>
      </c>
      <c r="N21" s="122">
        <v>2.0166817422484384E-2</v>
      </c>
      <c r="O21" s="121">
        <v>0.30250226133726577</v>
      </c>
      <c r="P21" s="122">
        <v>0.30250226133726577</v>
      </c>
      <c r="Q21" s="124">
        <v>35.31764436606057</v>
      </c>
      <c r="R21" s="124">
        <v>0.30862760514329901</v>
      </c>
      <c r="S21" s="124"/>
      <c r="T21" s="124"/>
      <c r="U21" s="127">
        <v>899.8961993466969</v>
      </c>
      <c r="V21" s="127">
        <v>0.13668243080623638</v>
      </c>
      <c r="W21" s="127"/>
      <c r="X21" s="127"/>
      <c r="Y21" s="364">
        <v>24.914240270697899</v>
      </c>
      <c r="Z21" s="364">
        <v>0.16055075155972043</v>
      </c>
      <c r="AA21" s="364"/>
      <c r="AB21" s="364"/>
    </row>
    <row r="22" spans="2:28" ht="12.75" customHeight="1" x14ac:dyDescent="0.2">
      <c r="B22" s="120">
        <v>18</v>
      </c>
      <c r="C22" s="481"/>
      <c r="D22" s="120"/>
      <c r="E22" s="120"/>
      <c r="F22" s="120">
        <v>15</v>
      </c>
      <c r="G22" s="120"/>
      <c r="H22" s="120"/>
      <c r="I22" s="120"/>
      <c r="J22" s="120">
        <v>7</v>
      </c>
      <c r="K22" s="120">
        <v>15</v>
      </c>
      <c r="L22" s="120">
        <v>60</v>
      </c>
      <c r="M22" s="122">
        <v>49.678792815946736</v>
      </c>
      <c r="N22" s="122">
        <v>2.0129313602785515E-2</v>
      </c>
      <c r="O22" s="121">
        <v>0.30193970404178272</v>
      </c>
      <c r="P22" s="122">
        <v>0.30193970404178272</v>
      </c>
      <c r="Q22" s="124">
        <v>35.31764436606057</v>
      </c>
      <c r="R22" s="124">
        <v>0.30862760514329901</v>
      </c>
      <c r="S22" s="124"/>
      <c r="T22" s="124"/>
      <c r="U22" s="127">
        <v>899.8961993466969</v>
      </c>
      <c r="V22" s="127">
        <v>0.13668243080623638</v>
      </c>
      <c r="W22" s="127"/>
      <c r="X22" s="127"/>
      <c r="Y22" s="364">
        <v>24.914240270697899</v>
      </c>
      <c r="Z22" s="364">
        <v>0.16055075155972043</v>
      </c>
      <c r="AA22" s="364"/>
      <c r="AB22" s="364"/>
    </row>
    <row r="23" spans="2:28" ht="12.75" customHeight="1" x14ac:dyDescent="0.2">
      <c r="B23" s="120">
        <v>19</v>
      </c>
      <c r="C23" s="481"/>
      <c r="D23" s="120"/>
      <c r="E23" s="120"/>
      <c r="F23" s="120">
        <v>15</v>
      </c>
      <c r="G23" s="120"/>
      <c r="H23" s="120"/>
      <c r="I23" s="120"/>
      <c r="J23" s="120">
        <v>7</v>
      </c>
      <c r="K23" s="120">
        <v>16</v>
      </c>
      <c r="L23" s="120">
        <v>60</v>
      </c>
      <c r="M23" s="122">
        <v>49.678792815946736</v>
      </c>
      <c r="N23" s="122">
        <v>2.0129313602785515E-2</v>
      </c>
      <c r="O23" s="121">
        <v>0.30193970404178272</v>
      </c>
      <c r="P23" s="122">
        <v>0.30193970404178272</v>
      </c>
      <c r="Q23" s="124">
        <v>35.31764436606057</v>
      </c>
      <c r="R23" s="124">
        <v>0.30862760514329901</v>
      </c>
      <c r="S23" s="124"/>
      <c r="T23" s="124"/>
      <c r="U23" s="127">
        <v>899.8961993466969</v>
      </c>
      <c r="V23" s="127">
        <v>0.13668243080623638</v>
      </c>
      <c r="W23" s="127"/>
      <c r="X23" s="127"/>
      <c r="Y23" s="364">
        <v>24.914240270697899</v>
      </c>
      <c r="Z23" s="364">
        <v>0.16055075155972043</v>
      </c>
      <c r="AA23" s="364"/>
      <c r="AB23" s="364"/>
    </row>
    <row r="24" spans="2:28" ht="12.75" customHeight="1" x14ac:dyDescent="0.2">
      <c r="B24" s="120">
        <v>20</v>
      </c>
      <c r="C24" s="481"/>
      <c r="D24" s="120"/>
      <c r="E24" s="120"/>
      <c r="F24" s="120">
        <v>15</v>
      </c>
      <c r="G24" s="120"/>
      <c r="H24" s="120"/>
      <c r="I24" s="120"/>
      <c r="J24" s="120">
        <v>7</v>
      </c>
      <c r="K24" s="120">
        <v>17</v>
      </c>
      <c r="L24" s="120">
        <v>60</v>
      </c>
      <c r="M24" s="122">
        <v>49.678792815946736</v>
      </c>
      <c r="N24" s="122">
        <v>2.0129313602785515E-2</v>
      </c>
      <c r="O24" s="121">
        <v>0.30193970404178272</v>
      </c>
      <c r="P24" s="122">
        <v>0.30193970404178272</v>
      </c>
      <c r="Q24" s="124">
        <v>35.31764436606057</v>
      </c>
      <c r="R24" s="124">
        <v>0.30862760514329901</v>
      </c>
      <c r="S24" s="124"/>
      <c r="T24" s="124"/>
      <c r="U24" s="127">
        <v>899.8961993466969</v>
      </c>
      <c r="V24" s="127">
        <v>0.13668243080623638</v>
      </c>
      <c r="W24" s="127"/>
      <c r="X24" s="127"/>
      <c r="Y24" s="364">
        <v>24.914240270697899</v>
      </c>
      <c r="Z24" s="364">
        <v>0.16055075155972043</v>
      </c>
      <c r="AA24" s="364"/>
      <c r="AB24" s="364"/>
    </row>
    <row r="25" spans="2:28" ht="12.75" customHeight="1" x14ac:dyDescent="0.2">
      <c r="B25" s="120">
        <v>21</v>
      </c>
      <c r="C25" s="481"/>
      <c r="D25" s="120"/>
      <c r="E25" s="120"/>
      <c r="F25" s="120"/>
      <c r="G25" s="120">
        <v>15</v>
      </c>
      <c r="H25" s="120"/>
      <c r="I25" s="120"/>
      <c r="J25" s="120">
        <v>5.9</v>
      </c>
      <c r="K25" s="120">
        <v>10</v>
      </c>
      <c r="L25" s="120">
        <v>60</v>
      </c>
      <c r="M25" s="122">
        <v>11.408962126675988</v>
      </c>
      <c r="N25" s="122">
        <v>8.7650391761914886E-2</v>
      </c>
      <c r="O25" s="121"/>
      <c r="P25" s="122"/>
      <c r="Q25" s="124">
        <v>21.185385615765078</v>
      </c>
      <c r="R25" s="124">
        <v>0.51450562183247583</v>
      </c>
      <c r="S25" s="124">
        <v>7.7175843274871374</v>
      </c>
      <c r="T25" s="124">
        <v>0.70803525940248968</v>
      </c>
      <c r="U25" s="127">
        <v>2129.7160783052168</v>
      </c>
      <c r="V25" s="127">
        <v>5.7754177306996154E-2</v>
      </c>
      <c r="W25" s="127"/>
      <c r="X25" s="127"/>
      <c r="Y25" s="364">
        <v>30.5998054620547</v>
      </c>
      <c r="Z25" s="364">
        <v>0.13071978529275952</v>
      </c>
      <c r="AA25" s="364"/>
      <c r="AB25" s="364"/>
    </row>
    <row r="26" spans="2:28" ht="12.75" customHeight="1" x14ac:dyDescent="0.2">
      <c r="B26" s="120">
        <v>22</v>
      </c>
      <c r="C26" s="481"/>
      <c r="D26" s="120"/>
      <c r="E26" s="120"/>
      <c r="F26" s="120"/>
      <c r="G26" s="120">
        <v>15</v>
      </c>
      <c r="H26" s="120"/>
      <c r="I26" s="120"/>
      <c r="J26" s="120">
        <v>6</v>
      </c>
      <c r="K26" s="120">
        <v>10</v>
      </c>
      <c r="L26" s="120">
        <v>60</v>
      </c>
      <c r="M26" s="122">
        <v>11.408962126675988</v>
      </c>
      <c r="N26" s="122">
        <v>8.7650391761914886E-2</v>
      </c>
      <c r="O26" s="121"/>
      <c r="P26" s="122"/>
      <c r="Q26" s="124">
        <v>22.470136411246479</v>
      </c>
      <c r="R26" s="124">
        <v>0.48508828787280817</v>
      </c>
      <c r="S26" s="124">
        <v>7.2763243180921222</v>
      </c>
      <c r="T26" s="124">
        <v>0.66755268973322224</v>
      </c>
      <c r="U26" s="127">
        <v>2134.9373175440669</v>
      </c>
      <c r="V26" s="127">
        <v>5.7612932702630126E-2</v>
      </c>
      <c r="W26" s="127"/>
      <c r="X26" s="127"/>
      <c r="Y26" s="364">
        <v>30.2074398358724</v>
      </c>
      <c r="Z26" s="364">
        <v>0.13241770973420458</v>
      </c>
      <c r="AA26" s="364"/>
      <c r="AB26" s="364"/>
    </row>
    <row r="27" spans="2:28" ht="12.75" customHeight="1" x14ac:dyDescent="0.2">
      <c r="B27" s="120">
        <v>23</v>
      </c>
      <c r="C27" s="481"/>
      <c r="D27" s="120"/>
      <c r="E27" s="120"/>
      <c r="F27" s="120"/>
      <c r="G27" s="120">
        <v>15</v>
      </c>
      <c r="H27" s="120"/>
      <c r="I27" s="120"/>
      <c r="J27" s="120">
        <v>6.1</v>
      </c>
      <c r="K27" s="120">
        <v>10</v>
      </c>
      <c r="L27" s="120">
        <v>60</v>
      </c>
      <c r="M27" s="122">
        <v>11.120851888146944</v>
      </c>
      <c r="N27" s="122">
        <v>8.9921168814939487E-2</v>
      </c>
      <c r="O27" s="121"/>
      <c r="P27" s="122"/>
      <c r="Q27" s="124">
        <v>23.75488720672789</v>
      </c>
      <c r="R27" s="124">
        <v>0.4588529469806486</v>
      </c>
      <c r="S27" s="124">
        <v>6.8827942047097288</v>
      </c>
      <c r="T27" s="124">
        <v>0.63144900960639716</v>
      </c>
      <c r="U27" s="127">
        <v>2139.8874221675255</v>
      </c>
      <c r="V27" s="127">
        <v>5.7479659315634167E-2</v>
      </c>
      <c r="W27" s="127"/>
      <c r="X27" s="127"/>
      <c r="Y27" s="364">
        <v>29.800427659173401</v>
      </c>
      <c r="Z27" s="364">
        <v>0.13422626164120463</v>
      </c>
      <c r="AA27" s="364"/>
      <c r="AB27" s="364"/>
    </row>
    <row r="28" spans="2:28" ht="12.75" customHeight="1" x14ac:dyDescent="0.2">
      <c r="B28" s="120">
        <v>24</v>
      </c>
      <c r="C28" s="481"/>
      <c r="D28" s="120"/>
      <c r="E28" s="120"/>
      <c r="F28" s="120"/>
      <c r="G28" s="120">
        <v>15</v>
      </c>
      <c r="H28" s="120"/>
      <c r="I28" s="120"/>
      <c r="J28" s="120">
        <v>7.9</v>
      </c>
      <c r="K28" s="120">
        <v>10</v>
      </c>
      <c r="L28" s="120">
        <v>60</v>
      </c>
      <c r="M28" s="122">
        <v>34.24361245599016</v>
      </c>
      <c r="N28" s="122">
        <v>2.9202526494107435E-2</v>
      </c>
      <c r="O28" s="121"/>
      <c r="P28" s="122"/>
      <c r="Q28" s="124">
        <v>46.880401525393239</v>
      </c>
      <c r="R28" s="124">
        <v>0.23250654101364523</v>
      </c>
      <c r="S28" s="124">
        <v>3.4875981152046784</v>
      </c>
      <c r="T28" s="124">
        <v>0.31996312983529157</v>
      </c>
      <c r="U28" s="127">
        <v>144.53379885329628</v>
      </c>
      <c r="V28" s="127">
        <v>0.85101201916685676</v>
      </c>
      <c r="W28" s="127"/>
      <c r="X28" s="127"/>
      <c r="Y28" s="364">
        <v>16.073038349732801</v>
      </c>
      <c r="Z28" s="364">
        <v>0.24886396168316841</v>
      </c>
      <c r="AA28" s="364"/>
      <c r="AB28" s="364"/>
    </row>
    <row r="29" spans="2:28" ht="12.75" customHeight="1" x14ac:dyDescent="0.2">
      <c r="B29" s="120">
        <v>25</v>
      </c>
      <c r="C29" s="481"/>
      <c r="D29" s="120"/>
      <c r="E29" s="120"/>
      <c r="F29" s="120"/>
      <c r="G29" s="120">
        <v>15</v>
      </c>
      <c r="H29" s="120"/>
      <c r="I29" s="120"/>
      <c r="J29" s="120">
        <v>8</v>
      </c>
      <c r="K29" s="120">
        <v>10</v>
      </c>
      <c r="L29" s="120">
        <v>60</v>
      </c>
      <c r="M29" s="122">
        <v>30.404662213230267</v>
      </c>
      <c r="N29" s="122">
        <v>3.2889692803916779E-2</v>
      </c>
      <c r="O29" s="121"/>
      <c r="P29" s="122"/>
      <c r="Q29" s="124">
        <v>48.16515232087464</v>
      </c>
      <c r="R29" s="124">
        <v>0.22630469280745888</v>
      </c>
      <c r="S29" s="124">
        <v>3.3945703921118833</v>
      </c>
      <c r="T29" s="124">
        <v>0.31142847634053972</v>
      </c>
      <c r="U29" s="127">
        <v>123</v>
      </c>
      <c r="V29" s="127">
        <v>1</v>
      </c>
      <c r="W29" s="127"/>
      <c r="X29" s="127"/>
      <c r="Y29" s="364">
        <v>14.7383067147956</v>
      </c>
      <c r="Z29" s="364">
        <v>0.27140159839287714</v>
      </c>
      <c r="AA29" s="364"/>
      <c r="AB29" s="364"/>
    </row>
    <row r="30" spans="2:28" ht="12.75" customHeight="1" x14ac:dyDescent="0.2">
      <c r="B30" s="120">
        <v>26</v>
      </c>
      <c r="C30" s="481"/>
      <c r="D30" s="120"/>
      <c r="E30" s="120"/>
      <c r="F30" s="120"/>
      <c r="G30" s="120">
        <v>15</v>
      </c>
      <c r="H30" s="120"/>
      <c r="I30" s="120"/>
      <c r="J30" s="120">
        <v>8.1999999999999993</v>
      </c>
      <c r="K30" s="120">
        <v>10</v>
      </c>
      <c r="L30" s="120">
        <v>60</v>
      </c>
      <c r="M30" s="122">
        <v>22.639791222522263</v>
      </c>
      <c r="N30" s="122">
        <v>4.4170018626549491E-2</v>
      </c>
      <c r="O30" s="121"/>
      <c r="P30" s="122"/>
      <c r="Q30" s="124">
        <v>50.734653911837441</v>
      </c>
      <c r="R30" s="124">
        <v>0.21484329072079875</v>
      </c>
      <c r="S30" s="124">
        <v>3.2226493608119813</v>
      </c>
      <c r="T30" s="124">
        <v>0.29565590466164965</v>
      </c>
      <c r="U30" s="127">
        <v>123</v>
      </c>
      <c r="V30" s="127">
        <v>1</v>
      </c>
      <c r="W30" s="127"/>
      <c r="X30" s="127"/>
      <c r="Y30" s="364">
        <v>11.8164009780879</v>
      </c>
      <c r="Z30" s="364">
        <v>0.33851254772223122</v>
      </c>
      <c r="AA30" s="364"/>
      <c r="AB30" s="364"/>
    </row>
    <row r="31" spans="2:28" ht="12.75" customHeight="1" x14ac:dyDescent="0.2">
      <c r="B31" s="120">
        <v>27</v>
      </c>
      <c r="C31" s="481"/>
      <c r="D31" s="120"/>
      <c r="E31" s="120"/>
      <c r="F31" s="120"/>
      <c r="G31" s="120">
        <v>15</v>
      </c>
      <c r="H31" s="120"/>
      <c r="I31" s="120"/>
      <c r="J31" s="120">
        <v>7</v>
      </c>
      <c r="K31" s="120">
        <v>10</v>
      </c>
      <c r="L31" s="120">
        <v>2.9</v>
      </c>
      <c r="M31" s="122">
        <v>38.39501432917983</v>
      </c>
      <c r="N31" s="122">
        <v>2.6045048230129451E-2</v>
      </c>
      <c r="O31" s="121"/>
      <c r="P31" s="122"/>
      <c r="Q31" s="124">
        <v>41.978715449929702</v>
      </c>
      <c r="R31" s="124">
        <v>0.25965539638774854</v>
      </c>
      <c r="S31" s="124">
        <v>3.8948309458162282</v>
      </c>
      <c r="T31" s="124">
        <v>0.35732393998314022</v>
      </c>
      <c r="U31" s="127">
        <v>139.44545420428472</v>
      </c>
      <c r="V31" s="127">
        <v>0.88206532584280251</v>
      </c>
      <c r="W31" s="127"/>
      <c r="X31" s="127"/>
      <c r="Y31" s="364">
        <v>24.0061657337707</v>
      </c>
      <c r="Z31" s="364">
        <v>0.16662386006829052</v>
      </c>
      <c r="AA31" s="364"/>
      <c r="AB31" s="364"/>
    </row>
    <row r="32" spans="2:28" ht="12.75" customHeight="1" x14ac:dyDescent="0.2">
      <c r="B32" s="120">
        <v>28</v>
      </c>
      <c r="C32" s="481"/>
      <c r="D32" s="120"/>
      <c r="E32" s="120"/>
      <c r="F32" s="120"/>
      <c r="G32" s="120">
        <v>15</v>
      </c>
      <c r="H32" s="120"/>
      <c r="I32" s="120"/>
      <c r="J32" s="120">
        <v>7</v>
      </c>
      <c r="K32" s="120">
        <v>10</v>
      </c>
      <c r="L32" s="120">
        <v>3</v>
      </c>
      <c r="M32" s="122">
        <v>38.400494451473435</v>
      </c>
      <c r="N32" s="122">
        <v>2.6041331349618332E-2</v>
      </c>
      <c r="O32" s="121"/>
      <c r="P32" s="122"/>
      <c r="Q32" s="124">
        <v>41.90417817625503</v>
      </c>
      <c r="R32" s="124">
        <v>0.26011725976710542</v>
      </c>
      <c r="S32" s="124">
        <v>3.9017588965065815</v>
      </c>
      <c r="T32" s="124">
        <v>0.35795953178959461</v>
      </c>
      <c r="U32" s="127">
        <v>146.69261725969935</v>
      </c>
      <c r="V32" s="127">
        <v>0.8384880050387622</v>
      </c>
      <c r="W32" s="127"/>
      <c r="X32" s="127"/>
      <c r="Y32" s="364">
        <v>23.971348107640001</v>
      </c>
      <c r="Z32" s="364">
        <v>0.16686587596319394</v>
      </c>
      <c r="AA32" s="364"/>
      <c r="AB32" s="364"/>
    </row>
    <row r="33" spans="2:28" ht="12.75" customHeight="1" x14ac:dyDescent="0.2">
      <c r="B33" s="120">
        <v>29</v>
      </c>
      <c r="C33" s="481"/>
      <c r="D33" s="120"/>
      <c r="E33" s="120"/>
      <c r="F33" s="120"/>
      <c r="G33" s="120">
        <v>15</v>
      </c>
      <c r="H33" s="120"/>
      <c r="I33" s="120"/>
      <c r="J33" s="120">
        <v>7</v>
      </c>
      <c r="K33" s="120">
        <v>10</v>
      </c>
      <c r="L33" s="120">
        <v>3.2</v>
      </c>
      <c r="M33" s="122">
        <v>38.411448773912852</v>
      </c>
      <c r="N33" s="122">
        <v>2.6033904784116092E-2</v>
      </c>
      <c r="O33" s="121"/>
      <c r="P33" s="122"/>
      <c r="Q33" s="124">
        <v>41.762281266679643</v>
      </c>
      <c r="R33" s="124">
        <v>0.26100106769542419</v>
      </c>
      <c r="S33" s="124">
        <v>3.9150160154313629</v>
      </c>
      <c r="T33" s="124">
        <v>0.35917578123223509</v>
      </c>
      <c r="U33" s="127">
        <v>160.89058264693659</v>
      </c>
      <c r="V33" s="127">
        <v>0.76449471421155279</v>
      </c>
      <c r="W33" s="127"/>
      <c r="X33" s="127"/>
      <c r="Y33" s="364">
        <v>23.902300730632099</v>
      </c>
      <c r="Z33" s="364">
        <v>0.1673479070102144</v>
      </c>
      <c r="AA33" s="364"/>
      <c r="AB33" s="364"/>
    </row>
    <row r="34" spans="2:28" ht="12.75" customHeight="1" x14ac:dyDescent="0.2">
      <c r="B34" s="120">
        <v>30</v>
      </c>
      <c r="C34" s="481"/>
      <c r="D34" s="120"/>
      <c r="E34" s="120"/>
      <c r="F34" s="120"/>
      <c r="G34" s="120">
        <v>15</v>
      </c>
      <c r="H34" s="120"/>
      <c r="I34" s="120"/>
      <c r="J34" s="120">
        <v>7</v>
      </c>
      <c r="K34" s="120">
        <v>10</v>
      </c>
      <c r="L34" s="120">
        <v>158</v>
      </c>
      <c r="M34" s="122">
        <v>42.571163742788031</v>
      </c>
      <c r="N34" s="122">
        <v>2.3490079013153822E-2</v>
      </c>
      <c r="O34" s="121"/>
      <c r="P34" s="122"/>
      <c r="Q34" s="124">
        <v>33.188811119180627</v>
      </c>
      <c r="R34" s="124">
        <v>0.32842393663509756</v>
      </c>
      <c r="S34" s="124">
        <v>4.9263590495264635</v>
      </c>
      <c r="T34" s="124">
        <v>0.45195954582811593</v>
      </c>
      <c r="U34" s="127">
        <v>1521.5541664600953</v>
      </c>
      <c r="V34" s="127">
        <v>8.0838397154246719E-2</v>
      </c>
      <c r="W34" s="127"/>
      <c r="X34" s="127"/>
      <c r="Y34" s="364">
        <v>28.417917687084099</v>
      </c>
      <c r="Z34" s="364">
        <v>0.14075626666404181</v>
      </c>
      <c r="AA34" s="364"/>
      <c r="AB34" s="364"/>
    </row>
    <row r="35" spans="2:28" ht="12.75" customHeight="1" x14ac:dyDescent="0.2">
      <c r="B35" s="120">
        <v>31</v>
      </c>
      <c r="C35" s="481"/>
      <c r="D35" s="120"/>
      <c r="E35" s="120"/>
      <c r="F35" s="120"/>
      <c r="G35" s="120">
        <v>15</v>
      </c>
      <c r="H35" s="120"/>
      <c r="I35" s="120"/>
      <c r="J35" s="120">
        <v>7</v>
      </c>
      <c r="K35" s="120">
        <v>10</v>
      </c>
      <c r="L35" s="120">
        <v>160</v>
      </c>
      <c r="M35" s="122">
        <v>42.571163742788031</v>
      </c>
      <c r="N35" s="122">
        <v>2.3490079013153822E-2</v>
      </c>
      <c r="O35" s="121"/>
      <c r="P35" s="122"/>
      <c r="Q35" s="124">
        <v>33.161154918048112</v>
      </c>
      <c r="R35" s="124">
        <v>0.32869784019698378</v>
      </c>
      <c r="S35" s="124">
        <v>4.9304676029547565</v>
      </c>
      <c r="T35" s="124">
        <v>0.45233647733529875</v>
      </c>
      <c r="U35" s="127">
        <v>1521.5541664600953</v>
      </c>
      <c r="V35" s="127">
        <v>8.0838397154246719E-2</v>
      </c>
      <c r="W35" s="127"/>
      <c r="X35" s="127"/>
      <c r="Y35" s="364">
        <v>28.417917687084099</v>
      </c>
      <c r="Z35" s="364">
        <v>0.14075626666404181</v>
      </c>
      <c r="AA35" s="364"/>
      <c r="AB35" s="364"/>
    </row>
    <row r="36" spans="2:28" ht="12.75" customHeight="1" x14ac:dyDescent="0.2">
      <c r="B36" s="120">
        <v>32</v>
      </c>
      <c r="C36" s="481"/>
      <c r="D36" s="120"/>
      <c r="E36" s="120"/>
      <c r="F36" s="120"/>
      <c r="G36" s="120">
        <v>15</v>
      </c>
      <c r="H36" s="120"/>
      <c r="I36" s="120"/>
      <c r="J36" s="120">
        <v>7</v>
      </c>
      <c r="K36" s="120">
        <v>10</v>
      </c>
      <c r="L36" s="120">
        <v>162</v>
      </c>
      <c r="M36" s="122">
        <v>42.571163742788031</v>
      </c>
      <c r="N36" s="122">
        <v>2.3490079013153822E-2</v>
      </c>
      <c r="O36" s="121"/>
      <c r="P36" s="122"/>
      <c r="Q36" s="124">
        <v>33.13384228110101</v>
      </c>
      <c r="R36" s="124">
        <v>0.32896878990147116</v>
      </c>
      <c r="S36" s="124">
        <v>4.9345318485220675</v>
      </c>
      <c r="T36" s="124">
        <v>0.45270934390110712</v>
      </c>
      <c r="U36" s="127">
        <v>1521.5541664600953</v>
      </c>
      <c r="V36" s="127">
        <v>8.0838397154246719E-2</v>
      </c>
      <c r="W36" s="127"/>
      <c r="X36" s="127"/>
      <c r="Y36" s="364">
        <v>28.417917687084099</v>
      </c>
      <c r="Z36" s="364">
        <v>0.14075626666404181</v>
      </c>
      <c r="AA36" s="364"/>
      <c r="AB36" s="364"/>
    </row>
    <row r="37" spans="2:28" ht="12.75" customHeight="1" x14ac:dyDescent="0.2">
      <c r="B37" s="120">
        <v>33</v>
      </c>
      <c r="C37" s="481"/>
      <c r="D37" s="120"/>
      <c r="E37" s="120"/>
      <c r="F37" s="120"/>
      <c r="G37" s="120"/>
      <c r="H37" s="120">
        <v>80</v>
      </c>
      <c r="I37" s="120"/>
      <c r="J37" s="120">
        <v>5.4</v>
      </c>
      <c r="K37" s="120">
        <v>10</v>
      </c>
      <c r="L37" s="120">
        <v>60</v>
      </c>
      <c r="M37" s="122">
        <v>1</v>
      </c>
      <c r="N37" s="122">
        <v>8.7650391761914886E-2</v>
      </c>
      <c r="O37" s="121"/>
      <c r="P37" s="122"/>
      <c r="Q37" s="124">
        <v>14.76163163835804</v>
      </c>
      <c r="R37" s="124">
        <v>0.73840075860424503</v>
      </c>
      <c r="S37" s="124"/>
      <c r="T37" s="124"/>
      <c r="U37" s="127">
        <v>2098.7699120600823</v>
      </c>
      <c r="V37" s="127">
        <v>5.8605757254861404E-2</v>
      </c>
      <c r="W37" s="127">
        <v>4.6884605803889121</v>
      </c>
      <c r="X37" s="127">
        <v>3.81175656942188E-2</v>
      </c>
      <c r="Y37" s="364">
        <v>32.461568098090297</v>
      </c>
      <c r="Z37" s="364">
        <v>0.12322263631606012</v>
      </c>
      <c r="AA37" s="364"/>
      <c r="AB37" s="364"/>
    </row>
    <row r="38" spans="2:28" ht="12.75" customHeight="1" x14ac:dyDescent="0.2">
      <c r="B38" s="120">
        <v>34</v>
      </c>
      <c r="C38" s="481"/>
      <c r="D38" s="120"/>
      <c r="E38" s="120"/>
      <c r="F38" s="120"/>
      <c r="G38" s="120"/>
      <c r="H38" s="120">
        <v>80</v>
      </c>
      <c r="I38" s="120"/>
      <c r="J38" s="120">
        <v>5.5</v>
      </c>
      <c r="K38" s="120">
        <v>10</v>
      </c>
      <c r="L38" s="120">
        <v>60</v>
      </c>
      <c r="M38" s="122">
        <v>11.408962126675988</v>
      </c>
      <c r="N38" s="122">
        <v>8.7650391761914886E-2</v>
      </c>
      <c r="O38" s="121"/>
      <c r="P38" s="122"/>
      <c r="Q38" s="124">
        <v>16.04638243383944</v>
      </c>
      <c r="R38" s="124">
        <v>0.67928083136131157</v>
      </c>
      <c r="S38" s="124"/>
      <c r="T38" s="124"/>
      <c r="U38" s="127">
        <v>2105.6888734782556</v>
      </c>
      <c r="V38" s="127">
        <v>5.8413187982906511E-2</v>
      </c>
      <c r="W38" s="127">
        <v>4.6730550386325209</v>
      </c>
      <c r="X38" s="127">
        <v>3.7992317387256266E-2</v>
      </c>
      <c r="Y38" s="364">
        <v>32.0911640404032</v>
      </c>
      <c r="Z38" s="364">
        <v>0.12464490209716129</v>
      </c>
      <c r="AA38" s="364"/>
      <c r="AB38" s="364"/>
    </row>
    <row r="39" spans="2:28" ht="12.75" customHeight="1" x14ac:dyDescent="0.2">
      <c r="B39" s="120">
        <v>35</v>
      </c>
      <c r="C39" s="481"/>
      <c r="D39" s="120"/>
      <c r="E39" s="120"/>
      <c r="F39" s="120"/>
      <c r="G39" s="120"/>
      <c r="H39" s="120">
        <v>80</v>
      </c>
      <c r="I39" s="120"/>
      <c r="J39" s="120">
        <v>5.6</v>
      </c>
      <c r="K39" s="120">
        <v>10</v>
      </c>
      <c r="L39" s="120">
        <v>60</v>
      </c>
      <c r="M39" s="122">
        <v>11.408962126675988</v>
      </c>
      <c r="N39" s="122">
        <v>8.7650391761914886E-2</v>
      </c>
      <c r="O39" s="121"/>
      <c r="P39" s="122"/>
      <c r="Q39" s="124">
        <v>17.331133229320848</v>
      </c>
      <c r="R39" s="124">
        <v>0.62892598284106183</v>
      </c>
      <c r="S39" s="124"/>
      <c r="T39" s="124"/>
      <c r="U39" s="127">
        <v>2112.2152495474443</v>
      </c>
      <c r="V39" s="127">
        <v>5.8232701438148196E-2</v>
      </c>
      <c r="W39" s="127">
        <v>4.6586161150518555</v>
      </c>
      <c r="X39" s="127">
        <v>3.7874927764649229E-2</v>
      </c>
      <c r="Y39" s="364">
        <v>31.723203826894999</v>
      </c>
      <c r="Z39" s="364">
        <v>0.12609066920941925</v>
      </c>
      <c r="AA39" s="364"/>
      <c r="AB39" s="364"/>
    </row>
    <row r="40" spans="2:28" ht="12.75" customHeight="1" x14ac:dyDescent="0.2">
      <c r="B40" s="120">
        <v>36</v>
      </c>
      <c r="C40" s="481"/>
      <c r="D40" s="120"/>
      <c r="E40" s="120"/>
      <c r="F40" s="120"/>
      <c r="G40" s="120"/>
      <c r="H40" s="120">
        <v>80</v>
      </c>
      <c r="I40" s="120"/>
      <c r="J40" s="120">
        <v>8.4</v>
      </c>
      <c r="K40" s="120">
        <v>10</v>
      </c>
      <c r="L40" s="120">
        <v>60</v>
      </c>
      <c r="M40" s="122">
        <v>16.490018797776656</v>
      </c>
      <c r="N40" s="122">
        <v>6.0642744696860484E-2</v>
      </c>
      <c r="O40" s="121"/>
      <c r="P40" s="122"/>
      <c r="Q40" s="124">
        <v>53.304155502800292</v>
      </c>
      <c r="R40" s="124">
        <v>0.20448687156158729</v>
      </c>
      <c r="S40" s="124"/>
      <c r="T40" s="124"/>
      <c r="U40" s="127">
        <v>123</v>
      </c>
      <c r="V40" s="127">
        <v>1</v>
      </c>
      <c r="W40" s="127">
        <v>80</v>
      </c>
      <c r="X40" s="127">
        <v>0.65040650406504064</v>
      </c>
      <c r="Y40" s="364">
        <v>8.5351180926741694</v>
      </c>
      <c r="Z40" s="364">
        <v>0.46865198074216047</v>
      </c>
      <c r="AA40" s="364"/>
      <c r="AB40" s="364"/>
    </row>
    <row r="41" spans="2:28" ht="12.75" customHeight="1" x14ac:dyDescent="0.2">
      <c r="B41" s="120">
        <v>37</v>
      </c>
      <c r="C41" s="481"/>
      <c r="D41" s="120"/>
      <c r="E41" s="120"/>
      <c r="F41" s="120"/>
      <c r="G41" s="120"/>
      <c r="H41" s="120">
        <v>80</v>
      </c>
      <c r="I41" s="120"/>
      <c r="J41" s="120">
        <v>8.5</v>
      </c>
      <c r="K41" s="120">
        <v>10</v>
      </c>
      <c r="L41" s="120">
        <v>60</v>
      </c>
      <c r="M41" s="122">
        <v>14.791738177446177</v>
      </c>
      <c r="N41" s="122">
        <v>6.760530696282592E-2</v>
      </c>
      <c r="O41" s="121"/>
      <c r="P41" s="122"/>
      <c r="Q41" s="124">
        <v>54.588906298281685</v>
      </c>
      <c r="R41" s="124">
        <v>0.19967426972141231</v>
      </c>
      <c r="S41" s="124"/>
      <c r="T41" s="124"/>
      <c r="U41" s="127">
        <v>123</v>
      </c>
      <c r="V41" s="127">
        <v>1</v>
      </c>
      <c r="W41" s="127">
        <v>80</v>
      </c>
      <c r="X41" s="127">
        <v>0.65040650406504064</v>
      </c>
      <c r="Y41" s="364">
        <v>6.7511650218549999</v>
      </c>
      <c r="Z41" s="364">
        <v>0.59249033123188721</v>
      </c>
      <c r="AA41" s="364"/>
      <c r="AB41" s="364"/>
    </row>
    <row r="42" spans="2:28" ht="12.75" customHeight="1" x14ac:dyDescent="0.2">
      <c r="B42" s="120">
        <v>38</v>
      </c>
      <c r="C42" s="481"/>
      <c r="D42" s="120"/>
      <c r="E42" s="120"/>
      <c r="F42" s="120"/>
      <c r="G42" s="120"/>
      <c r="H42" s="120">
        <v>80</v>
      </c>
      <c r="I42" s="120"/>
      <c r="J42" s="120">
        <v>8.6999999999999993</v>
      </c>
      <c r="K42" s="120">
        <v>10</v>
      </c>
      <c r="L42" s="120">
        <v>60</v>
      </c>
      <c r="M42" s="122">
        <v>14.791738177446177</v>
      </c>
      <c r="N42" s="122">
        <v>6.760530696282592E-2</v>
      </c>
      <c r="O42" s="121"/>
      <c r="P42" s="122"/>
      <c r="Q42" s="124">
        <v>57.158407889244494</v>
      </c>
      <c r="R42" s="124">
        <v>0.19069810378765037</v>
      </c>
      <c r="S42" s="124"/>
      <c r="T42" s="124"/>
      <c r="U42" s="127">
        <v>123</v>
      </c>
      <c r="V42" s="127">
        <v>1</v>
      </c>
      <c r="W42" s="127">
        <v>80</v>
      </c>
      <c r="X42" s="127">
        <v>0.65040650406504064</v>
      </c>
      <c r="Y42" s="364">
        <v>4</v>
      </c>
      <c r="Z42" s="364">
        <v>1</v>
      </c>
      <c r="AA42" s="364"/>
      <c r="AB42" s="364"/>
    </row>
    <row r="43" spans="2:28" ht="12.75" customHeight="1" x14ac:dyDescent="0.2">
      <c r="B43" s="120">
        <v>39</v>
      </c>
      <c r="C43" s="481"/>
      <c r="D43" s="120"/>
      <c r="E43" s="120"/>
      <c r="F43" s="120"/>
      <c r="G43" s="120"/>
      <c r="H43" s="120">
        <v>80</v>
      </c>
      <c r="I43" s="120"/>
      <c r="J43" s="120">
        <v>7</v>
      </c>
      <c r="K43" s="120">
        <v>10</v>
      </c>
      <c r="L43" s="120">
        <v>0.9</v>
      </c>
      <c r="M43" s="122">
        <v>38.284996828254435</v>
      </c>
      <c r="N43" s="122">
        <v>2.6119892460380125E-2</v>
      </c>
      <c r="O43" s="121"/>
      <c r="P43" s="122"/>
      <c r="Q43" s="124">
        <v>44.551279738785396</v>
      </c>
      <c r="R43" s="124">
        <v>0.24466188320311463</v>
      </c>
      <c r="S43" s="124"/>
      <c r="T43" s="124"/>
      <c r="U43" s="127">
        <v>123</v>
      </c>
      <c r="V43" s="127">
        <v>1</v>
      </c>
      <c r="W43" s="127">
        <v>80</v>
      </c>
      <c r="X43" s="127">
        <v>0.65040650406504064</v>
      </c>
      <c r="Y43" s="364">
        <v>24.744249559776499</v>
      </c>
      <c r="Z43" s="364">
        <v>0.16165372040630718</v>
      </c>
      <c r="AA43" s="364"/>
      <c r="AB43" s="364"/>
    </row>
    <row r="44" spans="2:28" ht="12.75" customHeight="1" x14ac:dyDescent="0.2">
      <c r="B44" s="120">
        <v>40</v>
      </c>
      <c r="C44" s="481"/>
      <c r="D44" s="120"/>
      <c r="E44" s="120"/>
      <c r="F44" s="120"/>
      <c r="G44" s="120"/>
      <c r="H44" s="120">
        <v>80</v>
      </c>
      <c r="I44" s="120"/>
      <c r="J44" s="120">
        <v>7</v>
      </c>
      <c r="K44" s="120">
        <v>10</v>
      </c>
      <c r="L44" s="120">
        <v>1</v>
      </c>
      <c r="M44" s="122">
        <v>38.290516499913565</v>
      </c>
      <c r="N44" s="122">
        <v>2.6116127213960599E-2</v>
      </c>
      <c r="O44" s="121"/>
      <c r="P44" s="122"/>
      <c r="Q44" s="124">
        <v>44.319630000000004</v>
      </c>
      <c r="R44" s="124">
        <v>0.24594068136399153</v>
      </c>
      <c r="S44" s="124"/>
      <c r="T44" s="124"/>
      <c r="U44" s="127">
        <v>123</v>
      </c>
      <c r="V44" s="127">
        <v>1</v>
      </c>
      <c r="W44" s="127">
        <v>80</v>
      </c>
      <c r="X44" s="127">
        <v>0.65040650406504064</v>
      </c>
      <c r="Y44" s="364">
        <v>24.705434706663102</v>
      </c>
      <c r="Z44" s="364">
        <v>0.16190769551289022</v>
      </c>
      <c r="AA44" s="364"/>
      <c r="AB44" s="364"/>
    </row>
    <row r="45" spans="2:28" ht="12.75" customHeight="1" x14ac:dyDescent="0.2">
      <c r="B45" s="120">
        <v>41</v>
      </c>
      <c r="C45" s="481"/>
      <c r="D45" s="120"/>
      <c r="E45" s="120"/>
      <c r="F45" s="120"/>
      <c r="G45" s="120"/>
      <c r="H45" s="120">
        <v>80</v>
      </c>
      <c r="I45" s="120"/>
      <c r="J45" s="120">
        <v>7</v>
      </c>
      <c r="K45" s="120">
        <v>10</v>
      </c>
      <c r="L45" s="120">
        <v>1.2</v>
      </c>
      <c r="M45" s="122">
        <v>38.301549902113941</v>
      </c>
      <c r="N45" s="122">
        <v>2.6108604026616897E-2</v>
      </c>
      <c r="O45" s="121"/>
      <c r="P45" s="122"/>
      <c r="Q45" s="124">
        <v>43.918770714692101</v>
      </c>
      <c r="R45" s="124">
        <v>0.24818545288549332</v>
      </c>
      <c r="S45" s="124"/>
      <c r="T45" s="124"/>
      <c r="U45" s="127">
        <v>123</v>
      </c>
      <c r="V45" s="127">
        <v>1</v>
      </c>
      <c r="W45" s="127">
        <v>80</v>
      </c>
      <c r="X45" s="127">
        <v>0.65040650406504064</v>
      </c>
      <c r="Y45" s="364">
        <v>24.628414491924399</v>
      </c>
      <c r="Z45" s="364">
        <v>0.16241402796398408</v>
      </c>
      <c r="AA45" s="364"/>
      <c r="AB45" s="364"/>
    </row>
    <row r="46" spans="2:28" ht="12.75" customHeight="1" x14ac:dyDescent="0.2">
      <c r="B46" s="120">
        <v>42</v>
      </c>
      <c r="C46" s="481"/>
      <c r="D46" s="120"/>
      <c r="E46" s="120"/>
      <c r="F46" s="120"/>
      <c r="G46" s="120"/>
      <c r="H46" s="120">
        <v>80</v>
      </c>
      <c r="I46" s="120"/>
      <c r="J46" s="120">
        <v>7</v>
      </c>
      <c r="K46" s="120">
        <v>10</v>
      </c>
      <c r="L46" s="120">
        <v>199</v>
      </c>
      <c r="M46" s="122">
        <v>42.571163742788031</v>
      </c>
      <c r="N46" s="122">
        <v>2.3490079013153822E-2</v>
      </c>
      <c r="O46" s="121"/>
      <c r="P46" s="122"/>
      <c r="Q46" s="124">
        <v>32.681563573472573</v>
      </c>
      <c r="R46" s="124">
        <v>0.33352137438269519</v>
      </c>
      <c r="S46" s="124"/>
      <c r="T46" s="124"/>
      <c r="U46" s="127">
        <v>1521.5541664600953</v>
      </c>
      <c r="V46" s="127">
        <v>8.0838397154246719E-2</v>
      </c>
      <c r="W46" s="127">
        <v>6.4670717723397377</v>
      </c>
      <c r="X46" s="127">
        <v>5.2577819287314941E-2</v>
      </c>
      <c r="Y46" s="364">
        <v>28.417917687084099</v>
      </c>
      <c r="Z46" s="364">
        <v>0.14075626666404181</v>
      </c>
      <c r="AA46" s="364"/>
      <c r="AB46" s="364"/>
    </row>
    <row r="47" spans="2:28" ht="12.75" customHeight="1" x14ac:dyDescent="0.2">
      <c r="B47" s="120">
        <v>43</v>
      </c>
      <c r="C47" s="481"/>
      <c r="D47" s="120"/>
      <c r="E47" s="120"/>
      <c r="F47" s="120"/>
      <c r="G47" s="120"/>
      <c r="H47" s="120">
        <v>80</v>
      </c>
      <c r="I47" s="120"/>
      <c r="J47" s="120">
        <v>7</v>
      </c>
      <c r="K47" s="120">
        <v>10</v>
      </c>
      <c r="L47" s="120">
        <v>200</v>
      </c>
      <c r="M47" s="122">
        <v>42.571163742788031</v>
      </c>
      <c r="N47" s="122">
        <v>2.3490079013153822E-2</v>
      </c>
      <c r="O47" s="121"/>
      <c r="P47" s="122"/>
      <c r="Q47" s="124">
        <v>32.670542803530189</v>
      </c>
      <c r="R47" s="124">
        <v>0.3336338813085839</v>
      </c>
      <c r="S47" s="124"/>
      <c r="T47" s="124"/>
      <c r="U47" s="127">
        <v>1521.5541664600953</v>
      </c>
      <c r="V47" s="127">
        <v>8.0838397154246719E-2</v>
      </c>
      <c r="W47" s="127">
        <v>6.4670717723397377</v>
      </c>
      <c r="X47" s="127">
        <v>5.2577819287314941E-2</v>
      </c>
      <c r="Y47" s="364">
        <v>28.417917687084099</v>
      </c>
      <c r="Z47" s="364">
        <v>0.14075626666404181</v>
      </c>
      <c r="AA47" s="364"/>
      <c r="AB47" s="364"/>
    </row>
    <row r="48" spans="2:28" ht="12.75" customHeight="1" x14ac:dyDescent="0.2">
      <c r="B48" s="120">
        <v>44</v>
      </c>
      <c r="C48" s="481"/>
      <c r="D48" s="120"/>
      <c r="E48" s="120"/>
      <c r="F48" s="120"/>
      <c r="G48" s="120"/>
      <c r="H48" s="120">
        <v>80</v>
      </c>
      <c r="I48" s="120"/>
      <c r="J48" s="120">
        <v>7</v>
      </c>
      <c r="K48" s="120">
        <v>10</v>
      </c>
      <c r="L48" s="120">
        <v>202</v>
      </c>
      <c r="M48" s="122">
        <v>42.571163742788031</v>
      </c>
      <c r="N48" s="122">
        <v>2.3490079013153822E-2</v>
      </c>
      <c r="O48" s="121"/>
      <c r="P48" s="122"/>
      <c r="Q48" s="124">
        <v>32.648665618053514</v>
      </c>
      <c r="R48" s="124">
        <v>0.33385744236887588</v>
      </c>
      <c r="S48" s="124"/>
      <c r="T48" s="124"/>
      <c r="U48" s="127">
        <v>1521.5541664600953</v>
      </c>
      <c r="V48" s="127">
        <v>8.0838397154246719E-2</v>
      </c>
      <c r="W48" s="127">
        <v>6.4670717723397377</v>
      </c>
      <c r="X48" s="127">
        <v>5.2577819287314941E-2</v>
      </c>
      <c r="Y48" s="364">
        <v>28.417917687084099</v>
      </c>
      <c r="Z48" s="364">
        <v>0.14075626666404181</v>
      </c>
      <c r="AA48" s="364"/>
      <c r="AB48" s="364"/>
    </row>
    <row r="49" spans="2:28" ht="12.75" customHeight="1" x14ac:dyDescent="0.2">
      <c r="B49" s="120">
        <v>45</v>
      </c>
      <c r="C49" s="481"/>
      <c r="D49" s="120"/>
      <c r="E49" s="120"/>
      <c r="F49" s="120"/>
      <c r="G49" s="120"/>
      <c r="H49" s="120"/>
      <c r="I49" s="120">
        <v>10</v>
      </c>
      <c r="J49" s="120">
        <v>6.4</v>
      </c>
      <c r="K49" s="120">
        <v>10</v>
      </c>
      <c r="L49" s="120">
        <v>60</v>
      </c>
      <c r="M49" s="122">
        <v>18.319206534885097</v>
      </c>
      <c r="N49" s="122">
        <v>5.4587517101011396E-2</v>
      </c>
      <c r="O49" s="121"/>
      <c r="P49" s="122"/>
      <c r="Q49" s="124">
        <v>27.609139593172124</v>
      </c>
      <c r="R49" s="124">
        <v>0.39479680137136997</v>
      </c>
      <c r="S49" s="124"/>
      <c r="T49" s="124"/>
      <c r="U49" s="127">
        <v>2153.2872139367814</v>
      </c>
      <c r="V49" s="127">
        <v>5.7121966453849551E-2</v>
      </c>
      <c r="W49" s="127"/>
      <c r="X49" s="127"/>
      <c r="Y49" s="364">
        <v>28.457331036587998</v>
      </c>
      <c r="Z49" s="364">
        <v>0.14056131950171794</v>
      </c>
      <c r="AA49" s="364">
        <v>1.4056131950171793</v>
      </c>
      <c r="AB49" s="364">
        <v>0.35140329875429482</v>
      </c>
    </row>
    <row r="50" spans="2:28" ht="12.75" customHeight="1" x14ac:dyDescent="0.2">
      <c r="B50" s="120">
        <v>46</v>
      </c>
      <c r="C50" s="481"/>
      <c r="D50" s="120"/>
      <c r="E50" s="120"/>
      <c r="F50" s="120"/>
      <c r="G50" s="120"/>
      <c r="H50" s="120"/>
      <c r="I50" s="120">
        <v>10</v>
      </c>
      <c r="J50" s="120">
        <v>6.5</v>
      </c>
      <c r="K50" s="120">
        <v>10</v>
      </c>
      <c r="L50" s="120">
        <v>60</v>
      </c>
      <c r="M50" s="122">
        <v>22.241809238650831</v>
      </c>
      <c r="N50" s="122">
        <v>4.4960371221161463E-2</v>
      </c>
      <c r="O50" s="121"/>
      <c r="P50" s="122"/>
      <c r="Q50" s="124">
        <v>28.893890388653524</v>
      </c>
      <c r="R50" s="124">
        <v>0.37724238077266231</v>
      </c>
      <c r="S50" s="124"/>
      <c r="T50" s="124"/>
      <c r="U50" s="127">
        <v>2157.3220213995332</v>
      </c>
      <c r="V50" s="127">
        <v>5.701513208501225E-2</v>
      </c>
      <c r="W50" s="127"/>
      <c r="X50" s="127"/>
      <c r="Y50" s="364">
        <v>27.957551868432699</v>
      </c>
      <c r="Z50" s="364">
        <v>0.14307404377979394</v>
      </c>
      <c r="AA50" s="364">
        <v>1.4307404377979394</v>
      </c>
      <c r="AB50" s="364">
        <v>0.35768510944948484</v>
      </c>
    </row>
    <row r="51" spans="2:28" ht="12.75" customHeight="1" x14ac:dyDescent="0.2">
      <c r="B51" s="120">
        <v>47</v>
      </c>
      <c r="C51" s="481"/>
      <c r="D51" s="120"/>
      <c r="E51" s="120"/>
      <c r="F51" s="120"/>
      <c r="G51" s="120"/>
      <c r="H51" s="120"/>
      <c r="I51" s="120">
        <v>10</v>
      </c>
      <c r="J51" s="120">
        <v>6.6</v>
      </c>
      <c r="K51" s="120">
        <v>10</v>
      </c>
      <c r="L51" s="120">
        <v>60</v>
      </c>
      <c r="M51" s="122">
        <v>26.424979813513573</v>
      </c>
      <c r="N51" s="122">
        <v>3.7842980659103707E-2</v>
      </c>
      <c r="O51" s="121"/>
      <c r="P51" s="122"/>
      <c r="Q51" s="124">
        <v>30.178641184134925</v>
      </c>
      <c r="R51" s="124">
        <v>0.36118259710547174</v>
      </c>
      <c r="S51" s="124"/>
      <c r="T51" s="124"/>
      <c r="U51" s="127">
        <v>2028.5252484359239</v>
      </c>
      <c r="V51" s="127">
        <v>6.063518316808629E-2</v>
      </c>
      <c r="W51" s="127"/>
      <c r="X51" s="127"/>
      <c r="Y51" s="364">
        <v>27.426035755065701</v>
      </c>
      <c r="Z51" s="364">
        <v>0.1458468163508167</v>
      </c>
      <c r="AA51" s="364">
        <v>1.4584681635081669</v>
      </c>
      <c r="AB51" s="364">
        <v>0.36461704087704172</v>
      </c>
    </row>
    <row r="52" spans="2:28" ht="12.75" customHeight="1" x14ac:dyDescent="0.2">
      <c r="B52" s="120">
        <v>48</v>
      </c>
      <c r="C52" s="481"/>
      <c r="D52" s="120"/>
      <c r="E52" s="120"/>
      <c r="F52" s="120"/>
      <c r="G52" s="120"/>
      <c r="H52" s="120"/>
      <c r="I52" s="120">
        <v>10</v>
      </c>
      <c r="J52" s="120">
        <v>8.6</v>
      </c>
      <c r="K52" s="120">
        <v>10</v>
      </c>
      <c r="L52" s="120">
        <v>60</v>
      </c>
      <c r="M52" s="122">
        <v>14.791738177446177</v>
      </c>
      <c r="N52" s="122">
        <v>6.760530696282592E-2</v>
      </c>
      <c r="O52" s="121"/>
      <c r="P52" s="122"/>
      <c r="Q52" s="124">
        <v>55.8736570937631</v>
      </c>
      <c r="R52" s="124">
        <v>0.1950829884234786</v>
      </c>
      <c r="S52" s="124"/>
      <c r="T52" s="124"/>
      <c r="U52" s="127">
        <v>123</v>
      </c>
      <c r="V52" s="127">
        <v>1</v>
      </c>
      <c r="W52" s="127"/>
      <c r="X52" s="127"/>
      <c r="Y52" s="364">
        <v>4.8671134270420602</v>
      </c>
      <c r="Z52" s="364">
        <v>0.82184236302685887</v>
      </c>
      <c r="AA52" s="364">
        <v>8.2184236302685889</v>
      </c>
      <c r="AB52" s="487">
        <v>2.0546059075671472</v>
      </c>
    </row>
    <row r="53" spans="2:28" ht="12.75" customHeight="1" x14ac:dyDescent="0.2">
      <c r="B53" s="120">
        <v>49</v>
      </c>
      <c r="C53" s="481"/>
      <c r="D53" s="120"/>
      <c r="E53" s="120"/>
      <c r="F53" s="120"/>
      <c r="G53" s="120"/>
      <c r="H53" s="120"/>
      <c r="I53" s="120">
        <v>10</v>
      </c>
      <c r="J53" s="120">
        <v>8.6999999999999993</v>
      </c>
      <c r="K53" s="120">
        <v>10</v>
      </c>
      <c r="L53" s="120">
        <v>60</v>
      </c>
      <c r="M53" s="122">
        <v>14.791738177446177</v>
      </c>
      <c r="N53" s="122">
        <v>6.760530696282592E-2</v>
      </c>
      <c r="O53" s="121"/>
      <c r="P53" s="122"/>
      <c r="Q53" s="124">
        <v>57.158407889244494</v>
      </c>
      <c r="R53" s="124">
        <v>0.19069810378765037</v>
      </c>
      <c r="S53" s="124"/>
      <c r="T53" s="124"/>
      <c r="U53" s="127">
        <v>123</v>
      </c>
      <c r="V53" s="127">
        <v>1</v>
      </c>
      <c r="W53" s="127"/>
      <c r="X53" s="127"/>
      <c r="Y53" s="364">
        <v>4</v>
      </c>
      <c r="Z53" s="364">
        <v>1</v>
      </c>
      <c r="AA53" s="364">
        <v>10</v>
      </c>
      <c r="AB53" s="487">
        <v>2.5</v>
      </c>
    </row>
    <row r="54" spans="2:28" ht="12.75" customHeight="1" x14ac:dyDescent="0.2">
      <c r="B54" s="120">
        <v>50</v>
      </c>
      <c r="C54" s="481"/>
      <c r="D54" s="120"/>
      <c r="E54" s="120"/>
      <c r="F54" s="120"/>
      <c r="G54" s="120"/>
      <c r="H54" s="120"/>
      <c r="I54" s="120">
        <v>10</v>
      </c>
      <c r="J54" s="120">
        <v>8.8000000000000007</v>
      </c>
      <c r="K54" s="120">
        <v>10</v>
      </c>
      <c r="L54" s="120">
        <v>60</v>
      </c>
      <c r="M54" s="122">
        <v>14.791738177446177</v>
      </c>
      <c r="N54" s="122">
        <v>6.760530696282592E-2</v>
      </c>
      <c r="O54" s="121"/>
      <c r="P54" s="122"/>
      <c r="Q54" s="124">
        <v>58.443158684725915</v>
      </c>
      <c r="R54" s="124">
        <v>0.18650600421514707</v>
      </c>
      <c r="S54" s="124"/>
      <c r="T54" s="124"/>
      <c r="U54" s="127">
        <v>123</v>
      </c>
      <c r="V54" s="127">
        <v>1</v>
      </c>
      <c r="W54" s="127"/>
      <c r="X54" s="127"/>
      <c r="Y54" s="364">
        <v>4</v>
      </c>
      <c r="Z54" s="364">
        <v>1</v>
      </c>
      <c r="AA54" s="364">
        <v>10</v>
      </c>
      <c r="AB54" s="487">
        <v>2.5</v>
      </c>
    </row>
    <row r="55" spans="2:28" ht="12.75" customHeight="1" x14ac:dyDescent="0.2">
      <c r="B55" s="120">
        <v>51</v>
      </c>
      <c r="C55" s="481"/>
      <c r="D55" s="120"/>
      <c r="E55" s="120"/>
      <c r="F55" s="120"/>
      <c r="G55" s="120"/>
      <c r="H55" s="120"/>
      <c r="I55" s="120">
        <v>10</v>
      </c>
      <c r="J55" s="120">
        <v>7</v>
      </c>
      <c r="K55" s="120">
        <v>10</v>
      </c>
      <c r="L55" s="120">
        <v>1.9</v>
      </c>
      <c r="M55" s="122">
        <v>38.340104460449261</v>
      </c>
      <c r="N55" s="122">
        <v>2.6082349385134727E-2</v>
      </c>
      <c r="O55" s="121"/>
      <c r="P55" s="122"/>
      <c r="Q55" s="124">
        <v>42.908425013559807</v>
      </c>
      <c r="R55" s="124">
        <v>0.25402936594748959</v>
      </c>
      <c r="S55" s="124"/>
      <c r="T55" s="124"/>
      <c r="U55" s="127">
        <v>123</v>
      </c>
      <c r="V55" s="127">
        <v>1</v>
      </c>
      <c r="W55" s="127"/>
      <c r="X55" s="127"/>
      <c r="Y55" s="364">
        <v>24.3652055725534</v>
      </c>
      <c r="Z55" s="364">
        <v>0.16416853073900875</v>
      </c>
      <c r="AA55" s="364">
        <v>1.6416853073900874</v>
      </c>
      <c r="AB55" s="364">
        <v>0.41042132684752186</v>
      </c>
    </row>
    <row r="56" spans="2:28" ht="12.75" customHeight="1" x14ac:dyDescent="0.2">
      <c r="B56" s="120">
        <v>52</v>
      </c>
      <c r="C56" s="481"/>
      <c r="D56" s="120"/>
      <c r="E56" s="120"/>
      <c r="F56" s="120"/>
      <c r="G56" s="120"/>
      <c r="H56" s="120"/>
      <c r="I56" s="120">
        <v>10</v>
      </c>
      <c r="J56" s="120">
        <v>7</v>
      </c>
      <c r="K56" s="120">
        <v>10</v>
      </c>
      <c r="L56" s="120">
        <v>2</v>
      </c>
      <c r="M56" s="122">
        <v>38.345604341381971</v>
      </c>
      <c r="N56" s="122">
        <v>2.6078608413554607E-2</v>
      </c>
      <c r="O56" s="121"/>
      <c r="P56" s="122"/>
      <c r="Q56" s="124">
        <v>42.795649576080862</v>
      </c>
      <c r="R56" s="124">
        <v>0.25469878616101616</v>
      </c>
      <c r="S56" s="124"/>
      <c r="T56" s="124"/>
      <c r="U56" s="127">
        <v>123</v>
      </c>
      <c r="V56" s="127">
        <v>1</v>
      </c>
      <c r="W56" s="127"/>
      <c r="X56" s="127"/>
      <c r="Y56" s="364">
        <v>24.328407346459802</v>
      </c>
      <c r="Z56" s="364">
        <v>0.16441684583113775</v>
      </c>
      <c r="AA56" s="364">
        <v>1.6441684583113774</v>
      </c>
      <c r="AB56" s="364">
        <v>0.41104211457784434</v>
      </c>
    </row>
    <row r="57" spans="2:28" ht="12.75" customHeight="1" x14ac:dyDescent="0.2">
      <c r="B57" s="120">
        <v>53</v>
      </c>
      <c r="C57" s="481"/>
      <c r="D57" s="120"/>
      <c r="E57" s="120"/>
      <c r="F57" s="120"/>
      <c r="G57" s="120"/>
      <c r="H57" s="120"/>
      <c r="I57" s="120">
        <v>10</v>
      </c>
      <c r="J57" s="120">
        <v>7</v>
      </c>
      <c r="K57" s="120">
        <v>10</v>
      </c>
      <c r="L57" s="120">
        <v>2.1</v>
      </c>
      <c r="M57" s="122">
        <v>38.351102244982158</v>
      </c>
      <c r="N57" s="122">
        <v>2.607486985933604E-2</v>
      </c>
      <c r="O57" s="121"/>
      <c r="P57" s="122"/>
      <c r="Q57" s="124">
        <v>42.688377618321539</v>
      </c>
      <c r="R57" s="124">
        <v>0.2553388207314255</v>
      </c>
      <c r="S57" s="124"/>
      <c r="T57" s="124"/>
      <c r="U57" s="127">
        <v>123</v>
      </c>
      <c r="V57" s="127">
        <v>1</v>
      </c>
      <c r="W57" s="127"/>
      <c r="X57" s="127"/>
      <c r="Y57" s="364">
        <v>24.291808801579698</v>
      </c>
      <c r="Z57" s="364">
        <v>0.16466455967411861</v>
      </c>
      <c r="AA57" s="364">
        <v>1.6466455967411862</v>
      </c>
      <c r="AB57" s="364">
        <v>0.41166139918529654</v>
      </c>
    </row>
    <row r="58" spans="2:28" ht="12.75" customHeight="1" x14ac:dyDescent="0.2">
      <c r="B58" s="120">
        <v>54</v>
      </c>
      <c r="C58" s="481"/>
      <c r="D58" s="120"/>
      <c r="E58" s="120"/>
      <c r="F58" s="120"/>
      <c r="G58" s="120"/>
      <c r="H58" s="120"/>
      <c r="I58" s="120">
        <v>10</v>
      </c>
      <c r="J58" s="120">
        <v>7</v>
      </c>
      <c r="K58" s="120">
        <v>10</v>
      </c>
      <c r="L58" s="120">
        <v>87</v>
      </c>
      <c r="M58" s="122">
        <v>42.338179755271085</v>
      </c>
      <c r="N58" s="122">
        <v>2.3619343244804955E-2</v>
      </c>
      <c r="O58" s="121"/>
      <c r="P58" s="122"/>
      <c r="Q58" s="124">
        <v>34.500710239909402</v>
      </c>
      <c r="R58" s="124">
        <v>0.31593552492699706</v>
      </c>
      <c r="S58" s="124"/>
      <c r="T58" s="124"/>
      <c r="U58" s="127">
        <v>1521.5541664600953</v>
      </c>
      <c r="V58" s="127">
        <v>8.0838397154246719E-2</v>
      </c>
      <c r="W58" s="127"/>
      <c r="X58" s="127"/>
      <c r="Y58" s="364">
        <v>28.394475531684201</v>
      </c>
      <c r="Z58" s="364">
        <v>0.14087247343366383</v>
      </c>
      <c r="AA58" s="364">
        <v>1.4087247343366383</v>
      </c>
      <c r="AB58" s="364">
        <v>0.35218118358415956</v>
      </c>
    </row>
    <row r="59" spans="2:28" ht="12.75" customHeight="1" x14ac:dyDescent="0.2">
      <c r="B59" s="120">
        <v>55</v>
      </c>
      <c r="C59" s="481"/>
      <c r="D59" s="120"/>
      <c r="E59" s="120"/>
      <c r="F59" s="120"/>
      <c r="G59" s="120"/>
      <c r="H59" s="120"/>
      <c r="I59" s="120">
        <v>10</v>
      </c>
      <c r="J59" s="120">
        <v>7</v>
      </c>
      <c r="K59" s="120">
        <v>10</v>
      </c>
      <c r="L59" s="120">
        <v>88</v>
      </c>
      <c r="M59" s="122">
        <v>42.377434735751649</v>
      </c>
      <c r="N59" s="122">
        <v>2.3597464222069858E-2</v>
      </c>
      <c r="O59" s="121"/>
      <c r="P59" s="122"/>
      <c r="Q59" s="124">
        <v>34.475582663552451</v>
      </c>
      <c r="R59" s="124">
        <v>0.31616579497359643</v>
      </c>
      <c r="S59" s="124"/>
      <c r="T59" s="124"/>
      <c r="U59" s="127">
        <v>1521.5541664600953</v>
      </c>
      <c r="V59" s="127">
        <v>8.0838397154246719E-2</v>
      </c>
      <c r="W59" s="127"/>
      <c r="X59" s="127"/>
      <c r="Y59" s="364">
        <v>28.417917687084099</v>
      </c>
      <c r="Z59" s="364">
        <v>0.14075626666404181</v>
      </c>
      <c r="AA59" s="364">
        <v>1.4075626666404182</v>
      </c>
      <c r="AB59" s="364">
        <v>0.35189066666010455</v>
      </c>
    </row>
    <row r="60" spans="2:28" ht="12.75" customHeight="1" x14ac:dyDescent="0.2">
      <c r="B60" s="120">
        <v>56</v>
      </c>
      <c r="C60" s="481"/>
      <c r="D60" s="120"/>
      <c r="E60" s="120"/>
      <c r="F60" s="120"/>
      <c r="G60" s="120"/>
      <c r="H60" s="120"/>
      <c r="I60" s="120">
        <v>10</v>
      </c>
      <c r="J60" s="120">
        <v>7</v>
      </c>
      <c r="K60" s="120">
        <v>10</v>
      </c>
      <c r="L60" s="120">
        <v>89</v>
      </c>
      <c r="M60" s="122">
        <v>42.416519562677877</v>
      </c>
      <c r="N60" s="122">
        <v>2.357572026913533E-2</v>
      </c>
      <c r="O60" s="121"/>
      <c r="P60" s="122"/>
      <c r="Q60" s="124">
        <v>34.450739020688502</v>
      </c>
      <c r="R60" s="124">
        <v>0.31639379327840506</v>
      </c>
      <c r="S60" s="124"/>
      <c r="T60" s="124"/>
      <c r="U60" s="127">
        <v>1521.5541664600953</v>
      </c>
      <c r="V60" s="127">
        <v>8.0838397154246719E-2</v>
      </c>
      <c r="W60" s="127"/>
      <c r="X60" s="127"/>
      <c r="Y60" s="364">
        <v>28.417917687084099</v>
      </c>
      <c r="Z60" s="364">
        <v>0.14075626666404181</v>
      </c>
      <c r="AA60" s="364">
        <v>1.4075626666404182</v>
      </c>
      <c r="AB60" s="364">
        <v>0.35189066666010455</v>
      </c>
    </row>
    <row r="61" spans="2:28" ht="12.75" customHeight="1" x14ac:dyDescent="0.2">
      <c r="B61" s="120">
        <v>57</v>
      </c>
      <c r="C61" s="481"/>
      <c r="D61" s="120"/>
      <c r="E61" s="120"/>
      <c r="F61" s="120"/>
      <c r="G61" s="120"/>
      <c r="H61" s="120"/>
      <c r="I61" s="120">
        <v>10</v>
      </c>
      <c r="J61" s="120">
        <v>7</v>
      </c>
      <c r="K61" s="120">
        <v>15</v>
      </c>
      <c r="L61" s="120">
        <v>60</v>
      </c>
      <c r="M61" s="122">
        <v>49.678792815946736</v>
      </c>
      <c r="N61" s="122">
        <v>2.0129313602785515E-2</v>
      </c>
      <c r="O61" s="121"/>
      <c r="P61" s="122"/>
      <c r="Q61" s="124">
        <v>35.31764436606057</v>
      </c>
      <c r="R61" s="124">
        <v>0.30862760514329901</v>
      </c>
      <c r="S61" s="124"/>
      <c r="T61" s="124"/>
      <c r="U61" s="127">
        <v>899.8961993466969</v>
      </c>
      <c r="V61" s="127">
        <v>0.13668243080623638</v>
      </c>
      <c r="W61" s="127"/>
      <c r="X61" s="127"/>
      <c r="Y61" s="364">
        <v>24.914240270697899</v>
      </c>
      <c r="Z61" s="364">
        <v>0.16055075155972043</v>
      </c>
      <c r="AA61" s="364">
        <v>1.6055075155972043</v>
      </c>
      <c r="AB61" s="364">
        <v>0.40137687889930107</v>
      </c>
    </row>
    <row r="62" spans="2:28" ht="12.75" customHeight="1" x14ac:dyDescent="0.2">
      <c r="B62" s="120">
        <v>58</v>
      </c>
      <c r="C62" s="481"/>
      <c r="D62" s="120"/>
      <c r="E62" s="120"/>
      <c r="F62" s="120"/>
      <c r="G62" s="120"/>
      <c r="H62" s="120"/>
      <c r="I62" s="120">
        <v>10</v>
      </c>
      <c r="J62" s="120">
        <v>7</v>
      </c>
      <c r="K62" s="120">
        <v>20</v>
      </c>
      <c r="L62" s="120">
        <v>60</v>
      </c>
      <c r="M62" s="122">
        <v>49.678792815946736</v>
      </c>
      <c r="N62" s="122">
        <v>2.0129313602785515E-2</v>
      </c>
      <c r="O62" s="121"/>
      <c r="P62" s="122"/>
      <c r="Q62" s="124">
        <v>35.31764436606057</v>
      </c>
      <c r="R62" s="124">
        <v>0.30862760514329901</v>
      </c>
      <c r="S62" s="124"/>
      <c r="T62" s="124"/>
      <c r="U62" s="127">
        <v>899.8961993466969</v>
      </c>
      <c r="V62" s="127">
        <v>0.13668243080623638</v>
      </c>
      <c r="W62" s="127"/>
      <c r="X62" s="127"/>
      <c r="Y62" s="364">
        <v>24.914240270697899</v>
      </c>
      <c r="Z62" s="364">
        <v>0.16055075155972043</v>
      </c>
      <c r="AA62" s="364">
        <v>1.6055075155972043</v>
      </c>
      <c r="AB62" s="364">
        <v>0.40137687889930107</v>
      </c>
    </row>
    <row r="63" spans="2:28" ht="12.75" customHeight="1" x14ac:dyDescent="0.2">
      <c r="B63" s="120">
        <v>59</v>
      </c>
      <c r="C63" s="481"/>
      <c r="D63" s="120"/>
      <c r="E63" s="120"/>
      <c r="F63" s="120"/>
      <c r="G63" s="120"/>
      <c r="H63" s="120"/>
      <c r="I63" s="120">
        <v>10</v>
      </c>
      <c r="J63" s="120">
        <v>7</v>
      </c>
      <c r="K63" s="120">
        <v>21</v>
      </c>
      <c r="L63" s="120">
        <v>60</v>
      </c>
      <c r="M63" s="122">
        <v>49.678792815946736</v>
      </c>
      <c r="N63" s="122">
        <v>2.0129313602785515E-2</v>
      </c>
      <c r="O63" s="121"/>
      <c r="P63" s="122"/>
      <c r="Q63" s="124">
        <v>35.31764436606057</v>
      </c>
      <c r="R63" s="124">
        <v>0.30862760514329901</v>
      </c>
      <c r="S63" s="124"/>
      <c r="T63" s="124"/>
      <c r="U63" s="127">
        <v>899.8961993466969</v>
      </c>
      <c r="V63" s="127">
        <v>0.13668243080623638</v>
      </c>
      <c r="W63" s="127"/>
      <c r="X63" s="127"/>
      <c r="Y63" s="364">
        <v>24.914240270697899</v>
      </c>
      <c r="Z63" s="364">
        <v>0.16055075155972043</v>
      </c>
      <c r="AA63" s="364">
        <v>1.6055075155972043</v>
      </c>
      <c r="AB63" s="364">
        <v>0.40137687889930107</v>
      </c>
    </row>
    <row r="64" spans="2:28" ht="12.75" customHeight="1" x14ac:dyDescent="0.2">
      <c r="B64" s="120">
        <v>60</v>
      </c>
      <c r="C64" s="481"/>
      <c r="D64" s="120"/>
      <c r="E64" s="120"/>
      <c r="F64" s="120"/>
      <c r="G64" s="120"/>
      <c r="H64" s="120"/>
      <c r="I64" s="120">
        <v>10</v>
      </c>
      <c r="J64" s="120">
        <v>7</v>
      </c>
      <c r="K64" s="120">
        <v>16</v>
      </c>
      <c r="L64" s="120">
        <v>60</v>
      </c>
      <c r="M64" s="122">
        <v>49.678792815946736</v>
      </c>
      <c r="N64" s="122">
        <v>2.0129313602785515E-2</v>
      </c>
      <c r="O64" s="121"/>
      <c r="P64" s="122"/>
      <c r="Q64" s="124">
        <v>35.31764436606057</v>
      </c>
      <c r="R64" s="124">
        <v>0.30862760514329901</v>
      </c>
      <c r="S64" s="124"/>
      <c r="T64" s="124"/>
      <c r="U64" s="127">
        <v>899.8961993466969</v>
      </c>
      <c r="V64" s="127">
        <v>0.13668243080623638</v>
      </c>
      <c r="W64" s="127"/>
      <c r="X64" s="127"/>
      <c r="Y64" s="364">
        <v>24.914240270697899</v>
      </c>
      <c r="Z64" s="364">
        <v>0.16055075155972043</v>
      </c>
      <c r="AA64" s="364">
        <v>1.6055075155972043</v>
      </c>
      <c r="AB64" s="364">
        <v>0.40137687889930107</v>
      </c>
    </row>
    <row r="65" spans="2:28" ht="12.75" customHeight="1" x14ac:dyDescent="0.2">
      <c r="B65" s="120">
        <v>61</v>
      </c>
      <c r="C65" s="481"/>
      <c r="D65" s="120"/>
      <c r="E65" s="120"/>
      <c r="F65" s="120"/>
      <c r="G65" s="120">
        <v>15</v>
      </c>
      <c r="H65" s="120"/>
      <c r="I65" s="120"/>
      <c r="J65" s="120">
        <v>7</v>
      </c>
      <c r="K65" s="120">
        <v>15</v>
      </c>
      <c r="L65" s="120">
        <v>60</v>
      </c>
      <c r="M65" s="122">
        <v>49.678792815946736</v>
      </c>
      <c r="N65" s="122">
        <v>2.0129313602785515E-2</v>
      </c>
      <c r="O65" s="121"/>
      <c r="P65" s="122"/>
      <c r="Q65" s="124">
        <v>35.31764436606057</v>
      </c>
      <c r="R65" s="124">
        <v>0.30862760514329901</v>
      </c>
      <c r="S65" s="124">
        <v>4.6294140771494856</v>
      </c>
      <c r="T65" s="124">
        <v>0.42471688781187938</v>
      </c>
      <c r="U65" s="127">
        <v>899.8961993466969</v>
      </c>
      <c r="V65" s="127">
        <v>0.13668243080623638</v>
      </c>
      <c r="W65" s="127"/>
      <c r="X65" s="127"/>
      <c r="Y65" s="364">
        <v>24.914240270697899</v>
      </c>
      <c r="Z65" s="364">
        <v>0.16055075155972043</v>
      </c>
      <c r="AA65" s="364"/>
      <c r="AB65" s="364"/>
    </row>
    <row r="66" spans="2:28" ht="12.75" customHeight="1" x14ac:dyDescent="0.2">
      <c r="B66" s="120">
        <v>62</v>
      </c>
      <c r="C66" s="481"/>
      <c r="D66" s="120"/>
      <c r="E66" s="120"/>
      <c r="F66" s="120"/>
      <c r="G66" s="120">
        <v>15</v>
      </c>
      <c r="H66" s="120"/>
      <c r="I66" s="120"/>
      <c r="J66" s="120">
        <v>7</v>
      </c>
      <c r="K66" s="120">
        <v>16</v>
      </c>
      <c r="L66" s="120">
        <v>60</v>
      </c>
      <c r="M66" s="122">
        <v>49.678792815946736</v>
      </c>
      <c r="N66" s="122">
        <v>2.0129313602785515E-2</v>
      </c>
      <c r="O66" s="121"/>
      <c r="P66" s="122"/>
      <c r="Q66" s="124">
        <v>35.31764436606057</v>
      </c>
      <c r="R66" s="124">
        <v>0.30862760514329901</v>
      </c>
      <c r="S66" s="124">
        <v>4.6294140771494856</v>
      </c>
      <c r="T66" s="124">
        <v>0.42471688781187938</v>
      </c>
      <c r="U66" s="127">
        <v>899.8961993466969</v>
      </c>
      <c r="V66" s="127">
        <v>0.13668243080623638</v>
      </c>
      <c r="W66" s="127"/>
      <c r="X66" s="127"/>
      <c r="Y66" s="364">
        <v>24.914240270697899</v>
      </c>
      <c r="Z66" s="364">
        <v>0.16055075155972043</v>
      </c>
      <c r="AA66" s="364"/>
      <c r="AB66" s="364"/>
    </row>
    <row r="67" spans="2:28" ht="12.75" customHeight="1" x14ac:dyDescent="0.2">
      <c r="B67" s="120">
        <v>63</v>
      </c>
      <c r="C67" s="481"/>
      <c r="D67" s="120"/>
      <c r="E67" s="120"/>
      <c r="F67" s="120"/>
      <c r="G67" s="120">
        <v>15</v>
      </c>
      <c r="H67" s="120"/>
      <c r="I67" s="120"/>
      <c r="J67" s="120">
        <v>7</v>
      </c>
      <c r="K67" s="120">
        <v>18</v>
      </c>
      <c r="L67" s="120">
        <v>60</v>
      </c>
      <c r="M67" s="122">
        <v>49.678792815946736</v>
      </c>
      <c r="N67" s="122">
        <v>2.0129313602785515E-2</v>
      </c>
      <c r="O67" s="121"/>
      <c r="P67" s="122"/>
      <c r="Q67" s="124">
        <v>35.31764436606057</v>
      </c>
      <c r="R67" s="124">
        <v>0.30862760514329901</v>
      </c>
      <c r="S67" s="124">
        <v>4.6294140771494856</v>
      </c>
      <c r="T67" s="124">
        <v>0.42471688781187938</v>
      </c>
      <c r="U67" s="127">
        <v>899.8961993466969</v>
      </c>
      <c r="V67" s="127">
        <v>0.13668243080623638</v>
      </c>
      <c r="W67" s="127"/>
      <c r="X67" s="127"/>
      <c r="Y67" s="364">
        <v>24.914240270697899</v>
      </c>
      <c r="Z67" s="364">
        <v>0.16055075155972043</v>
      </c>
      <c r="AA67" s="364"/>
      <c r="AB67" s="364"/>
    </row>
    <row r="68" spans="2:28" ht="12.75" customHeight="1" x14ac:dyDescent="0.2">
      <c r="B68" s="120">
        <v>64</v>
      </c>
      <c r="C68" s="481"/>
      <c r="D68" s="120"/>
      <c r="E68" s="120"/>
      <c r="F68" s="120"/>
      <c r="G68" s="120">
        <v>15</v>
      </c>
      <c r="H68" s="120"/>
      <c r="I68" s="120"/>
      <c r="J68" s="120">
        <v>7</v>
      </c>
      <c r="K68" s="120">
        <v>20</v>
      </c>
      <c r="L68" s="120">
        <v>60</v>
      </c>
      <c r="M68" s="122">
        <v>49.678792815946736</v>
      </c>
      <c r="N68" s="122">
        <v>2.0129313602785515E-2</v>
      </c>
      <c r="O68" s="121"/>
      <c r="P68" s="122"/>
      <c r="Q68" s="124">
        <v>35.31764436606057</v>
      </c>
      <c r="R68" s="124">
        <v>0.30862760514329901</v>
      </c>
      <c r="S68" s="124">
        <v>4.6294140771494856</v>
      </c>
      <c r="T68" s="124">
        <v>0.42471688781187938</v>
      </c>
      <c r="U68" s="127">
        <v>899.8961993466969</v>
      </c>
      <c r="V68" s="127">
        <v>0.13668243080623638</v>
      </c>
      <c r="W68" s="127"/>
      <c r="X68" s="127"/>
      <c r="Y68" s="364">
        <v>24.914240270697899</v>
      </c>
      <c r="Z68" s="364">
        <v>0.16055075155972043</v>
      </c>
      <c r="AA68" s="364"/>
      <c r="AB68" s="364"/>
    </row>
    <row r="69" spans="2:28" ht="12.75" customHeight="1" x14ac:dyDescent="0.2">
      <c r="B69" s="120">
        <v>65</v>
      </c>
      <c r="C69" s="481"/>
      <c r="D69" s="120"/>
      <c r="E69" s="120"/>
      <c r="F69" s="120"/>
      <c r="G69" s="120"/>
      <c r="H69" s="120">
        <v>80</v>
      </c>
      <c r="I69" s="120"/>
      <c r="J69" s="120">
        <v>7</v>
      </c>
      <c r="K69" s="120">
        <v>15</v>
      </c>
      <c r="L69" s="120">
        <v>60</v>
      </c>
      <c r="M69" s="122">
        <v>49.678792815946736</v>
      </c>
      <c r="N69" s="122">
        <v>2.0129313602785515E-2</v>
      </c>
      <c r="O69" s="121"/>
      <c r="P69" s="122"/>
      <c r="Q69" s="124">
        <v>35.31764436606057</v>
      </c>
      <c r="R69" s="124">
        <v>0.30862760514329901</v>
      </c>
      <c r="S69" s="124"/>
      <c r="T69" s="124"/>
      <c r="U69" s="127">
        <v>899.8961993466969</v>
      </c>
      <c r="V69" s="127">
        <v>0.13668243080623638</v>
      </c>
      <c r="W69" s="127">
        <v>10.934594464498911</v>
      </c>
      <c r="X69" s="127">
        <v>8.8899141987796026E-2</v>
      </c>
      <c r="Y69" s="364">
        <v>24.914240270697899</v>
      </c>
      <c r="Z69" s="364">
        <v>0.16055075155972043</v>
      </c>
      <c r="AA69" s="364"/>
      <c r="AB69" s="364"/>
    </row>
    <row r="70" spans="2:28" ht="12.75" customHeight="1" x14ac:dyDescent="0.2">
      <c r="B70" s="120">
        <v>66</v>
      </c>
      <c r="C70" s="481"/>
      <c r="D70" s="120"/>
      <c r="E70" s="120"/>
      <c r="F70" s="120"/>
      <c r="G70" s="120"/>
      <c r="H70" s="120">
        <v>80</v>
      </c>
      <c r="I70" s="120"/>
      <c r="J70" s="120">
        <v>7</v>
      </c>
      <c r="K70" s="120">
        <v>16</v>
      </c>
      <c r="L70" s="120">
        <v>60</v>
      </c>
      <c r="M70" s="122">
        <v>49.678792815946736</v>
      </c>
      <c r="N70" s="122">
        <v>2.0129313602785515E-2</v>
      </c>
      <c r="O70" s="121"/>
      <c r="P70" s="122"/>
      <c r="Q70" s="124">
        <v>35.31764436606057</v>
      </c>
      <c r="R70" s="124">
        <v>0.30862760514329901</v>
      </c>
      <c r="S70" s="124"/>
      <c r="T70" s="124"/>
      <c r="U70" s="127">
        <v>899.8961993466969</v>
      </c>
      <c r="V70" s="127">
        <v>0.13668243080623638</v>
      </c>
      <c r="W70" s="127">
        <v>10.934594464498911</v>
      </c>
      <c r="X70" s="127">
        <v>8.8899141987796026E-2</v>
      </c>
      <c r="Y70" s="364">
        <v>24.914240270697899</v>
      </c>
      <c r="Z70" s="364">
        <v>0.16055075155972043</v>
      </c>
      <c r="AA70" s="364"/>
      <c r="AB70" s="364"/>
    </row>
    <row r="71" spans="2:28" ht="12.75" customHeight="1" x14ac:dyDescent="0.2">
      <c r="B71" s="120">
        <v>67</v>
      </c>
      <c r="C71" s="481"/>
      <c r="D71" s="120"/>
      <c r="E71" s="120"/>
      <c r="F71" s="120"/>
      <c r="G71" s="120"/>
      <c r="H71" s="120">
        <v>80</v>
      </c>
      <c r="I71" s="120"/>
      <c r="J71" s="120">
        <v>7</v>
      </c>
      <c r="K71" s="120">
        <v>18</v>
      </c>
      <c r="L71" s="120">
        <v>60</v>
      </c>
      <c r="M71" s="122">
        <v>49.678792815946736</v>
      </c>
      <c r="N71" s="122">
        <v>2.0129313602785515E-2</v>
      </c>
      <c r="O71" s="121"/>
      <c r="P71" s="122"/>
      <c r="Q71" s="124">
        <v>35.31764436606057</v>
      </c>
      <c r="R71" s="124">
        <v>0.30862760514329901</v>
      </c>
      <c r="S71" s="124"/>
      <c r="T71" s="124"/>
      <c r="U71" s="127">
        <v>899.8961993466969</v>
      </c>
      <c r="V71" s="127">
        <v>0.13668243080623638</v>
      </c>
      <c r="W71" s="127">
        <v>10.934594464498911</v>
      </c>
      <c r="X71" s="127">
        <v>8.8899141987796026E-2</v>
      </c>
      <c r="Y71" s="364">
        <v>24.914240270697899</v>
      </c>
      <c r="Z71" s="364">
        <v>0.16055075155972043</v>
      </c>
      <c r="AA71" s="364"/>
      <c r="AB71" s="364"/>
    </row>
    <row r="72" spans="2:28" ht="12.75" customHeight="1" x14ac:dyDescent="0.2">
      <c r="B72" s="120">
        <v>68</v>
      </c>
      <c r="C72" s="481"/>
      <c r="D72" s="120"/>
      <c r="E72" s="120"/>
      <c r="F72" s="120"/>
      <c r="G72" s="120"/>
      <c r="H72" s="120">
        <v>80</v>
      </c>
      <c r="I72" s="120"/>
      <c r="J72" s="120">
        <v>7</v>
      </c>
      <c r="K72" s="120">
        <v>20</v>
      </c>
      <c r="L72" s="120">
        <v>60</v>
      </c>
      <c r="M72" s="122">
        <v>49.678792815946736</v>
      </c>
      <c r="N72" s="122">
        <v>2.0129313602785515E-2</v>
      </c>
      <c r="O72" s="121"/>
      <c r="P72" s="122"/>
      <c r="Q72" s="124">
        <v>35.31764436606057</v>
      </c>
      <c r="R72" s="124">
        <v>0.30862760514329901</v>
      </c>
      <c r="S72" s="124"/>
      <c r="T72" s="124"/>
      <c r="U72" s="127">
        <v>899.8961993466969</v>
      </c>
      <c r="V72" s="127">
        <v>0.13668243080623638</v>
      </c>
      <c r="W72" s="127">
        <v>10.934594464498911</v>
      </c>
      <c r="X72" s="127">
        <v>8.8899141987796026E-2</v>
      </c>
      <c r="Y72" s="364">
        <v>24.914240270697899</v>
      </c>
      <c r="Z72" s="364">
        <v>0.16055075155972043</v>
      </c>
      <c r="AA72" s="364"/>
      <c r="AB72" s="364"/>
    </row>
    <row r="73" spans="2:28" ht="12.75" customHeight="1" x14ac:dyDescent="0.2">
      <c r="B73" s="120">
        <v>69</v>
      </c>
      <c r="C73" s="481"/>
      <c r="D73" s="120"/>
      <c r="E73" s="120"/>
      <c r="F73" s="120"/>
      <c r="G73" s="120"/>
      <c r="H73" s="120">
        <v>80</v>
      </c>
      <c r="I73" s="120"/>
      <c r="J73" s="120">
        <v>7</v>
      </c>
      <c r="K73" s="120">
        <v>21</v>
      </c>
      <c r="L73" s="120">
        <v>60</v>
      </c>
      <c r="M73" s="122">
        <v>49.678792815946736</v>
      </c>
      <c r="N73" s="122">
        <v>2.0129313602785515E-2</v>
      </c>
      <c r="O73" s="121"/>
      <c r="P73" s="122"/>
      <c r="Q73" s="124">
        <v>35.31764436606057</v>
      </c>
      <c r="R73" s="124">
        <v>0.30862760514329901</v>
      </c>
      <c r="S73" s="124"/>
      <c r="T73" s="124"/>
      <c r="U73" s="127">
        <v>899.8961993466969</v>
      </c>
      <c r="V73" s="127">
        <v>0.13668243080623638</v>
      </c>
      <c r="W73" s="127">
        <v>10.934594464498911</v>
      </c>
      <c r="X73" s="127">
        <v>8.8899141987796026E-2</v>
      </c>
      <c r="Y73" s="364">
        <v>24.914240270697899</v>
      </c>
      <c r="Z73" s="364">
        <v>0.16055075155972043</v>
      </c>
      <c r="AA73" s="364"/>
      <c r="AB73" s="364"/>
    </row>
    <row r="74" spans="2:28" ht="12.75" customHeight="1" x14ac:dyDescent="0.2">
      <c r="B74" s="120">
        <v>70</v>
      </c>
      <c r="C74" s="481"/>
      <c r="D74" s="120"/>
      <c r="E74" s="120"/>
      <c r="F74" s="120"/>
      <c r="G74" s="120">
        <v>15</v>
      </c>
      <c r="H74" s="120"/>
      <c r="I74" s="120"/>
      <c r="J74" s="120">
        <v>7</v>
      </c>
      <c r="K74" s="120">
        <v>21</v>
      </c>
      <c r="L74" s="120">
        <v>60</v>
      </c>
      <c r="M74" s="122">
        <v>49.678792815946736</v>
      </c>
      <c r="N74" s="122">
        <v>2.0129313602785515E-2</v>
      </c>
      <c r="O74" s="121"/>
      <c r="P74" s="122"/>
      <c r="Q74" s="124">
        <v>35.31764436606057</v>
      </c>
      <c r="R74" s="124">
        <v>0.30862760514329901</v>
      </c>
      <c r="S74" s="124">
        <v>4.6294140771494856</v>
      </c>
      <c r="T74" s="124">
        <v>0.42471688781187938</v>
      </c>
      <c r="U74" s="127">
        <v>899.8961993466969</v>
      </c>
      <c r="V74" s="127">
        <v>0.13668243080623638</v>
      </c>
      <c r="W74" s="127"/>
      <c r="X74" s="127"/>
      <c r="Y74" s="364">
        <v>24.914240270697899</v>
      </c>
      <c r="Z74" s="364">
        <v>0.16055075155972043</v>
      </c>
      <c r="AA74" s="364"/>
      <c r="AB74" s="364"/>
    </row>
    <row r="75" spans="2:28" ht="12.75" customHeight="1" x14ac:dyDescent="0.2">
      <c r="B75" s="120">
        <v>71</v>
      </c>
      <c r="C75" s="481"/>
      <c r="D75" s="120"/>
      <c r="E75" s="120"/>
      <c r="F75" s="120"/>
      <c r="G75" s="120">
        <v>25</v>
      </c>
      <c r="H75" s="120"/>
      <c r="I75" s="120"/>
      <c r="J75" s="120">
        <v>7</v>
      </c>
      <c r="K75" s="120">
        <v>10</v>
      </c>
      <c r="L75" s="120">
        <v>60</v>
      </c>
      <c r="M75" s="122">
        <v>41.212805333547522</v>
      </c>
      <c r="N75" s="122">
        <v>2.4264303094795461E-2</v>
      </c>
      <c r="O75" s="121"/>
      <c r="P75" s="122"/>
      <c r="Q75" s="124">
        <v>35.31764436606057</v>
      </c>
      <c r="R75" s="124">
        <v>0.30862760514329901</v>
      </c>
      <c r="S75" s="124">
        <v>7.7156901285824748</v>
      </c>
      <c r="T75" s="124">
        <v>0.70786147968646551</v>
      </c>
      <c r="U75" s="127">
        <v>899.8961993466969</v>
      </c>
      <c r="V75" s="127">
        <v>0.13668243080623638</v>
      </c>
      <c r="W75" s="127"/>
      <c r="X75" s="127"/>
      <c r="Y75" s="364">
        <v>24.914240270697899</v>
      </c>
      <c r="Z75" s="364">
        <v>0.16055075155972043</v>
      </c>
      <c r="AA75" s="364"/>
      <c r="AB75" s="364"/>
    </row>
    <row r="76" spans="2:28" ht="12.75" customHeight="1" x14ac:dyDescent="0.2">
      <c r="B76" s="120">
        <v>72</v>
      </c>
      <c r="C76" s="481"/>
      <c r="D76" s="120"/>
      <c r="E76" s="120"/>
      <c r="F76" s="120"/>
      <c r="G76" s="120">
        <v>40</v>
      </c>
      <c r="H76" s="120"/>
      <c r="I76" s="120"/>
      <c r="J76" s="120">
        <v>6.6</v>
      </c>
      <c r="K76" s="120">
        <v>10</v>
      </c>
      <c r="L76" s="120">
        <v>60</v>
      </c>
      <c r="M76" s="122">
        <v>26.424979813513573</v>
      </c>
      <c r="N76" s="122">
        <v>3.7842980659103707E-2</v>
      </c>
      <c r="O76" s="121"/>
      <c r="P76" s="122"/>
      <c r="Q76" s="124">
        <v>30.178641184134925</v>
      </c>
      <c r="R76" s="124">
        <v>0.36118259710547174</v>
      </c>
      <c r="S76" s="124">
        <v>14.447303884218869</v>
      </c>
      <c r="T76" s="58">
        <v>1.325440723322832</v>
      </c>
      <c r="U76" s="127">
        <v>2028.5252484359239</v>
      </c>
      <c r="V76" s="127">
        <v>6.063518316808629E-2</v>
      </c>
      <c r="W76" s="127"/>
      <c r="X76" s="127"/>
      <c r="Y76" s="364">
        <v>27.426035755065701</v>
      </c>
      <c r="Z76" s="364">
        <v>0.1458468163508167</v>
      </c>
      <c r="AA76" s="364"/>
      <c r="AB76" s="364"/>
    </row>
    <row r="77" spans="2:28" ht="12.75" customHeight="1" x14ac:dyDescent="0.2">
      <c r="B77" s="120"/>
      <c r="C77" s="481"/>
      <c r="D77" s="120"/>
      <c r="E77" s="120"/>
      <c r="F77" s="120"/>
      <c r="G77" s="120"/>
      <c r="H77" s="120"/>
      <c r="I77" s="120"/>
      <c r="J77" s="120"/>
      <c r="K77" s="120"/>
      <c r="L77" s="120"/>
      <c r="M77" s="122"/>
      <c r="N77" s="122"/>
      <c r="O77" s="121"/>
      <c r="P77" s="122"/>
      <c r="Q77" s="124"/>
      <c r="R77" s="124"/>
      <c r="S77" s="124"/>
      <c r="T77" s="124"/>
      <c r="U77" s="127"/>
      <c r="V77" s="127"/>
      <c r="W77" s="127"/>
      <c r="X77" s="127"/>
      <c r="Y77" s="364"/>
      <c r="Z77" s="364"/>
      <c r="AA77" s="364"/>
      <c r="AB77" s="364"/>
    </row>
    <row r="78" spans="2:28" ht="12.75" customHeight="1" x14ac:dyDescent="0.2">
      <c r="B78" s="120"/>
      <c r="C78" s="481"/>
      <c r="D78" s="120"/>
      <c r="E78" s="120"/>
      <c r="F78" s="120"/>
      <c r="G78" s="120"/>
      <c r="H78" s="120"/>
      <c r="I78" s="120"/>
      <c r="J78" s="120"/>
      <c r="K78" s="120"/>
      <c r="L78" s="120"/>
      <c r="M78" s="122"/>
      <c r="N78" s="122"/>
      <c r="O78" s="121"/>
      <c r="P78" s="122"/>
      <c r="Q78" s="124"/>
      <c r="R78" s="124"/>
      <c r="S78" s="124"/>
      <c r="T78" s="124"/>
      <c r="U78" s="127"/>
      <c r="V78" s="127"/>
      <c r="W78" s="127"/>
      <c r="X78" s="127"/>
      <c r="Y78" s="364"/>
      <c r="Z78" s="364"/>
      <c r="AA78" s="364"/>
      <c r="AB78" s="364"/>
    </row>
    <row r="79" spans="2:28" ht="12.75" customHeight="1" x14ac:dyDescent="0.2">
      <c r="B79" s="120"/>
      <c r="C79" s="481"/>
      <c r="D79" s="120"/>
      <c r="E79" s="120"/>
      <c r="F79" s="120"/>
      <c r="G79" s="120"/>
      <c r="H79" s="120"/>
      <c r="I79" s="120"/>
      <c r="J79" s="120"/>
      <c r="K79" s="120"/>
      <c r="L79" s="120"/>
      <c r="M79" s="122"/>
      <c r="N79" s="122"/>
      <c r="O79" s="121"/>
      <c r="P79" s="122"/>
      <c r="Q79" s="124"/>
      <c r="R79" s="124"/>
      <c r="S79" s="124"/>
      <c r="T79" s="124"/>
      <c r="U79" s="127"/>
      <c r="V79" s="127"/>
      <c r="W79" s="127"/>
      <c r="X79" s="127"/>
      <c r="Y79" s="364"/>
      <c r="Z79" s="364"/>
      <c r="AA79" s="364"/>
      <c r="AB79" s="364"/>
    </row>
    <row r="80" spans="2:28" ht="12.75" customHeight="1" x14ac:dyDescent="0.2">
      <c r="B80" s="120"/>
      <c r="C80" s="481"/>
      <c r="D80" s="120"/>
      <c r="E80" s="120"/>
      <c r="F80" s="120"/>
      <c r="G80" s="120"/>
      <c r="H80" s="120"/>
      <c r="I80" s="120"/>
      <c r="J80" s="120"/>
      <c r="K80" s="120"/>
      <c r="L80" s="120"/>
      <c r="M80" s="122"/>
      <c r="N80" s="122"/>
      <c r="O80" s="121"/>
      <c r="P80" s="122"/>
      <c r="Q80" s="124"/>
      <c r="R80" s="124"/>
      <c r="S80" s="124"/>
      <c r="T80" s="124"/>
      <c r="U80" s="127"/>
      <c r="V80" s="127"/>
      <c r="W80" s="127"/>
      <c r="X80" s="127"/>
      <c r="Y80" s="364"/>
      <c r="Z80" s="364"/>
      <c r="AA80" s="364"/>
      <c r="AB80" s="364"/>
    </row>
    <row r="81" spans="2:28" ht="12.75" customHeight="1" x14ac:dyDescent="0.2">
      <c r="B81" s="120"/>
      <c r="C81" s="481"/>
      <c r="D81" s="120"/>
      <c r="E81" s="120"/>
      <c r="F81" s="120"/>
      <c r="G81" s="120"/>
      <c r="H81" s="120"/>
      <c r="I81" s="120"/>
      <c r="J81" s="120"/>
      <c r="K81" s="120"/>
      <c r="L81" s="120"/>
      <c r="M81" s="122"/>
      <c r="N81" s="122"/>
      <c r="O81" s="121"/>
      <c r="P81" s="122"/>
      <c r="Q81" s="124"/>
      <c r="R81" s="124"/>
      <c r="S81" s="124"/>
      <c r="T81" s="124"/>
      <c r="U81" s="127"/>
      <c r="V81" s="127"/>
      <c r="W81" s="127"/>
      <c r="X81" s="127"/>
      <c r="Y81" s="364"/>
      <c r="Z81" s="364"/>
      <c r="AA81" s="364"/>
      <c r="AB81" s="364"/>
    </row>
    <row r="82" spans="2:28" ht="12.75" customHeight="1" x14ac:dyDescent="0.2">
      <c r="B82" s="120"/>
      <c r="C82" s="481"/>
      <c r="D82" s="120"/>
      <c r="E82" s="120"/>
      <c r="F82" s="120"/>
      <c r="G82" s="120"/>
      <c r="H82" s="120"/>
      <c r="I82" s="120"/>
      <c r="J82" s="120"/>
      <c r="K82" s="120"/>
      <c r="L82" s="120"/>
      <c r="M82" s="122"/>
      <c r="N82" s="122"/>
      <c r="O82" s="121"/>
      <c r="P82" s="122"/>
      <c r="Q82" s="124"/>
      <c r="R82" s="124"/>
      <c r="S82" s="124"/>
      <c r="T82" s="124"/>
      <c r="U82" s="127"/>
      <c r="V82" s="127"/>
      <c r="W82" s="127"/>
      <c r="X82" s="127"/>
      <c r="Y82" s="364"/>
      <c r="Z82" s="364"/>
      <c r="AA82" s="364"/>
      <c r="AB82" s="364"/>
    </row>
    <row r="83" spans="2:28" ht="12.75" customHeight="1" x14ac:dyDescent="0.2">
      <c r="B83" s="120"/>
      <c r="C83" s="481"/>
      <c r="D83" s="120"/>
      <c r="E83" s="120"/>
      <c r="F83" s="120"/>
      <c r="G83" s="120"/>
      <c r="H83" s="120"/>
      <c r="I83" s="120"/>
      <c r="J83" s="120"/>
      <c r="K83" s="120"/>
      <c r="L83" s="120"/>
      <c r="M83" s="122"/>
      <c r="N83" s="122"/>
      <c r="O83" s="121"/>
      <c r="P83" s="122"/>
      <c r="Q83" s="124"/>
      <c r="R83" s="124"/>
      <c r="S83" s="124"/>
      <c r="T83" s="124"/>
      <c r="U83" s="127"/>
      <c r="V83" s="127"/>
      <c r="W83" s="127"/>
      <c r="X83" s="127"/>
      <c r="Y83" s="364"/>
      <c r="Z83" s="364"/>
      <c r="AA83" s="364"/>
      <c r="AB83" s="364"/>
    </row>
    <row r="84" spans="2:28" ht="12.75" customHeight="1" x14ac:dyDescent="0.2">
      <c r="B84" s="120"/>
      <c r="C84" s="481"/>
      <c r="D84" s="120"/>
      <c r="E84" s="120"/>
      <c r="F84" s="120"/>
      <c r="G84" s="120"/>
      <c r="H84" s="120"/>
      <c r="I84" s="120"/>
      <c r="J84" s="120"/>
      <c r="K84" s="120"/>
      <c r="L84" s="120"/>
      <c r="M84" s="122"/>
      <c r="N84" s="122"/>
      <c r="O84" s="121"/>
      <c r="P84" s="122"/>
      <c r="Q84" s="124"/>
      <c r="R84" s="124"/>
      <c r="S84" s="124"/>
      <c r="T84" s="124"/>
      <c r="U84" s="127"/>
      <c r="V84" s="127"/>
      <c r="W84" s="127"/>
      <c r="X84" s="127"/>
      <c r="Y84" s="364"/>
      <c r="Z84" s="364"/>
      <c r="AA84" s="364"/>
      <c r="AB84" s="364"/>
    </row>
    <row r="85" spans="2:28" ht="12.75" customHeight="1" x14ac:dyDescent="0.2">
      <c r="B85" s="120"/>
      <c r="C85" s="481"/>
      <c r="D85" s="120"/>
      <c r="E85" s="120"/>
      <c r="F85" s="120"/>
      <c r="G85" s="120"/>
      <c r="H85" s="120"/>
      <c r="I85" s="120"/>
      <c r="J85" s="120"/>
      <c r="K85" s="120"/>
      <c r="L85" s="120"/>
      <c r="M85" s="122"/>
      <c r="N85" s="122"/>
      <c r="O85" s="121"/>
      <c r="P85" s="122"/>
      <c r="Q85" s="124"/>
      <c r="R85" s="124"/>
      <c r="S85" s="124"/>
      <c r="T85" s="124"/>
      <c r="U85" s="127"/>
      <c r="V85" s="127"/>
      <c r="W85" s="127"/>
      <c r="X85" s="127"/>
      <c r="Y85" s="364"/>
      <c r="Z85" s="364"/>
      <c r="AA85" s="364"/>
      <c r="AB85" s="364"/>
    </row>
    <row r="86" spans="2:28" ht="12.75" customHeight="1" x14ac:dyDescent="0.2">
      <c r="B86" s="120"/>
      <c r="C86" s="481"/>
      <c r="D86" s="120"/>
      <c r="E86" s="120"/>
      <c r="F86" s="120"/>
      <c r="G86" s="120"/>
      <c r="H86" s="120"/>
      <c r="I86" s="120"/>
      <c r="J86" s="120"/>
      <c r="K86" s="120"/>
      <c r="L86" s="120"/>
      <c r="M86" s="122"/>
      <c r="N86" s="122"/>
      <c r="O86" s="121"/>
      <c r="P86" s="122"/>
      <c r="Q86" s="124"/>
      <c r="R86" s="124"/>
      <c r="S86" s="124"/>
      <c r="T86" s="124"/>
      <c r="U86" s="127"/>
      <c r="V86" s="127"/>
      <c r="W86" s="127"/>
      <c r="X86" s="127"/>
      <c r="Y86" s="364"/>
      <c r="Z86" s="364"/>
      <c r="AA86" s="364"/>
      <c r="AB86" s="364"/>
    </row>
    <row r="87" spans="2:28" ht="12.75" customHeight="1" x14ac:dyDescent="0.2">
      <c r="B87" s="120"/>
      <c r="C87" s="481"/>
      <c r="D87" s="120"/>
      <c r="E87" s="120"/>
      <c r="F87" s="120"/>
      <c r="G87" s="120"/>
      <c r="H87" s="120"/>
      <c r="I87" s="120"/>
      <c r="J87" s="120"/>
      <c r="K87" s="120"/>
      <c r="L87" s="120"/>
      <c r="M87" s="122"/>
      <c r="N87" s="122"/>
      <c r="O87" s="121"/>
      <c r="P87" s="122"/>
      <c r="Q87" s="124"/>
      <c r="R87" s="124"/>
      <c r="S87" s="124"/>
      <c r="T87" s="124"/>
      <c r="U87" s="127"/>
      <c r="V87" s="127"/>
      <c r="W87" s="127"/>
      <c r="X87" s="127"/>
      <c r="Y87" s="364"/>
      <c r="Z87" s="364"/>
      <c r="AA87" s="364"/>
      <c r="AB87" s="364"/>
    </row>
    <row r="88" spans="2:28" ht="12.75" customHeight="1" x14ac:dyDescent="0.2">
      <c r="B88" s="120"/>
      <c r="C88" s="481"/>
      <c r="D88" s="120"/>
      <c r="E88" s="120"/>
      <c r="F88" s="120"/>
      <c r="G88" s="120"/>
      <c r="H88" s="120"/>
      <c r="I88" s="120"/>
      <c r="J88" s="120"/>
      <c r="K88" s="120"/>
      <c r="L88" s="120"/>
      <c r="M88" s="122"/>
      <c r="N88" s="122"/>
      <c r="O88" s="121"/>
      <c r="P88" s="122"/>
      <c r="Q88" s="124"/>
      <c r="R88" s="124"/>
      <c r="S88" s="124"/>
      <c r="T88" s="124"/>
      <c r="U88" s="127"/>
      <c r="V88" s="127"/>
      <c r="W88" s="127"/>
      <c r="X88" s="127"/>
      <c r="Y88" s="364"/>
      <c r="Z88" s="364"/>
      <c r="AA88" s="364"/>
      <c r="AB88" s="364"/>
    </row>
    <row r="89" spans="2:28" ht="12.75" customHeight="1" x14ac:dyDescent="0.2">
      <c r="B89" s="120"/>
      <c r="C89" s="481"/>
      <c r="D89" s="120"/>
      <c r="E89" s="120"/>
      <c r="F89" s="120"/>
      <c r="G89" s="120"/>
      <c r="H89" s="120"/>
      <c r="I89" s="120"/>
      <c r="J89" s="120"/>
      <c r="K89" s="120"/>
      <c r="L89" s="120"/>
      <c r="M89" s="122"/>
      <c r="N89" s="122"/>
      <c r="O89" s="121"/>
      <c r="P89" s="122"/>
      <c r="Q89" s="124"/>
      <c r="R89" s="124"/>
      <c r="S89" s="124"/>
      <c r="T89" s="124"/>
      <c r="U89" s="127"/>
      <c r="V89" s="127"/>
      <c r="W89" s="127"/>
      <c r="X89" s="127"/>
      <c r="Y89" s="364"/>
      <c r="Z89" s="364"/>
      <c r="AA89" s="364"/>
      <c r="AB89" s="364"/>
    </row>
    <row r="90" spans="2:28" ht="12.75" customHeight="1" x14ac:dyDescent="0.2">
      <c r="B90" s="120"/>
      <c r="C90" s="481"/>
      <c r="D90" s="120"/>
      <c r="E90" s="120"/>
      <c r="F90" s="120"/>
      <c r="G90" s="120"/>
      <c r="H90" s="120"/>
      <c r="I90" s="120"/>
      <c r="J90" s="120"/>
      <c r="K90" s="120"/>
      <c r="L90" s="120"/>
      <c r="M90" s="122"/>
      <c r="N90" s="122"/>
      <c r="O90" s="121"/>
      <c r="P90" s="122"/>
      <c r="Q90" s="124"/>
      <c r="R90" s="124"/>
      <c r="S90" s="124"/>
      <c r="T90" s="124"/>
      <c r="U90" s="127"/>
      <c r="V90" s="127"/>
      <c r="W90" s="127"/>
      <c r="X90" s="127"/>
      <c r="Y90" s="364"/>
      <c r="Z90" s="364"/>
      <c r="AA90" s="364"/>
      <c r="AB90" s="364"/>
    </row>
    <row r="91" spans="2:28" ht="12.75" customHeight="1" x14ac:dyDescent="0.2">
      <c r="B91" s="120"/>
      <c r="C91" s="481"/>
      <c r="D91" s="120"/>
      <c r="E91" s="120"/>
      <c r="F91" s="120"/>
      <c r="G91" s="120"/>
      <c r="H91" s="120"/>
      <c r="I91" s="120"/>
      <c r="J91" s="120"/>
      <c r="K91" s="120"/>
      <c r="L91" s="120"/>
      <c r="M91" s="122"/>
      <c r="N91" s="122"/>
      <c r="O91" s="121"/>
      <c r="P91" s="122"/>
      <c r="Q91" s="124"/>
      <c r="R91" s="124"/>
      <c r="S91" s="124"/>
      <c r="T91" s="124"/>
      <c r="U91" s="127"/>
      <c r="V91" s="127"/>
      <c r="W91" s="127"/>
      <c r="X91" s="127"/>
      <c r="Y91" s="364"/>
      <c r="Z91" s="364"/>
      <c r="AA91" s="364"/>
      <c r="AB91" s="364"/>
    </row>
    <row r="92" spans="2:28" ht="12.75" customHeight="1" x14ac:dyDescent="0.2">
      <c r="B92" s="120"/>
      <c r="C92" s="481"/>
      <c r="D92" s="120"/>
      <c r="E92" s="120"/>
      <c r="F92" s="120"/>
      <c r="G92" s="120"/>
      <c r="H92" s="120"/>
      <c r="I92" s="120"/>
      <c r="J92" s="120"/>
      <c r="K92" s="120"/>
      <c r="L92" s="120"/>
      <c r="M92" s="122"/>
      <c r="N92" s="122"/>
      <c r="O92" s="121"/>
      <c r="P92" s="122"/>
      <c r="Q92" s="124"/>
      <c r="R92" s="124"/>
      <c r="S92" s="124"/>
      <c r="T92" s="124"/>
      <c r="U92" s="127"/>
      <c r="V92" s="127"/>
      <c r="W92" s="127"/>
      <c r="X92" s="127"/>
      <c r="Y92" s="364"/>
      <c r="Z92" s="364"/>
      <c r="AA92" s="364"/>
      <c r="AB92" s="364"/>
    </row>
    <row r="93" spans="2:28" ht="12.75" customHeight="1" x14ac:dyDescent="0.2">
      <c r="B93" s="120"/>
      <c r="C93" s="481"/>
      <c r="D93" s="120"/>
      <c r="E93" s="120"/>
      <c r="F93" s="120"/>
      <c r="G93" s="120"/>
      <c r="H93" s="120"/>
      <c r="I93" s="120"/>
      <c r="J93" s="120"/>
      <c r="K93" s="120"/>
      <c r="L93" s="120"/>
      <c r="M93" s="122"/>
      <c r="N93" s="122"/>
      <c r="O93" s="121"/>
      <c r="P93" s="122"/>
      <c r="Q93" s="124"/>
      <c r="R93" s="124"/>
      <c r="S93" s="124"/>
      <c r="T93" s="124"/>
      <c r="U93" s="127"/>
      <c r="V93" s="127"/>
      <c r="W93" s="127"/>
      <c r="X93" s="127"/>
      <c r="Y93" s="364"/>
      <c r="Z93" s="364"/>
      <c r="AA93" s="364"/>
      <c r="AB93" s="364"/>
    </row>
    <row r="94" spans="2:28" ht="12.75" customHeight="1" x14ac:dyDescent="0.2">
      <c r="B94" s="120"/>
      <c r="C94" s="481"/>
      <c r="D94" s="120"/>
      <c r="E94" s="120"/>
      <c r="F94" s="120"/>
      <c r="G94" s="120"/>
      <c r="H94" s="120"/>
      <c r="I94" s="120"/>
      <c r="J94" s="120"/>
      <c r="K94" s="120"/>
      <c r="L94" s="120"/>
      <c r="M94" s="122"/>
      <c r="N94" s="122"/>
      <c r="O94" s="121"/>
      <c r="P94" s="122"/>
      <c r="Q94" s="124"/>
      <c r="R94" s="124"/>
      <c r="S94" s="124"/>
      <c r="T94" s="124"/>
      <c r="U94" s="127"/>
      <c r="V94" s="127"/>
      <c r="W94" s="127"/>
      <c r="X94" s="127"/>
      <c r="Y94" s="364"/>
      <c r="Z94" s="364"/>
      <c r="AA94" s="364"/>
      <c r="AB94" s="364"/>
    </row>
    <row r="95" spans="2:28" ht="12.75" customHeight="1" x14ac:dyDescent="0.2">
      <c r="B95" s="120"/>
      <c r="C95" s="481"/>
      <c r="D95" s="120"/>
      <c r="E95" s="120"/>
      <c r="F95" s="120"/>
      <c r="G95" s="120"/>
      <c r="H95" s="120"/>
      <c r="I95" s="120"/>
      <c r="J95" s="120"/>
      <c r="K95" s="120"/>
      <c r="L95" s="120"/>
      <c r="M95" s="122"/>
      <c r="N95" s="122"/>
      <c r="O95" s="121"/>
      <c r="P95" s="122"/>
      <c r="Q95" s="124"/>
      <c r="R95" s="124"/>
      <c r="S95" s="124"/>
      <c r="T95" s="124"/>
      <c r="U95" s="127"/>
      <c r="V95" s="127"/>
      <c r="W95" s="127"/>
      <c r="X95" s="127"/>
      <c r="Y95" s="364"/>
      <c r="Z95" s="364"/>
      <c r="AA95" s="364"/>
      <c r="AB95" s="364"/>
    </row>
    <row r="96" spans="2:28" ht="12.75" customHeight="1" x14ac:dyDescent="0.2">
      <c r="B96" s="120"/>
      <c r="C96" s="481"/>
      <c r="D96" s="120"/>
      <c r="E96" s="120"/>
      <c r="F96" s="120"/>
      <c r="G96" s="120"/>
      <c r="H96" s="120"/>
      <c r="I96" s="120"/>
      <c r="J96" s="120"/>
      <c r="K96" s="120"/>
      <c r="L96" s="120"/>
      <c r="M96" s="122"/>
      <c r="N96" s="122"/>
      <c r="O96" s="121"/>
      <c r="P96" s="122"/>
      <c r="Q96" s="124"/>
      <c r="R96" s="124"/>
      <c r="S96" s="124"/>
      <c r="T96" s="124"/>
      <c r="U96" s="127"/>
      <c r="V96" s="127"/>
      <c r="W96" s="127"/>
      <c r="X96" s="127"/>
      <c r="Y96" s="364"/>
      <c r="Z96" s="364"/>
      <c r="AA96" s="364"/>
      <c r="AB96" s="364"/>
    </row>
    <row r="97" spans="2:28" ht="12.75" customHeight="1" x14ac:dyDescent="0.2">
      <c r="B97" s="120"/>
      <c r="C97" s="481"/>
      <c r="D97" s="120"/>
      <c r="E97" s="120"/>
      <c r="F97" s="120"/>
      <c r="G97" s="120"/>
      <c r="H97" s="120"/>
      <c r="I97" s="120"/>
      <c r="J97" s="120"/>
      <c r="K97" s="120"/>
      <c r="L97" s="120"/>
      <c r="M97" s="122"/>
      <c r="N97" s="122"/>
      <c r="O97" s="121"/>
      <c r="P97" s="122"/>
      <c r="Q97" s="124"/>
      <c r="R97" s="124"/>
      <c r="S97" s="124"/>
      <c r="T97" s="124"/>
      <c r="U97" s="127"/>
      <c r="V97" s="127"/>
      <c r="W97" s="127"/>
      <c r="X97" s="127"/>
      <c r="Y97" s="364"/>
      <c r="Z97" s="364"/>
      <c r="AA97" s="364"/>
      <c r="AB97" s="364"/>
    </row>
    <row r="98" spans="2:28" ht="12.75" customHeight="1" x14ac:dyDescent="0.2">
      <c r="B98" s="120"/>
      <c r="C98" s="481"/>
      <c r="D98" s="120"/>
      <c r="E98" s="120"/>
      <c r="F98" s="120"/>
      <c r="G98" s="120"/>
      <c r="H98" s="120"/>
      <c r="I98" s="120"/>
      <c r="J98" s="120"/>
      <c r="K98" s="120"/>
      <c r="L98" s="120"/>
      <c r="M98" s="122"/>
      <c r="N98" s="122"/>
      <c r="O98" s="121"/>
      <c r="P98" s="122"/>
      <c r="Q98" s="124"/>
      <c r="R98" s="124"/>
      <c r="S98" s="124"/>
      <c r="T98" s="124"/>
      <c r="U98" s="127"/>
      <c r="V98" s="127"/>
      <c r="W98" s="127"/>
      <c r="X98" s="127"/>
      <c r="Y98" s="364"/>
      <c r="Z98" s="364"/>
      <c r="AA98" s="364"/>
      <c r="AB98" s="364"/>
    </row>
    <row r="99" spans="2:28" ht="12.75" customHeight="1" x14ac:dyDescent="0.2">
      <c r="B99" s="120"/>
      <c r="C99" s="481"/>
      <c r="D99" s="120"/>
      <c r="E99" s="120"/>
      <c r="F99" s="120"/>
      <c r="G99" s="120"/>
      <c r="H99" s="120"/>
      <c r="I99" s="120"/>
      <c r="J99" s="120"/>
      <c r="K99" s="120"/>
      <c r="L99" s="120"/>
      <c r="M99" s="122"/>
      <c r="N99" s="122"/>
      <c r="O99" s="121"/>
      <c r="P99" s="122"/>
      <c r="Q99" s="124"/>
      <c r="R99" s="124"/>
      <c r="S99" s="124"/>
      <c r="T99" s="124"/>
      <c r="U99" s="127"/>
      <c r="V99" s="127"/>
      <c r="W99" s="127"/>
      <c r="X99" s="127"/>
      <c r="Y99" s="364"/>
      <c r="Z99" s="364"/>
      <c r="AA99" s="364"/>
      <c r="AB99" s="364"/>
    </row>
    <row r="100" spans="2:28" ht="12.75" customHeight="1" x14ac:dyDescent="0.2">
      <c r="B100" s="120"/>
      <c r="C100" s="481"/>
      <c r="D100" s="120"/>
      <c r="E100" s="120"/>
      <c r="F100" s="120"/>
      <c r="G100" s="120"/>
      <c r="H100" s="120"/>
      <c r="I100" s="120"/>
      <c r="J100" s="120"/>
      <c r="K100" s="120"/>
      <c r="L100" s="120"/>
      <c r="M100" s="122"/>
      <c r="N100" s="122"/>
      <c r="O100" s="121"/>
      <c r="P100" s="122"/>
      <c r="Q100" s="124"/>
      <c r="R100" s="124"/>
      <c r="S100" s="124"/>
      <c r="T100" s="124"/>
      <c r="U100" s="127"/>
      <c r="V100" s="127"/>
      <c r="W100" s="127"/>
      <c r="X100" s="127"/>
      <c r="Y100" s="364"/>
      <c r="Z100" s="364"/>
      <c r="AA100" s="364"/>
      <c r="AB100" s="364"/>
    </row>
    <row r="101" spans="2:28" ht="12.75" customHeight="1" x14ac:dyDescent="0.2">
      <c r="B101" s="120"/>
      <c r="C101" s="481"/>
      <c r="D101" s="120"/>
      <c r="E101" s="120"/>
      <c r="F101" s="120"/>
      <c r="G101" s="120"/>
      <c r="H101" s="120"/>
      <c r="I101" s="120"/>
      <c r="J101" s="120"/>
      <c r="K101" s="120"/>
      <c r="L101" s="120"/>
      <c r="M101" s="122"/>
      <c r="N101" s="122"/>
      <c r="O101" s="121"/>
      <c r="P101" s="122"/>
      <c r="Q101" s="124"/>
      <c r="R101" s="124"/>
      <c r="S101" s="124"/>
      <c r="T101" s="124"/>
      <c r="U101" s="127"/>
      <c r="V101" s="127"/>
      <c r="W101" s="127"/>
      <c r="X101" s="127"/>
      <c r="Y101" s="364"/>
      <c r="Z101" s="364"/>
      <c r="AA101" s="364"/>
      <c r="AB101" s="364"/>
    </row>
    <row r="102" spans="2:28" ht="12.75" customHeight="1" x14ac:dyDescent="0.2">
      <c r="B102" s="120"/>
      <c r="C102" s="481"/>
      <c r="D102" s="120"/>
      <c r="E102" s="120"/>
      <c r="F102" s="120"/>
      <c r="G102" s="120"/>
      <c r="H102" s="120"/>
      <c r="I102" s="120"/>
      <c r="J102" s="120"/>
      <c r="K102" s="120"/>
      <c r="L102" s="120"/>
      <c r="M102" s="122"/>
      <c r="N102" s="122"/>
      <c r="O102" s="121"/>
      <c r="P102" s="122"/>
      <c r="Q102" s="124"/>
      <c r="R102" s="124"/>
      <c r="S102" s="124"/>
      <c r="T102" s="124"/>
      <c r="U102" s="127"/>
      <c r="V102" s="127"/>
      <c r="W102" s="127"/>
      <c r="X102" s="127"/>
      <c r="Y102" s="364"/>
      <c r="Z102" s="364"/>
      <c r="AA102" s="364"/>
      <c r="AB102" s="364"/>
    </row>
    <row r="103" spans="2:28" ht="12.75" customHeight="1" x14ac:dyDescent="0.2">
      <c r="B103" s="120"/>
      <c r="C103" s="481"/>
      <c r="D103" s="120"/>
      <c r="E103" s="120"/>
      <c r="F103" s="120"/>
      <c r="G103" s="120"/>
      <c r="H103" s="120"/>
      <c r="I103" s="120"/>
      <c r="J103" s="120"/>
      <c r="K103" s="120"/>
      <c r="L103" s="120"/>
      <c r="M103" s="122"/>
      <c r="N103" s="122"/>
      <c r="O103" s="121"/>
      <c r="P103" s="122"/>
      <c r="Q103" s="124"/>
      <c r="R103" s="124"/>
      <c r="S103" s="124"/>
      <c r="T103" s="124"/>
      <c r="U103" s="127"/>
      <c r="V103" s="127"/>
      <c r="W103" s="127"/>
      <c r="X103" s="127"/>
      <c r="Y103" s="364"/>
      <c r="Z103" s="364"/>
      <c r="AA103" s="364"/>
      <c r="AB103" s="364"/>
    </row>
    <row r="104" spans="2:28" ht="12.75" customHeight="1" x14ac:dyDescent="0.2">
      <c r="B104" s="120"/>
      <c r="C104" s="481"/>
      <c r="D104" s="120"/>
      <c r="E104" s="120"/>
      <c r="F104" s="120"/>
      <c r="G104" s="120"/>
      <c r="H104" s="120"/>
      <c r="I104" s="120"/>
      <c r="J104" s="120"/>
      <c r="K104" s="120"/>
      <c r="L104" s="120"/>
      <c r="M104" s="122"/>
      <c r="N104" s="122"/>
      <c r="O104" s="121"/>
      <c r="P104" s="122"/>
      <c r="Q104" s="124"/>
      <c r="R104" s="124"/>
      <c r="S104" s="124"/>
      <c r="T104" s="124"/>
      <c r="U104" s="127"/>
      <c r="V104" s="127"/>
      <c r="W104" s="127"/>
      <c r="X104" s="127"/>
      <c r="Y104" s="364"/>
      <c r="Z104" s="364"/>
      <c r="AA104" s="364"/>
      <c r="AB104" s="364"/>
    </row>
    <row r="105" spans="2:28" ht="12.75" customHeight="1" x14ac:dyDescent="0.2">
      <c r="B105" s="120"/>
      <c r="C105" s="481"/>
      <c r="D105" s="120"/>
      <c r="E105" s="120"/>
      <c r="F105" s="120"/>
      <c r="G105" s="120"/>
      <c r="H105" s="120"/>
      <c r="I105" s="120"/>
      <c r="J105" s="120"/>
      <c r="K105" s="120"/>
      <c r="L105" s="120"/>
      <c r="M105" s="122"/>
      <c r="N105" s="122"/>
      <c r="O105" s="121"/>
      <c r="P105" s="122"/>
      <c r="Q105" s="124"/>
      <c r="R105" s="124"/>
      <c r="S105" s="124"/>
      <c r="T105" s="124"/>
      <c r="U105" s="127"/>
      <c r="V105" s="127"/>
      <c r="W105" s="127"/>
      <c r="X105" s="127"/>
      <c r="Y105" s="364"/>
      <c r="Z105" s="364"/>
      <c r="AA105" s="364"/>
      <c r="AB105" s="364"/>
    </row>
    <row r="106" spans="2:28" ht="12.75" customHeight="1" x14ac:dyDescent="0.2">
      <c r="B106" s="120"/>
      <c r="C106" s="481"/>
      <c r="D106" s="120"/>
      <c r="E106" s="120"/>
      <c r="F106" s="120"/>
      <c r="G106" s="120"/>
      <c r="H106" s="120"/>
      <c r="I106" s="120"/>
      <c r="J106" s="120"/>
      <c r="K106" s="120"/>
      <c r="L106" s="120"/>
      <c r="M106" s="122"/>
      <c r="N106" s="122"/>
      <c r="O106" s="121"/>
      <c r="P106" s="122"/>
      <c r="Q106" s="124"/>
      <c r="R106" s="124"/>
      <c r="S106" s="124"/>
      <c r="T106" s="124"/>
      <c r="U106" s="127"/>
      <c r="V106" s="127"/>
      <c r="W106" s="127"/>
      <c r="X106" s="127"/>
      <c r="Y106" s="364"/>
      <c r="Z106" s="364"/>
      <c r="AA106" s="364"/>
      <c r="AB106" s="364"/>
    </row>
    <row r="107" spans="2:28" ht="12.75" customHeight="1" x14ac:dyDescent="0.2">
      <c r="B107" s="120"/>
      <c r="C107" s="481"/>
      <c r="D107" s="120"/>
      <c r="E107" s="120"/>
      <c r="F107" s="120"/>
      <c r="G107" s="120"/>
      <c r="H107" s="120"/>
      <c r="I107" s="120"/>
      <c r="J107" s="120"/>
      <c r="K107" s="120"/>
      <c r="L107" s="120"/>
      <c r="M107" s="122"/>
      <c r="N107" s="122"/>
      <c r="O107" s="121"/>
      <c r="P107" s="122"/>
      <c r="Q107" s="124"/>
      <c r="R107" s="124"/>
      <c r="S107" s="124"/>
      <c r="T107" s="124"/>
      <c r="U107" s="127"/>
      <c r="V107" s="127"/>
      <c r="W107" s="127"/>
      <c r="X107" s="127"/>
      <c r="Y107" s="364"/>
      <c r="Z107" s="364"/>
      <c r="AA107" s="364"/>
      <c r="AB107" s="364"/>
    </row>
    <row r="108" spans="2:28" ht="12.75" customHeight="1" x14ac:dyDescent="0.2">
      <c r="B108" s="120"/>
      <c r="C108" s="481"/>
      <c r="D108" s="120"/>
      <c r="E108" s="120"/>
      <c r="F108" s="120"/>
      <c r="G108" s="120"/>
      <c r="H108" s="120"/>
      <c r="I108" s="120"/>
      <c r="J108" s="120"/>
      <c r="K108" s="120"/>
      <c r="L108" s="120"/>
      <c r="M108" s="122"/>
      <c r="N108" s="122"/>
      <c r="O108" s="121"/>
      <c r="P108" s="122"/>
      <c r="Q108" s="124"/>
      <c r="R108" s="124"/>
      <c r="S108" s="124"/>
      <c r="T108" s="124"/>
      <c r="U108" s="127"/>
      <c r="V108" s="127"/>
      <c r="W108" s="127"/>
      <c r="X108" s="127"/>
      <c r="Y108" s="364"/>
      <c r="Z108" s="364"/>
      <c r="AA108" s="364"/>
      <c r="AB108" s="364"/>
    </row>
    <row r="109" spans="2:28" ht="12.75" customHeight="1" x14ac:dyDescent="0.2">
      <c r="B109" s="120"/>
      <c r="C109" s="481"/>
      <c r="D109" s="120"/>
      <c r="E109" s="120"/>
      <c r="F109" s="120"/>
      <c r="G109" s="120"/>
      <c r="H109" s="120"/>
      <c r="I109" s="120"/>
      <c r="J109" s="120"/>
      <c r="K109" s="120"/>
      <c r="L109" s="120"/>
      <c r="M109" s="122"/>
      <c r="N109" s="122"/>
      <c r="O109" s="121"/>
      <c r="P109" s="122"/>
      <c r="Q109" s="124"/>
      <c r="R109" s="124"/>
      <c r="S109" s="124"/>
      <c r="T109" s="124"/>
      <c r="U109" s="127"/>
      <c r="V109" s="127"/>
      <c r="W109" s="127"/>
      <c r="X109" s="127"/>
      <c r="Y109" s="364"/>
      <c r="Z109" s="364"/>
      <c r="AA109" s="364"/>
      <c r="AB109" s="364"/>
    </row>
    <row r="110" spans="2:28" ht="12.75" customHeight="1" x14ac:dyDescent="0.2">
      <c r="B110" s="120"/>
      <c r="C110" s="481"/>
      <c r="D110" s="120"/>
      <c r="E110" s="120"/>
      <c r="F110" s="120"/>
      <c r="G110" s="120"/>
      <c r="H110" s="120"/>
      <c r="I110" s="120"/>
      <c r="J110" s="120"/>
      <c r="K110" s="120"/>
      <c r="L110" s="120"/>
      <c r="M110" s="122"/>
      <c r="N110" s="122"/>
      <c r="O110" s="121"/>
      <c r="P110" s="122"/>
      <c r="Q110" s="124"/>
      <c r="R110" s="124"/>
      <c r="S110" s="124"/>
      <c r="T110" s="124"/>
      <c r="U110" s="127"/>
      <c r="V110" s="127"/>
      <c r="W110" s="127"/>
      <c r="X110" s="127"/>
      <c r="Y110" s="364"/>
      <c r="Z110" s="364"/>
      <c r="AA110" s="364"/>
      <c r="AB110" s="364"/>
    </row>
    <row r="111" spans="2:28" ht="12.75" customHeight="1" x14ac:dyDescent="0.2">
      <c r="B111" s="120"/>
      <c r="C111" s="481"/>
      <c r="D111" s="120"/>
      <c r="E111" s="120"/>
      <c r="F111" s="120"/>
      <c r="G111" s="120"/>
      <c r="H111" s="120"/>
      <c r="I111" s="120"/>
      <c r="J111" s="120"/>
      <c r="K111" s="120"/>
      <c r="L111" s="120"/>
      <c r="M111" s="122"/>
      <c r="N111" s="122"/>
      <c r="O111" s="121"/>
      <c r="P111" s="122"/>
      <c r="Q111" s="124"/>
      <c r="R111" s="124"/>
      <c r="S111" s="124"/>
      <c r="T111" s="124"/>
      <c r="U111" s="127"/>
      <c r="V111" s="127"/>
      <c r="W111" s="127"/>
      <c r="X111" s="127"/>
      <c r="Y111" s="364"/>
      <c r="Z111" s="364"/>
      <c r="AA111" s="364"/>
      <c r="AB111" s="364"/>
    </row>
    <row r="112" spans="2:28" ht="12.75" customHeight="1" x14ac:dyDescent="0.2">
      <c r="B112" s="120"/>
      <c r="C112" s="481"/>
      <c r="D112" s="120"/>
      <c r="E112" s="120"/>
      <c r="F112" s="120"/>
      <c r="G112" s="120"/>
      <c r="H112" s="120"/>
      <c r="I112" s="120"/>
      <c r="J112" s="120"/>
      <c r="K112" s="120"/>
      <c r="L112" s="120"/>
      <c r="M112" s="122"/>
      <c r="N112" s="122"/>
      <c r="O112" s="121"/>
      <c r="P112" s="122"/>
      <c r="Q112" s="124"/>
      <c r="R112" s="124"/>
      <c r="S112" s="124"/>
      <c r="T112" s="124"/>
      <c r="U112" s="127"/>
      <c r="V112" s="127"/>
      <c r="W112" s="127"/>
      <c r="X112" s="127"/>
      <c r="Y112" s="364"/>
      <c r="Z112" s="364"/>
      <c r="AA112" s="364"/>
      <c r="AB112" s="364"/>
    </row>
    <row r="113" spans="2:28" ht="12.75" customHeight="1" x14ac:dyDescent="0.2">
      <c r="B113" s="120"/>
      <c r="C113" s="481"/>
      <c r="D113" s="120"/>
      <c r="E113" s="120"/>
      <c r="F113" s="120"/>
      <c r="G113" s="120"/>
      <c r="H113" s="120"/>
      <c r="I113" s="120"/>
      <c r="J113" s="120"/>
      <c r="K113" s="120"/>
      <c r="L113" s="120"/>
      <c r="M113" s="122"/>
      <c r="N113" s="122"/>
      <c r="O113" s="121"/>
      <c r="P113" s="122"/>
      <c r="Q113" s="124"/>
      <c r="R113" s="124"/>
      <c r="S113" s="124"/>
      <c r="T113" s="124"/>
      <c r="U113" s="127"/>
      <c r="V113" s="127"/>
      <c r="W113" s="127"/>
      <c r="X113" s="127"/>
      <c r="Y113" s="364"/>
      <c r="Z113" s="364"/>
      <c r="AA113" s="364"/>
      <c r="AB113" s="364"/>
    </row>
    <row r="114" spans="2:28" ht="12.75" customHeight="1" x14ac:dyDescent="0.2">
      <c r="B114" s="120"/>
      <c r="C114" s="481"/>
      <c r="D114" s="120"/>
      <c r="E114" s="120"/>
      <c r="F114" s="120"/>
      <c r="G114" s="120"/>
      <c r="H114" s="120"/>
      <c r="I114" s="120"/>
      <c r="J114" s="120"/>
      <c r="K114" s="120"/>
      <c r="L114" s="120"/>
      <c r="M114" s="122"/>
      <c r="N114" s="122"/>
      <c r="O114" s="121"/>
      <c r="P114" s="122"/>
      <c r="Q114" s="124"/>
      <c r="R114" s="124"/>
      <c r="S114" s="124"/>
      <c r="T114" s="124"/>
      <c r="U114" s="127"/>
      <c r="V114" s="127"/>
      <c r="W114" s="127"/>
      <c r="X114" s="127"/>
      <c r="Y114" s="364"/>
      <c r="Z114" s="364"/>
      <c r="AA114" s="364"/>
      <c r="AB114" s="364"/>
    </row>
    <row r="115" spans="2:28" ht="12.75" customHeight="1" x14ac:dyDescent="0.2">
      <c r="B115" s="120"/>
      <c r="C115" s="481"/>
      <c r="D115" s="120"/>
      <c r="E115" s="120"/>
      <c r="F115" s="120"/>
      <c r="G115" s="120"/>
      <c r="H115" s="120"/>
      <c r="I115" s="120"/>
      <c r="J115" s="120"/>
      <c r="K115" s="120"/>
      <c r="L115" s="120"/>
      <c r="M115" s="122"/>
      <c r="N115" s="122"/>
      <c r="O115" s="121"/>
      <c r="P115" s="122"/>
      <c r="Q115" s="124"/>
      <c r="R115" s="124"/>
      <c r="S115" s="124"/>
      <c r="T115" s="124"/>
      <c r="U115" s="127"/>
      <c r="V115" s="127"/>
      <c r="W115" s="127"/>
      <c r="X115" s="127"/>
      <c r="Y115" s="364"/>
      <c r="Z115" s="364"/>
      <c r="AA115" s="364"/>
      <c r="AB115" s="364"/>
    </row>
    <row r="116" spans="2:28" ht="12.75" customHeight="1" x14ac:dyDescent="0.2">
      <c r="B116" s="120"/>
      <c r="C116" s="481"/>
      <c r="D116" s="120"/>
      <c r="E116" s="120"/>
      <c r="F116" s="120"/>
      <c r="G116" s="120"/>
      <c r="H116" s="120"/>
      <c r="I116" s="120"/>
      <c r="J116" s="120"/>
      <c r="K116" s="120"/>
      <c r="L116" s="120"/>
      <c r="M116" s="122"/>
      <c r="N116" s="122"/>
      <c r="O116" s="121"/>
      <c r="P116" s="122"/>
      <c r="Q116" s="124"/>
      <c r="R116" s="124"/>
      <c r="S116" s="124"/>
      <c r="T116" s="124"/>
      <c r="U116" s="127"/>
      <c r="V116" s="127"/>
      <c r="W116" s="127"/>
      <c r="X116" s="127"/>
      <c r="Y116" s="364"/>
      <c r="Z116" s="364"/>
      <c r="AA116" s="364"/>
      <c r="AB116" s="364"/>
    </row>
    <row r="117" spans="2:28" ht="12.75" customHeight="1" x14ac:dyDescent="0.2">
      <c r="B117" s="120"/>
      <c r="C117" s="481"/>
      <c r="D117" s="120"/>
      <c r="E117" s="120"/>
      <c r="F117" s="120"/>
      <c r="G117" s="120"/>
      <c r="H117" s="120"/>
      <c r="I117" s="120"/>
      <c r="J117" s="120"/>
      <c r="K117" s="120"/>
      <c r="L117" s="120"/>
      <c r="M117" s="122"/>
      <c r="N117" s="122"/>
      <c r="O117" s="121"/>
      <c r="P117" s="122"/>
      <c r="Q117" s="124"/>
      <c r="R117" s="124"/>
      <c r="S117" s="124"/>
      <c r="T117" s="124"/>
      <c r="U117" s="127"/>
      <c r="V117" s="127"/>
      <c r="W117" s="127"/>
      <c r="X117" s="127"/>
      <c r="Y117" s="364"/>
      <c r="Z117" s="364"/>
      <c r="AA117" s="364"/>
      <c r="AB117" s="364"/>
    </row>
    <row r="118" spans="2:28" ht="12.75" customHeight="1" x14ac:dyDescent="0.2">
      <c r="B118" s="120"/>
      <c r="C118" s="481"/>
      <c r="D118" s="120"/>
      <c r="E118" s="120"/>
      <c r="F118" s="120"/>
      <c r="G118" s="120"/>
      <c r="H118" s="120"/>
      <c r="I118" s="120"/>
      <c r="J118" s="120"/>
      <c r="K118" s="120"/>
      <c r="L118" s="120"/>
      <c r="M118" s="122"/>
      <c r="N118" s="122"/>
      <c r="O118" s="121"/>
      <c r="P118" s="122"/>
      <c r="Q118" s="124"/>
      <c r="R118" s="124"/>
      <c r="S118" s="124"/>
      <c r="T118" s="124"/>
      <c r="U118" s="127"/>
      <c r="V118" s="127"/>
      <c r="W118" s="127"/>
      <c r="X118" s="127"/>
      <c r="Y118" s="364"/>
      <c r="Z118" s="364"/>
      <c r="AA118" s="364"/>
      <c r="AB118" s="364"/>
    </row>
    <row r="119" spans="2:28" ht="12.75" customHeight="1" x14ac:dyDescent="0.2">
      <c r="B119" s="120"/>
      <c r="C119" s="481"/>
      <c r="D119" s="120"/>
      <c r="E119" s="120"/>
      <c r="F119" s="120"/>
      <c r="G119" s="120"/>
      <c r="H119" s="120"/>
      <c r="I119" s="120"/>
      <c r="J119" s="120"/>
      <c r="K119" s="120"/>
      <c r="L119" s="120"/>
      <c r="M119" s="122"/>
      <c r="N119" s="122"/>
      <c r="O119" s="121"/>
      <c r="P119" s="122"/>
      <c r="Q119" s="124"/>
      <c r="R119" s="124"/>
      <c r="S119" s="124"/>
      <c r="T119" s="124"/>
      <c r="U119" s="127"/>
      <c r="V119" s="127"/>
      <c r="W119" s="127"/>
      <c r="X119" s="127"/>
      <c r="Y119" s="364"/>
      <c r="Z119" s="364"/>
      <c r="AA119" s="364"/>
      <c r="AB119" s="364"/>
    </row>
    <row r="120" spans="2:28" ht="12.75" customHeight="1" x14ac:dyDescent="0.2">
      <c r="B120" s="120"/>
      <c r="C120" s="481"/>
      <c r="D120" s="120"/>
      <c r="E120" s="120"/>
      <c r="F120" s="120"/>
      <c r="G120" s="120"/>
      <c r="H120" s="120"/>
      <c r="I120" s="120"/>
      <c r="J120" s="120"/>
      <c r="K120" s="120"/>
      <c r="L120" s="120"/>
      <c r="M120" s="122"/>
      <c r="N120" s="122"/>
      <c r="O120" s="121"/>
      <c r="P120" s="122"/>
      <c r="Q120" s="124"/>
      <c r="R120" s="124"/>
      <c r="S120" s="124"/>
      <c r="T120" s="124"/>
      <c r="U120" s="127"/>
      <c r="V120" s="127"/>
      <c r="W120" s="127"/>
      <c r="X120" s="127"/>
      <c r="Y120" s="364"/>
      <c r="Z120" s="364"/>
      <c r="AA120" s="364"/>
      <c r="AB120" s="364"/>
    </row>
    <row r="121" spans="2:28" ht="12.75" customHeight="1" x14ac:dyDescent="0.2">
      <c r="B121" s="120"/>
      <c r="C121" s="481"/>
      <c r="D121" s="120"/>
      <c r="E121" s="120"/>
      <c r="F121" s="120"/>
      <c r="G121" s="120"/>
      <c r="H121" s="120"/>
      <c r="I121" s="120"/>
      <c r="J121" s="120"/>
      <c r="K121" s="120"/>
      <c r="L121" s="120"/>
      <c r="M121" s="122"/>
      <c r="N121" s="122"/>
      <c r="O121" s="121"/>
      <c r="P121" s="122"/>
      <c r="Q121" s="124"/>
      <c r="R121" s="124"/>
      <c r="S121" s="124"/>
      <c r="T121" s="124"/>
      <c r="U121" s="127"/>
      <c r="V121" s="127"/>
      <c r="W121" s="127"/>
      <c r="X121" s="127"/>
      <c r="Y121" s="364"/>
      <c r="Z121" s="364"/>
      <c r="AA121" s="364"/>
      <c r="AB121" s="364"/>
    </row>
    <row r="122" spans="2:28" ht="12.75" customHeight="1" x14ac:dyDescent="0.2">
      <c r="B122" s="120"/>
      <c r="C122" s="481"/>
      <c r="D122" s="120"/>
      <c r="E122" s="120"/>
      <c r="F122" s="120"/>
      <c r="G122" s="120"/>
      <c r="H122" s="120"/>
      <c r="I122" s="120"/>
      <c r="J122" s="120"/>
      <c r="K122" s="120"/>
      <c r="L122" s="120"/>
      <c r="M122" s="122"/>
      <c r="N122" s="122"/>
      <c r="O122" s="121"/>
      <c r="P122" s="122"/>
      <c r="Q122" s="124"/>
      <c r="R122" s="124"/>
      <c r="S122" s="124"/>
      <c r="T122" s="124"/>
      <c r="U122" s="127"/>
      <c r="V122" s="127"/>
      <c r="W122" s="127"/>
      <c r="X122" s="127"/>
      <c r="Y122" s="364"/>
      <c r="Z122" s="364"/>
      <c r="AA122" s="364"/>
      <c r="AB122" s="364"/>
    </row>
    <row r="123" spans="2:28" ht="12.75" customHeight="1" x14ac:dyDescent="0.2">
      <c r="B123" s="120"/>
      <c r="C123" s="481"/>
      <c r="D123" s="120"/>
      <c r="E123" s="120"/>
      <c r="F123" s="120"/>
      <c r="G123" s="120"/>
      <c r="H123" s="120"/>
      <c r="I123" s="120"/>
      <c r="J123" s="120"/>
      <c r="K123" s="120"/>
      <c r="L123" s="120"/>
      <c r="M123" s="122"/>
      <c r="N123" s="122"/>
      <c r="O123" s="121"/>
      <c r="P123" s="122"/>
      <c r="Q123" s="124"/>
      <c r="R123" s="124"/>
      <c r="S123" s="124"/>
      <c r="T123" s="124"/>
      <c r="U123" s="127"/>
      <c r="V123" s="127"/>
      <c r="W123" s="127"/>
      <c r="X123" s="127"/>
      <c r="Y123" s="364"/>
      <c r="Z123" s="364"/>
      <c r="AA123" s="364"/>
      <c r="AB123" s="364"/>
    </row>
    <row r="124" spans="2:28" ht="12.75" customHeight="1" x14ac:dyDescent="0.2">
      <c r="B124" s="120"/>
      <c r="C124" s="481"/>
      <c r="D124" s="120"/>
      <c r="E124" s="120"/>
      <c r="F124" s="120"/>
      <c r="G124" s="120"/>
      <c r="H124" s="120"/>
      <c r="I124" s="120"/>
      <c r="J124" s="120"/>
      <c r="K124" s="120"/>
      <c r="L124" s="120"/>
      <c r="M124" s="122"/>
      <c r="N124" s="122"/>
      <c r="O124" s="121"/>
      <c r="P124" s="122"/>
      <c r="Q124" s="124"/>
      <c r="R124" s="124"/>
      <c r="S124" s="124"/>
      <c r="T124" s="124"/>
      <c r="U124" s="127"/>
      <c r="V124" s="127"/>
      <c r="W124" s="127"/>
      <c r="X124" s="127"/>
      <c r="Y124" s="364"/>
      <c r="Z124" s="364"/>
      <c r="AA124" s="364"/>
      <c r="AB124" s="364"/>
    </row>
    <row r="125" spans="2:28" ht="12.75" customHeight="1" x14ac:dyDescent="0.2">
      <c r="B125" s="120"/>
      <c r="C125" s="481"/>
      <c r="D125" s="120"/>
      <c r="E125" s="120"/>
      <c r="F125" s="120"/>
      <c r="G125" s="120"/>
      <c r="H125" s="120"/>
      <c r="I125" s="120"/>
      <c r="J125" s="120"/>
      <c r="K125" s="120"/>
      <c r="L125" s="120"/>
      <c r="M125" s="122"/>
      <c r="N125" s="122"/>
      <c r="O125" s="121"/>
      <c r="P125" s="122"/>
      <c r="Q125" s="124"/>
      <c r="R125" s="124"/>
      <c r="S125" s="124"/>
      <c r="T125" s="124"/>
      <c r="U125" s="127"/>
      <c r="V125" s="127"/>
      <c r="W125" s="127"/>
      <c r="X125" s="127"/>
      <c r="Y125" s="364"/>
      <c r="Z125" s="364"/>
      <c r="AA125" s="364"/>
      <c r="AB125" s="364"/>
    </row>
    <row r="126" spans="2:28" ht="12.75" customHeight="1" x14ac:dyDescent="0.2">
      <c r="B126" s="120"/>
      <c r="C126" s="481"/>
      <c r="D126" s="120"/>
      <c r="E126" s="120"/>
      <c r="F126" s="120"/>
      <c r="G126" s="120"/>
      <c r="H126" s="120"/>
      <c r="I126" s="120"/>
      <c r="J126" s="120"/>
      <c r="K126" s="120"/>
      <c r="L126" s="120"/>
      <c r="M126" s="122"/>
      <c r="N126" s="122"/>
      <c r="O126" s="121"/>
      <c r="P126" s="122"/>
      <c r="Q126" s="124"/>
      <c r="R126" s="124"/>
      <c r="S126" s="124"/>
      <c r="T126" s="124"/>
      <c r="U126" s="127"/>
      <c r="V126" s="127"/>
      <c r="W126" s="127"/>
      <c r="X126" s="127"/>
      <c r="Y126" s="364"/>
      <c r="Z126" s="364"/>
      <c r="AA126" s="364"/>
      <c r="AB126" s="364"/>
    </row>
    <row r="127" spans="2:28" ht="12.75" customHeight="1" x14ac:dyDescent="0.2">
      <c r="B127" s="120"/>
      <c r="C127" s="481"/>
      <c r="D127" s="120"/>
      <c r="E127" s="120"/>
      <c r="F127" s="120"/>
      <c r="G127" s="120"/>
      <c r="H127" s="120"/>
      <c r="I127" s="120"/>
      <c r="J127" s="120"/>
      <c r="K127" s="120"/>
      <c r="L127" s="120"/>
      <c r="M127" s="122"/>
      <c r="N127" s="122"/>
      <c r="O127" s="121"/>
      <c r="P127" s="122"/>
      <c r="Q127" s="124"/>
      <c r="R127" s="124"/>
      <c r="S127" s="124"/>
      <c r="T127" s="124"/>
      <c r="U127" s="127"/>
      <c r="V127" s="127"/>
      <c r="W127" s="127"/>
      <c r="X127" s="127"/>
      <c r="Y127" s="364"/>
      <c r="Z127" s="364"/>
      <c r="AA127" s="364"/>
      <c r="AB127" s="364"/>
    </row>
    <row r="128" spans="2:28" ht="12.75" customHeight="1" x14ac:dyDescent="0.2">
      <c r="B128" s="120"/>
      <c r="C128" s="481"/>
      <c r="D128" s="120"/>
      <c r="E128" s="120"/>
      <c r="F128" s="120"/>
      <c r="G128" s="120"/>
      <c r="H128" s="120"/>
      <c r="I128" s="120"/>
      <c r="J128" s="120"/>
      <c r="K128" s="120"/>
      <c r="L128" s="120"/>
      <c r="M128" s="122"/>
      <c r="N128" s="122"/>
      <c r="O128" s="121"/>
      <c r="P128" s="122"/>
      <c r="Q128" s="124"/>
      <c r="R128" s="124"/>
      <c r="S128" s="124"/>
      <c r="T128" s="124"/>
      <c r="U128" s="127"/>
      <c r="V128" s="127"/>
      <c r="W128" s="127"/>
      <c r="X128" s="127"/>
      <c r="Y128" s="364"/>
      <c r="Z128" s="364"/>
      <c r="AA128" s="364"/>
      <c r="AB128" s="364"/>
    </row>
    <row r="129" spans="2:28" ht="12.75" customHeight="1" x14ac:dyDescent="0.2">
      <c r="B129" s="120"/>
      <c r="C129" s="481"/>
      <c r="D129" s="120"/>
      <c r="E129" s="120"/>
      <c r="F129" s="120"/>
      <c r="G129" s="120"/>
      <c r="H129" s="120"/>
      <c r="I129" s="120"/>
      <c r="J129" s="120"/>
      <c r="K129" s="120"/>
      <c r="L129" s="120"/>
      <c r="M129" s="122"/>
      <c r="N129" s="122"/>
      <c r="O129" s="121"/>
      <c r="P129" s="122"/>
      <c r="Q129" s="124"/>
      <c r="R129" s="124"/>
      <c r="S129" s="124"/>
      <c r="T129" s="124"/>
      <c r="U129" s="127"/>
      <c r="V129" s="127"/>
      <c r="W129" s="127"/>
      <c r="X129" s="127"/>
      <c r="Y129" s="364"/>
      <c r="Z129" s="364"/>
      <c r="AA129" s="364"/>
      <c r="AB129" s="364"/>
    </row>
    <row r="130" spans="2:28" ht="12.75" customHeight="1" x14ac:dyDescent="0.2">
      <c r="B130" s="120"/>
      <c r="C130" s="481"/>
      <c r="D130" s="120"/>
      <c r="E130" s="120"/>
      <c r="F130" s="120"/>
      <c r="G130" s="120"/>
      <c r="H130" s="120"/>
      <c r="I130" s="120"/>
      <c r="J130" s="120"/>
      <c r="K130" s="120"/>
      <c r="L130" s="120"/>
      <c r="M130" s="122"/>
      <c r="N130" s="122"/>
      <c r="O130" s="121"/>
      <c r="P130" s="122"/>
      <c r="Q130" s="124"/>
      <c r="R130" s="124"/>
      <c r="S130" s="124"/>
      <c r="T130" s="124"/>
      <c r="U130" s="127"/>
      <c r="V130" s="127"/>
      <c r="W130" s="127"/>
      <c r="X130" s="127"/>
      <c r="Y130" s="364"/>
      <c r="Z130" s="364"/>
      <c r="AA130" s="364"/>
      <c r="AB130" s="364"/>
    </row>
    <row r="131" spans="2:28" ht="12.75" customHeight="1" x14ac:dyDescent="0.2">
      <c r="B131" s="120"/>
      <c r="C131" s="481"/>
      <c r="D131" s="120"/>
      <c r="E131" s="120"/>
      <c r="F131" s="120"/>
      <c r="G131" s="120"/>
      <c r="H131" s="120"/>
      <c r="I131" s="120"/>
      <c r="J131" s="120"/>
      <c r="K131" s="120"/>
      <c r="L131" s="120"/>
      <c r="M131" s="122"/>
      <c r="N131" s="122"/>
      <c r="O131" s="121"/>
      <c r="P131" s="122"/>
      <c r="Q131" s="124"/>
      <c r="R131" s="124"/>
      <c r="S131" s="124"/>
      <c r="T131" s="124"/>
      <c r="U131" s="127"/>
      <c r="V131" s="127"/>
      <c r="W131" s="127"/>
      <c r="X131" s="127"/>
      <c r="Y131" s="364"/>
      <c r="Z131" s="364"/>
      <c r="AA131" s="364"/>
      <c r="AB131" s="364"/>
    </row>
    <row r="132" spans="2:28" ht="12.75" customHeight="1" x14ac:dyDescent="0.2">
      <c r="B132" s="120"/>
      <c r="C132" s="481"/>
      <c r="D132" s="120"/>
      <c r="E132" s="120"/>
      <c r="F132" s="120"/>
      <c r="G132" s="120"/>
      <c r="H132" s="120"/>
      <c r="I132" s="120"/>
      <c r="J132" s="120"/>
      <c r="K132" s="120"/>
      <c r="L132" s="120"/>
      <c r="M132" s="122"/>
      <c r="N132" s="122"/>
      <c r="O132" s="121"/>
      <c r="P132" s="122"/>
      <c r="Q132" s="124"/>
      <c r="R132" s="124"/>
      <c r="S132" s="124"/>
      <c r="T132" s="124"/>
      <c r="U132" s="127"/>
      <c r="V132" s="127"/>
      <c r="W132" s="127"/>
      <c r="X132" s="127"/>
      <c r="Y132" s="364"/>
      <c r="Z132" s="364"/>
      <c r="AA132" s="364"/>
      <c r="AB132" s="364"/>
    </row>
    <row r="133" spans="2:28" ht="12.75" customHeight="1" x14ac:dyDescent="0.2">
      <c r="B133" s="120"/>
      <c r="C133" s="481"/>
      <c r="D133" s="120"/>
      <c r="E133" s="120"/>
      <c r="F133" s="120"/>
      <c r="G133" s="120"/>
      <c r="H133" s="120"/>
      <c r="I133" s="120"/>
      <c r="J133" s="120"/>
      <c r="K133" s="120"/>
      <c r="L133" s="120"/>
      <c r="M133" s="122"/>
      <c r="N133" s="122"/>
      <c r="O133" s="121"/>
      <c r="P133" s="122"/>
      <c r="Q133" s="124"/>
      <c r="R133" s="124"/>
      <c r="S133" s="124"/>
      <c r="T133" s="124"/>
      <c r="U133" s="127"/>
      <c r="V133" s="127"/>
      <c r="W133" s="127"/>
      <c r="X133" s="127"/>
      <c r="Y133" s="364"/>
      <c r="Z133" s="364"/>
      <c r="AA133" s="364"/>
      <c r="AB133" s="364"/>
    </row>
    <row r="134" spans="2:28" ht="12.75" customHeight="1" x14ac:dyDescent="0.2">
      <c r="B134" s="120"/>
      <c r="C134" s="481"/>
      <c r="D134" s="120"/>
      <c r="E134" s="120"/>
      <c r="F134" s="120"/>
      <c r="G134" s="120"/>
      <c r="H134" s="120"/>
      <c r="I134" s="120"/>
      <c r="J134" s="120"/>
      <c r="K134" s="120"/>
      <c r="L134" s="120"/>
      <c r="M134" s="122"/>
      <c r="N134" s="122"/>
      <c r="O134" s="121"/>
      <c r="P134" s="122"/>
      <c r="Q134" s="124"/>
      <c r="R134" s="124"/>
      <c r="S134" s="124"/>
      <c r="T134" s="124"/>
      <c r="U134" s="127"/>
      <c r="V134" s="127"/>
      <c r="W134" s="127"/>
      <c r="X134" s="127"/>
      <c r="Y134" s="364"/>
      <c r="Z134" s="364"/>
      <c r="AA134" s="364"/>
      <c r="AB134" s="364"/>
    </row>
    <row r="135" spans="2:28" ht="12.75" customHeight="1" x14ac:dyDescent="0.2">
      <c r="B135" s="120"/>
      <c r="C135" s="481"/>
      <c r="D135" s="120"/>
      <c r="E135" s="120"/>
      <c r="F135" s="120"/>
      <c r="G135" s="120"/>
      <c r="H135" s="120"/>
      <c r="I135" s="120"/>
      <c r="J135" s="120"/>
      <c r="K135" s="120"/>
      <c r="L135" s="120"/>
      <c r="M135" s="122"/>
      <c r="N135" s="122"/>
      <c r="O135" s="121"/>
      <c r="P135" s="122"/>
      <c r="Q135" s="124"/>
      <c r="R135" s="124"/>
      <c r="S135" s="124"/>
      <c r="T135" s="124"/>
      <c r="U135" s="127"/>
      <c r="V135" s="127"/>
      <c r="W135" s="127"/>
      <c r="X135" s="127"/>
      <c r="Y135" s="364"/>
      <c r="Z135" s="364"/>
      <c r="AA135" s="364"/>
      <c r="AB135" s="364"/>
    </row>
    <row r="136" spans="2:28" ht="12.75" customHeight="1" x14ac:dyDescent="0.2">
      <c r="B136" s="120"/>
      <c r="C136" s="481"/>
      <c r="D136" s="120"/>
      <c r="E136" s="120"/>
      <c r="F136" s="120"/>
      <c r="G136" s="120"/>
      <c r="H136" s="120"/>
      <c r="I136" s="120"/>
      <c r="J136" s="120"/>
      <c r="K136" s="120"/>
      <c r="L136" s="120"/>
      <c r="M136" s="122"/>
      <c r="N136" s="122"/>
      <c r="O136" s="121"/>
      <c r="P136" s="122"/>
      <c r="Q136" s="124"/>
      <c r="R136" s="124"/>
      <c r="S136" s="124"/>
      <c r="T136" s="124"/>
      <c r="U136" s="127"/>
      <c r="V136" s="127"/>
      <c r="W136" s="127"/>
      <c r="X136" s="127"/>
      <c r="Y136" s="364"/>
      <c r="Z136" s="364"/>
      <c r="AA136" s="364"/>
      <c r="AB136" s="364"/>
    </row>
    <row r="137" spans="2:28" ht="12.75" customHeight="1" x14ac:dyDescent="0.2">
      <c r="B137" s="120"/>
      <c r="C137" s="481"/>
      <c r="D137" s="120"/>
      <c r="E137" s="120"/>
      <c r="F137" s="120"/>
      <c r="G137" s="120"/>
      <c r="H137" s="120"/>
      <c r="I137" s="120"/>
      <c r="J137" s="120"/>
      <c r="K137" s="120"/>
      <c r="L137" s="120"/>
      <c r="M137" s="122"/>
      <c r="N137" s="122"/>
      <c r="O137" s="121"/>
      <c r="P137" s="122"/>
      <c r="Q137" s="124"/>
      <c r="R137" s="124"/>
      <c r="S137" s="124"/>
      <c r="T137" s="124"/>
      <c r="U137" s="127"/>
      <c r="V137" s="127"/>
      <c r="W137" s="127"/>
      <c r="X137" s="127"/>
      <c r="Y137" s="364"/>
      <c r="Z137" s="364"/>
      <c r="AA137" s="364"/>
      <c r="AB137" s="364"/>
    </row>
    <row r="138" spans="2:28" ht="12.75" customHeight="1" x14ac:dyDescent="0.2">
      <c r="B138" s="120"/>
      <c r="C138" s="481"/>
      <c r="D138" s="120"/>
      <c r="E138" s="120"/>
      <c r="F138" s="120"/>
      <c r="G138" s="120"/>
      <c r="H138" s="120"/>
      <c r="I138" s="120"/>
      <c r="J138" s="120"/>
      <c r="K138" s="120"/>
      <c r="L138" s="120"/>
      <c r="M138" s="122"/>
      <c r="N138" s="122"/>
      <c r="O138" s="121"/>
      <c r="P138" s="122"/>
      <c r="Q138" s="124"/>
      <c r="R138" s="124"/>
      <c r="S138" s="124"/>
      <c r="T138" s="124"/>
      <c r="U138" s="127"/>
      <c r="V138" s="127"/>
      <c r="W138" s="127"/>
      <c r="X138" s="127"/>
      <c r="Y138" s="364"/>
      <c r="Z138" s="364"/>
      <c r="AA138" s="364"/>
      <c r="AB138" s="364"/>
    </row>
    <row r="139" spans="2:28" ht="12.75" customHeight="1" x14ac:dyDescent="0.2">
      <c r="B139" s="120"/>
      <c r="C139" s="481"/>
      <c r="D139" s="120"/>
      <c r="E139" s="120"/>
      <c r="F139" s="120"/>
      <c r="G139" s="120"/>
      <c r="H139" s="120"/>
      <c r="I139" s="120"/>
      <c r="J139" s="120"/>
      <c r="K139" s="120"/>
      <c r="L139" s="120"/>
      <c r="M139" s="122"/>
      <c r="N139" s="122"/>
      <c r="O139" s="121"/>
      <c r="P139" s="122"/>
      <c r="Q139" s="124"/>
      <c r="R139" s="124"/>
      <c r="S139" s="124"/>
      <c r="T139" s="124"/>
      <c r="U139" s="127"/>
      <c r="V139" s="127"/>
      <c r="W139" s="127"/>
      <c r="X139" s="127"/>
      <c r="Y139" s="364"/>
      <c r="Z139" s="364"/>
      <c r="AA139" s="364"/>
      <c r="AB139" s="364"/>
    </row>
    <row r="140" spans="2:28" ht="12.75" customHeight="1" x14ac:dyDescent="0.2">
      <c r="B140" s="120"/>
      <c r="C140" s="481"/>
      <c r="D140" s="120"/>
      <c r="E140" s="120"/>
      <c r="F140" s="120"/>
      <c r="G140" s="120"/>
      <c r="H140" s="120"/>
      <c r="I140" s="120"/>
      <c r="J140" s="120"/>
      <c r="K140" s="120"/>
      <c r="L140" s="120"/>
      <c r="M140" s="122"/>
      <c r="N140" s="122"/>
      <c r="O140" s="121"/>
      <c r="P140" s="122"/>
      <c r="Q140" s="124"/>
      <c r="R140" s="124"/>
      <c r="S140" s="124"/>
      <c r="T140" s="124"/>
      <c r="U140" s="127"/>
      <c r="V140" s="127"/>
      <c r="W140" s="127"/>
      <c r="X140" s="127"/>
      <c r="Y140" s="364"/>
      <c r="Z140" s="364"/>
      <c r="AA140" s="364"/>
      <c r="AB140" s="364"/>
    </row>
    <row r="141" spans="2:28" ht="12.75" customHeight="1" x14ac:dyDescent="0.2">
      <c r="B141" s="120"/>
      <c r="C141" s="481"/>
      <c r="D141" s="120"/>
      <c r="E141" s="120"/>
      <c r="F141" s="120"/>
      <c r="G141" s="120"/>
      <c r="H141" s="120"/>
      <c r="I141" s="120"/>
      <c r="J141" s="120"/>
      <c r="K141" s="120"/>
      <c r="L141" s="120"/>
      <c r="M141" s="122"/>
      <c r="N141" s="122"/>
      <c r="O141" s="121"/>
      <c r="P141" s="122"/>
      <c r="Q141" s="124"/>
      <c r="R141" s="124"/>
      <c r="S141" s="124"/>
      <c r="T141" s="124"/>
      <c r="U141" s="127"/>
      <c r="V141" s="127"/>
      <c r="W141" s="127"/>
      <c r="X141" s="127"/>
      <c r="Y141" s="364"/>
      <c r="Z141" s="364"/>
      <c r="AA141" s="364"/>
      <c r="AB141" s="364"/>
    </row>
    <row r="142" spans="2:28" ht="12.75" customHeight="1" x14ac:dyDescent="0.2">
      <c r="B142" s="120"/>
      <c r="C142" s="481"/>
      <c r="D142" s="120"/>
      <c r="E142" s="120"/>
      <c r="F142" s="120"/>
      <c r="G142" s="120"/>
      <c r="H142" s="120"/>
      <c r="I142" s="120"/>
      <c r="J142" s="120"/>
      <c r="K142" s="120"/>
      <c r="L142" s="120"/>
      <c r="M142" s="122"/>
      <c r="N142" s="122"/>
      <c r="O142" s="121"/>
      <c r="P142" s="122"/>
      <c r="Q142" s="124"/>
      <c r="R142" s="124"/>
      <c r="S142" s="124"/>
      <c r="T142" s="124"/>
      <c r="U142" s="127"/>
      <c r="V142" s="127"/>
      <c r="W142" s="127"/>
      <c r="X142" s="127"/>
      <c r="Y142" s="364"/>
      <c r="Z142" s="364"/>
      <c r="AA142" s="364"/>
      <c r="AB142" s="364"/>
    </row>
    <row r="143" spans="2:28" ht="12.75" customHeight="1" x14ac:dyDescent="0.2">
      <c r="B143" s="120"/>
      <c r="C143" s="481"/>
      <c r="D143" s="120"/>
      <c r="E143" s="120"/>
      <c r="F143" s="120"/>
      <c r="G143" s="120"/>
      <c r="H143" s="120"/>
      <c r="I143" s="120"/>
      <c r="J143" s="120"/>
      <c r="K143" s="120"/>
      <c r="L143" s="120"/>
      <c r="M143" s="122"/>
      <c r="N143" s="122"/>
      <c r="O143" s="121"/>
      <c r="P143" s="122"/>
      <c r="Q143" s="124"/>
      <c r="R143" s="124"/>
      <c r="S143" s="124"/>
      <c r="T143" s="124"/>
      <c r="U143" s="127"/>
      <c r="V143" s="127"/>
      <c r="W143" s="127"/>
      <c r="X143" s="127"/>
      <c r="Y143" s="364"/>
      <c r="Z143" s="364"/>
      <c r="AA143" s="364"/>
      <c r="AB143" s="364"/>
    </row>
    <row r="144" spans="2:28" ht="12.75" customHeight="1" x14ac:dyDescent="0.2">
      <c r="B144" s="120"/>
      <c r="C144" s="481"/>
      <c r="D144" s="120"/>
      <c r="E144" s="120"/>
      <c r="F144" s="120"/>
      <c r="G144" s="120"/>
      <c r="H144" s="120"/>
      <c r="I144" s="120"/>
      <c r="J144" s="120"/>
      <c r="K144" s="120"/>
      <c r="L144" s="120"/>
      <c r="M144" s="122"/>
      <c r="N144" s="122"/>
      <c r="O144" s="121"/>
      <c r="P144" s="122"/>
      <c r="Q144" s="124"/>
      <c r="R144" s="124"/>
      <c r="S144" s="124"/>
      <c r="T144" s="124"/>
      <c r="U144" s="127"/>
      <c r="V144" s="127"/>
      <c r="W144" s="127"/>
      <c r="X144" s="127"/>
      <c r="Y144" s="364"/>
      <c r="Z144" s="364"/>
      <c r="AA144" s="364"/>
      <c r="AB144" s="364"/>
    </row>
    <row r="145" spans="2:28" ht="12.75" customHeight="1" x14ac:dyDescent="0.2">
      <c r="B145" s="120"/>
      <c r="C145" s="481"/>
      <c r="D145" s="120"/>
      <c r="E145" s="120"/>
      <c r="F145" s="120"/>
      <c r="G145" s="120"/>
      <c r="H145" s="120"/>
      <c r="I145" s="120"/>
      <c r="J145" s="120"/>
      <c r="K145" s="120"/>
      <c r="L145" s="120"/>
      <c r="M145" s="122"/>
      <c r="N145" s="122"/>
      <c r="O145" s="121"/>
      <c r="P145" s="122"/>
      <c r="Q145" s="124"/>
      <c r="R145" s="124"/>
      <c r="S145" s="124"/>
      <c r="T145" s="124"/>
      <c r="U145" s="127"/>
      <c r="V145" s="127"/>
      <c r="W145" s="127"/>
      <c r="X145" s="127"/>
      <c r="Y145" s="364"/>
      <c r="Z145" s="364"/>
      <c r="AA145" s="364"/>
      <c r="AB145" s="364"/>
    </row>
    <row r="146" spans="2:28" ht="12.75" customHeight="1" x14ac:dyDescent="0.2">
      <c r="B146" s="120"/>
      <c r="C146" s="481"/>
      <c r="D146" s="120"/>
      <c r="E146" s="120"/>
      <c r="F146" s="120"/>
      <c r="G146" s="120"/>
      <c r="H146" s="120"/>
      <c r="I146" s="120"/>
      <c r="J146" s="120"/>
      <c r="K146" s="120"/>
      <c r="L146" s="120"/>
      <c r="M146" s="122"/>
      <c r="N146" s="122"/>
      <c r="O146" s="121"/>
      <c r="P146" s="122"/>
      <c r="Q146" s="124"/>
      <c r="R146" s="124"/>
      <c r="S146" s="124"/>
      <c r="T146" s="124"/>
      <c r="U146" s="127"/>
      <c r="V146" s="127"/>
      <c r="W146" s="127"/>
      <c r="X146" s="127"/>
      <c r="Y146" s="364"/>
      <c r="Z146" s="364"/>
      <c r="AA146" s="364"/>
      <c r="AB146" s="364"/>
    </row>
    <row r="147" spans="2:28" ht="12.75" customHeight="1" x14ac:dyDescent="0.2">
      <c r="B147" s="120"/>
      <c r="C147" s="481"/>
      <c r="D147" s="120"/>
      <c r="E147" s="120"/>
      <c r="F147" s="120"/>
      <c r="G147" s="120"/>
      <c r="H147" s="120"/>
      <c r="I147" s="120"/>
      <c r="J147" s="120"/>
      <c r="K147" s="120"/>
      <c r="L147" s="120"/>
      <c r="M147" s="122"/>
      <c r="N147" s="122"/>
      <c r="O147" s="121"/>
      <c r="P147" s="122"/>
      <c r="Q147" s="124"/>
      <c r="R147" s="124"/>
      <c r="S147" s="124"/>
      <c r="T147" s="124"/>
      <c r="U147" s="127"/>
      <c r="V147" s="127"/>
      <c r="W147" s="127"/>
      <c r="X147" s="127"/>
      <c r="Y147" s="364"/>
      <c r="Z147" s="364"/>
      <c r="AA147" s="364"/>
      <c r="AB147" s="364"/>
    </row>
    <row r="148" spans="2:28" ht="12.75" customHeight="1" x14ac:dyDescent="0.2">
      <c r="B148" s="120"/>
      <c r="C148" s="481"/>
      <c r="D148" s="375"/>
      <c r="E148" s="376"/>
      <c r="F148" s="120"/>
      <c r="G148" s="120"/>
      <c r="H148" s="120"/>
      <c r="I148" s="120"/>
      <c r="J148" s="120"/>
      <c r="K148" s="120"/>
      <c r="L148" s="120"/>
      <c r="M148" s="121"/>
      <c r="N148" s="121"/>
      <c r="O148" s="121"/>
      <c r="P148" s="122"/>
      <c r="Q148" s="123"/>
      <c r="R148" s="123"/>
      <c r="S148" s="124"/>
      <c r="T148" s="124"/>
      <c r="U148" s="127"/>
      <c r="V148" s="127"/>
      <c r="W148" s="127"/>
      <c r="X148" s="127"/>
      <c r="Y148" s="364"/>
      <c r="Z148" s="364"/>
      <c r="AA148" s="364"/>
      <c r="AB148" s="364"/>
    </row>
    <row r="149" spans="2:28" ht="12.75" customHeight="1" x14ac:dyDescent="0.2">
      <c r="B149" s="120"/>
      <c r="C149" s="481"/>
      <c r="D149" s="120"/>
      <c r="E149" s="120"/>
      <c r="F149" s="120"/>
      <c r="G149" s="120"/>
      <c r="H149" s="120"/>
      <c r="I149" s="120"/>
      <c r="J149" s="120"/>
      <c r="K149" s="120"/>
      <c r="L149" s="120"/>
      <c r="M149" s="122"/>
      <c r="N149" s="122"/>
      <c r="O149" s="121"/>
      <c r="P149" s="122"/>
      <c r="Q149" s="124"/>
      <c r="R149" s="124"/>
      <c r="S149" s="124"/>
      <c r="T149" s="124"/>
      <c r="U149" s="127"/>
      <c r="V149" s="127"/>
      <c r="W149" s="127"/>
      <c r="X149" s="127"/>
      <c r="Y149" s="364"/>
      <c r="Z149" s="364"/>
      <c r="AA149" s="364"/>
      <c r="AB149" s="364"/>
    </row>
    <row r="150" spans="2:28" ht="12.75" customHeight="1" x14ac:dyDescent="0.2">
      <c r="B150" s="120"/>
      <c r="C150" s="481"/>
      <c r="D150" s="120"/>
      <c r="E150" s="120"/>
      <c r="F150" s="120"/>
      <c r="G150" s="120"/>
      <c r="H150" s="120"/>
      <c r="I150" s="120"/>
      <c r="J150" s="120"/>
      <c r="K150" s="120"/>
      <c r="L150" s="120"/>
      <c r="M150" s="122"/>
      <c r="N150" s="122"/>
      <c r="O150" s="121"/>
      <c r="P150" s="122"/>
      <c r="Q150" s="124"/>
      <c r="R150" s="124"/>
      <c r="S150" s="124"/>
      <c r="T150" s="124"/>
      <c r="U150" s="127"/>
      <c r="V150" s="127"/>
      <c r="W150" s="127"/>
      <c r="X150" s="127"/>
      <c r="Y150" s="364"/>
      <c r="Z150" s="364"/>
      <c r="AA150" s="364"/>
      <c r="AB150" s="364"/>
    </row>
    <row r="151" spans="2:28" ht="12.75" customHeight="1" x14ac:dyDescent="0.2">
      <c r="B151" s="120"/>
      <c r="C151" s="481"/>
      <c r="D151" s="120"/>
      <c r="E151" s="120"/>
      <c r="F151" s="120"/>
      <c r="G151" s="120"/>
      <c r="H151" s="120"/>
      <c r="I151" s="120"/>
      <c r="J151" s="120"/>
      <c r="K151" s="120"/>
      <c r="L151" s="120"/>
      <c r="M151" s="122"/>
      <c r="N151" s="122"/>
      <c r="O151" s="121"/>
      <c r="P151" s="122"/>
      <c r="Q151" s="124"/>
      <c r="R151" s="124"/>
      <c r="S151" s="124"/>
      <c r="T151" s="124"/>
      <c r="U151" s="127"/>
      <c r="V151" s="127"/>
      <c r="W151" s="127"/>
      <c r="X151" s="127"/>
      <c r="Y151" s="364"/>
      <c r="Z151" s="364"/>
      <c r="AA151" s="364"/>
      <c r="AB151" s="364"/>
    </row>
    <row r="152" spans="2:28" ht="12.75" customHeight="1" x14ac:dyDescent="0.2">
      <c r="B152" s="120"/>
      <c r="C152" s="481"/>
      <c r="D152" s="120"/>
      <c r="E152" s="120"/>
      <c r="F152" s="120"/>
      <c r="G152" s="120"/>
      <c r="H152" s="120"/>
      <c r="I152" s="120"/>
      <c r="J152" s="120"/>
      <c r="K152" s="120"/>
      <c r="L152" s="120"/>
      <c r="M152" s="122"/>
      <c r="N152" s="122"/>
      <c r="O152" s="121"/>
      <c r="P152" s="122"/>
      <c r="Q152" s="124"/>
      <c r="R152" s="124"/>
      <c r="S152" s="124"/>
      <c r="T152" s="124"/>
      <c r="U152" s="127"/>
      <c r="V152" s="127"/>
      <c r="W152" s="127"/>
      <c r="X152" s="127"/>
      <c r="Y152" s="364"/>
      <c r="Z152" s="364"/>
      <c r="AA152" s="364"/>
      <c r="AB152" s="364"/>
    </row>
    <row r="153" spans="2:28" ht="12.75" customHeight="1" x14ac:dyDescent="0.2">
      <c r="B153" s="120"/>
      <c r="C153" s="481"/>
      <c r="D153" s="120"/>
      <c r="E153" s="120"/>
      <c r="F153" s="120"/>
      <c r="G153" s="120"/>
      <c r="H153" s="120"/>
      <c r="I153" s="120"/>
      <c r="J153" s="120"/>
      <c r="K153" s="120"/>
      <c r="L153" s="120"/>
      <c r="M153" s="122"/>
      <c r="N153" s="122"/>
      <c r="O153" s="121"/>
      <c r="P153" s="122"/>
      <c r="Q153" s="124"/>
      <c r="R153" s="124"/>
      <c r="S153" s="124"/>
      <c r="T153" s="124"/>
      <c r="U153" s="127"/>
      <c r="V153" s="127"/>
      <c r="W153" s="127"/>
      <c r="X153" s="127"/>
      <c r="Y153" s="364"/>
      <c r="Z153" s="364"/>
      <c r="AA153" s="364"/>
      <c r="AB153" s="364"/>
    </row>
    <row r="154" spans="2:28" ht="12.75" customHeight="1" x14ac:dyDescent="0.2">
      <c r="B154" s="120"/>
      <c r="C154" s="481"/>
      <c r="D154" s="120"/>
      <c r="E154" s="120"/>
      <c r="F154" s="120"/>
      <c r="G154" s="120"/>
      <c r="H154" s="120"/>
      <c r="I154" s="120"/>
      <c r="J154" s="120"/>
      <c r="K154" s="120"/>
      <c r="L154" s="120"/>
      <c r="M154" s="122"/>
      <c r="N154" s="122"/>
      <c r="O154" s="121"/>
      <c r="P154" s="122"/>
      <c r="Q154" s="124"/>
      <c r="R154" s="124"/>
      <c r="S154" s="124"/>
      <c r="T154" s="124"/>
      <c r="U154" s="127"/>
      <c r="V154" s="127"/>
      <c r="W154" s="127"/>
      <c r="X154" s="127"/>
      <c r="Y154" s="364"/>
      <c r="Z154" s="364"/>
      <c r="AA154" s="364"/>
      <c r="AB154" s="364"/>
    </row>
    <row r="155" spans="2:28" ht="12.75" customHeight="1" x14ac:dyDescent="0.2">
      <c r="B155" s="120"/>
      <c r="C155" s="481"/>
      <c r="D155" s="120"/>
      <c r="E155" s="120"/>
      <c r="F155" s="120"/>
      <c r="G155" s="120"/>
      <c r="H155" s="120"/>
      <c r="I155" s="120"/>
      <c r="J155" s="120"/>
      <c r="K155" s="120"/>
      <c r="L155" s="120"/>
      <c r="M155" s="122"/>
      <c r="N155" s="122"/>
      <c r="O155" s="121"/>
      <c r="P155" s="122"/>
      <c r="Q155" s="124"/>
      <c r="R155" s="124"/>
      <c r="S155" s="124"/>
      <c r="T155" s="124"/>
      <c r="U155" s="127"/>
      <c r="V155" s="127"/>
      <c r="W155" s="127"/>
      <c r="X155" s="127"/>
      <c r="Y155" s="364"/>
      <c r="Z155" s="364"/>
      <c r="AA155" s="364"/>
      <c r="AB155" s="364"/>
    </row>
    <row r="156" spans="2:28" ht="12.75" customHeight="1" x14ac:dyDescent="0.2">
      <c r="B156" s="120"/>
      <c r="C156" s="481"/>
      <c r="D156" s="120"/>
      <c r="E156" s="120"/>
      <c r="F156" s="120"/>
      <c r="G156" s="120"/>
      <c r="H156" s="120"/>
      <c r="I156" s="120"/>
      <c r="J156" s="120"/>
      <c r="K156" s="120"/>
      <c r="L156" s="120"/>
      <c r="M156" s="122"/>
      <c r="N156" s="122"/>
      <c r="O156" s="121"/>
      <c r="P156" s="122"/>
      <c r="Q156" s="124"/>
      <c r="R156" s="124"/>
      <c r="S156" s="124"/>
      <c r="T156" s="124"/>
      <c r="U156" s="127"/>
      <c r="V156" s="127"/>
      <c r="W156" s="127"/>
      <c r="X156" s="127"/>
      <c r="Y156" s="364"/>
      <c r="Z156" s="364"/>
      <c r="AA156" s="364"/>
      <c r="AB156" s="364"/>
    </row>
    <row r="157" spans="2:28" ht="12.75" customHeight="1" x14ac:dyDescent="0.2">
      <c r="B157" s="120"/>
      <c r="C157" s="481"/>
      <c r="D157" s="120"/>
      <c r="E157" s="120"/>
      <c r="F157" s="120"/>
      <c r="G157" s="120"/>
      <c r="H157" s="120"/>
      <c r="I157" s="120"/>
      <c r="J157" s="120"/>
      <c r="K157" s="120"/>
      <c r="L157" s="120"/>
      <c r="M157" s="122"/>
      <c r="N157" s="122"/>
      <c r="O157" s="121"/>
      <c r="P157" s="122"/>
      <c r="Q157" s="124"/>
      <c r="R157" s="124"/>
      <c r="S157" s="124"/>
      <c r="T157" s="124"/>
      <c r="U157" s="127"/>
      <c r="V157" s="127"/>
      <c r="W157" s="127"/>
      <c r="X157" s="127"/>
      <c r="Y157" s="364"/>
      <c r="Z157" s="364"/>
      <c r="AA157" s="364"/>
      <c r="AB157" s="364"/>
    </row>
    <row r="158" spans="2:28" ht="12.75" customHeight="1" x14ac:dyDescent="0.2">
      <c r="B158" s="120"/>
      <c r="C158" s="481"/>
      <c r="D158" s="120"/>
      <c r="E158" s="120"/>
      <c r="F158" s="120"/>
      <c r="G158" s="120"/>
      <c r="H158" s="120"/>
      <c r="I158" s="120"/>
      <c r="J158" s="120"/>
      <c r="K158" s="120"/>
      <c r="L158" s="120"/>
      <c r="M158" s="122"/>
      <c r="N158" s="122"/>
      <c r="O158" s="121"/>
      <c r="P158" s="122"/>
      <c r="Q158" s="124"/>
      <c r="R158" s="124"/>
      <c r="S158" s="124"/>
      <c r="T158" s="124"/>
      <c r="U158" s="127"/>
      <c r="V158" s="127"/>
      <c r="W158" s="127"/>
      <c r="X158" s="127"/>
      <c r="Y158" s="364"/>
      <c r="Z158" s="364"/>
      <c r="AA158" s="364"/>
      <c r="AB158" s="364"/>
    </row>
    <row r="159" spans="2:28" ht="12.75" customHeight="1" x14ac:dyDescent="0.2">
      <c r="B159" s="120"/>
      <c r="C159" s="481"/>
      <c r="D159" s="120"/>
      <c r="E159" s="120"/>
      <c r="F159" s="120"/>
      <c r="G159" s="120"/>
      <c r="H159" s="120"/>
      <c r="I159" s="120"/>
      <c r="J159" s="120"/>
      <c r="K159" s="120"/>
      <c r="L159" s="120"/>
      <c r="M159" s="122"/>
      <c r="N159" s="122"/>
      <c r="O159" s="121"/>
      <c r="P159" s="122"/>
      <c r="Q159" s="124"/>
      <c r="R159" s="124"/>
      <c r="S159" s="124"/>
      <c r="T159" s="124"/>
      <c r="U159" s="127"/>
      <c r="V159" s="127"/>
      <c r="W159" s="127"/>
      <c r="X159" s="127"/>
      <c r="Y159" s="364"/>
      <c r="Z159" s="364"/>
      <c r="AA159" s="364"/>
      <c r="AB159" s="364"/>
    </row>
    <row r="160" spans="2:28" ht="12.75" customHeight="1" x14ac:dyDescent="0.2">
      <c r="B160" s="120"/>
      <c r="C160" s="481"/>
      <c r="D160" s="120"/>
      <c r="E160" s="120"/>
      <c r="F160" s="120"/>
      <c r="G160" s="120"/>
      <c r="H160" s="120"/>
      <c r="I160" s="120"/>
      <c r="J160" s="120"/>
      <c r="K160" s="120"/>
      <c r="L160" s="120"/>
      <c r="M160" s="122"/>
      <c r="N160" s="122"/>
      <c r="O160" s="121"/>
      <c r="P160" s="122"/>
      <c r="Q160" s="124"/>
      <c r="R160" s="124"/>
      <c r="S160" s="124"/>
      <c r="T160" s="124"/>
      <c r="U160" s="127"/>
      <c r="V160" s="127"/>
      <c r="W160" s="127"/>
      <c r="X160" s="127"/>
      <c r="Y160" s="364"/>
      <c r="Z160" s="364"/>
      <c r="AA160" s="364"/>
      <c r="AB160" s="364"/>
    </row>
    <row r="161" spans="2:28" ht="12.75" customHeight="1" x14ac:dyDescent="0.2">
      <c r="B161" s="120"/>
      <c r="C161" s="481"/>
      <c r="D161" s="120"/>
      <c r="E161" s="120"/>
      <c r="F161" s="120"/>
      <c r="G161" s="120"/>
      <c r="H161" s="120"/>
      <c r="I161" s="120"/>
      <c r="J161" s="120"/>
      <c r="K161" s="120"/>
      <c r="L161" s="120"/>
      <c r="M161" s="122"/>
      <c r="N161" s="122"/>
      <c r="O161" s="121"/>
      <c r="P161" s="122"/>
      <c r="Q161" s="124"/>
      <c r="R161" s="124"/>
      <c r="S161" s="124"/>
      <c r="T161" s="124"/>
      <c r="U161" s="127"/>
      <c r="V161" s="127"/>
      <c r="W161" s="127"/>
      <c r="X161" s="127"/>
      <c r="Y161" s="364"/>
      <c r="Z161" s="364"/>
      <c r="AA161" s="364"/>
      <c r="AB161" s="364"/>
    </row>
    <row r="162" spans="2:28" ht="12.75" customHeight="1" x14ac:dyDescent="0.2">
      <c r="B162" s="120"/>
      <c r="C162" s="481"/>
      <c r="D162" s="120"/>
      <c r="E162" s="120"/>
      <c r="F162" s="120"/>
      <c r="G162" s="120"/>
      <c r="H162" s="120"/>
      <c r="I162" s="120"/>
      <c r="J162" s="120"/>
      <c r="K162" s="120"/>
      <c r="L162" s="120"/>
      <c r="M162" s="122"/>
      <c r="N162" s="122"/>
      <c r="O162" s="121"/>
      <c r="P162" s="122"/>
      <c r="Q162" s="124"/>
      <c r="R162" s="124"/>
      <c r="S162" s="124"/>
      <c r="T162" s="124"/>
      <c r="U162" s="127"/>
      <c r="V162" s="127"/>
      <c r="W162" s="127"/>
      <c r="X162" s="127"/>
      <c r="Y162" s="364"/>
      <c r="Z162" s="364"/>
      <c r="AA162" s="364"/>
      <c r="AB162" s="364"/>
    </row>
    <row r="163" spans="2:28" ht="12.75" customHeight="1" x14ac:dyDescent="0.2">
      <c r="B163" s="120"/>
      <c r="C163" s="481"/>
      <c r="D163" s="120"/>
      <c r="E163" s="120"/>
      <c r="F163" s="120"/>
      <c r="G163" s="120"/>
      <c r="H163" s="120"/>
      <c r="I163" s="120"/>
      <c r="J163" s="120"/>
      <c r="K163" s="120"/>
      <c r="L163" s="120"/>
      <c r="M163" s="122"/>
      <c r="N163" s="122"/>
      <c r="O163" s="121"/>
      <c r="P163" s="122"/>
      <c r="Q163" s="124"/>
      <c r="R163" s="124"/>
      <c r="S163" s="124"/>
      <c r="T163" s="124"/>
      <c r="U163" s="127"/>
      <c r="V163" s="127"/>
      <c r="W163" s="127"/>
      <c r="X163" s="127"/>
      <c r="Y163" s="364"/>
      <c r="Z163" s="364"/>
      <c r="AA163" s="364"/>
      <c r="AB163" s="364"/>
    </row>
    <row r="164" spans="2:28" ht="12.75" customHeight="1" x14ac:dyDescent="0.2">
      <c r="B164" s="120"/>
      <c r="C164" s="481"/>
      <c r="D164" s="120"/>
      <c r="E164" s="120"/>
      <c r="F164" s="120"/>
      <c r="G164" s="120"/>
      <c r="H164" s="120"/>
      <c r="I164" s="120"/>
      <c r="J164" s="120"/>
      <c r="K164" s="120"/>
      <c r="L164" s="120"/>
      <c r="M164" s="122"/>
      <c r="N164" s="122"/>
      <c r="O164" s="121"/>
      <c r="P164" s="122"/>
      <c r="Q164" s="124"/>
      <c r="R164" s="124"/>
      <c r="S164" s="124"/>
      <c r="T164" s="124"/>
      <c r="U164" s="127"/>
      <c r="V164" s="127"/>
      <c r="W164" s="127"/>
      <c r="X164" s="127"/>
      <c r="Y164" s="364"/>
      <c r="Z164" s="364"/>
      <c r="AA164" s="364"/>
      <c r="AB164" s="364"/>
    </row>
    <row r="165" spans="2:28" ht="12.75" customHeight="1" x14ac:dyDescent="0.2">
      <c r="B165" s="120"/>
      <c r="C165" s="481"/>
      <c r="D165" s="120"/>
      <c r="E165" s="120"/>
      <c r="F165" s="120"/>
      <c r="G165" s="120"/>
      <c r="H165" s="120"/>
      <c r="I165" s="120"/>
      <c r="J165" s="120"/>
      <c r="K165" s="120"/>
      <c r="L165" s="120"/>
      <c r="M165" s="122"/>
      <c r="N165" s="122"/>
      <c r="O165" s="121"/>
      <c r="P165" s="122"/>
      <c r="Q165" s="124"/>
      <c r="R165" s="124"/>
      <c r="S165" s="124"/>
      <c r="T165" s="124"/>
      <c r="U165" s="127"/>
      <c r="V165" s="127"/>
      <c r="W165" s="127"/>
      <c r="X165" s="127"/>
      <c r="Y165" s="364"/>
      <c r="Z165" s="364"/>
      <c r="AA165" s="364"/>
      <c r="AB165" s="364"/>
    </row>
    <row r="166" spans="2:28" ht="12.75" customHeight="1" x14ac:dyDescent="0.2">
      <c r="B166" s="120"/>
      <c r="C166" s="481"/>
      <c r="D166" s="120"/>
      <c r="E166" s="120"/>
      <c r="F166" s="120"/>
      <c r="G166" s="120"/>
      <c r="H166" s="120"/>
      <c r="I166" s="120"/>
      <c r="J166" s="120"/>
      <c r="K166" s="120"/>
      <c r="L166" s="120"/>
      <c r="M166" s="122"/>
      <c r="N166" s="122"/>
      <c r="O166" s="121"/>
      <c r="P166" s="122"/>
      <c r="Q166" s="124"/>
      <c r="R166" s="124"/>
      <c r="S166" s="124"/>
      <c r="T166" s="124"/>
      <c r="U166" s="127"/>
      <c r="V166" s="127"/>
      <c r="W166" s="127"/>
      <c r="X166" s="127"/>
      <c r="Y166" s="364"/>
      <c r="Z166" s="364"/>
      <c r="AA166" s="364"/>
      <c r="AB166" s="364"/>
    </row>
    <row r="167" spans="2:28" ht="12.75" customHeight="1" x14ac:dyDescent="0.2">
      <c r="B167" s="120"/>
      <c r="C167" s="481"/>
      <c r="D167" s="120"/>
      <c r="E167" s="120"/>
      <c r="F167" s="120"/>
      <c r="G167" s="120"/>
      <c r="H167" s="120"/>
      <c r="I167" s="120"/>
      <c r="J167" s="120"/>
      <c r="K167" s="120"/>
      <c r="L167" s="120"/>
      <c r="M167" s="122"/>
      <c r="N167" s="122"/>
      <c r="O167" s="121"/>
      <c r="P167" s="122"/>
      <c r="Q167" s="124"/>
      <c r="R167" s="124"/>
      <c r="S167" s="124"/>
      <c r="T167" s="124"/>
      <c r="U167" s="127"/>
      <c r="V167" s="127"/>
      <c r="W167" s="127"/>
      <c r="X167" s="127"/>
      <c r="Y167" s="364"/>
      <c r="Z167" s="364"/>
      <c r="AA167" s="364"/>
      <c r="AB167" s="364"/>
    </row>
    <row r="168" spans="2:28" ht="12.75" customHeight="1" x14ac:dyDescent="0.2">
      <c r="B168" s="120"/>
      <c r="C168" s="481"/>
      <c r="D168" s="120"/>
      <c r="E168" s="120"/>
      <c r="F168" s="120"/>
      <c r="G168" s="120"/>
      <c r="H168" s="120"/>
      <c r="I168" s="120"/>
      <c r="J168" s="120"/>
      <c r="K168" s="120"/>
      <c r="L168" s="120"/>
      <c r="M168" s="122"/>
      <c r="N168" s="122"/>
      <c r="O168" s="121"/>
      <c r="P168" s="122"/>
      <c r="Q168" s="124"/>
      <c r="R168" s="124"/>
      <c r="S168" s="124"/>
      <c r="T168" s="124"/>
      <c r="U168" s="127"/>
      <c r="V168" s="127"/>
      <c r="W168" s="127"/>
      <c r="X168" s="127"/>
      <c r="Y168" s="364"/>
      <c r="Z168" s="364"/>
      <c r="AA168" s="364"/>
      <c r="AB168" s="364"/>
    </row>
    <row r="169" spans="2:28" ht="12.75" customHeight="1" x14ac:dyDescent="0.2">
      <c r="B169" s="120"/>
      <c r="C169" s="481"/>
      <c r="D169" s="120"/>
      <c r="E169" s="120"/>
      <c r="F169" s="120"/>
      <c r="G169" s="120"/>
      <c r="H169" s="120"/>
      <c r="I169" s="120"/>
      <c r="J169" s="120"/>
      <c r="K169" s="120"/>
      <c r="L169" s="120"/>
      <c r="M169" s="122"/>
      <c r="N169" s="122"/>
      <c r="O169" s="121"/>
      <c r="P169" s="122"/>
      <c r="Q169" s="124"/>
      <c r="R169" s="124"/>
      <c r="S169" s="124"/>
      <c r="T169" s="124"/>
      <c r="U169" s="127"/>
      <c r="V169" s="127"/>
      <c r="W169" s="127"/>
      <c r="X169" s="127"/>
      <c r="Y169" s="364"/>
      <c r="Z169" s="364"/>
      <c r="AA169" s="364"/>
      <c r="AB169" s="364"/>
    </row>
    <row r="170" spans="2:28" ht="12.75" customHeight="1" x14ac:dyDescent="0.2">
      <c r="B170" s="120"/>
      <c r="C170" s="481"/>
      <c r="D170" s="120"/>
      <c r="E170" s="120"/>
      <c r="F170" s="120"/>
      <c r="G170" s="120"/>
      <c r="H170" s="120"/>
      <c r="I170" s="120"/>
      <c r="J170" s="120"/>
      <c r="K170" s="120"/>
      <c r="L170" s="120"/>
      <c r="M170" s="122"/>
      <c r="N170" s="122"/>
      <c r="O170" s="121"/>
      <c r="P170" s="122"/>
      <c r="Q170" s="124"/>
      <c r="R170" s="124"/>
      <c r="S170" s="124"/>
      <c r="T170" s="124"/>
      <c r="U170" s="127"/>
      <c r="V170" s="127"/>
      <c r="W170" s="127"/>
      <c r="X170" s="127"/>
      <c r="Y170" s="364"/>
      <c r="Z170" s="364"/>
      <c r="AA170" s="364"/>
      <c r="AB170" s="364"/>
    </row>
    <row r="171" spans="2:28" ht="12.75" customHeight="1" x14ac:dyDescent="0.2">
      <c r="B171" s="120"/>
      <c r="C171" s="481"/>
      <c r="D171" s="120"/>
      <c r="E171" s="120"/>
      <c r="F171" s="120"/>
      <c r="G171" s="120"/>
      <c r="H171" s="120"/>
      <c r="I171" s="120"/>
      <c r="J171" s="120"/>
      <c r="K171" s="120"/>
      <c r="L171" s="120"/>
      <c r="M171" s="122"/>
      <c r="N171" s="122"/>
      <c r="O171" s="121"/>
      <c r="P171" s="122"/>
      <c r="Q171" s="124"/>
      <c r="R171" s="124"/>
      <c r="S171" s="124"/>
      <c r="T171" s="124"/>
      <c r="U171" s="127"/>
      <c r="V171" s="127"/>
      <c r="W171" s="127"/>
      <c r="X171" s="127"/>
      <c r="Y171" s="364"/>
      <c r="Z171" s="364"/>
      <c r="AA171" s="364"/>
      <c r="AB171" s="364"/>
    </row>
    <row r="172" spans="2:28" ht="12.75" customHeight="1" x14ac:dyDescent="0.2">
      <c r="B172" s="120"/>
      <c r="C172" s="481"/>
      <c r="D172" s="120"/>
      <c r="E172" s="120"/>
      <c r="F172" s="120"/>
      <c r="G172" s="120"/>
      <c r="H172" s="120"/>
      <c r="I172" s="120"/>
      <c r="J172" s="120"/>
      <c r="K172" s="120"/>
      <c r="L172" s="120"/>
      <c r="M172" s="122"/>
      <c r="N172" s="122"/>
      <c r="O172" s="121"/>
      <c r="P172" s="122"/>
      <c r="Q172" s="124"/>
      <c r="R172" s="124"/>
      <c r="S172" s="124"/>
      <c r="T172" s="124"/>
      <c r="U172" s="127"/>
      <c r="V172" s="127"/>
      <c r="W172" s="127"/>
      <c r="X172" s="127"/>
      <c r="Y172" s="364"/>
      <c r="Z172" s="364"/>
      <c r="AA172" s="364"/>
      <c r="AB172" s="364"/>
    </row>
    <row r="173" spans="2:28" ht="12.75" customHeight="1" x14ac:dyDescent="0.2">
      <c r="B173" s="120"/>
      <c r="C173" s="481"/>
      <c r="D173" s="120"/>
      <c r="E173" s="120"/>
      <c r="F173" s="120"/>
      <c r="G173" s="120"/>
      <c r="H173" s="120"/>
      <c r="I173" s="120"/>
      <c r="J173" s="120"/>
      <c r="K173" s="120"/>
      <c r="L173" s="120"/>
      <c r="M173" s="122"/>
      <c r="N173" s="122"/>
      <c r="O173" s="121"/>
      <c r="P173" s="122"/>
      <c r="Q173" s="124"/>
      <c r="R173" s="124"/>
      <c r="S173" s="124"/>
      <c r="T173" s="124"/>
      <c r="U173" s="127"/>
      <c r="V173" s="127"/>
      <c r="W173" s="127"/>
      <c r="X173" s="127"/>
      <c r="Y173" s="364"/>
      <c r="Z173" s="364"/>
      <c r="AA173" s="364"/>
      <c r="AB173" s="364"/>
    </row>
    <row r="174" spans="2:28" ht="12.75" customHeight="1" x14ac:dyDescent="0.2">
      <c r="B174" s="120"/>
      <c r="C174" s="481"/>
      <c r="D174" s="120"/>
      <c r="E174" s="120"/>
      <c r="F174" s="120"/>
      <c r="G174" s="120"/>
      <c r="H174" s="120"/>
      <c r="I174" s="120"/>
      <c r="J174" s="120"/>
      <c r="K174" s="120"/>
      <c r="L174" s="120"/>
      <c r="M174" s="122"/>
      <c r="N174" s="122"/>
      <c r="O174" s="121"/>
      <c r="P174" s="122"/>
      <c r="Q174" s="124"/>
      <c r="R174" s="124"/>
      <c r="S174" s="124"/>
      <c r="T174" s="124"/>
      <c r="U174" s="127"/>
      <c r="V174" s="127"/>
      <c r="W174" s="127"/>
      <c r="X174" s="127"/>
      <c r="Y174" s="364"/>
      <c r="Z174" s="364"/>
      <c r="AA174" s="364"/>
      <c r="AB174" s="364"/>
    </row>
    <row r="175" spans="2:28" ht="12.75" customHeight="1" x14ac:dyDescent="0.2">
      <c r="B175" s="120"/>
      <c r="C175" s="481"/>
      <c r="D175" s="120"/>
      <c r="E175" s="120"/>
      <c r="F175" s="120"/>
      <c r="G175" s="120"/>
      <c r="H175" s="120"/>
      <c r="I175" s="120"/>
      <c r="J175" s="120"/>
      <c r="K175" s="120"/>
      <c r="L175" s="120"/>
      <c r="M175" s="122"/>
      <c r="N175" s="122"/>
      <c r="O175" s="121"/>
      <c r="P175" s="122"/>
      <c r="Q175" s="124"/>
      <c r="R175" s="124"/>
      <c r="S175" s="124"/>
      <c r="T175" s="124"/>
      <c r="U175" s="127"/>
      <c r="V175" s="127"/>
      <c r="W175" s="127"/>
      <c r="X175" s="127"/>
      <c r="Y175" s="364"/>
      <c r="Z175" s="364"/>
      <c r="AA175" s="364"/>
      <c r="AB175" s="364"/>
    </row>
    <row r="176" spans="2:28" ht="12.75" customHeight="1" x14ac:dyDescent="0.2">
      <c r="B176" s="120"/>
      <c r="C176" s="481"/>
      <c r="D176" s="120"/>
      <c r="E176" s="120"/>
      <c r="F176" s="120"/>
      <c r="G176" s="120"/>
      <c r="H176" s="120"/>
      <c r="I176" s="120"/>
      <c r="J176" s="120"/>
      <c r="K176" s="120"/>
      <c r="L176" s="120"/>
      <c r="M176" s="122"/>
      <c r="N176" s="122"/>
      <c r="O176" s="121"/>
      <c r="P176" s="122"/>
      <c r="Q176" s="124"/>
      <c r="R176" s="124"/>
      <c r="S176" s="124"/>
      <c r="T176" s="124"/>
      <c r="U176" s="127"/>
      <c r="V176" s="127"/>
      <c r="W176" s="127"/>
      <c r="X176" s="127"/>
      <c r="Y176" s="364"/>
      <c r="Z176" s="364"/>
      <c r="AA176" s="364"/>
      <c r="AB176" s="364"/>
    </row>
    <row r="177" spans="2:28" ht="12.75" customHeight="1" x14ac:dyDescent="0.2">
      <c r="B177" s="120"/>
      <c r="C177" s="481"/>
      <c r="D177" s="120"/>
      <c r="E177" s="120"/>
      <c r="F177" s="120"/>
      <c r="G177" s="120"/>
      <c r="H177" s="120"/>
      <c r="I177" s="120"/>
      <c r="J177" s="120"/>
      <c r="K177" s="120"/>
      <c r="L177" s="120"/>
      <c r="M177" s="122"/>
      <c r="N177" s="122"/>
      <c r="O177" s="121"/>
      <c r="P177" s="122"/>
      <c r="Q177" s="124"/>
      <c r="R177" s="124"/>
      <c r="S177" s="124"/>
      <c r="T177" s="124"/>
      <c r="U177" s="127"/>
      <c r="V177" s="127"/>
      <c r="W177" s="127"/>
      <c r="X177" s="127"/>
      <c r="Y177" s="364"/>
      <c r="Z177" s="364"/>
      <c r="AA177" s="364"/>
      <c r="AB177" s="364"/>
    </row>
    <row r="178" spans="2:28" ht="12.75" customHeight="1" x14ac:dyDescent="0.2">
      <c r="B178" s="120"/>
      <c r="C178" s="481"/>
      <c r="D178" s="120"/>
      <c r="E178" s="120"/>
      <c r="F178" s="120"/>
      <c r="G178" s="120"/>
      <c r="H178" s="120"/>
      <c r="I178" s="120"/>
      <c r="J178" s="120"/>
      <c r="K178" s="120"/>
      <c r="L178" s="120"/>
      <c r="M178" s="122"/>
      <c r="N178" s="122"/>
      <c r="O178" s="121"/>
      <c r="P178" s="122"/>
      <c r="Q178" s="124"/>
      <c r="R178" s="124"/>
      <c r="S178" s="124"/>
      <c r="T178" s="124"/>
      <c r="U178" s="127"/>
      <c r="V178" s="127"/>
      <c r="W178" s="127"/>
      <c r="X178" s="127"/>
      <c r="Y178" s="364"/>
      <c r="Z178" s="364"/>
      <c r="AA178" s="364"/>
      <c r="AB178" s="364"/>
    </row>
    <row r="179" spans="2:28" ht="12.75" customHeight="1" x14ac:dyDescent="0.2">
      <c r="B179" s="120"/>
      <c r="C179" s="481"/>
      <c r="D179" s="120"/>
      <c r="E179" s="120"/>
      <c r="F179" s="120"/>
      <c r="G179" s="120"/>
      <c r="H179" s="120"/>
      <c r="I179" s="120"/>
      <c r="J179" s="120"/>
      <c r="K179" s="120"/>
      <c r="L179" s="120"/>
      <c r="M179" s="122"/>
      <c r="N179" s="122"/>
      <c r="O179" s="121"/>
      <c r="P179" s="122"/>
      <c r="Q179" s="124"/>
      <c r="R179" s="124"/>
      <c r="S179" s="124"/>
      <c r="T179" s="124"/>
      <c r="U179" s="127"/>
      <c r="V179" s="127"/>
      <c r="W179" s="127"/>
      <c r="X179" s="127"/>
      <c r="Y179" s="364"/>
      <c r="Z179" s="364"/>
      <c r="AA179" s="364"/>
      <c r="AB179" s="364"/>
    </row>
    <row r="180" spans="2:28" ht="12.75" customHeight="1" x14ac:dyDescent="0.2">
      <c r="B180" s="120"/>
      <c r="C180" s="481"/>
      <c r="D180" s="120"/>
      <c r="E180" s="120"/>
      <c r="F180" s="120"/>
      <c r="G180" s="120"/>
      <c r="H180" s="120"/>
      <c r="I180" s="120"/>
      <c r="J180" s="120"/>
      <c r="K180" s="120"/>
      <c r="L180" s="120"/>
      <c r="M180" s="122"/>
      <c r="N180" s="122"/>
      <c r="O180" s="121"/>
      <c r="P180" s="122"/>
      <c r="Q180" s="124"/>
      <c r="R180" s="124"/>
      <c r="S180" s="124"/>
      <c r="T180" s="124"/>
      <c r="U180" s="127"/>
      <c r="V180" s="127"/>
      <c r="W180" s="127"/>
      <c r="X180" s="127"/>
      <c r="Y180" s="364"/>
      <c r="Z180" s="364"/>
      <c r="AA180" s="364"/>
      <c r="AB180" s="364"/>
    </row>
    <row r="181" spans="2:28" ht="12.75" customHeight="1" x14ac:dyDescent="0.2">
      <c r="B181" s="120"/>
      <c r="C181" s="481"/>
      <c r="D181" s="120"/>
      <c r="E181" s="120"/>
      <c r="F181" s="120"/>
      <c r="G181" s="120"/>
      <c r="H181" s="120"/>
      <c r="I181" s="120"/>
      <c r="J181" s="120"/>
      <c r="K181" s="120"/>
      <c r="L181" s="120"/>
      <c r="M181" s="122"/>
      <c r="N181" s="122"/>
      <c r="O181" s="121"/>
      <c r="P181" s="122"/>
      <c r="Q181" s="124"/>
      <c r="R181" s="124"/>
      <c r="S181" s="124"/>
      <c r="T181" s="124"/>
      <c r="U181" s="127"/>
      <c r="V181" s="127"/>
      <c r="W181" s="127"/>
      <c r="X181" s="127"/>
      <c r="Y181" s="364"/>
      <c r="Z181" s="364"/>
      <c r="AA181" s="364"/>
      <c r="AB181" s="364"/>
    </row>
    <row r="182" spans="2:28" ht="12.75" customHeight="1" x14ac:dyDescent="0.2">
      <c r="B182" s="120"/>
      <c r="C182" s="481"/>
      <c r="D182" s="120"/>
      <c r="E182" s="120"/>
      <c r="F182" s="120"/>
      <c r="G182" s="120"/>
      <c r="H182" s="120"/>
      <c r="I182" s="120"/>
      <c r="J182" s="120"/>
      <c r="K182" s="120"/>
      <c r="L182" s="120"/>
      <c r="M182" s="122"/>
      <c r="N182" s="122"/>
      <c r="O182" s="121"/>
      <c r="P182" s="122"/>
      <c r="Q182" s="124"/>
      <c r="R182" s="124"/>
      <c r="S182" s="124"/>
      <c r="T182" s="124"/>
      <c r="U182" s="127"/>
      <c r="V182" s="127"/>
      <c r="W182" s="127"/>
      <c r="X182" s="127"/>
      <c r="Y182" s="364"/>
      <c r="Z182" s="364"/>
      <c r="AA182" s="364"/>
      <c r="AB182" s="364"/>
    </row>
    <row r="183" spans="2:28" ht="12.75" customHeight="1" x14ac:dyDescent="0.2">
      <c r="B183" s="120"/>
      <c r="C183" s="481"/>
      <c r="D183" s="120"/>
      <c r="E183" s="120"/>
      <c r="F183" s="120"/>
      <c r="G183" s="120"/>
      <c r="H183" s="120"/>
      <c r="I183" s="120"/>
      <c r="J183" s="120"/>
      <c r="K183" s="120"/>
      <c r="L183" s="120"/>
      <c r="M183" s="122"/>
      <c r="N183" s="122"/>
      <c r="O183" s="121"/>
      <c r="P183" s="122"/>
      <c r="Q183" s="124"/>
      <c r="R183" s="124"/>
      <c r="S183" s="124"/>
      <c r="T183" s="124"/>
      <c r="U183" s="127"/>
      <c r="V183" s="127"/>
      <c r="W183" s="127"/>
      <c r="X183" s="127"/>
      <c r="Y183" s="364"/>
      <c r="Z183" s="364"/>
      <c r="AA183" s="364"/>
      <c r="AB183" s="364"/>
    </row>
    <row r="184" spans="2:28" ht="12.75" customHeight="1" x14ac:dyDescent="0.2">
      <c r="B184" s="120"/>
      <c r="C184" s="481"/>
      <c r="D184" s="120"/>
      <c r="E184" s="120"/>
      <c r="F184" s="120"/>
      <c r="G184" s="120"/>
      <c r="H184" s="120"/>
      <c r="I184" s="120"/>
      <c r="J184" s="120"/>
      <c r="K184" s="120"/>
      <c r="L184" s="120"/>
      <c r="M184" s="122"/>
      <c r="N184" s="122"/>
      <c r="O184" s="121"/>
      <c r="P184" s="122"/>
      <c r="Q184" s="124"/>
      <c r="R184" s="124"/>
      <c r="S184" s="124"/>
      <c r="T184" s="124"/>
      <c r="U184" s="127"/>
      <c r="V184" s="127"/>
      <c r="W184" s="127"/>
      <c r="X184" s="127"/>
      <c r="Y184" s="364"/>
      <c r="Z184" s="364"/>
      <c r="AA184" s="364"/>
      <c r="AB184" s="364"/>
    </row>
    <row r="185" spans="2:28" ht="12.75" customHeight="1" x14ac:dyDescent="0.2">
      <c r="B185" s="120"/>
      <c r="C185" s="481"/>
      <c r="D185" s="120"/>
      <c r="E185" s="120"/>
      <c r="F185" s="120"/>
      <c r="G185" s="120"/>
      <c r="H185" s="120"/>
      <c r="I185" s="120"/>
      <c r="J185" s="120"/>
      <c r="K185" s="120"/>
      <c r="L185" s="120"/>
      <c r="M185" s="122"/>
      <c r="N185" s="122"/>
      <c r="O185" s="121"/>
      <c r="P185" s="122"/>
      <c r="Q185" s="124"/>
      <c r="R185" s="124"/>
      <c r="S185" s="124"/>
      <c r="T185" s="124"/>
      <c r="U185" s="127"/>
      <c r="V185" s="127"/>
      <c r="W185" s="127"/>
      <c r="X185" s="127"/>
      <c r="Y185" s="364"/>
      <c r="Z185" s="364"/>
      <c r="AA185" s="364"/>
      <c r="AB185" s="364"/>
    </row>
    <row r="186" spans="2:28" ht="12.75" customHeight="1" x14ac:dyDescent="0.2">
      <c r="B186" s="120"/>
      <c r="C186" s="481"/>
      <c r="D186" s="120"/>
      <c r="E186" s="120"/>
      <c r="F186" s="120"/>
      <c r="G186" s="120"/>
      <c r="H186" s="120"/>
      <c r="I186" s="120"/>
      <c r="J186" s="120"/>
      <c r="K186" s="120"/>
      <c r="L186" s="120"/>
      <c r="M186" s="122"/>
      <c r="N186" s="122"/>
      <c r="O186" s="121"/>
      <c r="P186" s="122"/>
      <c r="Q186" s="124"/>
      <c r="R186" s="124"/>
      <c r="S186" s="124"/>
      <c r="T186" s="124"/>
      <c r="U186" s="127"/>
      <c r="V186" s="127"/>
      <c r="W186" s="127"/>
      <c r="X186" s="127"/>
      <c r="Y186" s="364"/>
      <c r="Z186" s="364"/>
      <c r="AA186" s="364"/>
      <c r="AB186" s="364"/>
    </row>
    <row r="187" spans="2:28" ht="12.75" customHeight="1" x14ac:dyDescent="0.2">
      <c r="B187" s="120"/>
      <c r="C187" s="481"/>
      <c r="D187" s="120"/>
      <c r="E187" s="120"/>
      <c r="F187" s="120"/>
      <c r="G187" s="120"/>
      <c r="H187" s="120"/>
      <c r="I187" s="120"/>
      <c r="J187" s="120"/>
      <c r="K187" s="120"/>
      <c r="L187" s="120"/>
      <c r="M187" s="122"/>
      <c r="N187" s="122"/>
      <c r="O187" s="121"/>
      <c r="P187" s="122"/>
      <c r="Q187" s="124"/>
      <c r="R187" s="124"/>
      <c r="S187" s="124"/>
      <c r="T187" s="124"/>
      <c r="U187" s="127"/>
      <c r="V187" s="127"/>
      <c r="W187" s="127"/>
      <c r="X187" s="127"/>
      <c r="Y187" s="364"/>
      <c r="Z187" s="364"/>
      <c r="AA187" s="364"/>
      <c r="AB187" s="364"/>
    </row>
    <row r="188" spans="2:28" ht="12.75" customHeight="1" x14ac:dyDescent="0.2">
      <c r="B188" s="120"/>
      <c r="C188" s="481"/>
      <c r="D188" s="120"/>
      <c r="E188" s="120"/>
      <c r="F188" s="120"/>
      <c r="G188" s="120"/>
      <c r="H188" s="120"/>
      <c r="I188" s="120"/>
      <c r="J188" s="120"/>
      <c r="K188" s="120"/>
      <c r="L188" s="120"/>
      <c r="M188" s="122"/>
      <c r="N188" s="122"/>
      <c r="O188" s="121"/>
      <c r="P188" s="122"/>
      <c r="Q188" s="124"/>
      <c r="R188" s="124"/>
      <c r="S188" s="124"/>
      <c r="T188" s="124"/>
      <c r="U188" s="127"/>
      <c r="V188" s="127"/>
      <c r="W188" s="127"/>
      <c r="X188" s="127"/>
      <c r="Y188" s="364"/>
      <c r="Z188" s="364"/>
      <c r="AA188" s="364"/>
      <c r="AB188" s="364"/>
    </row>
    <row r="189" spans="2:28" ht="12.75" customHeight="1" x14ac:dyDescent="0.2">
      <c r="B189" s="120"/>
      <c r="C189" s="481"/>
      <c r="D189" s="120"/>
      <c r="E189" s="120"/>
      <c r="F189" s="120"/>
      <c r="G189" s="120"/>
      <c r="H189" s="120"/>
      <c r="I189" s="120"/>
      <c r="J189" s="120"/>
      <c r="K189" s="120"/>
      <c r="L189" s="120"/>
      <c r="M189" s="122"/>
      <c r="N189" s="122"/>
      <c r="O189" s="121"/>
      <c r="P189" s="122"/>
      <c r="Q189" s="124"/>
      <c r="R189" s="124"/>
      <c r="S189" s="124"/>
      <c r="T189" s="124"/>
      <c r="U189" s="127"/>
      <c r="V189" s="127"/>
      <c r="W189" s="127"/>
      <c r="X189" s="127"/>
      <c r="Y189" s="364"/>
      <c r="Z189" s="364"/>
      <c r="AA189" s="364"/>
      <c r="AB189" s="364"/>
    </row>
    <row r="190" spans="2:28" ht="12.75" customHeight="1" x14ac:dyDescent="0.2">
      <c r="B190" s="120"/>
      <c r="C190" s="481"/>
      <c r="D190" s="120"/>
      <c r="E190" s="120"/>
      <c r="F190" s="120"/>
      <c r="G190" s="120"/>
      <c r="H190" s="120"/>
      <c r="I190" s="120"/>
      <c r="J190" s="120"/>
      <c r="K190" s="120"/>
      <c r="L190" s="120"/>
      <c r="M190" s="122"/>
      <c r="N190" s="122"/>
      <c r="O190" s="121"/>
      <c r="P190" s="122"/>
      <c r="Q190" s="124"/>
      <c r="R190" s="124"/>
      <c r="S190" s="124"/>
      <c r="T190" s="124"/>
      <c r="U190" s="127"/>
      <c r="V190" s="127"/>
      <c r="W190" s="127"/>
      <c r="X190" s="127"/>
      <c r="Y190" s="364"/>
      <c r="Z190" s="364"/>
      <c r="AA190" s="364"/>
      <c r="AB190" s="364"/>
    </row>
    <row r="191" spans="2:28" ht="12.75" customHeight="1" x14ac:dyDescent="0.2">
      <c r="B191" s="120"/>
      <c r="C191" s="481"/>
      <c r="D191" s="120"/>
      <c r="E191" s="120"/>
      <c r="F191" s="120"/>
      <c r="G191" s="120"/>
      <c r="H191" s="120"/>
      <c r="I191" s="120"/>
      <c r="J191" s="120"/>
      <c r="K191" s="120"/>
      <c r="L191" s="120"/>
      <c r="M191" s="122"/>
      <c r="N191" s="122"/>
      <c r="O191" s="121"/>
      <c r="P191" s="122"/>
      <c r="Q191" s="124"/>
      <c r="R191" s="124"/>
      <c r="S191" s="124"/>
      <c r="T191" s="124"/>
      <c r="U191" s="127"/>
      <c r="V191" s="127"/>
      <c r="W191" s="127"/>
      <c r="X191" s="127"/>
      <c r="Y191" s="364"/>
      <c r="Z191" s="364"/>
      <c r="AA191" s="364"/>
      <c r="AB191" s="364"/>
    </row>
    <row r="192" spans="2:28" ht="12.75" customHeight="1" x14ac:dyDescent="0.2">
      <c r="B192" s="120"/>
      <c r="C192" s="481"/>
      <c r="D192" s="120"/>
      <c r="E192" s="120"/>
      <c r="F192" s="120"/>
      <c r="G192" s="120"/>
      <c r="H192" s="120"/>
      <c r="I192" s="120"/>
      <c r="J192" s="120"/>
      <c r="K192" s="120"/>
      <c r="L192" s="120"/>
      <c r="M192" s="122"/>
      <c r="N192" s="122"/>
      <c r="O192" s="121"/>
      <c r="P192" s="122"/>
      <c r="Q192" s="124"/>
      <c r="R192" s="124"/>
      <c r="S192" s="124"/>
      <c r="T192" s="124"/>
      <c r="U192" s="127"/>
      <c r="V192" s="127"/>
      <c r="W192" s="127"/>
      <c r="X192" s="127"/>
      <c r="Y192" s="364"/>
      <c r="Z192" s="364"/>
      <c r="AA192" s="364"/>
      <c r="AB192" s="364"/>
    </row>
    <row r="193" spans="2:28" ht="12.75" customHeight="1" x14ac:dyDescent="0.2">
      <c r="B193" s="120"/>
      <c r="C193" s="481"/>
      <c r="D193" s="120"/>
      <c r="E193" s="120"/>
      <c r="F193" s="120"/>
      <c r="G193" s="120"/>
      <c r="H193" s="120"/>
      <c r="I193" s="120"/>
      <c r="J193" s="120"/>
      <c r="K193" s="120"/>
      <c r="L193" s="120"/>
      <c r="M193" s="122"/>
      <c r="N193" s="122"/>
      <c r="O193" s="121"/>
      <c r="P193" s="122"/>
      <c r="Q193" s="124"/>
      <c r="R193" s="124"/>
      <c r="S193" s="124"/>
      <c r="T193" s="124"/>
      <c r="U193" s="127"/>
      <c r="V193" s="127"/>
      <c r="W193" s="127"/>
      <c r="X193" s="127"/>
      <c r="Y193" s="364"/>
      <c r="Z193" s="364"/>
      <c r="AA193" s="364"/>
      <c r="AB193" s="364"/>
    </row>
    <row r="194" spans="2:28" ht="12.75" customHeight="1" x14ac:dyDescent="0.2">
      <c r="B194" s="120"/>
      <c r="C194" s="481"/>
      <c r="D194" s="120"/>
      <c r="E194" s="120"/>
      <c r="F194" s="120"/>
      <c r="G194" s="120"/>
      <c r="H194" s="120"/>
      <c r="I194" s="120"/>
      <c r="J194" s="120"/>
      <c r="K194" s="120"/>
      <c r="L194" s="120"/>
      <c r="M194" s="122"/>
      <c r="N194" s="122"/>
      <c r="O194" s="121"/>
      <c r="P194" s="122"/>
      <c r="Q194" s="124"/>
      <c r="R194" s="124"/>
      <c r="S194" s="124"/>
      <c r="T194" s="124"/>
      <c r="U194" s="127"/>
      <c r="V194" s="127"/>
      <c r="W194" s="127"/>
      <c r="X194" s="127"/>
      <c r="Y194" s="364"/>
      <c r="Z194" s="364"/>
      <c r="AA194" s="364"/>
      <c r="AB194" s="364"/>
    </row>
    <row r="195" spans="2:28" ht="12.75" customHeight="1" x14ac:dyDescent="0.2">
      <c r="B195" s="120"/>
      <c r="C195" s="481"/>
      <c r="D195" s="120"/>
      <c r="E195" s="120"/>
      <c r="F195" s="120"/>
      <c r="G195" s="120"/>
      <c r="H195" s="120"/>
      <c r="I195" s="120"/>
      <c r="J195" s="120"/>
      <c r="K195" s="120"/>
      <c r="L195" s="120"/>
      <c r="M195" s="122"/>
      <c r="N195" s="122"/>
      <c r="O195" s="121"/>
      <c r="P195" s="122"/>
      <c r="Q195" s="124"/>
      <c r="R195" s="124"/>
      <c r="S195" s="124"/>
      <c r="T195" s="124"/>
      <c r="U195" s="127"/>
      <c r="V195" s="127"/>
      <c r="W195" s="127"/>
      <c r="X195" s="127"/>
      <c r="Y195" s="364"/>
      <c r="Z195" s="364"/>
      <c r="AA195" s="364"/>
      <c r="AB195" s="364"/>
    </row>
    <row r="196" spans="2:28" ht="12.75" customHeight="1" x14ac:dyDescent="0.2">
      <c r="B196" s="120"/>
      <c r="C196" s="481"/>
      <c r="D196" s="120"/>
      <c r="E196" s="120"/>
      <c r="F196" s="120"/>
      <c r="G196" s="120"/>
      <c r="H196" s="120"/>
      <c r="I196" s="120"/>
      <c r="J196" s="120"/>
      <c r="K196" s="120"/>
      <c r="L196" s="120"/>
      <c r="M196" s="122"/>
      <c r="N196" s="122"/>
      <c r="O196" s="121"/>
      <c r="P196" s="122"/>
      <c r="Q196" s="124"/>
      <c r="R196" s="124"/>
      <c r="S196" s="124"/>
      <c r="T196" s="124"/>
      <c r="U196" s="127"/>
      <c r="V196" s="127"/>
      <c r="W196" s="127"/>
      <c r="X196" s="127"/>
      <c r="Y196" s="364"/>
      <c r="Z196" s="364"/>
      <c r="AA196" s="364"/>
      <c r="AB196" s="364"/>
    </row>
    <row r="197" spans="2:28" ht="12.75" customHeight="1" x14ac:dyDescent="0.2">
      <c r="B197" s="120"/>
      <c r="C197" s="481"/>
      <c r="D197" s="120"/>
      <c r="E197" s="120"/>
      <c r="F197" s="120"/>
      <c r="G197" s="120"/>
      <c r="H197" s="120"/>
      <c r="I197" s="120"/>
      <c r="J197" s="120"/>
      <c r="K197" s="120"/>
      <c r="L197" s="120"/>
      <c r="M197" s="122"/>
      <c r="N197" s="122"/>
      <c r="O197" s="121"/>
      <c r="P197" s="122"/>
      <c r="Q197" s="124"/>
      <c r="R197" s="124"/>
      <c r="S197" s="124"/>
      <c r="T197" s="124"/>
      <c r="U197" s="127"/>
      <c r="V197" s="127"/>
      <c r="W197" s="127"/>
      <c r="X197" s="127"/>
      <c r="Y197" s="364"/>
      <c r="Z197" s="364"/>
      <c r="AA197" s="364"/>
      <c r="AB197" s="364"/>
    </row>
    <row r="198" spans="2:28" ht="12.75" customHeight="1" x14ac:dyDescent="0.2">
      <c r="B198" s="120"/>
      <c r="C198" s="481"/>
      <c r="D198" s="120"/>
      <c r="E198" s="120"/>
      <c r="F198" s="120"/>
      <c r="G198" s="120"/>
      <c r="H198" s="120"/>
      <c r="I198" s="120"/>
      <c r="J198" s="120"/>
      <c r="K198" s="120"/>
      <c r="L198" s="120"/>
      <c r="M198" s="122"/>
      <c r="N198" s="122"/>
      <c r="O198" s="121"/>
      <c r="P198" s="122"/>
      <c r="Q198" s="124"/>
      <c r="R198" s="124"/>
      <c r="S198" s="124"/>
      <c r="T198" s="124"/>
      <c r="U198" s="127"/>
      <c r="V198" s="127"/>
      <c r="W198" s="127"/>
      <c r="X198" s="127"/>
      <c r="Y198" s="364"/>
      <c r="Z198" s="364"/>
      <c r="AA198" s="364"/>
      <c r="AB198" s="364"/>
    </row>
    <row r="199" spans="2:28" ht="12.75" customHeight="1" x14ac:dyDescent="0.2">
      <c r="B199" s="120"/>
      <c r="C199" s="481"/>
      <c r="D199" s="120"/>
      <c r="E199" s="120"/>
      <c r="F199" s="120"/>
      <c r="G199" s="120"/>
      <c r="H199" s="120"/>
      <c r="I199" s="120"/>
      <c r="J199" s="120"/>
      <c r="K199" s="120"/>
      <c r="L199" s="120"/>
      <c r="M199" s="122"/>
      <c r="N199" s="122"/>
      <c r="O199" s="121"/>
      <c r="P199" s="122"/>
      <c r="Q199" s="124"/>
      <c r="R199" s="124"/>
      <c r="S199" s="124"/>
      <c r="T199" s="124"/>
      <c r="U199" s="127"/>
      <c r="V199" s="127"/>
      <c r="W199" s="127"/>
      <c r="X199" s="127"/>
      <c r="Y199" s="364"/>
      <c r="Z199" s="364"/>
      <c r="AA199" s="364"/>
      <c r="AB199" s="364"/>
    </row>
    <row r="200" spans="2:28" ht="12.75" customHeight="1" x14ac:dyDescent="0.2">
      <c r="B200" s="120"/>
      <c r="C200" s="481"/>
      <c r="D200" s="120"/>
      <c r="E200" s="120"/>
      <c r="F200" s="120"/>
      <c r="G200" s="120"/>
      <c r="H200" s="120"/>
      <c r="I200" s="120"/>
      <c r="J200" s="120"/>
      <c r="K200" s="120"/>
      <c r="L200" s="120"/>
      <c r="M200" s="122"/>
      <c r="N200" s="122"/>
      <c r="O200" s="121"/>
      <c r="P200" s="122"/>
      <c r="Q200" s="124"/>
      <c r="R200" s="124"/>
      <c r="S200" s="124"/>
      <c r="T200" s="124"/>
      <c r="U200" s="127"/>
      <c r="V200" s="127"/>
      <c r="W200" s="127"/>
      <c r="X200" s="127"/>
      <c r="Y200" s="364"/>
      <c r="Z200" s="364"/>
      <c r="AA200" s="364"/>
      <c r="AB200" s="364"/>
    </row>
    <row r="201" spans="2:28" ht="12.75" customHeight="1" x14ac:dyDescent="0.2">
      <c r="B201" s="120"/>
      <c r="C201" s="481"/>
      <c r="D201" s="120"/>
      <c r="E201" s="120"/>
      <c r="F201" s="120"/>
      <c r="G201" s="120"/>
      <c r="H201" s="120"/>
      <c r="I201" s="120"/>
      <c r="J201" s="120"/>
      <c r="K201" s="120"/>
      <c r="L201" s="120"/>
      <c r="M201" s="122"/>
      <c r="N201" s="122"/>
      <c r="O201" s="121"/>
      <c r="P201" s="122"/>
      <c r="Q201" s="124"/>
      <c r="R201" s="124"/>
      <c r="S201" s="124"/>
      <c r="T201" s="124"/>
      <c r="U201" s="127"/>
      <c r="V201" s="127"/>
      <c r="W201" s="127"/>
      <c r="X201" s="127"/>
      <c r="Y201" s="364"/>
      <c r="Z201" s="364"/>
      <c r="AA201" s="364"/>
      <c r="AB201" s="364"/>
    </row>
    <row r="202" spans="2:28" ht="12.75" customHeight="1" x14ac:dyDescent="0.2">
      <c r="B202" s="120"/>
      <c r="C202" s="481"/>
      <c r="D202" s="120"/>
      <c r="E202" s="120"/>
      <c r="F202" s="120"/>
      <c r="G202" s="120"/>
      <c r="H202" s="120"/>
      <c r="I202" s="120"/>
      <c r="J202" s="120"/>
      <c r="K202" s="120"/>
      <c r="L202" s="120"/>
      <c r="M202" s="122"/>
      <c r="N202" s="122"/>
      <c r="O202" s="121"/>
      <c r="P202" s="122"/>
      <c r="Q202" s="124"/>
      <c r="R202" s="124"/>
      <c r="S202" s="124"/>
      <c r="T202" s="124"/>
      <c r="U202" s="127"/>
      <c r="V202" s="127"/>
      <c r="W202" s="127"/>
      <c r="X202" s="127"/>
      <c r="Y202" s="364"/>
      <c r="Z202" s="364"/>
      <c r="AA202" s="364"/>
      <c r="AB202" s="364"/>
    </row>
    <row r="203" spans="2:28" ht="12.75" customHeight="1" x14ac:dyDescent="0.2">
      <c r="B203" s="120"/>
      <c r="C203" s="481"/>
      <c r="D203" s="120"/>
      <c r="E203" s="120"/>
      <c r="F203" s="120"/>
      <c r="G203" s="120"/>
      <c r="H203" s="120"/>
      <c r="I203" s="120"/>
      <c r="J203" s="120"/>
      <c r="K203" s="120"/>
      <c r="L203" s="120"/>
      <c r="M203" s="122"/>
      <c r="N203" s="122"/>
      <c r="O203" s="121"/>
      <c r="P203" s="122"/>
      <c r="Q203" s="124"/>
      <c r="R203" s="124"/>
      <c r="S203" s="124"/>
      <c r="T203" s="124"/>
      <c r="U203" s="127"/>
      <c r="V203" s="127"/>
      <c r="W203" s="127"/>
      <c r="X203" s="127"/>
      <c r="Y203" s="364"/>
      <c r="Z203" s="364"/>
      <c r="AA203" s="364"/>
      <c r="AB203" s="364"/>
    </row>
    <row r="204" spans="2:28" ht="12.75" customHeight="1" x14ac:dyDescent="0.2">
      <c r="B204" s="120"/>
      <c r="C204" s="481"/>
      <c r="D204" s="120"/>
      <c r="E204" s="120"/>
      <c r="F204" s="120"/>
      <c r="G204" s="120"/>
      <c r="H204" s="120"/>
      <c r="I204" s="120"/>
      <c r="J204" s="120"/>
      <c r="K204" s="120"/>
      <c r="L204" s="120"/>
      <c r="M204" s="122"/>
      <c r="N204" s="122"/>
      <c r="O204" s="121"/>
      <c r="P204" s="122"/>
      <c r="Q204" s="124"/>
      <c r="R204" s="124"/>
      <c r="S204" s="124"/>
      <c r="T204" s="124"/>
      <c r="U204" s="127"/>
      <c r="V204" s="127"/>
      <c r="W204" s="127"/>
      <c r="X204" s="127"/>
      <c r="Y204" s="364"/>
      <c r="Z204" s="364"/>
      <c r="AA204" s="364"/>
      <c r="AB204" s="364"/>
    </row>
    <row r="205" spans="2:28" ht="12.75" customHeight="1" x14ac:dyDescent="0.2">
      <c r="B205" s="120"/>
      <c r="C205" s="481"/>
      <c r="D205" s="120"/>
      <c r="E205" s="120"/>
      <c r="F205" s="120"/>
      <c r="G205" s="120"/>
      <c r="H205" s="120"/>
      <c r="I205" s="120"/>
      <c r="J205" s="120"/>
      <c r="K205" s="120"/>
      <c r="L205" s="120"/>
      <c r="M205" s="122"/>
      <c r="N205" s="122"/>
      <c r="O205" s="121"/>
      <c r="P205" s="122"/>
      <c r="Q205" s="124"/>
      <c r="R205" s="124"/>
      <c r="S205" s="124"/>
      <c r="T205" s="124"/>
      <c r="U205" s="127"/>
      <c r="V205" s="127"/>
      <c r="W205" s="127"/>
      <c r="X205" s="127"/>
      <c r="Y205" s="364"/>
      <c r="Z205" s="364"/>
      <c r="AA205" s="364"/>
      <c r="AB205" s="364"/>
    </row>
    <row r="206" spans="2:28" ht="12.75" customHeight="1" x14ac:dyDescent="0.2">
      <c r="B206" s="120"/>
      <c r="C206" s="481"/>
      <c r="D206" s="120"/>
      <c r="E206" s="120"/>
      <c r="F206" s="120"/>
      <c r="G206" s="120"/>
      <c r="H206" s="120"/>
      <c r="I206" s="120"/>
      <c r="J206" s="120"/>
      <c r="K206" s="120"/>
      <c r="L206" s="120"/>
      <c r="M206" s="122"/>
      <c r="N206" s="122"/>
      <c r="O206" s="121"/>
      <c r="P206" s="122"/>
      <c r="Q206" s="124"/>
      <c r="R206" s="124"/>
      <c r="S206" s="124"/>
      <c r="T206" s="124"/>
      <c r="U206" s="127"/>
      <c r="V206" s="127"/>
      <c r="W206" s="127"/>
      <c r="X206" s="127"/>
      <c r="Y206" s="364"/>
      <c r="Z206" s="364"/>
      <c r="AA206" s="364"/>
      <c r="AB206" s="364"/>
    </row>
    <row r="207" spans="2:28" ht="12.75" customHeight="1" x14ac:dyDescent="0.2">
      <c r="B207" s="120"/>
      <c r="C207" s="481"/>
      <c r="D207" s="120"/>
      <c r="E207" s="120"/>
      <c r="F207" s="120"/>
      <c r="G207" s="120"/>
      <c r="H207" s="120"/>
      <c r="I207" s="120"/>
      <c r="J207" s="120"/>
      <c r="K207" s="120"/>
      <c r="L207" s="120"/>
      <c r="M207" s="122"/>
      <c r="N207" s="122"/>
      <c r="O207" s="121"/>
      <c r="P207" s="122"/>
      <c r="Q207" s="124"/>
      <c r="R207" s="124"/>
      <c r="S207" s="124"/>
      <c r="T207" s="124"/>
      <c r="U207" s="127"/>
      <c r="V207" s="127"/>
      <c r="W207" s="127"/>
      <c r="X207" s="127"/>
      <c r="Y207" s="364"/>
      <c r="Z207" s="364"/>
      <c r="AA207" s="364"/>
      <c r="AB207" s="364"/>
    </row>
    <row r="208" spans="2:28" ht="12.75" customHeight="1" x14ac:dyDescent="0.2">
      <c r="B208" s="120"/>
      <c r="C208" s="481"/>
      <c r="D208" s="120"/>
      <c r="E208" s="120"/>
      <c r="F208" s="120"/>
      <c r="G208" s="120"/>
      <c r="H208" s="120"/>
      <c r="I208" s="120"/>
      <c r="J208" s="120"/>
      <c r="K208" s="120"/>
      <c r="L208" s="120"/>
      <c r="M208" s="122"/>
      <c r="N208" s="122"/>
      <c r="O208" s="121"/>
      <c r="P208" s="122"/>
      <c r="Q208" s="124"/>
      <c r="R208" s="124"/>
      <c r="S208" s="124"/>
      <c r="T208" s="124"/>
      <c r="U208" s="127"/>
      <c r="V208" s="127"/>
      <c r="W208" s="127"/>
      <c r="X208" s="127"/>
      <c r="Y208" s="364"/>
      <c r="Z208" s="364"/>
      <c r="AA208" s="364"/>
      <c r="AB208" s="364"/>
    </row>
    <row r="209" spans="2:28" ht="12.75" customHeight="1" x14ac:dyDescent="0.2">
      <c r="B209" s="120"/>
      <c r="C209" s="481"/>
      <c r="D209" s="120"/>
      <c r="E209" s="120"/>
      <c r="F209" s="120"/>
      <c r="G209" s="120"/>
      <c r="H209" s="120"/>
      <c r="I209" s="120"/>
      <c r="J209" s="120"/>
      <c r="K209" s="120"/>
      <c r="L209" s="120"/>
      <c r="M209" s="122"/>
      <c r="N209" s="122"/>
      <c r="O209" s="121"/>
      <c r="P209" s="122"/>
      <c r="Q209" s="124"/>
      <c r="R209" s="124"/>
      <c r="S209" s="124"/>
      <c r="T209" s="124"/>
      <c r="U209" s="127"/>
      <c r="V209" s="127"/>
      <c r="W209" s="127"/>
      <c r="X209" s="127"/>
      <c r="Y209" s="364"/>
      <c r="Z209" s="364"/>
      <c r="AA209" s="364"/>
      <c r="AB209" s="364"/>
    </row>
    <row r="210" spans="2:28" ht="12.75" customHeight="1" x14ac:dyDescent="0.2">
      <c r="B210" s="120"/>
      <c r="C210" s="481"/>
      <c r="D210" s="120"/>
      <c r="E210" s="120"/>
      <c r="F210" s="120"/>
      <c r="G210" s="120"/>
      <c r="H210" s="120"/>
      <c r="I210" s="120"/>
      <c r="J210" s="120"/>
      <c r="K210" s="120"/>
      <c r="L210" s="120"/>
      <c r="M210" s="122"/>
      <c r="N210" s="122"/>
      <c r="O210" s="121"/>
      <c r="P210" s="122"/>
      <c r="Q210" s="124"/>
      <c r="R210" s="124"/>
      <c r="S210" s="124"/>
      <c r="T210" s="124"/>
      <c r="U210" s="127"/>
      <c r="V210" s="127"/>
      <c r="W210" s="127"/>
      <c r="X210" s="127"/>
      <c r="Y210" s="364"/>
      <c r="Z210" s="364"/>
      <c r="AA210" s="364"/>
      <c r="AB210" s="364"/>
    </row>
    <row r="211" spans="2:28" ht="12.75" customHeight="1" x14ac:dyDescent="0.2">
      <c r="B211" s="120"/>
      <c r="C211" s="481"/>
      <c r="D211" s="120"/>
      <c r="E211" s="120"/>
      <c r="F211" s="120"/>
      <c r="G211" s="120"/>
      <c r="H211" s="120"/>
      <c r="I211" s="120"/>
      <c r="J211" s="120"/>
      <c r="K211" s="120"/>
      <c r="L211" s="120"/>
      <c r="M211" s="122"/>
      <c r="N211" s="122"/>
      <c r="O211" s="121"/>
      <c r="P211" s="122"/>
      <c r="Q211" s="124"/>
      <c r="R211" s="124"/>
      <c r="S211" s="124"/>
      <c r="T211" s="124"/>
      <c r="U211" s="127"/>
      <c r="V211" s="127"/>
      <c r="W211" s="127"/>
      <c r="X211" s="127"/>
      <c r="Y211" s="364"/>
      <c r="Z211" s="364"/>
      <c r="AA211" s="364"/>
      <c r="AB211" s="364"/>
    </row>
    <row r="212" spans="2:28" ht="12.75" customHeight="1" x14ac:dyDescent="0.2">
      <c r="B212" s="120"/>
      <c r="C212" s="481"/>
      <c r="D212" s="120"/>
      <c r="E212" s="120"/>
      <c r="F212" s="120"/>
      <c r="G212" s="120"/>
      <c r="H212" s="120"/>
      <c r="I212" s="120"/>
      <c r="J212" s="120"/>
      <c r="K212" s="120"/>
      <c r="L212" s="120"/>
      <c r="M212" s="122"/>
      <c r="N212" s="122"/>
      <c r="O212" s="121"/>
      <c r="P212" s="122"/>
      <c r="Q212" s="124"/>
      <c r="R212" s="124"/>
      <c r="S212" s="124"/>
      <c r="T212" s="124"/>
      <c r="U212" s="127"/>
      <c r="V212" s="127"/>
      <c r="W212" s="127"/>
      <c r="X212" s="127"/>
      <c r="Y212" s="364"/>
      <c r="Z212" s="364"/>
      <c r="AA212" s="364"/>
      <c r="AB212" s="364"/>
    </row>
    <row r="213" spans="2:28" ht="12.75" customHeight="1" x14ac:dyDescent="0.2">
      <c r="B213" s="120"/>
      <c r="C213" s="481"/>
      <c r="D213" s="120"/>
      <c r="E213" s="120"/>
      <c r="F213" s="120"/>
      <c r="G213" s="120"/>
      <c r="H213" s="120"/>
      <c r="I213" s="120"/>
      <c r="J213" s="120"/>
      <c r="K213" s="120"/>
      <c r="L213" s="120"/>
      <c r="M213" s="122"/>
      <c r="N213" s="122"/>
      <c r="O213" s="121"/>
      <c r="P213" s="122"/>
      <c r="Q213" s="124"/>
      <c r="R213" s="124"/>
      <c r="S213" s="124"/>
      <c r="T213" s="124"/>
      <c r="U213" s="127"/>
      <c r="V213" s="127"/>
      <c r="W213" s="127"/>
      <c r="X213" s="127"/>
      <c r="Y213" s="364"/>
      <c r="Z213" s="364"/>
      <c r="AA213" s="364"/>
      <c r="AB213" s="364"/>
    </row>
    <row r="214" spans="2:28" ht="12.75" customHeight="1" x14ac:dyDescent="0.2">
      <c r="B214" s="120"/>
      <c r="C214" s="481"/>
      <c r="D214" s="120"/>
      <c r="E214" s="120"/>
      <c r="F214" s="120"/>
      <c r="G214" s="120"/>
      <c r="H214" s="120"/>
      <c r="I214" s="120"/>
      <c r="J214" s="120"/>
      <c r="K214" s="120"/>
      <c r="L214" s="120"/>
      <c r="M214" s="122"/>
      <c r="N214" s="122"/>
      <c r="O214" s="121"/>
      <c r="P214" s="122"/>
      <c r="Q214" s="124"/>
      <c r="R214" s="124"/>
      <c r="S214" s="124"/>
      <c r="T214" s="124"/>
      <c r="U214" s="127"/>
      <c r="V214" s="127"/>
      <c r="W214" s="127"/>
      <c r="X214" s="127"/>
      <c r="Y214" s="364"/>
      <c r="Z214" s="364"/>
      <c r="AA214" s="364"/>
      <c r="AB214" s="364"/>
    </row>
    <row r="215" spans="2:28" ht="12.75" customHeight="1" x14ac:dyDescent="0.2">
      <c r="B215" s="120"/>
      <c r="C215" s="481"/>
      <c r="D215" s="120"/>
      <c r="E215" s="120"/>
      <c r="F215" s="120"/>
      <c r="G215" s="120"/>
      <c r="H215" s="120"/>
      <c r="I215" s="120"/>
      <c r="J215" s="120"/>
      <c r="K215" s="120"/>
      <c r="L215" s="120"/>
      <c r="M215" s="122"/>
      <c r="N215" s="122"/>
      <c r="O215" s="121"/>
      <c r="P215" s="122"/>
      <c r="Q215" s="124"/>
      <c r="R215" s="124"/>
      <c r="S215" s="124"/>
      <c r="T215" s="124"/>
      <c r="U215" s="127"/>
      <c r="V215" s="127"/>
      <c r="W215" s="127"/>
      <c r="X215" s="127"/>
      <c r="Y215" s="364"/>
      <c r="Z215" s="364"/>
      <c r="AA215" s="364"/>
      <c r="AB215" s="364"/>
    </row>
    <row r="216" spans="2:28" ht="12.75" customHeight="1" x14ac:dyDescent="0.2">
      <c r="B216" s="120"/>
      <c r="C216" s="481"/>
      <c r="D216" s="120"/>
      <c r="E216" s="120"/>
      <c r="F216" s="120"/>
      <c r="G216" s="120"/>
      <c r="H216" s="120"/>
      <c r="I216" s="120"/>
      <c r="J216" s="120"/>
      <c r="K216" s="120"/>
      <c r="L216" s="120"/>
      <c r="M216" s="122"/>
      <c r="N216" s="122"/>
      <c r="O216" s="121"/>
      <c r="P216" s="122"/>
      <c r="Q216" s="124"/>
      <c r="R216" s="124"/>
      <c r="S216" s="124"/>
      <c r="T216" s="124"/>
      <c r="U216" s="127"/>
      <c r="V216" s="127"/>
      <c r="W216" s="127"/>
      <c r="X216" s="127"/>
      <c r="Y216" s="364"/>
      <c r="Z216" s="364"/>
      <c r="AA216" s="364"/>
      <c r="AB216" s="364"/>
    </row>
    <row r="217" spans="2:28" ht="12.75" customHeight="1" x14ac:dyDescent="0.2">
      <c r="B217" s="120"/>
      <c r="C217" s="481"/>
      <c r="D217" s="120"/>
      <c r="E217" s="120"/>
      <c r="F217" s="120"/>
      <c r="G217" s="120"/>
      <c r="H217" s="120"/>
      <c r="I217" s="120"/>
      <c r="J217" s="120"/>
      <c r="K217" s="120"/>
      <c r="L217" s="120"/>
      <c r="M217" s="122"/>
      <c r="N217" s="122"/>
      <c r="O217" s="121"/>
      <c r="P217" s="122"/>
      <c r="Q217" s="124"/>
      <c r="R217" s="124"/>
      <c r="S217" s="124"/>
      <c r="T217" s="124"/>
      <c r="U217" s="127"/>
      <c r="V217" s="127"/>
      <c r="W217" s="127"/>
      <c r="X217" s="127"/>
      <c r="Y217" s="364"/>
      <c r="Z217" s="364"/>
      <c r="AA217" s="364"/>
      <c r="AB217" s="364"/>
    </row>
    <row r="218" spans="2:28" ht="12.75" customHeight="1" x14ac:dyDescent="0.2">
      <c r="B218" s="120"/>
      <c r="C218" s="481"/>
      <c r="D218" s="120"/>
      <c r="E218" s="120"/>
      <c r="F218" s="120"/>
      <c r="G218" s="120"/>
      <c r="H218" s="120"/>
      <c r="I218" s="120"/>
      <c r="J218" s="120"/>
      <c r="K218" s="120"/>
      <c r="L218" s="120"/>
      <c r="M218" s="122"/>
      <c r="N218" s="122"/>
      <c r="O218" s="121"/>
      <c r="P218" s="122"/>
      <c r="Q218" s="124"/>
      <c r="R218" s="124"/>
      <c r="S218" s="124"/>
      <c r="T218" s="124"/>
      <c r="U218" s="127"/>
      <c r="V218" s="127"/>
      <c r="W218" s="127"/>
      <c r="X218" s="127"/>
      <c r="Y218" s="364"/>
      <c r="Z218" s="364"/>
      <c r="AA218" s="364"/>
      <c r="AB218" s="364"/>
    </row>
    <row r="219" spans="2:28" ht="12.75" customHeight="1" x14ac:dyDescent="0.2">
      <c r="B219" s="120"/>
      <c r="C219" s="481"/>
      <c r="D219" s="120"/>
      <c r="E219" s="120"/>
      <c r="F219" s="120"/>
      <c r="G219" s="120"/>
      <c r="H219" s="120"/>
      <c r="I219" s="120"/>
      <c r="J219" s="120"/>
      <c r="K219" s="120"/>
      <c r="L219" s="120"/>
      <c r="M219" s="122"/>
      <c r="N219" s="122"/>
      <c r="O219" s="121"/>
      <c r="P219" s="122"/>
      <c r="Q219" s="124"/>
      <c r="R219" s="124"/>
      <c r="S219" s="124"/>
      <c r="T219" s="124"/>
      <c r="U219" s="127"/>
      <c r="V219" s="127"/>
      <c r="W219" s="127"/>
      <c r="X219" s="127"/>
      <c r="Y219" s="364"/>
      <c r="Z219" s="364"/>
      <c r="AA219" s="364"/>
      <c r="AB219" s="364"/>
    </row>
    <row r="220" spans="2:28" ht="12.75" customHeight="1" x14ac:dyDescent="0.2">
      <c r="B220" s="120"/>
      <c r="C220" s="481"/>
      <c r="D220" s="120"/>
      <c r="E220" s="120"/>
      <c r="F220" s="120"/>
      <c r="G220" s="120"/>
      <c r="H220" s="120"/>
      <c r="I220" s="120"/>
      <c r="J220" s="120"/>
      <c r="K220" s="120"/>
      <c r="L220" s="120"/>
      <c r="M220" s="122"/>
      <c r="N220" s="122"/>
      <c r="O220" s="121"/>
      <c r="P220" s="122"/>
      <c r="Q220" s="124"/>
      <c r="R220" s="124"/>
      <c r="S220" s="124"/>
      <c r="T220" s="124"/>
      <c r="U220" s="127"/>
      <c r="V220" s="127"/>
      <c r="W220" s="127"/>
      <c r="X220" s="127"/>
      <c r="Y220" s="364"/>
      <c r="Z220" s="364"/>
      <c r="AA220" s="364"/>
      <c r="AB220" s="364"/>
    </row>
    <row r="221" spans="2:28" ht="12.75" customHeight="1" x14ac:dyDescent="0.2">
      <c r="B221" s="120"/>
      <c r="C221" s="481"/>
      <c r="D221" s="120"/>
      <c r="E221" s="120"/>
      <c r="F221" s="120"/>
      <c r="G221" s="120"/>
      <c r="H221" s="120"/>
      <c r="I221" s="120"/>
      <c r="J221" s="120"/>
      <c r="K221" s="120"/>
      <c r="L221" s="120"/>
      <c r="M221" s="122"/>
      <c r="N221" s="122"/>
      <c r="O221" s="121"/>
      <c r="P221" s="122"/>
      <c r="Q221" s="124"/>
      <c r="R221" s="124"/>
      <c r="S221" s="124"/>
      <c r="T221" s="124"/>
      <c r="U221" s="127"/>
      <c r="V221" s="127"/>
      <c r="W221" s="127"/>
      <c r="X221" s="127"/>
      <c r="Y221" s="364"/>
      <c r="Z221" s="364"/>
      <c r="AA221" s="364"/>
      <c r="AB221" s="364"/>
    </row>
    <row r="222" spans="2:28" ht="12.75" customHeight="1" x14ac:dyDescent="0.2">
      <c r="B222" s="120"/>
      <c r="C222" s="481"/>
      <c r="D222" s="120"/>
      <c r="E222" s="120"/>
      <c r="F222" s="120"/>
      <c r="G222" s="120"/>
      <c r="H222" s="120"/>
      <c r="I222" s="120"/>
      <c r="J222" s="120"/>
      <c r="K222" s="120"/>
      <c r="L222" s="120"/>
      <c r="M222" s="122"/>
      <c r="N222" s="122"/>
      <c r="O222" s="121"/>
      <c r="P222" s="122"/>
      <c r="Q222" s="124"/>
      <c r="R222" s="124"/>
      <c r="S222" s="124"/>
      <c r="T222" s="124"/>
      <c r="U222" s="127"/>
      <c r="V222" s="127"/>
      <c r="W222" s="127"/>
      <c r="X222" s="127"/>
      <c r="Y222" s="364"/>
      <c r="Z222" s="364"/>
      <c r="AA222" s="364"/>
      <c r="AB222" s="364"/>
    </row>
    <row r="223" spans="2:28" ht="12.75" customHeight="1" x14ac:dyDescent="0.2">
      <c r="B223" s="120"/>
      <c r="C223" s="481"/>
      <c r="D223" s="120"/>
      <c r="E223" s="120"/>
      <c r="F223" s="120"/>
      <c r="G223" s="120"/>
      <c r="H223" s="120"/>
      <c r="I223" s="120"/>
      <c r="J223" s="120"/>
      <c r="K223" s="120"/>
      <c r="L223" s="120"/>
      <c r="M223" s="122"/>
      <c r="N223" s="122"/>
      <c r="O223" s="121"/>
      <c r="P223" s="122"/>
      <c r="Q223" s="124"/>
      <c r="R223" s="124"/>
      <c r="S223" s="124"/>
      <c r="T223" s="124"/>
      <c r="U223" s="127"/>
      <c r="V223" s="127"/>
      <c r="W223" s="127"/>
      <c r="X223" s="127"/>
      <c r="Y223" s="364"/>
      <c r="Z223" s="364"/>
      <c r="AA223" s="364"/>
      <c r="AB223" s="364"/>
    </row>
    <row r="224" spans="2:28" ht="12.75" customHeight="1" x14ac:dyDescent="0.2">
      <c r="B224" s="120"/>
      <c r="C224" s="481"/>
      <c r="D224" s="120"/>
      <c r="E224" s="120"/>
      <c r="F224" s="120"/>
      <c r="G224" s="120"/>
      <c r="H224" s="120"/>
      <c r="I224" s="120"/>
      <c r="J224" s="120"/>
      <c r="K224" s="120"/>
      <c r="L224" s="120"/>
      <c r="M224" s="122"/>
      <c r="N224" s="122"/>
      <c r="O224" s="121"/>
      <c r="P224" s="122"/>
      <c r="Q224" s="124"/>
      <c r="R224" s="124"/>
      <c r="S224" s="124"/>
      <c r="T224" s="124"/>
      <c r="U224" s="127"/>
      <c r="V224" s="127"/>
      <c r="W224" s="127"/>
      <c r="X224" s="127"/>
      <c r="Y224" s="364"/>
      <c r="Z224" s="364"/>
      <c r="AA224" s="364"/>
      <c r="AB224" s="364"/>
    </row>
    <row r="225" spans="2:28" ht="12.75" customHeight="1" x14ac:dyDescent="0.2">
      <c r="B225" s="120"/>
      <c r="C225" s="481"/>
      <c r="D225" s="120"/>
      <c r="E225" s="120"/>
      <c r="F225" s="120"/>
      <c r="G225" s="120"/>
      <c r="H225" s="120"/>
      <c r="I225" s="120"/>
      <c r="J225" s="120"/>
      <c r="K225" s="120"/>
      <c r="L225" s="120"/>
      <c r="M225" s="122"/>
      <c r="N225" s="122"/>
      <c r="O225" s="121"/>
      <c r="P225" s="122"/>
      <c r="Q225" s="124"/>
      <c r="R225" s="124"/>
      <c r="S225" s="124"/>
      <c r="T225" s="124"/>
      <c r="U225" s="127"/>
      <c r="V225" s="127"/>
      <c r="W225" s="127"/>
      <c r="X225" s="127"/>
      <c r="Y225" s="364"/>
      <c r="Z225" s="364"/>
      <c r="AA225" s="364"/>
      <c r="AB225" s="364"/>
    </row>
    <row r="226" spans="2:28" ht="12.75" customHeight="1" x14ac:dyDescent="0.2">
      <c r="B226" s="120"/>
      <c r="C226" s="481"/>
      <c r="D226" s="120"/>
      <c r="E226" s="120"/>
      <c r="F226" s="120"/>
      <c r="G226" s="120"/>
      <c r="H226" s="120"/>
      <c r="I226" s="120"/>
      <c r="J226" s="120"/>
      <c r="K226" s="120"/>
      <c r="L226" s="120"/>
      <c r="M226" s="122"/>
      <c r="N226" s="122"/>
      <c r="O226" s="121"/>
      <c r="P226" s="122"/>
      <c r="Q226" s="124"/>
      <c r="R226" s="124"/>
      <c r="S226" s="124"/>
      <c r="T226" s="124"/>
      <c r="U226" s="127"/>
      <c r="V226" s="127"/>
      <c r="W226" s="127"/>
      <c r="X226" s="127"/>
      <c r="Y226" s="364"/>
      <c r="Z226" s="364"/>
      <c r="AA226" s="364"/>
      <c r="AB226" s="364"/>
    </row>
    <row r="227" spans="2:28" ht="12.75" customHeight="1" x14ac:dyDescent="0.2">
      <c r="B227" s="120"/>
      <c r="C227" s="481"/>
      <c r="D227" s="120"/>
      <c r="E227" s="120"/>
      <c r="F227" s="120"/>
      <c r="G227" s="120"/>
      <c r="H227" s="120"/>
      <c r="I227" s="120"/>
      <c r="J227" s="120"/>
      <c r="K227" s="120"/>
      <c r="L227" s="120"/>
      <c r="M227" s="122"/>
      <c r="N227" s="122"/>
      <c r="O227" s="121"/>
      <c r="P227" s="122"/>
      <c r="Q227" s="124"/>
      <c r="R227" s="124"/>
      <c r="S227" s="124"/>
      <c r="T227" s="124"/>
      <c r="U227" s="127"/>
      <c r="V227" s="127"/>
      <c r="W227" s="127"/>
      <c r="X227" s="127"/>
      <c r="Y227" s="364"/>
      <c r="Z227" s="364"/>
      <c r="AA227" s="364"/>
      <c r="AB227" s="364"/>
    </row>
    <row r="228" spans="2:28" ht="12.75" customHeight="1" x14ac:dyDescent="0.2">
      <c r="B228" s="120"/>
      <c r="C228" s="481"/>
      <c r="D228" s="120"/>
      <c r="E228" s="120"/>
      <c r="F228" s="120"/>
      <c r="G228" s="120"/>
      <c r="H228" s="120"/>
      <c r="I228" s="120"/>
      <c r="J228" s="120"/>
      <c r="K228" s="120"/>
      <c r="L228" s="120"/>
      <c r="M228" s="122"/>
      <c r="N228" s="122"/>
      <c r="O228" s="121"/>
      <c r="P228" s="122"/>
      <c r="Q228" s="124"/>
      <c r="R228" s="124"/>
      <c r="S228" s="124"/>
      <c r="T228" s="124"/>
      <c r="U228" s="127"/>
      <c r="V228" s="127"/>
      <c r="W228" s="127"/>
      <c r="X228" s="127"/>
      <c r="Y228" s="364"/>
      <c r="Z228" s="364"/>
      <c r="AA228" s="364"/>
      <c r="AB228" s="364"/>
    </row>
    <row r="229" spans="2:28" ht="12.75" customHeight="1" x14ac:dyDescent="0.2">
      <c r="B229" s="120"/>
      <c r="C229" s="481"/>
      <c r="D229" s="120"/>
      <c r="E229" s="120"/>
      <c r="F229" s="120"/>
      <c r="G229" s="120"/>
      <c r="H229" s="120"/>
      <c r="I229" s="120"/>
      <c r="J229" s="120"/>
      <c r="K229" s="120"/>
      <c r="L229" s="120"/>
      <c r="M229" s="122"/>
      <c r="N229" s="122"/>
      <c r="O229" s="121"/>
      <c r="P229" s="122"/>
      <c r="Q229" s="124"/>
      <c r="R229" s="124"/>
      <c r="S229" s="124"/>
      <c r="T229" s="124"/>
      <c r="U229" s="127"/>
      <c r="V229" s="127"/>
      <c r="W229" s="127"/>
      <c r="X229" s="127"/>
      <c r="Y229" s="364"/>
      <c r="Z229" s="364"/>
      <c r="AA229" s="364"/>
      <c r="AB229" s="364"/>
    </row>
    <row r="230" spans="2:28" ht="12.75" customHeight="1" x14ac:dyDescent="0.2">
      <c r="B230" s="120"/>
      <c r="C230" s="481"/>
      <c r="D230" s="120"/>
      <c r="E230" s="120"/>
      <c r="F230" s="120"/>
      <c r="G230" s="120"/>
      <c r="H230" s="120"/>
      <c r="I230" s="120"/>
      <c r="J230" s="120"/>
      <c r="K230" s="120"/>
      <c r="L230" s="120"/>
      <c r="M230" s="122"/>
      <c r="N230" s="122"/>
      <c r="O230" s="121"/>
      <c r="P230" s="122"/>
      <c r="Q230" s="124"/>
      <c r="R230" s="124"/>
      <c r="S230" s="124"/>
      <c r="T230" s="124"/>
      <c r="U230" s="127"/>
      <c r="V230" s="127"/>
      <c r="W230" s="127"/>
      <c r="X230" s="127"/>
      <c r="Y230" s="364"/>
      <c r="Z230" s="364"/>
      <c r="AA230" s="364"/>
      <c r="AB230" s="364"/>
    </row>
    <row r="231" spans="2:28" ht="12.75" customHeight="1" x14ac:dyDescent="0.2">
      <c r="B231" s="120"/>
      <c r="C231" s="481"/>
      <c r="D231" s="120"/>
      <c r="E231" s="120"/>
      <c r="F231" s="120"/>
      <c r="G231" s="120"/>
      <c r="H231" s="120"/>
      <c r="I231" s="120"/>
      <c r="J231" s="120"/>
      <c r="K231" s="120"/>
      <c r="L231" s="120"/>
      <c r="M231" s="122"/>
      <c r="N231" s="122"/>
      <c r="O231" s="121"/>
      <c r="P231" s="122"/>
      <c r="Q231" s="124"/>
      <c r="R231" s="124"/>
      <c r="S231" s="124"/>
      <c r="T231" s="124"/>
      <c r="U231" s="127"/>
      <c r="V231" s="127"/>
      <c r="W231" s="127"/>
      <c r="X231" s="127"/>
      <c r="Y231" s="364"/>
      <c r="Z231" s="364"/>
      <c r="AA231" s="364"/>
      <c r="AB231" s="364"/>
    </row>
    <row r="232" spans="2:28" ht="12.75" customHeight="1" x14ac:dyDescent="0.2">
      <c r="B232" s="120"/>
      <c r="C232" s="481"/>
      <c r="D232" s="120"/>
      <c r="E232" s="120"/>
      <c r="F232" s="120"/>
      <c r="G232" s="120"/>
      <c r="H232" s="120"/>
      <c r="I232" s="120"/>
      <c r="J232" s="120"/>
      <c r="K232" s="120"/>
      <c r="L232" s="120"/>
      <c r="M232" s="122"/>
      <c r="N232" s="122"/>
      <c r="O232" s="121"/>
      <c r="P232" s="122"/>
      <c r="Q232" s="124"/>
      <c r="R232" s="124"/>
      <c r="S232" s="124"/>
      <c r="T232" s="124"/>
      <c r="U232" s="127"/>
      <c r="V232" s="127"/>
      <c r="W232" s="127"/>
      <c r="X232" s="127"/>
      <c r="Y232" s="364"/>
      <c r="Z232" s="364"/>
      <c r="AA232" s="364"/>
      <c r="AB232" s="364"/>
    </row>
    <row r="233" spans="2:28" ht="12.75" customHeight="1" x14ac:dyDescent="0.2">
      <c r="B233" s="120"/>
      <c r="C233" s="481"/>
      <c r="D233" s="120"/>
      <c r="E233" s="120"/>
      <c r="F233" s="120"/>
      <c r="G233" s="120"/>
      <c r="H233" s="120"/>
      <c r="I233" s="120"/>
      <c r="J233" s="120"/>
      <c r="K233" s="120"/>
      <c r="L233" s="120"/>
      <c r="M233" s="122"/>
      <c r="N233" s="122"/>
      <c r="O233" s="121"/>
      <c r="P233" s="122"/>
      <c r="Q233" s="124"/>
      <c r="R233" s="124"/>
      <c r="S233" s="124"/>
      <c r="T233" s="124"/>
      <c r="U233" s="127"/>
      <c r="V233" s="127"/>
      <c r="W233" s="127"/>
      <c r="X233" s="127"/>
      <c r="Y233" s="364"/>
      <c r="Z233" s="364"/>
      <c r="AA233" s="364"/>
      <c r="AB233" s="364"/>
    </row>
    <row r="234" spans="2:28" ht="12.75" customHeight="1" x14ac:dyDescent="0.2">
      <c r="B234" s="120"/>
      <c r="C234" s="481"/>
      <c r="D234" s="120"/>
      <c r="E234" s="120"/>
      <c r="F234" s="120"/>
      <c r="G234" s="120"/>
      <c r="H234" s="120"/>
      <c r="I234" s="120"/>
      <c r="J234" s="120"/>
      <c r="K234" s="120"/>
      <c r="L234" s="120"/>
      <c r="M234" s="122"/>
      <c r="N234" s="122"/>
      <c r="O234" s="121"/>
      <c r="P234" s="122"/>
      <c r="Q234" s="124"/>
      <c r="R234" s="124"/>
      <c r="S234" s="124"/>
      <c r="T234" s="124"/>
      <c r="U234" s="127"/>
      <c r="V234" s="127"/>
      <c r="W234" s="127"/>
      <c r="X234" s="127"/>
      <c r="Y234" s="364"/>
      <c r="Z234" s="364"/>
      <c r="AA234" s="364"/>
      <c r="AB234" s="364"/>
    </row>
    <row r="235" spans="2:28" ht="12.75" customHeight="1" x14ac:dyDescent="0.2">
      <c r="B235" s="120"/>
      <c r="C235" s="481"/>
      <c r="D235" s="120"/>
      <c r="E235" s="120"/>
      <c r="F235" s="120"/>
      <c r="G235" s="120"/>
      <c r="H235" s="120"/>
      <c r="I235" s="120"/>
      <c r="J235" s="120"/>
      <c r="K235" s="120"/>
      <c r="L235" s="120"/>
      <c r="M235" s="122"/>
      <c r="N235" s="122"/>
      <c r="O235" s="121"/>
      <c r="P235" s="122"/>
      <c r="Q235" s="124"/>
      <c r="R235" s="124"/>
      <c r="S235" s="124"/>
      <c r="T235" s="124"/>
      <c r="U235" s="127"/>
      <c r="V235" s="127"/>
      <c r="W235" s="127"/>
      <c r="X235" s="127"/>
      <c r="Y235" s="364"/>
      <c r="Z235" s="364"/>
      <c r="AA235" s="364"/>
      <c r="AB235" s="364"/>
    </row>
    <row r="236" spans="2:28" ht="12.75" customHeight="1" x14ac:dyDescent="0.2">
      <c r="B236" s="120"/>
      <c r="C236" s="481"/>
      <c r="D236" s="120"/>
      <c r="E236" s="120"/>
      <c r="F236" s="120"/>
      <c r="G236" s="120"/>
      <c r="H236" s="120"/>
      <c r="I236" s="120"/>
      <c r="J236" s="120"/>
      <c r="K236" s="120"/>
      <c r="L236" s="120"/>
      <c r="M236" s="122"/>
      <c r="N236" s="122"/>
      <c r="O236" s="121"/>
      <c r="P236" s="122"/>
      <c r="Q236" s="124"/>
      <c r="R236" s="124"/>
      <c r="S236" s="124"/>
      <c r="T236" s="124"/>
      <c r="U236" s="127"/>
      <c r="V236" s="127"/>
      <c r="W236" s="127"/>
      <c r="X236" s="127"/>
      <c r="Y236" s="364"/>
      <c r="Z236" s="364"/>
      <c r="AA236" s="364"/>
      <c r="AB236" s="364"/>
    </row>
    <row r="237" spans="2:28" ht="12.75" customHeight="1" x14ac:dyDescent="0.2">
      <c r="B237" s="120"/>
      <c r="C237" s="481"/>
      <c r="D237" s="120"/>
      <c r="E237" s="120"/>
      <c r="F237" s="120"/>
      <c r="G237" s="120"/>
      <c r="H237" s="120"/>
      <c r="I237" s="120"/>
      <c r="J237" s="120"/>
      <c r="K237" s="120"/>
      <c r="L237" s="120"/>
      <c r="M237" s="122"/>
      <c r="N237" s="122"/>
      <c r="O237" s="121"/>
      <c r="P237" s="122"/>
      <c r="Q237" s="124"/>
      <c r="R237" s="124"/>
      <c r="S237" s="124"/>
      <c r="T237" s="124"/>
      <c r="U237" s="127"/>
      <c r="V237" s="127"/>
      <c r="W237" s="127"/>
      <c r="X237" s="127"/>
      <c r="Y237" s="364"/>
      <c r="Z237" s="364"/>
      <c r="AA237" s="364"/>
      <c r="AB237" s="364"/>
    </row>
    <row r="238" spans="2:28" ht="12.75" customHeight="1" x14ac:dyDescent="0.2">
      <c r="B238" s="120"/>
      <c r="C238" s="481"/>
      <c r="D238" s="120"/>
      <c r="E238" s="120"/>
      <c r="F238" s="120"/>
      <c r="G238" s="120"/>
      <c r="H238" s="120"/>
      <c r="I238" s="120"/>
      <c r="J238" s="120"/>
      <c r="K238" s="120"/>
      <c r="L238" s="120"/>
      <c r="M238" s="122"/>
      <c r="N238" s="122"/>
      <c r="O238" s="121"/>
      <c r="P238" s="122"/>
      <c r="Q238" s="124"/>
      <c r="R238" s="124"/>
      <c r="S238" s="124"/>
      <c r="T238" s="124"/>
      <c r="U238" s="127"/>
      <c r="V238" s="127"/>
      <c r="W238" s="127"/>
      <c r="X238" s="127"/>
      <c r="Y238" s="364"/>
      <c r="Z238" s="364"/>
      <c r="AA238" s="364"/>
      <c r="AB238" s="364"/>
    </row>
    <row r="239" spans="2:28" ht="12.75" customHeight="1" x14ac:dyDescent="0.2">
      <c r="B239" s="120"/>
      <c r="C239" s="481"/>
      <c r="D239" s="120"/>
      <c r="E239" s="120"/>
      <c r="F239" s="120"/>
      <c r="G239" s="120"/>
      <c r="H239" s="120"/>
      <c r="I239" s="120"/>
      <c r="J239" s="120"/>
      <c r="K239" s="120"/>
      <c r="L239" s="120"/>
      <c r="M239" s="122"/>
      <c r="N239" s="122"/>
      <c r="O239" s="121"/>
      <c r="P239" s="122"/>
      <c r="Q239" s="124"/>
      <c r="R239" s="124"/>
      <c r="S239" s="124"/>
      <c r="T239" s="124"/>
      <c r="U239" s="127"/>
      <c r="V239" s="127"/>
      <c r="W239" s="127"/>
      <c r="X239" s="127"/>
      <c r="Y239" s="364"/>
      <c r="Z239" s="364"/>
      <c r="AA239" s="364"/>
      <c r="AB239" s="364"/>
    </row>
    <row r="240" spans="2:28" ht="12.75" customHeight="1" x14ac:dyDescent="0.2">
      <c r="B240" s="120"/>
      <c r="C240" s="481"/>
      <c r="D240" s="120"/>
      <c r="E240" s="120"/>
      <c r="F240" s="120"/>
      <c r="G240" s="120"/>
      <c r="H240" s="120"/>
      <c r="I240" s="120"/>
      <c r="J240" s="120"/>
      <c r="K240" s="120"/>
      <c r="L240" s="120"/>
      <c r="M240" s="122"/>
      <c r="N240" s="122"/>
      <c r="O240" s="121"/>
      <c r="P240" s="122"/>
      <c r="Q240" s="124"/>
      <c r="R240" s="124"/>
      <c r="S240" s="124"/>
      <c r="T240" s="124"/>
      <c r="U240" s="127"/>
      <c r="V240" s="127"/>
      <c r="W240" s="127"/>
      <c r="X240" s="127"/>
      <c r="Y240" s="364"/>
      <c r="Z240" s="364"/>
      <c r="AA240" s="364"/>
      <c r="AB240" s="364"/>
    </row>
    <row r="241" spans="2:28" ht="12.75" customHeight="1" x14ac:dyDescent="0.2">
      <c r="B241" s="120"/>
      <c r="C241" s="481"/>
      <c r="D241" s="120"/>
      <c r="E241" s="120"/>
      <c r="F241" s="120"/>
      <c r="G241" s="120"/>
      <c r="H241" s="120"/>
      <c r="I241" s="120"/>
      <c r="J241" s="120"/>
      <c r="K241" s="120"/>
      <c r="L241" s="120"/>
      <c r="M241" s="122"/>
      <c r="N241" s="122"/>
      <c r="O241" s="121"/>
      <c r="P241" s="122"/>
      <c r="Q241" s="124"/>
      <c r="R241" s="124"/>
      <c r="S241" s="124"/>
      <c r="T241" s="124"/>
      <c r="U241" s="127"/>
      <c r="V241" s="127"/>
      <c r="W241" s="127"/>
      <c r="X241" s="127"/>
      <c r="Y241" s="364"/>
      <c r="Z241" s="364"/>
      <c r="AA241" s="364"/>
      <c r="AB241" s="364"/>
    </row>
    <row r="242" spans="2:28" ht="12.75" customHeight="1" x14ac:dyDescent="0.2">
      <c r="B242" s="120"/>
      <c r="C242" s="481"/>
      <c r="D242" s="120"/>
      <c r="E242" s="120"/>
      <c r="F242" s="120"/>
      <c r="G242" s="120"/>
      <c r="H242" s="120"/>
      <c r="I242" s="120"/>
      <c r="J242" s="120"/>
      <c r="K242" s="120"/>
      <c r="L242" s="120"/>
      <c r="M242" s="122"/>
      <c r="N242" s="122"/>
      <c r="O242" s="121"/>
      <c r="P242" s="122"/>
      <c r="Q242" s="124"/>
      <c r="R242" s="124"/>
      <c r="S242" s="124"/>
      <c r="T242" s="124"/>
      <c r="U242" s="127"/>
      <c r="V242" s="127"/>
      <c r="W242" s="127"/>
      <c r="X242" s="127"/>
      <c r="Y242" s="364"/>
      <c r="Z242" s="364"/>
      <c r="AA242" s="364"/>
      <c r="AB242" s="364"/>
    </row>
    <row r="243" spans="2:28" ht="12.75" customHeight="1" x14ac:dyDescent="0.2">
      <c r="B243" s="120"/>
      <c r="C243" s="481"/>
      <c r="D243" s="120"/>
      <c r="E243" s="120"/>
      <c r="F243" s="120"/>
      <c r="G243" s="120"/>
      <c r="H243" s="120"/>
      <c r="I243" s="120"/>
      <c r="J243" s="120"/>
      <c r="K243" s="120"/>
      <c r="L243" s="120"/>
      <c r="M243" s="122"/>
      <c r="N243" s="122"/>
      <c r="O243" s="121"/>
      <c r="P243" s="122"/>
      <c r="Q243" s="124"/>
      <c r="R243" s="124"/>
      <c r="S243" s="124"/>
      <c r="T243" s="124"/>
      <c r="U243" s="127"/>
      <c r="V243" s="127"/>
      <c r="W243" s="127"/>
      <c r="X243" s="127"/>
      <c r="Y243" s="364"/>
      <c r="Z243" s="364"/>
      <c r="AA243" s="364"/>
      <c r="AB243" s="364"/>
    </row>
    <row r="244" spans="2:28" ht="12.75" customHeight="1" x14ac:dyDescent="0.2">
      <c r="B244" s="120"/>
      <c r="C244" s="481"/>
      <c r="D244" s="120"/>
      <c r="E244" s="120"/>
      <c r="F244" s="120"/>
      <c r="G244" s="120"/>
      <c r="H244" s="120"/>
      <c r="I244" s="120"/>
      <c r="J244" s="120"/>
      <c r="K244" s="120"/>
      <c r="L244" s="120"/>
      <c r="M244" s="122"/>
      <c r="N244" s="122"/>
      <c r="O244" s="121"/>
      <c r="P244" s="122"/>
      <c r="Q244" s="124"/>
      <c r="R244" s="124"/>
      <c r="S244" s="124"/>
      <c r="T244" s="124"/>
      <c r="U244" s="127"/>
      <c r="V244" s="127"/>
      <c r="W244" s="127"/>
      <c r="X244" s="127"/>
      <c r="Y244" s="364"/>
      <c r="Z244" s="364"/>
      <c r="AA244" s="364"/>
      <c r="AB244" s="364"/>
    </row>
    <row r="245" spans="2:28" ht="12.75" customHeight="1" x14ac:dyDescent="0.2">
      <c r="B245" s="120"/>
      <c r="C245" s="481"/>
      <c r="D245" s="120"/>
      <c r="E245" s="120"/>
      <c r="F245" s="120"/>
      <c r="G245" s="120"/>
      <c r="H245" s="120"/>
      <c r="I245" s="120"/>
      <c r="J245" s="120"/>
      <c r="K245" s="120"/>
      <c r="L245" s="120"/>
      <c r="M245" s="122"/>
      <c r="N245" s="122"/>
      <c r="O245" s="121"/>
      <c r="P245" s="122"/>
      <c r="Q245" s="124"/>
      <c r="R245" s="124"/>
      <c r="S245" s="124"/>
      <c r="T245" s="124"/>
      <c r="U245" s="127"/>
      <c r="V245" s="127"/>
      <c r="W245" s="127"/>
      <c r="X245" s="127"/>
      <c r="Y245" s="364"/>
      <c r="Z245" s="364"/>
      <c r="AA245" s="364"/>
      <c r="AB245" s="364"/>
    </row>
    <row r="246" spans="2:28" ht="12.75" customHeight="1" x14ac:dyDescent="0.2">
      <c r="B246" s="120"/>
      <c r="C246" s="481"/>
      <c r="D246" s="120"/>
      <c r="E246" s="120"/>
      <c r="F246" s="120"/>
      <c r="G246" s="120"/>
      <c r="H246" s="120"/>
      <c r="I246" s="120"/>
      <c r="J246" s="120"/>
      <c r="K246" s="120"/>
      <c r="L246" s="120"/>
      <c r="M246" s="122"/>
      <c r="N246" s="122"/>
      <c r="O246" s="121"/>
      <c r="P246" s="122"/>
      <c r="Q246" s="124"/>
      <c r="R246" s="124"/>
      <c r="S246" s="124"/>
      <c r="T246" s="124"/>
      <c r="U246" s="127"/>
      <c r="V246" s="127"/>
      <c r="W246" s="127"/>
      <c r="X246" s="127"/>
      <c r="Y246" s="364"/>
      <c r="Z246" s="364"/>
      <c r="AA246" s="364"/>
      <c r="AB246" s="364"/>
    </row>
    <row r="247" spans="2:28" ht="12.75" customHeight="1" x14ac:dyDescent="0.2">
      <c r="B247" s="120"/>
      <c r="C247" s="481"/>
      <c r="D247" s="120"/>
      <c r="E247" s="120"/>
      <c r="F247" s="120"/>
      <c r="G247" s="120"/>
      <c r="H247" s="120"/>
      <c r="I247" s="120"/>
      <c r="J247" s="120"/>
      <c r="K247" s="120"/>
      <c r="L247" s="120"/>
      <c r="M247" s="122"/>
      <c r="N247" s="122"/>
      <c r="O247" s="121"/>
      <c r="P247" s="122"/>
      <c r="Q247" s="124"/>
      <c r="R247" s="124"/>
      <c r="S247" s="124"/>
      <c r="T247" s="124"/>
      <c r="U247" s="127"/>
      <c r="V247" s="127"/>
      <c r="W247" s="127"/>
      <c r="X247" s="127"/>
      <c r="Y247" s="364"/>
      <c r="Z247" s="364"/>
      <c r="AA247" s="364"/>
      <c r="AB247" s="364"/>
    </row>
    <row r="248" spans="2:28" ht="12.75" customHeight="1" x14ac:dyDescent="0.2">
      <c r="B248" s="120"/>
      <c r="C248" s="481"/>
      <c r="D248" s="120"/>
      <c r="E248" s="120"/>
      <c r="F248" s="120"/>
      <c r="G248" s="120"/>
      <c r="H248" s="120"/>
      <c r="I248" s="120"/>
      <c r="J248" s="120"/>
      <c r="K248" s="120"/>
      <c r="L248" s="120"/>
      <c r="M248" s="122"/>
      <c r="N248" s="122"/>
      <c r="O248" s="121"/>
      <c r="P248" s="122"/>
      <c r="Q248" s="124"/>
      <c r="R248" s="124"/>
      <c r="S248" s="124"/>
      <c r="T248" s="124"/>
      <c r="U248" s="127"/>
      <c r="V248" s="127"/>
      <c r="W248" s="127"/>
      <c r="X248" s="127"/>
      <c r="Y248" s="364"/>
      <c r="Z248" s="364"/>
      <c r="AA248" s="364"/>
      <c r="AB248" s="364"/>
    </row>
    <row r="249" spans="2:28" ht="12.75" customHeight="1" x14ac:dyDescent="0.2">
      <c r="B249" s="120"/>
      <c r="C249" s="481"/>
      <c r="D249" s="120"/>
      <c r="E249" s="120"/>
      <c r="F249" s="120"/>
      <c r="G249" s="120"/>
      <c r="H249" s="120"/>
      <c r="I249" s="120"/>
      <c r="J249" s="120"/>
      <c r="K249" s="120"/>
      <c r="L249" s="120"/>
      <c r="M249" s="122"/>
      <c r="N249" s="122"/>
      <c r="O249" s="121"/>
      <c r="P249" s="122"/>
      <c r="Q249" s="124"/>
      <c r="R249" s="124"/>
      <c r="S249" s="124"/>
      <c r="T249" s="124"/>
      <c r="U249" s="127"/>
      <c r="V249" s="127"/>
      <c r="W249" s="127"/>
      <c r="X249" s="127"/>
      <c r="Y249" s="364"/>
      <c r="Z249" s="364"/>
      <c r="AA249" s="364"/>
      <c r="AB249" s="364"/>
    </row>
    <row r="250" spans="2:28" ht="12.75" customHeight="1" x14ac:dyDescent="0.2">
      <c r="B250" s="120"/>
      <c r="C250" s="481"/>
      <c r="D250" s="120"/>
      <c r="E250" s="120"/>
      <c r="F250" s="120"/>
      <c r="G250" s="120"/>
      <c r="H250" s="120"/>
      <c r="I250" s="120"/>
      <c r="J250" s="120"/>
      <c r="K250" s="120"/>
      <c r="L250" s="120"/>
      <c r="M250" s="122"/>
      <c r="N250" s="122"/>
      <c r="O250" s="121"/>
      <c r="P250" s="122"/>
      <c r="Q250" s="124"/>
      <c r="R250" s="124"/>
      <c r="S250" s="124"/>
      <c r="T250" s="124"/>
      <c r="U250" s="127"/>
      <c r="V250" s="127"/>
      <c r="W250" s="127"/>
      <c r="X250" s="127"/>
      <c r="Y250" s="364"/>
      <c r="Z250" s="364"/>
      <c r="AA250" s="364"/>
      <c r="AB250" s="364"/>
    </row>
    <row r="251" spans="2:28" ht="12.75" customHeight="1" x14ac:dyDescent="0.2">
      <c r="B251" s="120"/>
      <c r="C251" s="481"/>
      <c r="D251" s="120"/>
      <c r="E251" s="120"/>
      <c r="F251" s="120"/>
      <c r="G251" s="120"/>
      <c r="H251" s="120"/>
      <c r="I251" s="120"/>
      <c r="J251" s="120"/>
      <c r="K251" s="120"/>
      <c r="L251" s="120"/>
      <c r="M251" s="122"/>
      <c r="N251" s="122"/>
      <c r="O251" s="121"/>
      <c r="P251" s="122"/>
      <c r="Q251" s="124"/>
      <c r="R251" s="124"/>
      <c r="S251" s="124"/>
      <c r="T251" s="124"/>
      <c r="U251" s="127"/>
      <c r="V251" s="127"/>
      <c r="W251" s="127"/>
      <c r="X251" s="127"/>
      <c r="Y251" s="364"/>
      <c r="Z251" s="364"/>
      <c r="AA251" s="364"/>
      <c r="AB251" s="364"/>
    </row>
    <row r="252" spans="2:28" ht="12.75" customHeight="1" x14ac:dyDescent="0.2">
      <c r="B252" s="120"/>
      <c r="C252" s="481"/>
      <c r="D252" s="120"/>
      <c r="E252" s="120"/>
      <c r="F252" s="120"/>
      <c r="G252" s="120"/>
      <c r="H252" s="120"/>
      <c r="I252" s="120"/>
      <c r="J252" s="120"/>
      <c r="K252" s="120"/>
      <c r="L252" s="120"/>
      <c r="M252" s="122"/>
      <c r="N252" s="122"/>
      <c r="O252" s="121"/>
      <c r="P252" s="122"/>
      <c r="Q252" s="124"/>
      <c r="R252" s="124"/>
      <c r="S252" s="124"/>
      <c r="T252" s="124"/>
      <c r="U252" s="127"/>
      <c r="V252" s="127"/>
      <c r="W252" s="127"/>
      <c r="X252" s="127"/>
      <c r="Y252" s="364"/>
      <c r="Z252" s="364"/>
      <c r="AA252" s="364"/>
      <c r="AB252" s="364"/>
    </row>
    <row r="253" spans="2:28" ht="12.75" customHeight="1" x14ac:dyDescent="0.2">
      <c r="B253" s="120"/>
      <c r="C253" s="481"/>
      <c r="D253" s="120"/>
      <c r="E253" s="120"/>
      <c r="F253" s="120"/>
      <c r="G253" s="120"/>
      <c r="H253" s="120"/>
      <c r="I253" s="120"/>
      <c r="J253" s="120"/>
      <c r="K253" s="120"/>
      <c r="L253" s="120"/>
      <c r="M253" s="122"/>
      <c r="N253" s="122"/>
      <c r="O253" s="121"/>
      <c r="P253" s="122"/>
      <c r="Q253" s="124"/>
      <c r="R253" s="124"/>
      <c r="S253" s="124"/>
      <c r="T253" s="124"/>
      <c r="U253" s="127"/>
      <c r="V253" s="127"/>
      <c r="W253" s="127"/>
      <c r="X253" s="127"/>
      <c r="Y253" s="364"/>
      <c r="Z253" s="364"/>
      <c r="AA253" s="364"/>
      <c r="AB253" s="364"/>
    </row>
    <row r="254" spans="2:28" ht="12.75" customHeight="1" x14ac:dyDescent="0.2">
      <c r="B254" s="120"/>
      <c r="C254" s="481"/>
      <c r="D254" s="120"/>
      <c r="E254" s="120"/>
      <c r="F254" s="120"/>
      <c r="G254" s="120"/>
      <c r="H254" s="120"/>
      <c r="I254" s="120"/>
      <c r="J254" s="120"/>
      <c r="K254" s="120"/>
      <c r="L254" s="120"/>
      <c r="M254" s="122"/>
      <c r="N254" s="122"/>
      <c r="O254" s="121"/>
      <c r="P254" s="122"/>
      <c r="Q254" s="124"/>
      <c r="R254" s="124"/>
      <c r="S254" s="124"/>
      <c r="T254" s="124"/>
      <c r="U254" s="127"/>
      <c r="V254" s="127"/>
      <c r="W254" s="127"/>
      <c r="X254" s="127"/>
      <c r="Y254" s="364"/>
      <c r="Z254" s="364"/>
      <c r="AA254" s="364"/>
      <c r="AB254" s="364"/>
    </row>
    <row r="255" spans="2:28" ht="12.75" customHeight="1" x14ac:dyDescent="0.2">
      <c r="B255" s="120"/>
      <c r="C255" s="481"/>
      <c r="D255" s="120"/>
      <c r="E255" s="120"/>
      <c r="F255" s="120"/>
      <c r="G255" s="120"/>
      <c r="H255" s="120"/>
      <c r="I255" s="120"/>
      <c r="J255" s="120"/>
      <c r="K255" s="120"/>
      <c r="L255" s="120"/>
      <c r="M255" s="122"/>
      <c r="N255" s="122"/>
      <c r="O255" s="121"/>
      <c r="P255" s="122"/>
      <c r="Q255" s="124"/>
      <c r="R255" s="124"/>
      <c r="S255" s="124"/>
      <c r="T255" s="124"/>
      <c r="U255" s="127"/>
      <c r="V255" s="127"/>
      <c r="W255" s="127"/>
      <c r="X255" s="127"/>
      <c r="Y255" s="364"/>
      <c r="Z255" s="364"/>
      <c r="AA255" s="364"/>
      <c r="AB255" s="364"/>
    </row>
    <row r="256" spans="2:28" ht="12.75" customHeight="1" x14ac:dyDescent="0.2">
      <c r="B256" s="120"/>
      <c r="C256" s="481"/>
      <c r="D256" s="120"/>
      <c r="E256" s="120"/>
      <c r="F256" s="120"/>
      <c r="G256" s="120"/>
      <c r="H256" s="120"/>
      <c r="I256" s="120"/>
      <c r="J256" s="120"/>
      <c r="K256" s="120"/>
      <c r="L256" s="120"/>
      <c r="M256" s="122"/>
      <c r="N256" s="122"/>
      <c r="O256" s="121"/>
      <c r="P256" s="122"/>
      <c r="Q256" s="124"/>
      <c r="R256" s="124"/>
      <c r="S256" s="124"/>
      <c r="T256" s="124"/>
      <c r="U256" s="127"/>
      <c r="V256" s="127"/>
      <c r="W256" s="127"/>
      <c r="X256" s="127"/>
      <c r="Y256" s="364"/>
      <c r="Z256" s="364"/>
      <c r="AA256" s="364"/>
      <c r="AB256" s="364"/>
    </row>
    <row r="257" spans="2:28" ht="12.75" customHeight="1" x14ac:dyDescent="0.2">
      <c r="B257" s="120"/>
      <c r="C257" s="481"/>
      <c r="D257" s="120"/>
      <c r="E257" s="120"/>
      <c r="F257" s="120"/>
      <c r="G257" s="120"/>
      <c r="H257" s="120"/>
      <c r="I257" s="120"/>
      <c r="J257" s="120"/>
      <c r="K257" s="120"/>
      <c r="L257" s="120"/>
      <c r="M257" s="122"/>
      <c r="N257" s="122"/>
      <c r="O257" s="121"/>
      <c r="P257" s="122"/>
      <c r="Q257" s="124"/>
      <c r="R257" s="124"/>
      <c r="S257" s="124"/>
      <c r="T257" s="124"/>
      <c r="U257" s="127"/>
      <c r="V257" s="127"/>
      <c r="W257" s="127"/>
      <c r="X257" s="127"/>
      <c r="Y257" s="364"/>
      <c r="Z257" s="364"/>
      <c r="AA257" s="364"/>
      <c r="AB257" s="364"/>
    </row>
    <row r="258" spans="2:28" ht="12.75" customHeight="1" x14ac:dyDescent="0.2">
      <c r="B258" s="120"/>
      <c r="C258" s="481"/>
      <c r="D258" s="120"/>
      <c r="E258" s="120"/>
      <c r="F258" s="120"/>
      <c r="G258" s="120"/>
      <c r="H258" s="120"/>
      <c r="I258" s="120"/>
      <c r="J258" s="120"/>
      <c r="K258" s="120"/>
      <c r="L258" s="120"/>
      <c r="M258" s="122"/>
      <c r="N258" s="122"/>
      <c r="O258" s="121"/>
      <c r="P258" s="122"/>
      <c r="Q258" s="124"/>
      <c r="R258" s="124"/>
      <c r="S258" s="124"/>
      <c r="T258" s="124"/>
      <c r="U258" s="127"/>
      <c r="V258" s="127"/>
      <c r="W258" s="127"/>
      <c r="X258" s="127"/>
      <c r="Y258" s="364"/>
      <c r="Z258" s="364"/>
      <c r="AA258" s="364"/>
      <c r="AB258" s="364"/>
    </row>
    <row r="259" spans="2:28" ht="12.75" customHeight="1" x14ac:dyDescent="0.2">
      <c r="B259" s="120"/>
      <c r="C259" s="481"/>
      <c r="D259" s="120"/>
      <c r="E259" s="120"/>
      <c r="F259" s="120"/>
      <c r="G259" s="120"/>
      <c r="H259" s="120"/>
      <c r="I259" s="120"/>
      <c r="J259" s="120"/>
      <c r="K259" s="120"/>
      <c r="L259" s="120"/>
      <c r="M259" s="122"/>
      <c r="N259" s="122"/>
      <c r="O259" s="121"/>
      <c r="P259" s="122"/>
      <c r="Q259" s="124"/>
      <c r="R259" s="124"/>
      <c r="S259" s="124"/>
      <c r="T259" s="124"/>
      <c r="U259" s="127"/>
      <c r="V259" s="127"/>
      <c r="W259" s="127"/>
      <c r="X259" s="127"/>
      <c r="Y259" s="364"/>
      <c r="Z259" s="364"/>
      <c r="AA259" s="364"/>
      <c r="AB259" s="364"/>
    </row>
    <row r="260" spans="2:28" ht="12.75" customHeight="1" x14ac:dyDescent="0.2">
      <c r="B260" s="120"/>
      <c r="C260" s="481"/>
      <c r="D260" s="120"/>
      <c r="E260" s="120"/>
      <c r="F260" s="120"/>
      <c r="G260" s="120"/>
      <c r="H260" s="120"/>
      <c r="I260" s="120"/>
      <c r="J260" s="120"/>
      <c r="K260" s="120"/>
      <c r="L260" s="120"/>
      <c r="M260" s="122"/>
      <c r="N260" s="122"/>
      <c r="O260" s="121"/>
      <c r="P260" s="122"/>
      <c r="Q260" s="124"/>
      <c r="R260" s="124"/>
      <c r="S260" s="124"/>
      <c r="T260" s="124"/>
      <c r="U260" s="127"/>
      <c r="V260" s="127"/>
      <c r="W260" s="127"/>
      <c r="X260" s="127"/>
      <c r="Y260" s="364"/>
      <c r="Z260" s="364"/>
      <c r="AA260" s="364"/>
      <c r="AB260" s="364"/>
    </row>
    <row r="261" spans="2:28" ht="12.75" customHeight="1" x14ac:dyDescent="0.2">
      <c r="B261" s="120"/>
      <c r="C261" s="481"/>
      <c r="D261" s="120"/>
      <c r="E261" s="120"/>
      <c r="F261" s="120"/>
      <c r="G261" s="120"/>
      <c r="H261" s="120"/>
      <c r="I261" s="120"/>
      <c r="J261" s="120"/>
      <c r="K261" s="120"/>
      <c r="L261" s="120"/>
      <c r="M261" s="122"/>
      <c r="N261" s="122"/>
      <c r="O261" s="121"/>
      <c r="P261" s="122"/>
      <c r="Q261" s="124"/>
      <c r="R261" s="124"/>
      <c r="S261" s="124"/>
      <c r="T261" s="124"/>
      <c r="U261" s="127"/>
      <c r="V261" s="127"/>
      <c r="W261" s="127"/>
      <c r="X261" s="127"/>
      <c r="Y261" s="364"/>
      <c r="Z261" s="364"/>
      <c r="AA261" s="364"/>
      <c r="AB261" s="364"/>
    </row>
    <row r="262" spans="2:28" ht="12.75" customHeight="1" x14ac:dyDescent="0.2">
      <c r="B262" s="120"/>
      <c r="C262" s="481"/>
      <c r="D262" s="120"/>
      <c r="E262" s="120"/>
      <c r="F262" s="120"/>
      <c r="G262" s="120"/>
      <c r="H262" s="120"/>
      <c r="I262" s="120"/>
      <c r="J262" s="120"/>
      <c r="K262" s="120"/>
      <c r="L262" s="120"/>
      <c r="M262" s="122"/>
      <c r="N262" s="122"/>
      <c r="O262" s="121"/>
      <c r="P262" s="122"/>
      <c r="Q262" s="124"/>
      <c r="R262" s="124"/>
      <c r="S262" s="124"/>
      <c r="T262" s="124"/>
      <c r="U262" s="127"/>
      <c r="V262" s="127"/>
      <c r="W262" s="127"/>
      <c r="X262" s="127"/>
      <c r="Y262" s="364"/>
      <c r="Z262" s="364"/>
      <c r="AA262" s="364"/>
      <c r="AB262" s="364"/>
    </row>
    <row r="263" spans="2:28" ht="12.75" customHeight="1" x14ac:dyDescent="0.2">
      <c r="B263" s="120"/>
      <c r="C263" s="481"/>
      <c r="D263" s="120"/>
      <c r="E263" s="120"/>
      <c r="F263" s="120"/>
      <c r="G263" s="120"/>
      <c r="H263" s="120"/>
      <c r="I263" s="120"/>
      <c r="J263" s="120"/>
      <c r="K263" s="120"/>
      <c r="L263" s="120"/>
      <c r="M263" s="122"/>
      <c r="N263" s="122"/>
      <c r="O263" s="121"/>
      <c r="P263" s="122"/>
      <c r="Q263" s="124"/>
      <c r="R263" s="124"/>
      <c r="S263" s="124"/>
      <c r="T263" s="124"/>
      <c r="U263" s="127"/>
      <c r="V263" s="127"/>
      <c r="W263" s="127"/>
      <c r="X263" s="127"/>
      <c r="Y263" s="364"/>
      <c r="Z263" s="364"/>
      <c r="AA263" s="364"/>
      <c r="AB263" s="364"/>
    </row>
    <row r="264" spans="2:28" ht="12.75" customHeight="1" x14ac:dyDescent="0.2">
      <c r="B264" s="120"/>
      <c r="C264" s="481"/>
      <c r="D264" s="120"/>
      <c r="E264" s="120"/>
      <c r="F264" s="120"/>
      <c r="G264" s="120"/>
      <c r="H264" s="120"/>
      <c r="I264" s="120"/>
      <c r="J264" s="120"/>
      <c r="K264" s="120"/>
      <c r="L264" s="120"/>
      <c r="M264" s="122"/>
      <c r="N264" s="122"/>
      <c r="O264" s="121"/>
      <c r="P264" s="122"/>
      <c r="Q264" s="124"/>
      <c r="R264" s="124"/>
      <c r="S264" s="124"/>
      <c r="T264" s="124"/>
      <c r="U264" s="127"/>
      <c r="V264" s="127"/>
      <c r="W264" s="127"/>
      <c r="X264" s="127"/>
      <c r="Y264" s="364"/>
      <c r="Z264" s="364"/>
      <c r="AA264" s="364"/>
      <c r="AB264" s="364"/>
    </row>
    <row r="265" spans="2:28" ht="12.75" customHeight="1" x14ac:dyDescent="0.2">
      <c r="B265" s="120"/>
      <c r="C265" s="481"/>
      <c r="D265" s="120"/>
      <c r="E265" s="120"/>
      <c r="F265" s="120"/>
      <c r="G265" s="120"/>
      <c r="H265" s="120"/>
      <c r="I265" s="120"/>
      <c r="J265" s="120"/>
      <c r="K265" s="120"/>
      <c r="L265" s="120"/>
      <c r="M265" s="122"/>
      <c r="N265" s="122"/>
      <c r="O265" s="121"/>
      <c r="P265" s="122"/>
      <c r="Q265" s="124"/>
      <c r="R265" s="124"/>
      <c r="S265" s="124"/>
      <c r="T265" s="124"/>
      <c r="U265" s="127"/>
      <c r="V265" s="127"/>
      <c r="W265" s="127"/>
      <c r="X265" s="127"/>
      <c r="Y265" s="364"/>
      <c r="Z265" s="364"/>
      <c r="AA265" s="364"/>
      <c r="AB265" s="364"/>
    </row>
    <row r="266" spans="2:28" ht="12.75" customHeight="1" x14ac:dyDescent="0.2">
      <c r="B266" s="120"/>
      <c r="C266" s="481"/>
      <c r="D266" s="120"/>
      <c r="E266" s="120"/>
      <c r="F266" s="120"/>
      <c r="G266" s="120"/>
      <c r="H266" s="120"/>
      <c r="I266" s="120"/>
      <c r="J266" s="120"/>
      <c r="K266" s="120"/>
      <c r="L266" s="120"/>
      <c r="M266" s="122"/>
      <c r="N266" s="122"/>
      <c r="O266" s="121"/>
      <c r="P266" s="122"/>
      <c r="Q266" s="124"/>
      <c r="R266" s="124"/>
      <c r="S266" s="124"/>
      <c r="T266" s="124"/>
      <c r="U266" s="127"/>
      <c r="V266" s="127"/>
      <c r="W266" s="127"/>
      <c r="X266" s="127"/>
      <c r="Y266" s="364"/>
      <c r="Z266" s="364"/>
      <c r="AA266" s="364"/>
      <c r="AB266" s="364"/>
    </row>
    <row r="267" spans="2:28" ht="12.75" customHeight="1" x14ac:dyDescent="0.2">
      <c r="B267" s="120"/>
      <c r="C267" s="481"/>
      <c r="D267" s="120"/>
      <c r="E267" s="120"/>
      <c r="F267" s="120"/>
      <c r="G267" s="120"/>
      <c r="H267" s="120"/>
      <c r="I267" s="120"/>
      <c r="J267" s="120"/>
      <c r="K267" s="120"/>
      <c r="L267" s="120"/>
      <c r="M267" s="122"/>
      <c r="N267" s="122"/>
      <c r="O267" s="121"/>
      <c r="P267" s="122"/>
      <c r="Q267" s="124"/>
      <c r="R267" s="124"/>
      <c r="S267" s="124"/>
      <c r="T267" s="124"/>
      <c r="U267" s="127"/>
      <c r="V267" s="127"/>
      <c r="W267" s="127"/>
      <c r="X267" s="127"/>
      <c r="Y267" s="364"/>
      <c r="Z267" s="364"/>
      <c r="AA267" s="364"/>
      <c r="AB267" s="364"/>
    </row>
    <row r="268" spans="2:28" ht="12.75" customHeight="1" x14ac:dyDescent="0.2">
      <c r="B268" s="120"/>
      <c r="C268" s="481"/>
      <c r="D268" s="120"/>
      <c r="E268" s="120"/>
      <c r="F268" s="120"/>
      <c r="G268" s="120"/>
      <c r="H268" s="120"/>
      <c r="I268" s="120"/>
      <c r="J268" s="120"/>
      <c r="K268" s="120"/>
      <c r="L268" s="120"/>
      <c r="M268" s="122"/>
      <c r="N268" s="122"/>
      <c r="O268" s="121"/>
      <c r="P268" s="122"/>
      <c r="Q268" s="124"/>
      <c r="R268" s="124"/>
      <c r="S268" s="124"/>
      <c r="T268" s="124"/>
      <c r="U268" s="127"/>
      <c r="V268" s="127"/>
      <c r="W268" s="127"/>
      <c r="X268" s="127"/>
      <c r="Y268" s="364"/>
      <c r="Z268" s="364"/>
      <c r="AA268" s="364"/>
      <c r="AB268" s="364"/>
    </row>
    <row r="269" spans="2:28" ht="12.75" customHeight="1" x14ac:dyDescent="0.2">
      <c r="B269" s="120"/>
      <c r="C269" s="481"/>
      <c r="D269" s="120"/>
      <c r="E269" s="120"/>
      <c r="F269" s="120"/>
      <c r="G269" s="120"/>
      <c r="H269" s="120"/>
      <c r="I269" s="120"/>
      <c r="J269" s="120"/>
      <c r="K269" s="120"/>
      <c r="L269" s="120"/>
      <c r="M269" s="122"/>
      <c r="N269" s="122"/>
      <c r="O269" s="121"/>
      <c r="P269" s="122"/>
      <c r="Q269" s="124"/>
      <c r="R269" s="124"/>
      <c r="S269" s="124"/>
      <c r="T269" s="124"/>
      <c r="U269" s="127"/>
      <c r="V269" s="127"/>
      <c r="W269" s="127"/>
      <c r="X269" s="127"/>
      <c r="Y269" s="364"/>
      <c r="Z269" s="364"/>
      <c r="AA269" s="364"/>
      <c r="AB269" s="364"/>
    </row>
    <row r="270" spans="2:28" ht="12.75" customHeight="1" x14ac:dyDescent="0.2">
      <c r="B270" s="120"/>
      <c r="C270" s="481"/>
      <c r="D270" s="120"/>
      <c r="E270" s="120"/>
      <c r="F270" s="120"/>
      <c r="G270" s="120"/>
      <c r="H270" s="120"/>
      <c r="I270" s="120"/>
      <c r="J270" s="120"/>
      <c r="K270" s="120"/>
      <c r="L270" s="120"/>
      <c r="M270" s="122"/>
      <c r="N270" s="122"/>
      <c r="O270" s="121"/>
      <c r="P270" s="122"/>
      <c r="Q270" s="124"/>
      <c r="R270" s="124"/>
      <c r="S270" s="124"/>
      <c r="T270" s="124"/>
      <c r="U270" s="127"/>
      <c r="V270" s="127"/>
      <c r="W270" s="127"/>
      <c r="X270" s="127"/>
      <c r="Y270" s="364"/>
      <c r="Z270" s="364"/>
      <c r="AA270" s="364"/>
      <c r="AB270" s="364"/>
    </row>
    <row r="271" spans="2:28" ht="12.75" customHeight="1" x14ac:dyDescent="0.2">
      <c r="B271" s="120"/>
      <c r="C271" s="481"/>
      <c r="D271" s="120"/>
      <c r="E271" s="120"/>
      <c r="F271" s="120"/>
      <c r="G271" s="120"/>
      <c r="H271" s="120"/>
      <c r="I271" s="120"/>
      <c r="J271" s="120"/>
      <c r="K271" s="120"/>
      <c r="L271" s="120"/>
      <c r="M271" s="122"/>
      <c r="N271" s="122"/>
      <c r="O271" s="121"/>
      <c r="P271" s="122"/>
      <c r="Q271" s="124"/>
      <c r="R271" s="124"/>
      <c r="S271" s="124"/>
      <c r="T271" s="124"/>
      <c r="U271" s="127"/>
      <c r="V271" s="127"/>
      <c r="W271" s="127"/>
      <c r="X271" s="127"/>
      <c r="Y271" s="364"/>
      <c r="Z271" s="364"/>
      <c r="AA271" s="364"/>
      <c r="AB271" s="364"/>
    </row>
    <row r="272" spans="2:28" ht="12.75" customHeight="1" x14ac:dyDescent="0.2">
      <c r="B272" s="120"/>
      <c r="C272" s="481"/>
      <c r="D272" s="120"/>
      <c r="E272" s="120"/>
      <c r="F272" s="120"/>
      <c r="G272" s="120"/>
      <c r="H272" s="120"/>
      <c r="I272" s="120"/>
      <c r="J272" s="120"/>
      <c r="K272" s="120"/>
      <c r="L272" s="120"/>
      <c r="M272" s="122"/>
      <c r="N272" s="122"/>
      <c r="O272" s="121"/>
      <c r="P272" s="122"/>
      <c r="Q272" s="124"/>
      <c r="R272" s="124"/>
      <c r="S272" s="124"/>
      <c r="T272" s="124"/>
      <c r="U272" s="127"/>
      <c r="V272" s="127"/>
      <c r="W272" s="127"/>
      <c r="X272" s="127"/>
      <c r="Y272" s="364"/>
      <c r="Z272" s="364"/>
      <c r="AA272" s="364"/>
      <c r="AB272" s="364"/>
    </row>
    <row r="273" spans="2:28" ht="12.75" customHeight="1" x14ac:dyDescent="0.2">
      <c r="B273" s="120"/>
      <c r="C273" s="481"/>
      <c r="D273" s="120"/>
      <c r="E273" s="120"/>
      <c r="F273" s="120"/>
      <c r="G273" s="120"/>
      <c r="H273" s="120"/>
      <c r="I273" s="120"/>
      <c r="J273" s="120"/>
      <c r="K273" s="120"/>
      <c r="L273" s="120"/>
      <c r="M273" s="122"/>
      <c r="N273" s="122"/>
      <c r="O273" s="121"/>
      <c r="P273" s="122"/>
      <c r="Q273" s="124"/>
      <c r="R273" s="124"/>
      <c r="S273" s="124"/>
      <c r="T273" s="124"/>
      <c r="U273" s="127"/>
      <c r="V273" s="127"/>
      <c r="W273" s="127"/>
      <c r="X273" s="127"/>
      <c r="Y273" s="364"/>
      <c r="Z273" s="364"/>
      <c r="AA273" s="364"/>
      <c r="AB273" s="364"/>
    </row>
    <row r="274" spans="2:28" ht="12.75" customHeight="1" x14ac:dyDescent="0.2">
      <c r="B274" s="120"/>
      <c r="C274" s="481"/>
      <c r="D274" s="120"/>
      <c r="E274" s="120"/>
      <c r="F274" s="120"/>
      <c r="G274" s="120"/>
      <c r="H274" s="120"/>
      <c r="I274" s="120"/>
      <c r="J274" s="120"/>
      <c r="K274" s="120"/>
      <c r="L274" s="120"/>
      <c r="M274" s="122"/>
      <c r="N274" s="122"/>
      <c r="O274" s="121"/>
      <c r="P274" s="122"/>
      <c r="Q274" s="124"/>
      <c r="R274" s="124"/>
      <c r="S274" s="124"/>
      <c r="T274" s="124"/>
      <c r="U274" s="127"/>
      <c r="V274" s="127"/>
      <c r="W274" s="127"/>
      <c r="X274" s="127"/>
      <c r="Y274" s="364"/>
      <c r="Z274" s="364"/>
      <c r="AA274" s="364"/>
      <c r="AB274" s="364"/>
    </row>
    <row r="275" spans="2:28" ht="12.75" customHeight="1" x14ac:dyDescent="0.2">
      <c r="B275" s="120"/>
      <c r="C275" s="481"/>
      <c r="D275" s="120"/>
      <c r="E275" s="120"/>
      <c r="F275" s="120"/>
      <c r="G275" s="120"/>
      <c r="H275" s="120"/>
      <c r="I275" s="120"/>
      <c r="J275" s="120"/>
      <c r="K275" s="120"/>
      <c r="L275" s="120"/>
      <c r="M275" s="122"/>
      <c r="N275" s="122"/>
      <c r="O275" s="121"/>
      <c r="P275" s="122"/>
      <c r="Q275" s="124"/>
      <c r="R275" s="124"/>
      <c r="S275" s="124"/>
      <c r="T275" s="124"/>
      <c r="U275" s="127"/>
      <c r="V275" s="127"/>
      <c r="W275" s="127"/>
      <c r="X275" s="127"/>
      <c r="Y275" s="364"/>
      <c r="Z275" s="364"/>
      <c r="AA275" s="364"/>
      <c r="AB275" s="364"/>
    </row>
    <row r="276" spans="2:28" ht="12.75" customHeight="1" x14ac:dyDescent="0.2">
      <c r="B276" s="120"/>
      <c r="C276" s="481"/>
      <c r="D276" s="120"/>
      <c r="E276" s="120"/>
      <c r="F276" s="120"/>
      <c r="G276" s="120"/>
      <c r="H276" s="120"/>
      <c r="I276" s="120"/>
      <c r="J276" s="120"/>
      <c r="K276" s="120"/>
      <c r="L276" s="120"/>
      <c r="M276" s="122"/>
      <c r="N276" s="122"/>
      <c r="O276" s="121"/>
      <c r="P276" s="122"/>
      <c r="Q276" s="124"/>
      <c r="R276" s="124"/>
      <c r="S276" s="124"/>
      <c r="T276" s="124"/>
      <c r="U276" s="127"/>
      <c r="V276" s="127"/>
      <c r="W276" s="127"/>
      <c r="X276" s="127"/>
      <c r="Y276" s="364"/>
      <c r="Z276" s="364"/>
      <c r="AA276" s="364"/>
      <c r="AB276" s="364"/>
    </row>
    <row r="277" spans="2:28" ht="12.75" customHeight="1" x14ac:dyDescent="0.2">
      <c r="B277" s="120"/>
      <c r="C277" s="481"/>
      <c r="D277" s="120"/>
      <c r="E277" s="120"/>
      <c r="F277" s="120"/>
      <c r="G277" s="120"/>
      <c r="H277" s="120"/>
      <c r="I277" s="120"/>
      <c r="J277" s="120"/>
      <c r="K277" s="120"/>
      <c r="L277" s="120"/>
      <c r="M277" s="122"/>
      <c r="N277" s="122"/>
      <c r="O277" s="121"/>
      <c r="P277" s="122"/>
      <c r="Q277" s="124"/>
      <c r="R277" s="124"/>
      <c r="S277" s="124"/>
      <c r="T277" s="124"/>
      <c r="U277" s="127"/>
      <c r="V277" s="127"/>
      <c r="W277" s="127"/>
      <c r="X277" s="127"/>
      <c r="Y277" s="364"/>
      <c r="Z277" s="364"/>
      <c r="AA277" s="364"/>
      <c r="AB277" s="364"/>
    </row>
    <row r="278" spans="2:28" ht="12.75" customHeight="1" x14ac:dyDescent="0.2">
      <c r="B278" s="120"/>
      <c r="C278" s="481"/>
      <c r="D278" s="120"/>
      <c r="E278" s="120"/>
      <c r="F278" s="120"/>
      <c r="G278" s="120"/>
      <c r="H278" s="120"/>
      <c r="I278" s="120"/>
      <c r="J278" s="120"/>
      <c r="K278" s="120"/>
      <c r="L278" s="120"/>
      <c r="M278" s="122"/>
      <c r="N278" s="122"/>
      <c r="O278" s="121"/>
      <c r="P278" s="122"/>
      <c r="Q278" s="124"/>
      <c r="R278" s="124"/>
      <c r="S278" s="124"/>
      <c r="T278" s="124"/>
      <c r="U278" s="127"/>
      <c r="V278" s="127"/>
      <c r="W278" s="127"/>
      <c r="X278" s="127"/>
      <c r="Y278" s="364"/>
      <c r="Z278" s="364"/>
      <c r="AA278" s="364"/>
      <c r="AB278" s="364"/>
    </row>
    <row r="279" spans="2:28" ht="12.75" customHeight="1" x14ac:dyDescent="0.2">
      <c r="B279" s="120"/>
      <c r="C279" s="481"/>
      <c r="D279" s="120"/>
      <c r="E279" s="120"/>
      <c r="F279" s="120"/>
      <c r="G279" s="120"/>
      <c r="H279" s="120"/>
      <c r="I279" s="120"/>
      <c r="J279" s="120"/>
      <c r="K279" s="120"/>
      <c r="L279" s="120"/>
      <c r="M279" s="122"/>
      <c r="N279" s="122"/>
      <c r="O279" s="121"/>
      <c r="P279" s="122"/>
      <c r="Q279" s="124"/>
      <c r="R279" s="124"/>
      <c r="S279" s="124"/>
      <c r="T279" s="124"/>
      <c r="U279" s="127"/>
      <c r="V279" s="127"/>
      <c r="W279" s="127"/>
      <c r="X279" s="127"/>
      <c r="Y279" s="364"/>
      <c r="Z279" s="364"/>
      <c r="AA279" s="364"/>
      <c r="AB279" s="364"/>
    </row>
    <row r="280" spans="2:28" ht="12.75" customHeight="1" x14ac:dyDescent="0.2">
      <c r="B280" s="120"/>
      <c r="C280" s="481"/>
      <c r="D280" s="120"/>
      <c r="E280" s="120"/>
      <c r="F280" s="120"/>
      <c r="G280" s="120"/>
      <c r="H280" s="120"/>
      <c r="I280" s="120"/>
      <c r="J280" s="120"/>
      <c r="K280" s="120"/>
      <c r="L280" s="120"/>
      <c r="M280" s="122"/>
      <c r="N280" s="122"/>
      <c r="O280" s="121"/>
      <c r="P280" s="122"/>
      <c r="Q280" s="124"/>
      <c r="R280" s="124"/>
      <c r="S280" s="124"/>
      <c r="T280" s="124"/>
      <c r="U280" s="127"/>
      <c r="V280" s="127"/>
      <c r="W280" s="127"/>
      <c r="X280" s="127"/>
      <c r="Y280" s="364"/>
      <c r="Z280" s="364"/>
      <c r="AA280" s="364"/>
      <c r="AB280" s="364"/>
    </row>
    <row r="281" spans="2:28" ht="12.75" customHeight="1" x14ac:dyDescent="0.2">
      <c r="B281" s="120"/>
      <c r="C281" s="481"/>
      <c r="D281" s="120"/>
      <c r="E281" s="120"/>
      <c r="F281" s="120"/>
      <c r="G281" s="120"/>
      <c r="H281" s="120"/>
      <c r="I281" s="120"/>
      <c r="J281" s="120"/>
      <c r="K281" s="120"/>
      <c r="L281" s="120"/>
      <c r="M281" s="122"/>
      <c r="N281" s="122"/>
      <c r="O281" s="121"/>
      <c r="P281" s="122"/>
      <c r="Q281" s="124"/>
      <c r="R281" s="124"/>
      <c r="S281" s="124"/>
      <c r="T281" s="124"/>
      <c r="U281" s="127"/>
      <c r="V281" s="127"/>
      <c r="W281" s="127"/>
      <c r="X281" s="127"/>
      <c r="Y281" s="364"/>
      <c r="Z281" s="364"/>
      <c r="AA281" s="364"/>
      <c r="AB281" s="364"/>
    </row>
    <row r="282" spans="2:28" ht="12.75" customHeight="1" x14ac:dyDescent="0.2">
      <c r="B282" s="120"/>
      <c r="C282" s="481"/>
      <c r="D282" s="120"/>
      <c r="E282" s="120"/>
      <c r="F282" s="120"/>
      <c r="G282" s="120"/>
      <c r="H282" s="120"/>
      <c r="I282" s="120"/>
      <c r="J282" s="120"/>
      <c r="K282" s="120"/>
      <c r="L282" s="120"/>
      <c r="M282" s="122"/>
      <c r="N282" s="122"/>
      <c r="O282" s="121"/>
      <c r="P282" s="122"/>
      <c r="Q282" s="124"/>
      <c r="R282" s="124"/>
      <c r="S282" s="124"/>
      <c r="T282" s="124"/>
      <c r="U282" s="127"/>
      <c r="V282" s="127"/>
      <c r="W282" s="127"/>
      <c r="X282" s="127"/>
      <c r="Y282" s="364"/>
      <c r="Z282" s="364"/>
      <c r="AA282" s="364"/>
      <c r="AB282" s="364"/>
    </row>
    <row r="283" spans="2:28" ht="12.75" customHeight="1" x14ac:dyDescent="0.2">
      <c r="B283" s="120"/>
      <c r="C283" s="481"/>
      <c r="D283" s="120"/>
      <c r="E283" s="120"/>
      <c r="F283" s="120"/>
      <c r="G283" s="120"/>
      <c r="H283" s="120"/>
      <c r="I283" s="120"/>
      <c r="J283" s="120"/>
      <c r="K283" s="120"/>
      <c r="L283" s="120"/>
      <c r="M283" s="122"/>
      <c r="N283" s="122"/>
      <c r="O283" s="121"/>
      <c r="P283" s="122"/>
      <c r="Q283" s="124"/>
      <c r="R283" s="124"/>
      <c r="S283" s="124"/>
      <c r="T283" s="124"/>
      <c r="U283" s="127"/>
      <c r="V283" s="127"/>
      <c r="W283" s="127"/>
      <c r="X283" s="127"/>
      <c r="Y283" s="364"/>
      <c r="Z283" s="364"/>
      <c r="AA283" s="364"/>
      <c r="AB283" s="364"/>
    </row>
    <row r="284" spans="2:28" ht="12.75" customHeight="1" x14ac:dyDescent="0.2">
      <c r="B284" s="120"/>
      <c r="C284" s="481"/>
      <c r="D284" s="120"/>
      <c r="E284" s="120"/>
      <c r="F284" s="120"/>
      <c r="G284" s="120"/>
      <c r="H284" s="120"/>
      <c r="I284" s="120"/>
      <c r="J284" s="120"/>
      <c r="K284" s="120"/>
      <c r="L284" s="120"/>
      <c r="M284" s="122"/>
      <c r="N284" s="122"/>
      <c r="O284" s="121"/>
      <c r="P284" s="122"/>
      <c r="Q284" s="124"/>
      <c r="R284" s="124"/>
      <c r="S284" s="124"/>
      <c r="T284" s="124"/>
      <c r="U284" s="127"/>
      <c r="V284" s="127"/>
      <c r="W284" s="127"/>
      <c r="X284" s="127"/>
      <c r="Y284" s="364"/>
      <c r="Z284" s="364"/>
      <c r="AA284" s="364"/>
      <c r="AB284" s="364"/>
    </row>
    <row r="285" spans="2:28" ht="12.75" customHeight="1" x14ac:dyDescent="0.2">
      <c r="B285" s="120"/>
      <c r="C285" s="481"/>
      <c r="D285" s="120"/>
      <c r="E285" s="120"/>
      <c r="F285" s="120"/>
      <c r="G285" s="120"/>
      <c r="H285" s="120"/>
      <c r="I285" s="120"/>
      <c r="J285" s="120"/>
      <c r="K285" s="120"/>
      <c r="L285" s="120"/>
      <c r="M285" s="122"/>
      <c r="N285" s="122"/>
      <c r="O285" s="121"/>
      <c r="P285" s="122"/>
      <c r="Q285" s="124"/>
      <c r="R285" s="124"/>
      <c r="S285" s="124"/>
      <c r="T285" s="124"/>
      <c r="U285" s="127"/>
      <c r="V285" s="127"/>
      <c r="W285" s="127"/>
      <c r="X285" s="127"/>
      <c r="Y285" s="364"/>
      <c r="Z285" s="364"/>
      <c r="AA285" s="364"/>
      <c r="AB285" s="364"/>
    </row>
    <row r="286" spans="2:28" ht="12.75" customHeight="1" x14ac:dyDescent="0.2">
      <c r="B286" s="120"/>
      <c r="C286" s="481"/>
      <c r="D286" s="120"/>
      <c r="E286" s="120"/>
      <c r="F286" s="120"/>
      <c r="G286" s="120"/>
      <c r="H286" s="120"/>
      <c r="I286" s="120"/>
      <c r="J286" s="120"/>
      <c r="K286" s="120"/>
      <c r="L286" s="120"/>
      <c r="M286" s="122"/>
      <c r="N286" s="122"/>
      <c r="O286" s="121"/>
      <c r="P286" s="122"/>
      <c r="Q286" s="124"/>
      <c r="R286" s="124"/>
      <c r="S286" s="124"/>
      <c r="T286" s="124"/>
      <c r="U286" s="127"/>
      <c r="V286" s="127"/>
      <c r="W286" s="127"/>
      <c r="X286" s="127"/>
      <c r="Y286" s="364"/>
      <c r="Z286" s="364"/>
      <c r="AA286" s="364"/>
      <c r="AB286" s="364"/>
    </row>
    <row r="287" spans="2:28" ht="12.75" customHeight="1" x14ac:dyDescent="0.2">
      <c r="B287" s="120"/>
      <c r="C287" s="481"/>
      <c r="D287" s="120"/>
      <c r="E287" s="120"/>
      <c r="F287" s="120"/>
      <c r="G287" s="120"/>
      <c r="H287" s="120"/>
      <c r="I287" s="120"/>
      <c r="J287" s="120"/>
      <c r="K287" s="120"/>
      <c r="L287" s="120"/>
      <c r="M287" s="122"/>
      <c r="N287" s="122"/>
      <c r="O287" s="121"/>
      <c r="P287" s="122"/>
      <c r="Q287" s="124"/>
      <c r="R287" s="124"/>
      <c r="S287" s="124"/>
      <c r="T287" s="124"/>
      <c r="U287" s="127"/>
      <c r="V287" s="127"/>
      <c r="W287" s="127"/>
      <c r="X287" s="127"/>
      <c r="Y287" s="364"/>
      <c r="Z287" s="364"/>
      <c r="AA287" s="364"/>
      <c r="AB287" s="364"/>
    </row>
    <row r="288" spans="2:28" ht="12.75" customHeight="1" x14ac:dyDescent="0.2">
      <c r="B288" s="120"/>
      <c r="C288" s="481"/>
      <c r="D288" s="120"/>
      <c r="E288" s="120"/>
      <c r="F288" s="120"/>
      <c r="G288" s="120"/>
      <c r="H288" s="120"/>
      <c r="I288" s="120"/>
      <c r="J288" s="120"/>
      <c r="K288" s="120"/>
      <c r="L288" s="120"/>
      <c r="M288" s="122"/>
      <c r="N288" s="122"/>
      <c r="O288" s="121"/>
      <c r="P288" s="122"/>
      <c r="Q288" s="124"/>
      <c r="R288" s="124"/>
      <c r="S288" s="124"/>
      <c r="T288" s="124"/>
      <c r="U288" s="127"/>
      <c r="V288" s="127"/>
      <c r="W288" s="127"/>
      <c r="X288" s="127"/>
      <c r="Y288" s="364"/>
      <c r="Z288" s="364"/>
      <c r="AA288" s="364"/>
      <c r="AB288" s="364"/>
    </row>
    <row r="289" spans="2:28" ht="12.75" customHeight="1" x14ac:dyDescent="0.2">
      <c r="B289" s="120"/>
      <c r="C289" s="481"/>
      <c r="D289" s="120"/>
      <c r="E289" s="120"/>
      <c r="F289" s="120"/>
      <c r="G289" s="120"/>
      <c r="H289" s="120"/>
      <c r="I289" s="120"/>
      <c r="J289" s="120"/>
      <c r="K289" s="120"/>
      <c r="L289" s="120"/>
      <c r="M289" s="122"/>
      <c r="N289" s="122"/>
      <c r="O289" s="121"/>
      <c r="P289" s="122"/>
      <c r="Q289" s="124"/>
      <c r="R289" s="124"/>
      <c r="S289" s="124"/>
      <c r="T289" s="124"/>
      <c r="U289" s="127"/>
      <c r="V289" s="127"/>
      <c r="W289" s="127"/>
      <c r="X289" s="127"/>
      <c r="Y289" s="364"/>
      <c r="Z289" s="364"/>
      <c r="AA289" s="364"/>
      <c r="AB289" s="364"/>
    </row>
    <row r="290" spans="2:28" ht="12.75" customHeight="1" x14ac:dyDescent="0.2">
      <c r="B290" s="120"/>
      <c r="C290" s="481"/>
      <c r="D290" s="120"/>
      <c r="E290" s="120"/>
      <c r="F290" s="120"/>
      <c r="G290" s="120"/>
      <c r="H290" s="120"/>
      <c r="I290" s="120"/>
      <c r="J290" s="120"/>
      <c r="K290" s="120"/>
      <c r="L290" s="120"/>
      <c r="M290" s="122"/>
      <c r="N290" s="122"/>
      <c r="O290" s="121"/>
      <c r="P290" s="122"/>
      <c r="Q290" s="124"/>
      <c r="R290" s="124"/>
      <c r="S290" s="124"/>
      <c r="T290" s="124"/>
      <c r="U290" s="127"/>
      <c r="V290" s="127"/>
      <c r="W290" s="127"/>
      <c r="X290" s="127"/>
      <c r="Y290" s="364"/>
      <c r="Z290" s="364"/>
      <c r="AA290" s="364"/>
      <c r="AB290" s="364"/>
    </row>
    <row r="291" spans="2:28" ht="12.75" customHeight="1" x14ac:dyDescent="0.2">
      <c r="B291" s="120"/>
      <c r="C291" s="481"/>
      <c r="D291" s="120"/>
      <c r="E291" s="120"/>
      <c r="F291" s="120"/>
      <c r="G291" s="120"/>
      <c r="H291" s="120"/>
      <c r="I291" s="120"/>
      <c r="J291" s="120"/>
      <c r="K291" s="120"/>
      <c r="L291" s="120"/>
      <c r="M291" s="122"/>
      <c r="N291" s="122"/>
      <c r="O291" s="121"/>
      <c r="P291" s="122"/>
      <c r="Q291" s="124"/>
      <c r="R291" s="124"/>
      <c r="S291" s="124"/>
      <c r="T291" s="124"/>
      <c r="U291" s="127"/>
      <c r="V291" s="127"/>
      <c r="W291" s="127"/>
      <c r="X291" s="127"/>
      <c r="Y291" s="364"/>
      <c r="Z291" s="364"/>
      <c r="AA291" s="364"/>
      <c r="AB291" s="364"/>
    </row>
    <row r="292" spans="2:28" ht="12.75" customHeight="1" x14ac:dyDescent="0.2">
      <c r="B292" s="120"/>
      <c r="C292" s="481"/>
      <c r="D292" s="120"/>
      <c r="E292" s="120"/>
      <c r="F292" s="120"/>
      <c r="G292" s="120"/>
      <c r="H292" s="120"/>
      <c r="I292" s="120"/>
      <c r="J292" s="120"/>
      <c r="K292" s="120"/>
      <c r="L292" s="120"/>
      <c r="M292" s="122"/>
      <c r="N292" s="122"/>
      <c r="O292" s="121"/>
      <c r="P292" s="122"/>
      <c r="Q292" s="124"/>
      <c r="R292" s="124"/>
      <c r="S292" s="124"/>
      <c r="T292" s="124"/>
      <c r="U292" s="127"/>
      <c r="V292" s="127"/>
      <c r="W292" s="127"/>
      <c r="X292" s="127"/>
      <c r="Y292" s="364"/>
      <c r="Z292" s="364"/>
      <c r="AA292" s="364"/>
      <c r="AB292" s="364"/>
    </row>
    <row r="293" spans="2:28" ht="12.75" customHeight="1" x14ac:dyDescent="0.2">
      <c r="B293" s="120"/>
      <c r="C293" s="481"/>
      <c r="D293" s="120"/>
      <c r="E293" s="120"/>
      <c r="F293" s="120"/>
      <c r="G293" s="120"/>
      <c r="H293" s="120"/>
      <c r="I293" s="120"/>
      <c r="J293" s="120"/>
      <c r="K293" s="120"/>
      <c r="L293" s="120"/>
      <c r="M293" s="122"/>
      <c r="N293" s="122"/>
      <c r="O293" s="121"/>
      <c r="P293" s="122"/>
      <c r="Q293" s="124"/>
      <c r="R293" s="124"/>
      <c r="S293" s="124"/>
      <c r="T293" s="124"/>
      <c r="U293" s="127"/>
      <c r="V293" s="127"/>
      <c r="W293" s="127"/>
      <c r="X293" s="127"/>
      <c r="Y293" s="364"/>
      <c r="Z293" s="364"/>
      <c r="AA293" s="364"/>
      <c r="AB293" s="364"/>
    </row>
    <row r="294" spans="2:28" ht="12.75" customHeight="1" x14ac:dyDescent="0.2">
      <c r="B294" s="120"/>
      <c r="C294" s="481"/>
      <c r="D294" s="120"/>
      <c r="E294" s="120"/>
      <c r="F294" s="120"/>
      <c r="G294" s="120"/>
      <c r="H294" s="120"/>
      <c r="I294" s="120"/>
      <c r="J294" s="120"/>
      <c r="K294" s="120"/>
      <c r="L294" s="120"/>
      <c r="M294" s="122"/>
      <c r="N294" s="122"/>
      <c r="O294" s="121"/>
      <c r="P294" s="122"/>
      <c r="Q294" s="124"/>
      <c r="R294" s="124"/>
      <c r="S294" s="124"/>
      <c r="T294" s="124"/>
      <c r="U294" s="127"/>
      <c r="V294" s="127"/>
      <c r="W294" s="127"/>
      <c r="X294" s="127"/>
      <c r="Y294" s="364"/>
      <c r="Z294" s="364"/>
      <c r="AA294" s="364"/>
      <c r="AB294" s="364"/>
    </row>
    <row r="295" spans="2:28" ht="12.75" customHeight="1" x14ac:dyDescent="0.2">
      <c r="B295" s="120"/>
      <c r="C295" s="481"/>
      <c r="D295" s="120"/>
      <c r="E295" s="120"/>
      <c r="F295" s="120"/>
      <c r="G295" s="120"/>
      <c r="H295" s="120"/>
      <c r="I295" s="120"/>
      <c r="J295" s="120"/>
      <c r="K295" s="120"/>
      <c r="L295" s="120"/>
      <c r="M295" s="122"/>
      <c r="N295" s="122"/>
      <c r="O295" s="121"/>
      <c r="P295" s="122"/>
      <c r="Q295" s="124"/>
      <c r="R295" s="124"/>
      <c r="S295" s="124"/>
      <c r="T295" s="124"/>
      <c r="U295" s="127"/>
      <c r="V295" s="127"/>
      <c r="W295" s="127"/>
      <c r="X295" s="127"/>
      <c r="Y295" s="364"/>
      <c r="Z295" s="364"/>
      <c r="AA295" s="364"/>
      <c r="AB295" s="364"/>
    </row>
    <row r="296" spans="2:28" ht="12.75" customHeight="1" x14ac:dyDescent="0.2">
      <c r="B296" s="120"/>
      <c r="C296" s="481"/>
      <c r="D296" s="120"/>
      <c r="E296" s="120"/>
      <c r="F296" s="120"/>
      <c r="G296" s="120"/>
      <c r="H296" s="120"/>
      <c r="I296" s="120"/>
      <c r="J296" s="120"/>
      <c r="K296" s="120"/>
      <c r="L296" s="120"/>
      <c r="M296" s="122"/>
      <c r="N296" s="122"/>
      <c r="O296" s="121"/>
      <c r="P296" s="122"/>
      <c r="Q296" s="124"/>
      <c r="R296" s="124"/>
      <c r="S296" s="124"/>
      <c r="T296" s="124"/>
      <c r="U296" s="127"/>
      <c r="V296" s="127"/>
      <c r="W296" s="127"/>
      <c r="X296" s="127"/>
      <c r="Y296" s="364"/>
      <c r="Z296" s="364"/>
      <c r="AA296" s="364"/>
      <c r="AB296" s="364"/>
    </row>
    <row r="297" spans="2:28" ht="12.75" customHeight="1" x14ac:dyDescent="0.2">
      <c r="B297" s="120"/>
      <c r="C297" s="481"/>
      <c r="D297" s="120"/>
      <c r="E297" s="120"/>
      <c r="F297" s="120"/>
      <c r="G297" s="120"/>
      <c r="H297" s="120"/>
      <c r="I297" s="120"/>
      <c r="J297" s="120"/>
      <c r="K297" s="120"/>
      <c r="L297" s="120"/>
      <c r="M297" s="122"/>
      <c r="N297" s="122"/>
      <c r="O297" s="121"/>
      <c r="P297" s="122"/>
      <c r="Q297" s="124"/>
      <c r="R297" s="124"/>
      <c r="S297" s="124"/>
      <c r="T297" s="124"/>
      <c r="U297" s="127"/>
      <c r="V297" s="127"/>
      <c r="W297" s="127"/>
      <c r="X297" s="127"/>
      <c r="Y297" s="364"/>
      <c r="Z297" s="364"/>
      <c r="AA297" s="364"/>
      <c r="AB297" s="364"/>
    </row>
    <row r="298" spans="2:28" ht="12.75" customHeight="1" x14ac:dyDescent="0.2">
      <c r="B298" s="120"/>
      <c r="C298" s="481"/>
      <c r="D298" s="120"/>
      <c r="E298" s="120"/>
      <c r="F298" s="120"/>
      <c r="G298" s="120"/>
      <c r="H298" s="120"/>
      <c r="I298" s="120"/>
      <c r="J298" s="120"/>
      <c r="K298" s="120"/>
      <c r="L298" s="120"/>
      <c r="M298" s="122"/>
      <c r="N298" s="122"/>
      <c r="O298" s="121"/>
      <c r="P298" s="122"/>
      <c r="Q298" s="124"/>
      <c r="R298" s="124"/>
      <c r="S298" s="124"/>
      <c r="T298" s="124"/>
      <c r="U298" s="127"/>
      <c r="V298" s="127"/>
      <c r="W298" s="127"/>
      <c r="X298" s="127"/>
      <c r="Y298" s="364"/>
      <c r="Z298" s="364"/>
      <c r="AA298" s="364"/>
      <c r="AB298" s="364"/>
    </row>
    <row r="299" spans="2:28" ht="12.75" customHeight="1" x14ac:dyDescent="0.2">
      <c r="B299" s="120"/>
      <c r="C299" s="481"/>
      <c r="D299" s="120"/>
      <c r="E299" s="120"/>
      <c r="F299" s="120"/>
      <c r="G299" s="120"/>
      <c r="H299" s="120"/>
      <c r="I299" s="120"/>
      <c r="J299" s="120"/>
      <c r="K299" s="120"/>
      <c r="L299" s="120"/>
      <c r="M299" s="122"/>
      <c r="N299" s="122"/>
      <c r="O299" s="121"/>
      <c r="P299" s="122"/>
      <c r="Q299" s="124"/>
      <c r="R299" s="124"/>
      <c r="S299" s="124"/>
      <c r="T299" s="124"/>
      <c r="U299" s="127"/>
      <c r="V299" s="127"/>
      <c r="W299" s="127"/>
      <c r="X299" s="127"/>
      <c r="Y299" s="364"/>
      <c r="Z299" s="364"/>
      <c r="AA299" s="364"/>
      <c r="AB299" s="364"/>
    </row>
    <row r="300" spans="2:28" ht="12.75" customHeight="1" x14ac:dyDescent="0.2">
      <c r="B300" s="120"/>
      <c r="C300" s="481"/>
      <c r="D300" s="120"/>
      <c r="E300" s="120"/>
      <c r="F300" s="120"/>
      <c r="G300" s="120"/>
      <c r="H300" s="120"/>
      <c r="I300" s="120"/>
      <c r="J300" s="120"/>
      <c r="K300" s="120"/>
      <c r="L300" s="120"/>
      <c r="M300" s="122"/>
      <c r="N300" s="122"/>
      <c r="O300" s="121"/>
      <c r="P300" s="122"/>
      <c r="Q300" s="124"/>
      <c r="R300" s="124"/>
      <c r="S300" s="124"/>
      <c r="T300" s="124"/>
      <c r="U300" s="127"/>
      <c r="V300" s="127"/>
      <c r="W300" s="127"/>
      <c r="X300" s="127"/>
      <c r="Y300" s="364"/>
      <c r="Z300" s="364"/>
      <c r="AA300" s="364"/>
      <c r="AB300" s="364"/>
    </row>
    <row r="301" spans="2:28" ht="12.75" customHeight="1" x14ac:dyDescent="0.2">
      <c r="B301" s="120"/>
      <c r="C301" s="481"/>
      <c r="D301" s="120"/>
      <c r="E301" s="120"/>
      <c r="F301" s="120"/>
      <c r="G301" s="120"/>
      <c r="H301" s="120"/>
      <c r="I301" s="120"/>
      <c r="J301" s="120"/>
      <c r="K301" s="120"/>
      <c r="L301" s="120"/>
      <c r="M301" s="122"/>
      <c r="N301" s="122"/>
      <c r="O301" s="121"/>
      <c r="P301" s="122"/>
      <c r="Q301" s="124"/>
      <c r="R301" s="124"/>
      <c r="S301" s="124"/>
      <c r="T301" s="124"/>
      <c r="U301" s="127"/>
      <c r="V301" s="127"/>
      <c r="W301" s="127"/>
      <c r="X301" s="127"/>
      <c r="Y301" s="364"/>
      <c r="Z301" s="364"/>
      <c r="AA301" s="364"/>
      <c r="AB301" s="364"/>
    </row>
    <row r="302" spans="2:28" ht="12.75" customHeight="1" x14ac:dyDescent="0.2">
      <c r="B302" s="120"/>
      <c r="C302" s="481"/>
      <c r="D302" s="120"/>
      <c r="E302" s="120"/>
      <c r="F302" s="120"/>
      <c r="G302" s="120"/>
      <c r="H302" s="120"/>
      <c r="I302" s="120"/>
      <c r="J302" s="120"/>
      <c r="K302" s="120"/>
      <c r="L302" s="120"/>
      <c r="M302" s="122"/>
      <c r="N302" s="122"/>
      <c r="O302" s="121"/>
      <c r="P302" s="122"/>
      <c r="Q302" s="124"/>
      <c r="R302" s="124"/>
      <c r="S302" s="124"/>
      <c r="T302" s="124"/>
      <c r="U302" s="127"/>
      <c r="V302" s="127"/>
      <c r="W302" s="127"/>
      <c r="X302" s="127"/>
      <c r="Y302" s="364"/>
      <c r="Z302" s="364"/>
      <c r="AA302" s="364"/>
      <c r="AB302" s="364"/>
    </row>
    <row r="303" spans="2:28" ht="12.75" customHeight="1" x14ac:dyDescent="0.2">
      <c r="B303" s="120"/>
      <c r="C303" s="481"/>
      <c r="D303" s="120"/>
      <c r="E303" s="120"/>
      <c r="F303" s="120"/>
      <c r="G303" s="120"/>
      <c r="H303" s="120"/>
      <c r="I303" s="120"/>
      <c r="J303" s="120"/>
      <c r="K303" s="120"/>
      <c r="L303" s="120"/>
      <c r="M303" s="122"/>
      <c r="N303" s="122"/>
      <c r="O303" s="121"/>
      <c r="P303" s="122"/>
      <c r="Q303" s="124"/>
      <c r="R303" s="124"/>
      <c r="S303" s="124"/>
      <c r="T303" s="124"/>
      <c r="U303" s="127"/>
      <c r="V303" s="127"/>
      <c r="W303" s="127"/>
      <c r="X303" s="127"/>
      <c r="Y303" s="364"/>
      <c r="Z303" s="364"/>
      <c r="AA303" s="364"/>
      <c r="AB303" s="364"/>
    </row>
    <row r="304" spans="2:28" ht="12.75" customHeight="1" x14ac:dyDescent="0.2">
      <c r="B304" s="120"/>
      <c r="C304" s="481"/>
      <c r="D304" s="120"/>
      <c r="E304" s="120"/>
      <c r="F304" s="120"/>
      <c r="G304" s="120"/>
      <c r="H304" s="120"/>
      <c r="I304" s="120"/>
      <c r="J304" s="120"/>
      <c r="K304" s="120"/>
      <c r="L304" s="120"/>
      <c r="M304" s="122"/>
      <c r="N304" s="122"/>
      <c r="O304" s="121"/>
      <c r="P304" s="122"/>
      <c r="Q304" s="124"/>
      <c r="R304" s="124"/>
      <c r="S304" s="124"/>
      <c r="T304" s="124"/>
      <c r="U304" s="127"/>
      <c r="V304" s="127"/>
      <c r="W304" s="127"/>
      <c r="X304" s="127"/>
      <c r="Y304" s="364"/>
      <c r="Z304" s="364"/>
      <c r="AA304" s="364"/>
      <c r="AB304" s="364"/>
    </row>
    <row r="305" spans="2:28" ht="12.75" customHeight="1" x14ac:dyDescent="0.2">
      <c r="B305" s="120"/>
      <c r="C305" s="481"/>
      <c r="D305" s="120"/>
      <c r="E305" s="120"/>
      <c r="F305" s="120"/>
      <c r="G305" s="120"/>
      <c r="H305" s="120"/>
      <c r="I305" s="120"/>
      <c r="J305" s="120"/>
      <c r="K305" s="120"/>
      <c r="L305" s="120"/>
      <c r="M305" s="122"/>
      <c r="N305" s="122"/>
      <c r="O305" s="121"/>
      <c r="P305" s="122"/>
      <c r="Q305" s="124"/>
      <c r="R305" s="124"/>
      <c r="S305" s="124"/>
      <c r="T305" s="124"/>
      <c r="U305" s="127"/>
      <c r="V305" s="127"/>
      <c r="W305" s="127"/>
      <c r="X305" s="127"/>
      <c r="Y305" s="364"/>
      <c r="Z305" s="364"/>
      <c r="AA305" s="364"/>
      <c r="AB305" s="364"/>
    </row>
    <row r="306" spans="2:28" ht="12.75" customHeight="1" x14ac:dyDescent="0.2">
      <c r="B306" s="120"/>
      <c r="C306" s="481"/>
      <c r="D306" s="375"/>
      <c r="E306" s="376"/>
      <c r="F306" s="120"/>
      <c r="G306" s="120"/>
      <c r="H306" s="120"/>
      <c r="I306" s="120"/>
      <c r="J306" s="120"/>
      <c r="K306" s="120"/>
      <c r="L306" s="120"/>
      <c r="M306" s="121"/>
      <c r="N306" s="121"/>
      <c r="O306" s="121"/>
      <c r="P306" s="122"/>
      <c r="Q306" s="124"/>
      <c r="R306" s="124"/>
      <c r="S306" s="124"/>
      <c r="T306" s="124"/>
      <c r="U306" s="127"/>
      <c r="V306" s="127"/>
      <c r="W306" s="127"/>
      <c r="X306" s="127"/>
      <c r="Y306" s="364"/>
      <c r="Z306" s="364"/>
      <c r="AA306" s="364"/>
      <c r="AB306" s="364"/>
    </row>
    <row r="307" spans="2:28" ht="12.75" customHeight="1" x14ac:dyDescent="0.2">
      <c r="B307" s="120"/>
      <c r="C307" s="481"/>
      <c r="D307" s="375"/>
      <c r="E307" s="376"/>
      <c r="F307" s="120"/>
      <c r="G307" s="120"/>
      <c r="H307" s="120"/>
      <c r="I307" s="120"/>
      <c r="J307" s="120"/>
      <c r="K307" s="120"/>
      <c r="L307" s="120"/>
      <c r="M307" s="121"/>
      <c r="N307" s="121"/>
      <c r="O307" s="121"/>
      <c r="P307" s="122"/>
      <c r="Q307" s="124"/>
      <c r="R307" s="124"/>
      <c r="S307" s="124"/>
      <c r="T307" s="124"/>
      <c r="U307" s="127"/>
      <c r="V307" s="127"/>
      <c r="W307" s="127"/>
      <c r="X307" s="127"/>
      <c r="Y307" s="364"/>
      <c r="Z307" s="364"/>
      <c r="AA307" s="364"/>
      <c r="AB307" s="364"/>
    </row>
    <row r="308" spans="2:28" ht="12.75" customHeight="1" x14ac:dyDescent="0.2">
      <c r="B308" s="120"/>
      <c r="C308" s="481"/>
      <c r="D308" s="120"/>
      <c r="E308" s="120"/>
      <c r="F308" s="120"/>
      <c r="G308" s="120"/>
      <c r="H308" s="120"/>
      <c r="I308" s="120"/>
      <c r="J308" s="120"/>
      <c r="K308" s="120"/>
      <c r="L308" s="120"/>
      <c r="M308" s="122"/>
      <c r="N308" s="122"/>
      <c r="O308" s="121"/>
      <c r="P308" s="122"/>
      <c r="Q308" s="124"/>
      <c r="R308" s="124"/>
      <c r="S308" s="124"/>
      <c r="T308" s="124"/>
      <c r="U308" s="127"/>
      <c r="V308" s="127"/>
      <c r="W308" s="127"/>
      <c r="X308" s="127"/>
      <c r="Y308" s="364"/>
      <c r="Z308" s="364"/>
      <c r="AA308" s="364"/>
      <c r="AB308" s="364"/>
    </row>
    <row r="309" spans="2:28" ht="12.75" customHeight="1" x14ac:dyDescent="0.2">
      <c r="B309" s="120"/>
      <c r="C309" s="481"/>
      <c r="D309" s="120"/>
      <c r="E309" s="120"/>
      <c r="F309" s="120"/>
      <c r="G309" s="120"/>
      <c r="H309" s="120"/>
      <c r="I309" s="120"/>
      <c r="J309" s="120"/>
      <c r="K309" s="120"/>
      <c r="L309" s="120"/>
      <c r="M309" s="122"/>
      <c r="N309" s="122"/>
      <c r="O309" s="121"/>
      <c r="P309" s="122"/>
      <c r="Q309" s="124"/>
      <c r="R309" s="124"/>
      <c r="S309" s="124"/>
      <c r="T309" s="124"/>
      <c r="U309" s="127"/>
      <c r="V309" s="127"/>
      <c r="W309" s="127"/>
      <c r="X309" s="127"/>
      <c r="Y309" s="364"/>
      <c r="Z309" s="364"/>
      <c r="AA309" s="364"/>
      <c r="AB309" s="364"/>
    </row>
    <row r="310" spans="2:28" ht="12.75" customHeight="1" x14ac:dyDescent="0.2">
      <c r="B310" s="120"/>
      <c r="C310" s="481"/>
      <c r="D310" s="120"/>
      <c r="E310" s="120"/>
      <c r="F310" s="120"/>
      <c r="G310" s="120"/>
      <c r="H310" s="120"/>
      <c r="I310" s="120"/>
      <c r="J310" s="120"/>
      <c r="K310" s="120"/>
      <c r="L310" s="120"/>
      <c r="M310" s="122"/>
      <c r="N310" s="122"/>
      <c r="O310" s="121"/>
      <c r="P310" s="122"/>
      <c r="Q310" s="124"/>
      <c r="R310" s="124"/>
      <c r="S310" s="124"/>
      <c r="T310" s="124"/>
      <c r="U310" s="127"/>
      <c r="V310" s="127"/>
      <c r="W310" s="127"/>
      <c r="X310" s="127"/>
      <c r="Y310" s="364"/>
      <c r="Z310" s="364"/>
      <c r="AA310" s="364"/>
      <c r="AB310" s="364"/>
    </row>
    <row r="311" spans="2:28" ht="12.75" customHeight="1" x14ac:dyDescent="0.2">
      <c r="B311" s="120"/>
      <c r="C311" s="481"/>
      <c r="D311" s="120"/>
      <c r="E311" s="120"/>
      <c r="F311" s="120"/>
      <c r="G311" s="120"/>
      <c r="H311" s="120"/>
      <c r="I311" s="120"/>
      <c r="J311" s="120"/>
      <c r="K311" s="120"/>
      <c r="L311" s="120"/>
      <c r="M311" s="122"/>
      <c r="N311" s="122"/>
      <c r="O311" s="121"/>
      <c r="P311" s="122"/>
      <c r="Q311" s="124"/>
      <c r="R311" s="124"/>
      <c r="S311" s="124"/>
      <c r="T311" s="124"/>
      <c r="U311" s="127"/>
      <c r="V311" s="127"/>
      <c r="W311" s="127"/>
      <c r="X311" s="127"/>
      <c r="Y311" s="364"/>
      <c r="Z311" s="364"/>
      <c r="AA311" s="364"/>
      <c r="AB311" s="364"/>
    </row>
    <row r="312" spans="2:28" ht="12.75" customHeight="1" x14ac:dyDescent="0.2">
      <c r="B312" s="120"/>
      <c r="C312" s="481"/>
      <c r="D312" s="120"/>
      <c r="E312" s="120"/>
      <c r="F312" s="120"/>
      <c r="G312" s="120"/>
      <c r="H312" s="120"/>
      <c r="I312" s="120"/>
      <c r="J312" s="120"/>
      <c r="K312" s="120"/>
      <c r="L312" s="120"/>
      <c r="M312" s="122"/>
      <c r="N312" s="122"/>
      <c r="O312" s="121"/>
      <c r="P312" s="122"/>
      <c r="Q312" s="124"/>
      <c r="R312" s="124"/>
      <c r="S312" s="124"/>
      <c r="T312" s="124"/>
      <c r="U312" s="127"/>
      <c r="V312" s="127"/>
      <c r="W312" s="127"/>
      <c r="X312" s="127"/>
      <c r="Y312" s="364"/>
      <c r="Z312" s="364"/>
      <c r="AA312" s="364"/>
      <c r="AB312" s="364"/>
    </row>
    <row r="313" spans="2:28" ht="12.75" customHeight="1" x14ac:dyDescent="0.2">
      <c r="B313" s="120"/>
      <c r="C313" s="481"/>
      <c r="D313" s="120"/>
      <c r="E313" s="120"/>
      <c r="F313" s="120"/>
      <c r="G313" s="120"/>
      <c r="H313" s="120"/>
      <c r="I313" s="120"/>
      <c r="J313" s="120"/>
      <c r="K313" s="120"/>
      <c r="L313" s="120"/>
      <c r="M313" s="122"/>
      <c r="N313" s="122"/>
      <c r="O313" s="121"/>
      <c r="P313" s="122"/>
      <c r="Q313" s="124"/>
      <c r="R313" s="124"/>
      <c r="S313" s="124"/>
      <c r="T313" s="124"/>
      <c r="U313" s="127"/>
      <c r="V313" s="127"/>
      <c r="W313" s="127"/>
      <c r="X313" s="127"/>
      <c r="Y313" s="364"/>
      <c r="Z313" s="364"/>
      <c r="AA313" s="364"/>
      <c r="AB313" s="364"/>
    </row>
    <row r="314" spans="2:28" ht="12.75" customHeight="1" x14ac:dyDescent="0.2">
      <c r="B314" s="120"/>
      <c r="C314" s="481"/>
      <c r="D314" s="120"/>
      <c r="E314" s="120"/>
      <c r="F314" s="120"/>
      <c r="G314" s="120"/>
      <c r="H314" s="120"/>
      <c r="I314" s="120"/>
      <c r="J314" s="120"/>
      <c r="K314" s="120"/>
      <c r="L314" s="120"/>
      <c r="M314" s="122"/>
      <c r="N314" s="122"/>
      <c r="O314" s="121"/>
      <c r="P314" s="122"/>
      <c r="Q314" s="124"/>
      <c r="R314" s="124"/>
      <c r="S314" s="124"/>
      <c r="T314" s="124"/>
      <c r="U314" s="127"/>
      <c r="V314" s="127"/>
      <c r="W314" s="127"/>
      <c r="X314" s="127"/>
      <c r="Y314" s="364"/>
      <c r="Z314" s="364"/>
      <c r="AA314" s="364"/>
      <c r="AB314" s="364"/>
    </row>
    <row r="315" spans="2:28" ht="12.75" customHeight="1" x14ac:dyDescent="0.2">
      <c r="B315" s="120"/>
      <c r="C315" s="481"/>
      <c r="D315" s="120"/>
      <c r="E315" s="120"/>
      <c r="F315" s="120"/>
      <c r="G315" s="120"/>
      <c r="H315" s="120"/>
      <c r="I315" s="120"/>
      <c r="J315" s="120"/>
      <c r="K315" s="120"/>
      <c r="L315" s="120"/>
      <c r="M315" s="122"/>
      <c r="N315" s="122"/>
      <c r="O315" s="121"/>
      <c r="P315" s="122"/>
      <c r="Q315" s="124"/>
      <c r="R315" s="124"/>
      <c r="S315" s="124"/>
      <c r="T315" s="124"/>
      <c r="U315" s="127"/>
      <c r="V315" s="127"/>
      <c r="W315" s="127"/>
      <c r="X315" s="127"/>
      <c r="Y315" s="364"/>
      <c r="Z315" s="364"/>
      <c r="AA315" s="364"/>
      <c r="AB315" s="364"/>
    </row>
    <row r="316" spans="2:28" ht="12.75" customHeight="1" x14ac:dyDescent="0.2">
      <c r="B316" s="120"/>
      <c r="C316" s="481"/>
      <c r="D316" s="120"/>
      <c r="E316" s="120"/>
      <c r="F316" s="120"/>
      <c r="G316" s="120"/>
      <c r="H316" s="120"/>
      <c r="I316" s="120"/>
      <c r="J316" s="120"/>
      <c r="K316" s="120"/>
      <c r="L316" s="120"/>
      <c r="M316" s="122"/>
      <c r="N316" s="122"/>
      <c r="O316" s="121"/>
      <c r="P316" s="122"/>
      <c r="Q316" s="124"/>
      <c r="R316" s="124"/>
      <c r="S316" s="124"/>
      <c r="T316" s="124"/>
      <c r="U316" s="127"/>
      <c r="V316" s="127"/>
      <c r="W316" s="127"/>
      <c r="X316" s="127"/>
      <c r="Y316" s="364"/>
      <c r="Z316" s="364"/>
      <c r="AA316" s="364"/>
      <c r="AB316" s="364"/>
    </row>
    <row r="317" spans="2:28" ht="12.75" customHeight="1" x14ac:dyDescent="0.2">
      <c r="B317" s="120"/>
      <c r="C317" s="481"/>
      <c r="D317" s="120"/>
      <c r="E317" s="120"/>
      <c r="F317" s="120"/>
      <c r="G317" s="120"/>
      <c r="H317" s="120"/>
      <c r="I317" s="120"/>
      <c r="J317" s="120"/>
      <c r="K317" s="120"/>
      <c r="L317" s="120"/>
      <c r="M317" s="122"/>
      <c r="N317" s="122"/>
      <c r="O317" s="121"/>
      <c r="P317" s="122"/>
      <c r="Q317" s="124"/>
      <c r="R317" s="124"/>
      <c r="S317" s="124"/>
      <c r="T317" s="124"/>
      <c r="U317" s="127"/>
      <c r="V317" s="127"/>
      <c r="W317" s="127"/>
      <c r="X317" s="127"/>
      <c r="Y317" s="364"/>
      <c r="Z317" s="364"/>
      <c r="AA317" s="364"/>
      <c r="AB317" s="364"/>
    </row>
    <row r="318" spans="2:28" ht="12.75" customHeight="1" x14ac:dyDescent="0.2">
      <c r="B318" s="120"/>
      <c r="C318" s="481"/>
      <c r="D318" s="120"/>
      <c r="E318" s="120"/>
      <c r="F318" s="120"/>
      <c r="G318" s="120"/>
      <c r="H318" s="120"/>
      <c r="I318" s="120"/>
      <c r="J318" s="120"/>
      <c r="K318" s="120"/>
      <c r="L318" s="120"/>
      <c r="M318" s="122"/>
      <c r="N318" s="122"/>
      <c r="O318" s="121"/>
      <c r="P318" s="122"/>
      <c r="Q318" s="124"/>
      <c r="R318" s="124"/>
      <c r="S318" s="124"/>
      <c r="T318" s="124"/>
      <c r="U318" s="127"/>
      <c r="V318" s="127"/>
      <c r="W318" s="127"/>
      <c r="X318" s="127"/>
      <c r="Y318" s="364"/>
      <c r="Z318" s="364"/>
      <c r="AA318" s="364"/>
      <c r="AB318" s="364"/>
    </row>
    <row r="319" spans="2:28" ht="12.75" customHeight="1" x14ac:dyDescent="0.2">
      <c r="B319" s="120"/>
      <c r="C319" s="481"/>
      <c r="D319" s="120"/>
      <c r="E319" s="120"/>
      <c r="F319" s="120"/>
      <c r="G319" s="120"/>
      <c r="H319" s="120"/>
      <c r="I319" s="120"/>
      <c r="J319" s="120"/>
      <c r="K319" s="120"/>
      <c r="L319" s="120"/>
      <c r="M319" s="122"/>
      <c r="N319" s="122"/>
      <c r="O319" s="121"/>
      <c r="P319" s="122"/>
      <c r="Q319" s="124"/>
      <c r="R319" s="124"/>
      <c r="S319" s="124"/>
      <c r="T319" s="124"/>
      <c r="U319" s="127"/>
      <c r="V319" s="127"/>
      <c r="W319" s="127"/>
      <c r="X319" s="127"/>
      <c r="Y319" s="364"/>
      <c r="Z319" s="364"/>
      <c r="AA319" s="364"/>
      <c r="AB319" s="364"/>
    </row>
    <row r="320" spans="2:28" ht="12.75" customHeight="1" x14ac:dyDescent="0.2">
      <c r="B320" s="120"/>
      <c r="C320" s="481"/>
      <c r="D320" s="120"/>
      <c r="E320" s="120"/>
      <c r="F320" s="120"/>
      <c r="G320" s="120"/>
      <c r="H320" s="120"/>
      <c r="I320" s="120"/>
      <c r="J320" s="120"/>
      <c r="K320" s="120"/>
      <c r="L320" s="120"/>
      <c r="M320" s="122"/>
      <c r="N320" s="122"/>
      <c r="O320" s="121"/>
      <c r="P320" s="122"/>
      <c r="Q320" s="124"/>
      <c r="R320" s="124"/>
      <c r="S320" s="124"/>
      <c r="T320" s="124"/>
      <c r="U320" s="127"/>
      <c r="V320" s="127"/>
      <c r="W320" s="127"/>
      <c r="X320" s="127"/>
      <c r="Y320" s="364"/>
      <c r="Z320" s="364"/>
      <c r="AA320" s="364"/>
      <c r="AB320" s="364"/>
    </row>
    <row r="321" spans="2:28" ht="12.75" customHeight="1" x14ac:dyDescent="0.2">
      <c r="B321" s="120"/>
      <c r="C321" s="481"/>
      <c r="D321" s="120"/>
      <c r="E321" s="120"/>
      <c r="F321" s="120"/>
      <c r="G321" s="120"/>
      <c r="H321" s="120"/>
      <c r="I321" s="120"/>
      <c r="J321" s="120"/>
      <c r="K321" s="120"/>
      <c r="L321" s="120"/>
      <c r="M321" s="122"/>
      <c r="N321" s="122"/>
      <c r="O321" s="121"/>
      <c r="P321" s="122"/>
      <c r="Q321" s="124"/>
      <c r="R321" s="124"/>
      <c r="S321" s="124"/>
      <c r="T321" s="124"/>
      <c r="U321" s="127"/>
      <c r="V321" s="127"/>
      <c r="W321" s="127"/>
      <c r="X321" s="127"/>
      <c r="Y321" s="364"/>
      <c r="Z321" s="364"/>
      <c r="AA321" s="364"/>
      <c r="AB321" s="364"/>
    </row>
    <row r="322" spans="2:28" ht="12.75" customHeight="1" x14ac:dyDescent="0.2">
      <c r="B322" s="120"/>
      <c r="C322" s="481"/>
      <c r="D322" s="120"/>
      <c r="E322" s="120"/>
      <c r="F322" s="120"/>
      <c r="G322" s="120"/>
      <c r="H322" s="120"/>
      <c r="I322" s="120"/>
      <c r="J322" s="120"/>
      <c r="K322" s="120"/>
      <c r="L322" s="120"/>
      <c r="M322" s="122"/>
      <c r="N322" s="122"/>
      <c r="O322" s="121"/>
      <c r="P322" s="122"/>
      <c r="Q322" s="124"/>
      <c r="R322" s="124"/>
      <c r="S322" s="124"/>
      <c r="T322" s="124"/>
      <c r="U322" s="127"/>
      <c r="V322" s="127"/>
      <c r="W322" s="127"/>
      <c r="X322" s="127"/>
      <c r="Y322" s="364"/>
      <c r="Z322" s="364"/>
      <c r="AA322" s="364"/>
      <c r="AB322" s="364"/>
    </row>
    <row r="323" spans="2:28" ht="12.75" customHeight="1" x14ac:dyDescent="0.2">
      <c r="B323" s="120"/>
      <c r="C323" s="481"/>
      <c r="D323" s="120"/>
      <c r="E323" s="120"/>
      <c r="F323" s="120"/>
      <c r="G323" s="120"/>
      <c r="H323" s="120"/>
      <c r="I323" s="120"/>
      <c r="J323" s="120"/>
      <c r="K323" s="120"/>
      <c r="L323" s="120"/>
      <c r="M323" s="122"/>
      <c r="N323" s="122"/>
      <c r="O323" s="121"/>
      <c r="P323" s="122"/>
      <c r="Q323" s="124"/>
      <c r="R323" s="124"/>
      <c r="S323" s="124"/>
      <c r="T323" s="124"/>
      <c r="U323" s="127"/>
      <c r="V323" s="127"/>
      <c r="W323" s="127"/>
      <c r="X323" s="127"/>
      <c r="Y323" s="364"/>
      <c r="Z323" s="364"/>
      <c r="AA323" s="364"/>
      <c r="AB323" s="364"/>
    </row>
    <row r="324" spans="2:28" ht="12.75" customHeight="1" x14ac:dyDescent="0.2">
      <c r="B324" s="120"/>
      <c r="C324" s="481"/>
      <c r="D324" s="120"/>
      <c r="E324" s="120"/>
      <c r="F324" s="120"/>
      <c r="G324" s="120"/>
      <c r="H324" s="120"/>
      <c r="I324" s="120"/>
      <c r="J324" s="120"/>
      <c r="K324" s="120"/>
      <c r="L324" s="120"/>
      <c r="M324" s="122"/>
      <c r="N324" s="122"/>
      <c r="O324" s="121"/>
      <c r="P324" s="122"/>
      <c r="Q324" s="124"/>
      <c r="R324" s="124"/>
      <c r="S324" s="124"/>
      <c r="T324" s="124"/>
      <c r="U324" s="127"/>
      <c r="V324" s="127"/>
      <c r="W324" s="127"/>
      <c r="X324" s="127"/>
      <c r="Y324" s="364"/>
      <c r="Z324" s="364"/>
      <c r="AA324" s="364"/>
      <c r="AB324" s="364"/>
    </row>
    <row r="325" spans="2:28" ht="12.75" customHeight="1" x14ac:dyDescent="0.2">
      <c r="B325" s="120"/>
      <c r="C325" s="481"/>
      <c r="D325" s="120"/>
      <c r="E325" s="120"/>
      <c r="F325" s="120"/>
      <c r="G325" s="120"/>
      <c r="H325" s="120"/>
      <c r="I325" s="120"/>
      <c r="J325" s="120"/>
      <c r="K325" s="120"/>
      <c r="L325" s="120"/>
      <c r="M325" s="122"/>
      <c r="N325" s="122"/>
      <c r="O325" s="121"/>
      <c r="P325" s="122"/>
      <c r="Q325" s="124"/>
      <c r="R325" s="124"/>
      <c r="S325" s="124"/>
      <c r="T325" s="124"/>
      <c r="U325" s="127"/>
      <c r="V325" s="127"/>
      <c r="W325" s="127"/>
      <c r="X325" s="127"/>
      <c r="Y325" s="364"/>
      <c r="Z325" s="364"/>
      <c r="AA325" s="364"/>
      <c r="AB325" s="364"/>
    </row>
    <row r="326" spans="2:28" ht="12.75" customHeight="1" x14ac:dyDescent="0.2">
      <c r="B326" s="120"/>
      <c r="C326" s="481"/>
      <c r="D326" s="120"/>
      <c r="E326" s="120"/>
      <c r="F326" s="120"/>
      <c r="G326" s="120"/>
      <c r="H326" s="120"/>
      <c r="I326" s="120"/>
      <c r="J326" s="120"/>
      <c r="K326" s="120"/>
      <c r="L326" s="120"/>
      <c r="M326" s="122"/>
      <c r="N326" s="122"/>
      <c r="O326" s="121"/>
      <c r="P326" s="122"/>
      <c r="Q326" s="124"/>
      <c r="R326" s="124"/>
      <c r="S326" s="124"/>
      <c r="T326" s="124"/>
      <c r="U326" s="127"/>
      <c r="V326" s="127"/>
      <c r="W326" s="127"/>
      <c r="X326" s="127"/>
      <c r="Y326" s="364"/>
      <c r="Z326" s="364"/>
      <c r="AA326" s="364"/>
      <c r="AB326" s="364"/>
    </row>
    <row r="327" spans="2:28" ht="12.75" customHeight="1" x14ac:dyDescent="0.2">
      <c r="B327" s="120"/>
      <c r="C327" s="481"/>
      <c r="D327" s="120"/>
      <c r="E327" s="120"/>
      <c r="F327" s="120"/>
      <c r="G327" s="120"/>
      <c r="H327" s="120"/>
      <c r="I327" s="120"/>
      <c r="J327" s="120"/>
      <c r="K327" s="120"/>
      <c r="L327" s="120"/>
      <c r="M327" s="122"/>
      <c r="N327" s="122"/>
      <c r="O327" s="121"/>
      <c r="P327" s="122"/>
      <c r="Q327" s="124"/>
      <c r="R327" s="124"/>
      <c r="S327" s="124"/>
      <c r="T327" s="124"/>
      <c r="U327" s="127"/>
      <c r="V327" s="127"/>
      <c r="W327" s="127"/>
      <c r="X327" s="127"/>
      <c r="Y327" s="364"/>
      <c r="Z327" s="364"/>
      <c r="AA327" s="364"/>
      <c r="AB327" s="364"/>
    </row>
    <row r="328" spans="2:28" ht="12.75" customHeight="1" x14ac:dyDescent="0.2">
      <c r="B328" s="120"/>
      <c r="C328" s="481"/>
      <c r="D328" s="120"/>
      <c r="E328" s="120"/>
      <c r="F328" s="120"/>
      <c r="G328" s="120"/>
      <c r="H328" s="120"/>
      <c r="I328" s="120"/>
      <c r="J328" s="120"/>
      <c r="K328" s="120"/>
      <c r="L328" s="120"/>
      <c r="M328" s="122"/>
      <c r="N328" s="122"/>
      <c r="O328" s="121"/>
      <c r="P328" s="122"/>
      <c r="Q328" s="124"/>
      <c r="R328" s="124"/>
      <c r="S328" s="124"/>
      <c r="T328" s="124"/>
      <c r="U328" s="127"/>
      <c r="V328" s="127"/>
      <c r="W328" s="127"/>
      <c r="X328" s="127"/>
      <c r="Y328" s="364"/>
      <c r="Z328" s="364"/>
      <c r="AA328" s="364"/>
      <c r="AB328" s="364"/>
    </row>
    <row r="329" spans="2:28" ht="12.75" customHeight="1" x14ac:dyDescent="0.2">
      <c r="B329" s="120"/>
      <c r="C329" s="481"/>
      <c r="D329" s="120"/>
      <c r="E329" s="120"/>
      <c r="F329" s="120"/>
      <c r="G329" s="120"/>
      <c r="H329" s="120"/>
      <c r="I329" s="120"/>
      <c r="J329" s="120"/>
      <c r="K329" s="120"/>
      <c r="L329" s="120"/>
      <c r="M329" s="122"/>
      <c r="N329" s="122"/>
      <c r="O329" s="121"/>
      <c r="P329" s="122"/>
      <c r="Q329" s="124"/>
      <c r="R329" s="124"/>
      <c r="S329" s="124"/>
      <c r="T329" s="124"/>
      <c r="U329" s="127"/>
      <c r="V329" s="127"/>
      <c r="W329" s="127"/>
      <c r="X329" s="127"/>
      <c r="Y329" s="364"/>
      <c r="Z329" s="364"/>
      <c r="AA329" s="364"/>
      <c r="AB329" s="364"/>
    </row>
    <row r="330" spans="2:28" ht="12.75" customHeight="1" x14ac:dyDescent="0.2">
      <c r="B330" s="120"/>
      <c r="C330" s="481"/>
      <c r="D330" s="120"/>
      <c r="E330" s="120"/>
      <c r="F330" s="120"/>
      <c r="G330" s="120"/>
      <c r="H330" s="120"/>
      <c r="I330" s="120"/>
      <c r="J330" s="120"/>
      <c r="K330" s="120"/>
      <c r="L330" s="120"/>
      <c r="M330" s="122"/>
      <c r="N330" s="122"/>
      <c r="O330" s="121"/>
      <c r="P330" s="122"/>
      <c r="Q330" s="124"/>
      <c r="R330" s="124"/>
      <c r="S330" s="124"/>
      <c r="T330" s="124"/>
      <c r="U330" s="127"/>
      <c r="V330" s="127"/>
      <c r="W330" s="127"/>
      <c r="X330" s="127"/>
      <c r="Y330" s="364"/>
      <c r="Z330" s="364"/>
      <c r="AA330" s="364"/>
      <c r="AB330" s="364"/>
    </row>
    <row r="331" spans="2:28" ht="12.75" customHeight="1" x14ac:dyDescent="0.2">
      <c r="B331" s="120"/>
      <c r="C331" s="481"/>
      <c r="D331" s="120"/>
      <c r="E331" s="120"/>
      <c r="F331" s="120"/>
      <c r="G331" s="120"/>
      <c r="H331" s="120"/>
      <c r="I331" s="120"/>
      <c r="J331" s="120"/>
      <c r="K331" s="120"/>
      <c r="L331" s="120"/>
      <c r="M331" s="122"/>
      <c r="N331" s="122"/>
      <c r="O331" s="121"/>
      <c r="P331" s="122"/>
      <c r="Q331" s="124"/>
      <c r="R331" s="124"/>
      <c r="S331" s="124"/>
      <c r="T331" s="124"/>
      <c r="U331" s="127"/>
      <c r="V331" s="127"/>
      <c r="W331" s="127"/>
      <c r="X331" s="127"/>
      <c r="Y331" s="364"/>
      <c r="Z331" s="364"/>
      <c r="AA331" s="364"/>
      <c r="AB331" s="364"/>
    </row>
    <row r="332" spans="2:28" ht="12.75" customHeight="1" x14ac:dyDescent="0.2">
      <c r="B332" s="120"/>
      <c r="C332" s="481"/>
      <c r="D332" s="120"/>
      <c r="E332" s="120"/>
      <c r="F332" s="120"/>
      <c r="G332" s="120"/>
      <c r="H332" s="120"/>
      <c r="I332" s="120"/>
      <c r="J332" s="120"/>
      <c r="K332" s="120"/>
      <c r="L332" s="120"/>
      <c r="M332" s="122"/>
      <c r="N332" s="122"/>
      <c r="O332" s="121"/>
      <c r="P332" s="122"/>
      <c r="Q332" s="124"/>
      <c r="R332" s="124"/>
      <c r="S332" s="124"/>
      <c r="T332" s="124"/>
      <c r="U332" s="127"/>
      <c r="V332" s="127"/>
      <c r="W332" s="127"/>
      <c r="X332" s="127"/>
      <c r="Y332" s="364"/>
      <c r="Z332" s="364"/>
      <c r="AA332" s="364"/>
      <c r="AB332" s="364"/>
    </row>
    <row r="333" spans="2:28" ht="12.75" customHeight="1" x14ac:dyDescent="0.2">
      <c r="B333" s="120"/>
      <c r="C333" s="481"/>
      <c r="D333" s="120"/>
      <c r="E333" s="120"/>
      <c r="F333" s="120"/>
      <c r="G333" s="120"/>
      <c r="H333" s="120"/>
      <c r="I333" s="120"/>
      <c r="J333" s="120"/>
      <c r="K333" s="120"/>
      <c r="L333" s="120"/>
      <c r="M333" s="122"/>
      <c r="N333" s="122"/>
      <c r="O333" s="121"/>
      <c r="P333" s="122"/>
      <c r="Q333" s="124"/>
      <c r="R333" s="124"/>
      <c r="S333" s="124"/>
      <c r="T333" s="124"/>
      <c r="U333" s="127"/>
      <c r="V333" s="127"/>
      <c r="W333" s="127"/>
      <c r="X333" s="127"/>
      <c r="Y333" s="364"/>
      <c r="Z333" s="364"/>
      <c r="AA333" s="364"/>
      <c r="AB333" s="364"/>
    </row>
    <row r="334" spans="2:28" ht="12.75" customHeight="1" x14ac:dyDescent="0.2">
      <c r="B334" s="120"/>
      <c r="C334" s="481"/>
      <c r="D334" s="120"/>
      <c r="E334" s="120"/>
      <c r="F334" s="120"/>
      <c r="G334" s="120"/>
      <c r="H334" s="120"/>
      <c r="I334" s="120"/>
      <c r="J334" s="120"/>
      <c r="K334" s="120"/>
      <c r="L334" s="120"/>
      <c r="M334" s="122"/>
      <c r="N334" s="122"/>
      <c r="O334" s="121"/>
      <c r="P334" s="122"/>
      <c r="Q334" s="124"/>
      <c r="R334" s="124"/>
      <c r="S334" s="124"/>
      <c r="T334" s="124"/>
      <c r="U334" s="127"/>
      <c r="V334" s="127"/>
      <c r="W334" s="127"/>
      <c r="X334" s="127"/>
      <c r="Y334" s="364"/>
      <c r="Z334" s="364"/>
      <c r="AA334" s="364"/>
      <c r="AB334" s="364"/>
    </row>
    <row r="335" spans="2:28" ht="12.75" customHeight="1" x14ac:dyDescent="0.2">
      <c r="B335" s="120"/>
      <c r="C335" s="481"/>
      <c r="D335" s="120"/>
      <c r="E335" s="120"/>
      <c r="F335" s="120"/>
      <c r="G335" s="120"/>
      <c r="H335" s="120"/>
      <c r="I335" s="120"/>
      <c r="J335" s="120"/>
      <c r="K335" s="120"/>
      <c r="L335" s="120"/>
      <c r="M335" s="122"/>
      <c r="N335" s="122"/>
      <c r="O335" s="121"/>
      <c r="P335" s="122"/>
      <c r="Q335" s="124"/>
      <c r="R335" s="124"/>
      <c r="S335" s="124"/>
      <c r="T335" s="124"/>
      <c r="U335" s="127"/>
      <c r="V335" s="127"/>
      <c r="W335" s="127"/>
      <c r="X335" s="127"/>
      <c r="Y335" s="364"/>
      <c r="Z335" s="364"/>
      <c r="AA335" s="364"/>
      <c r="AB335" s="364"/>
    </row>
    <row r="336" spans="2:28" ht="12.75" customHeight="1" x14ac:dyDescent="0.2">
      <c r="B336" s="120"/>
      <c r="C336" s="481"/>
      <c r="D336" s="120"/>
      <c r="E336" s="120"/>
      <c r="F336" s="120"/>
      <c r="G336" s="120"/>
      <c r="H336" s="120"/>
      <c r="I336" s="120"/>
      <c r="J336" s="120"/>
      <c r="K336" s="120"/>
      <c r="L336" s="120"/>
      <c r="M336" s="122"/>
      <c r="N336" s="122"/>
      <c r="O336" s="121"/>
      <c r="P336" s="122"/>
      <c r="Q336" s="124"/>
      <c r="R336" s="124"/>
      <c r="S336" s="124"/>
      <c r="T336" s="124"/>
      <c r="U336" s="127"/>
      <c r="V336" s="127"/>
      <c r="W336" s="127"/>
      <c r="X336" s="127"/>
      <c r="Y336" s="364"/>
      <c r="Z336" s="364"/>
      <c r="AA336" s="364"/>
      <c r="AB336" s="364"/>
    </row>
    <row r="337" spans="2:28" ht="12.75" customHeight="1" x14ac:dyDescent="0.2">
      <c r="B337" s="120"/>
      <c r="C337" s="481"/>
      <c r="D337" s="120"/>
      <c r="E337" s="120"/>
      <c r="F337" s="120"/>
      <c r="G337" s="120"/>
      <c r="H337" s="120"/>
      <c r="I337" s="120"/>
      <c r="J337" s="120"/>
      <c r="K337" s="120"/>
      <c r="L337" s="120"/>
      <c r="M337" s="122"/>
      <c r="N337" s="122"/>
      <c r="O337" s="121"/>
      <c r="P337" s="122"/>
      <c r="Q337" s="124"/>
      <c r="R337" s="124"/>
      <c r="S337" s="124"/>
      <c r="T337" s="124"/>
      <c r="U337" s="127"/>
      <c r="V337" s="127"/>
      <c r="W337" s="127"/>
      <c r="X337" s="127"/>
      <c r="Y337" s="364"/>
      <c r="Z337" s="364"/>
      <c r="AA337" s="364"/>
      <c r="AB337" s="364"/>
    </row>
    <row r="338" spans="2:28" ht="12.75" customHeight="1" x14ac:dyDescent="0.2">
      <c r="B338" s="120"/>
      <c r="C338" s="481"/>
      <c r="D338" s="120"/>
      <c r="E338" s="120"/>
      <c r="F338" s="120"/>
      <c r="G338" s="120"/>
      <c r="H338" s="120"/>
      <c r="I338" s="120"/>
      <c r="J338" s="120"/>
      <c r="K338" s="120"/>
      <c r="L338" s="120"/>
      <c r="M338" s="122"/>
      <c r="N338" s="122"/>
      <c r="O338" s="121"/>
      <c r="P338" s="122"/>
      <c r="Q338" s="124"/>
      <c r="R338" s="124"/>
      <c r="S338" s="124"/>
      <c r="T338" s="124"/>
      <c r="U338" s="127"/>
      <c r="V338" s="127"/>
      <c r="W338" s="127"/>
      <c r="X338" s="127"/>
      <c r="Y338" s="364"/>
      <c r="Z338" s="364"/>
      <c r="AA338" s="364"/>
      <c r="AB338" s="364"/>
    </row>
    <row r="339" spans="2:28" ht="12.75" customHeight="1" x14ac:dyDescent="0.2">
      <c r="B339" s="120"/>
      <c r="C339" s="481"/>
      <c r="D339" s="120"/>
      <c r="E339" s="120"/>
      <c r="F339" s="120"/>
      <c r="G339" s="120"/>
      <c r="H339" s="120"/>
      <c r="I339" s="120"/>
      <c r="J339" s="120"/>
      <c r="K339" s="120"/>
      <c r="L339" s="120"/>
      <c r="M339" s="122"/>
      <c r="N339" s="122"/>
      <c r="O339" s="121"/>
      <c r="P339" s="122"/>
      <c r="Q339" s="124"/>
      <c r="R339" s="124"/>
      <c r="S339" s="124"/>
      <c r="T339" s="124"/>
      <c r="U339" s="127"/>
      <c r="V339" s="127"/>
      <c r="W339" s="127"/>
      <c r="X339" s="127"/>
      <c r="Y339" s="364"/>
      <c r="Z339" s="364"/>
      <c r="AA339" s="364"/>
      <c r="AB339" s="364"/>
    </row>
    <row r="340" spans="2:28" ht="12.75" customHeight="1" x14ac:dyDescent="0.2">
      <c r="B340" s="120"/>
      <c r="C340" s="481"/>
      <c r="D340" s="120"/>
      <c r="E340" s="120"/>
      <c r="F340" s="120"/>
      <c r="G340" s="120"/>
      <c r="H340" s="120"/>
      <c r="I340" s="120"/>
      <c r="J340" s="120"/>
      <c r="K340" s="120"/>
      <c r="L340" s="120"/>
      <c r="M340" s="122"/>
      <c r="N340" s="122"/>
      <c r="O340" s="121"/>
      <c r="P340" s="122"/>
      <c r="Q340" s="124"/>
      <c r="R340" s="124"/>
      <c r="S340" s="124"/>
      <c r="T340" s="124"/>
      <c r="U340" s="127"/>
      <c r="V340" s="127"/>
      <c r="W340" s="127"/>
      <c r="X340" s="127"/>
      <c r="Y340" s="364"/>
      <c r="Z340" s="364"/>
      <c r="AA340" s="364"/>
      <c r="AB340" s="364"/>
    </row>
    <row r="341" spans="2:28" ht="12.75" customHeight="1" x14ac:dyDescent="0.2">
      <c r="B341" s="120"/>
      <c r="C341" s="481"/>
      <c r="D341" s="120"/>
      <c r="E341" s="120"/>
      <c r="F341" s="120"/>
      <c r="G341" s="120"/>
      <c r="H341" s="120"/>
      <c r="I341" s="120"/>
      <c r="J341" s="120"/>
      <c r="K341" s="120"/>
      <c r="L341" s="120"/>
      <c r="M341" s="122"/>
      <c r="N341" s="122"/>
      <c r="O341" s="121"/>
      <c r="P341" s="122"/>
      <c r="Q341" s="124"/>
      <c r="R341" s="124"/>
      <c r="S341" s="124"/>
      <c r="T341" s="124"/>
      <c r="U341" s="127"/>
      <c r="V341" s="127"/>
      <c r="W341" s="127"/>
      <c r="X341" s="127"/>
      <c r="Y341" s="364"/>
      <c r="Z341" s="364"/>
      <c r="AA341" s="364"/>
      <c r="AB341" s="364"/>
    </row>
    <row r="342" spans="2:28" ht="12.75" customHeight="1" x14ac:dyDescent="0.2">
      <c r="B342" s="120"/>
      <c r="C342" s="481"/>
      <c r="D342" s="120"/>
      <c r="E342" s="120"/>
      <c r="F342" s="120"/>
      <c r="G342" s="120"/>
      <c r="H342" s="120"/>
      <c r="I342" s="120"/>
      <c r="J342" s="120"/>
      <c r="K342" s="120"/>
      <c r="L342" s="120"/>
      <c r="M342" s="122"/>
      <c r="N342" s="122"/>
      <c r="O342" s="121"/>
      <c r="P342" s="122"/>
      <c r="Q342" s="124"/>
      <c r="R342" s="124"/>
      <c r="S342" s="124"/>
      <c r="T342" s="124"/>
      <c r="U342" s="127"/>
      <c r="V342" s="127"/>
      <c r="W342" s="127"/>
      <c r="X342" s="127"/>
      <c r="Y342" s="364"/>
      <c r="Z342" s="364"/>
      <c r="AA342" s="364"/>
      <c r="AB342" s="364"/>
    </row>
    <row r="343" spans="2:28" ht="12.75" customHeight="1" x14ac:dyDescent="0.2">
      <c r="B343" s="120"/>
      <c r="C343" s="481"/>
      <c r="D343" s="120"/>
      <c r="E343" s="120"/>
      <c r="F343" s="120"/>
      <c r="G343" s="120"/>
      <c r="H343" s="120"/>
      <c r="I343" s="120"/>
      <c r="J343" s="120"/>
      <c r="K343" s="120"/>
      <c r="L343" s="120"/>
      <c r="M343" s="122"/>
      <c r="N343" s="122"/>
      <c r="O343" s="121"/>
      <c r="P343" s="122"/>
      <c r="Q343" s="124"/>
      <c r="R343" s="124"/>
      <c r="S343" s="124"/>
      <c r="T343" s="124"/>
      <c r="U343" s="127"/>
      <c r="V343" s="127"/>
      <c r="W343" s="127"/>
      <c r="X343" s="127"/>
      <c r="Y343" s="364"/>
      <c r="Z343" s="364"/>
      <c r="AA343" s="364"/>
      <c r="AB343" s="364"/>
    </row>
    <row r="344" spans="2:28" ht="12.75" customHeight="1" x14ac:dyDescent="0.2">
      <c r="B344" s="120"/>
      <c r="C344" s="481"/>
      <c r="D344" s="120"/>
      <c r="E344" s="120"/>
      <c r="F344" s="120"/>
      <c r="G344" s="120"/>
      <c r="H344" s="120"/>
      <c r="I344" s="120"/>
      <c r="J344" s="120"/>
      <c r="K344" s="120"/>
      <c r="L344" s="120"/>
      <c r="M344" s="122"/>
      <c r="N344" s="122"/>
      <c r="O344" s="121"/>
      <c r="P344" s="122"/>
      <c r="Q344" s="124"/>
      <c r="R344" s="124"/>
      <c r="S344" s="124"/>
      <c r="T344" s="124"/>
      <c r="U344" s="127"/>
      <c r="V344" s="127"/>
      <c r="W344" s="127"/>
      <c r="X344" s="127"/>
      <c r="Y344" s="364"/>
      <c r="Z344" s="364"/>
      <c r="AA344" s="364"/>
      <c r="AB344" s="364"/>
    </row>
    <row r="345" spans="2:28" ht="12.75" customHeight="1" x14ac:dyDescent="0.2">
      <c r="B345" s="120"/>
      <c r="C345" s="481"/>
      <c r="D345" s="120"/>
      <c r="E345" s="120"/>
      <c r="F345" s="120"/>
      <c r="G345" s="120"/>
      <c r="H345" s="120"/>
      <c r="I345" s="120"/>
      <c r="J345" s="120"/>
      <c r="K345" s="120"/>
      <c r="L345" s="120"/>
      <c r="M345" s="122"/>
      <c r="N345" s="122"/>
      <c r="O345" s="121"/>
      <c r="P345" s="122"/>
      <c r="Q345" s="124"/>
      <c r="R345" s="124"/>
      <c r="S345" s="124"/>
      <c r="T345" s="124"/>
      <c r="U345" s="127"/>
      <c r="V345" s="127"/>
      <c r="W345" s="127"/>
      <c r="X345" s="127"/>
      <c r="Y345" s="364"/>
      <c r="Z345" s="364"/>
      <c r="AA345" s="364"/>
      <c r="AB345" s="364"/>
    </row>
    <row r="346" spans="2:28" ht="12.75" customHeight="1" x14ac:dyDescent="0.2">
      <c r="B346" s="120"/>
      <c r="C346" s="481"/>
      <c r="D346" s="120"/>
      <c r="E346" s="120"/>
      <c r="F346" s="120"/>
      <c r="G346" s="120"/>
      <c r="H346" s="120"/>
      <c r="I346" s="120"/>
      <c r="J346" s="120"/>
      <c r="K346" s="120"/>
      <c r="L346" s="120"/>
      <c r="M346" s="122"/>
      <c r="N346" s="122"/>
      <c r="O346" s="121"/>
      <c r="P346" s="122"/>
      <c r="Q346" s="124"/>
      <c r="R346" s="124"/>
      <c r="S346" s="124"/>
      <c r="T346" s="124"/>
      <c r="U346" s="127"/>
      <c r="V346" s="127"/>
      <c r="W346" s="127"/>
      <c r="X346" s="127"/>
      <c r="Y346" s="364"/>
      <c r="Z346" s="364"/>
      <c r="AA346" s="364"/>
      <c r="AB346" s="364"/>
    </row>
    <row r="347" spans="2:28" ht="12.75" customHeight="1" x14ac:dyDescent="0.2">
      <c r="B347" s="120"/>
      <c r="C347" s="481"/>
      <c r="D347" s="120"/>
      <c r="E347" s="120"/>
      <c r="F347" s="120"/>
      <c r="G347" s="120"/>
      <c r="H347" s="120"/>
      <c r="I347" s="120"/>
      <c r="J347" s="120"/>
      <c r="K347" s="120"/>
      <c r="L347" s="120"/>
      <c r="M347" s="122"/>
      <c r="N347" s="122"/>
      <c r="O347" s="121"/>
      <c r="P347" s="122"/>
      <c r="Q347" s="124"/>
      <c r="R347" s="124"/>
      <c r="S347" s="124"/>
      <c r="T347" s="124"/>
      <c r="U347" s="127"/>
      <c r="V347" s="127"/>
      <c r="W347" s="127"/>
      <c r="X347" s="127"/>
      <c r="Y347" s="364"/>
      <c r="Z347" s="364"/>
      <c r="AA347" s="364"/>
      <c r="AB347" s="364"/>
    </row>
    <row r="348" spans="2:28" ht="12.75" customHeight="1" x14ac:dyDescent="0.2">
      <c r="B348" s="120"/>
      <c r="C348" s="481"/>
      <c r="D348" s="120"/>
      <c r="E348" s="120"/>
      <c r="F348" s="120"/>
      <c r="G348" s="120"/>
      <c r="H348" s="120"/>
      <c r="I348" s="120"/>
      <c r="J348" s="120"/>
      <c r="K348" s="120"/>
      <c r="L348" s="120"/>
      <c r="M348" s="122"/>
      <c r="N348" s="122"/>
      <c r="O348" s="121"/>
      <c r="P348" s="122"/>
      <c r="Q348" s="124"/>
      <c r="R348" s="124"/>
      <c r="S348" s="124"/>
      <c r="T348" s="124"/>
      <c r="U348" s="127"/>
      <c r="V348" s="127"/>
      <c r="W348" s="127"/>
      <c r="X348" s="127"/>
      <c r="Y348" s="364"/>
      <c r="Z348" s="364"/>
      <c r="AA348" s="364"/>
      <c r="AB348" s="364"/>
    </row>
    <row r="349" spans="2:28" ht="12.75" customHeight="1" x14ac:dyDescent="0.2">
      <c r="B349" s="120"/>
      <c r="C349" s="481"/>
      <c r="D349" s="120"/>
      <c r="E349" s="120"/>
      <c r="F349" s="120"/>
      <c r="G349" s="120"/>
      <c r="H349" s="120"/>
      <c r="I349" s="120"/>
      <c r="J349" s="120"/>
      <c r="K349" s="120"/>
      <c r="L349" s="120"/>
      <c r="M349" s="122"/>
      <c r="N349" s="122"/>
      <c r="O349" s="121"/>
      <c r="P349" s="122"/>
      <c r="Q349" s="124"/>
      <c r="R349" s="124"/>
      <c r="S349" s="124"/>
      <c r="T349" s="124"/>
      <c r="U349" s="127"/>
      <c r="V349" s="127"/>
      <c r="W349" s="127"/>
      <c r="X349" s="127"/>
      <c r="Y349" s="364"/>
      <c r="Z349" s="364"/>
      <c r="AA349" s="364"/>
      <c r="AB349" s="364"/>
    </row>
    <row r="350" spans="2:28" ht="12.75" customHeight="1" x14ac:dyDescent="0.2">
      <c r="B350" s="120"/>
      <c r="C350" s="481"/>
      <c r="D350" s="120"/>
      <c r="E350" s="120"/>
      <c r="F350" s="120"/>
      <c r="G350" s="120"/>
      <c r="H350" s="120"/>
      <c r="I350" s="120"/>
      <c r="J350" s="120"/>
      <c r="K350" s="120"/>
      <c r="L350" s="120"/>
      <c r="M350" s="122"/>
      <c r="N350" s="122"/>
      <c r="O350" s="121"/>
      <c r="P350" s="122"/>
      <c r="Q350" s="124"/>
      <c r="R350" s="124"/>
      <c r="S350" s="124"/>
      <c r="T350" s="124"/>
      <c r="U350" s="127"/>
      <c r="V350" s="127"/>
      <c r="W350" s="127"/>
      <c r="X350" s="127"/>
      <c r="Y350" s="364"/>
      <c r="Z350" s="364"/>
      <c r="AA350" s="364"/>
      <c r="AB350" s="364"/>
    </row>
    <row r="351" spans="2:28" ht="12.75" customHeight="1" x14ac:dyDescent="0.2">
      <c r="B351" s="120"/>
      <c r="C351" s="481"/>
      <c r="D351" s="375"/>
      <c r="E351" s="376"/>
      <c r="F351" s="120"/>
      <c r="G351" s="120"/>
      <c r="H351" s="120"/>
      <c r="I351" s="120"/>
      <c r="J351" s="120"/>
      <c r="K351" s="120"/>
      <c r="L351" s="120"/>
      <c r="M351" s="121"/>
      <c r="N351" s="121"/>
      <c r="O351" s="121"/>
      <c r="P351" s="122"/>
      <c r="Q351" s="123"/>
      <c r="R351" s="123"/>
      <c r="S351" s="124"/>
      <c r="T351" s="124"/>
      <c r="U351" s="127"/>
      <c r="V351" s="127"/>
      <c r="W351" s="127"/>
      <c r="X351" s="127"/>
      <c r="Y351" s="364"/>
      <c r="Z351" s="364"/>
      <c r="AA351" s="364"/>
      <c r="AB351" s="364"/>
    </row>
    <row r="352" spans="2:28" ht="12.75" customHeight="1" x14ac:dyDescent="0.2">
      <c r="B352" s="120"/>
      <c r="C352" s="481"/>
      <c r="D352" s="120"/>
      <c r="E352" s="120"/>
      <c r="F352" s="120"/>
      <c r="G352" s="120"/>
      <c r="H352" s="120"/>
      <c r="I352" s="120"/>
      <c r="J352" s="120"/>
      <c r="K352" s="120"/>
      <c r="L352" s="120"/>
      <c r="M352" s="122"/>
      <c r="N352" s="122"/>
      <c r="O352" s="121"/>
      <c r="P352" s="122"/>
      <c r="Q352" s="124"/>
      <c r="R352" s="124"/>
      <c r="S352" s="124"/>
      <c r="T352" s="124"/>
      <c r="U352" s="127"/>
      <c r="V352" s="127"/>
      <c r="W352" s="127"/>
      <c r="X352" s="127"/>
      <c r="Y352" s="364"/>
      <c r="Z352" s="364"/>
      <c r="AA352" s="364"/>
      <c r="AB352" s="364"/>
    </row>
    <row r="353" spans="2:28" ht="12.75" customHeight="1" x14ac:dyDescent="0.2">
      <c r="B353" s="120"/>
      <c r="C353" s="481"/>
      <c r="D353" s="120"/>
      <c r="E353" s="120"/>
      <c r="F353" s="120"/>
      <c r="G353" s="120"/>
      <c r="H353" s="120"/>
      <c r="I353" s="120"/>
      <c r="J353" s="120"/>
      <c r="K353" s="120"/>
      <c r="L353" s="120"/>
      <c r="M353" s="122"/>
      <c r="N353" s="122"/>
      <c r="O353" s="121"/>
      <c r="P353" s="122"/>
      <c r="Q353" s="124"/>
      <c r="R353" s="124"/>
      <c r="S353" s="124"/>
      <c r="T353" s="124"/>
      <c r="U353" s="127"/>
      <c r="V353" s="127"/>
      <c r="W353" s="127"/>
      <c r="X353" s="127"/>
      <c r="Y353" s="364"/>
      <c r="Z353" s="364"/>
      <c r="AA353" s="364"/>
      <c r="AB353" s="364"/>
    </row>
    <row r="354" spans="2:28" ht="12.75" customHeight="1" x14ac:dyDescent="0.2">
      <c r="B354" s="120"/>
      <c r="C354" s="481"/>
      <c r="D354" s="120"/>
      <c r="E354" s="120"/>
      <c r="F354" s="120"/>
      <c r="G354" s="120"/>
      <c r="H354" s="120"/>
      <c r="I354" s="120"/>
      <c r="J354" s="120"/>
      <c r="K354" s="120"/>
      <c r="L354" s="120"/>
      <c r="M354" s="122"/>
      <c r="N354" s="122"/>
      <c r="O354" s="121"/>
      <c r="P354" s="122"/>
      <c r="Q354" s="124"/>
      <c r="R354" s="124"/>
      <c r="S354" s="124"/>
      <c r="T354" s="124"/>
      <c r="U354" s="127"/>
      <c r="V354" s="127"/>
      <c r="W354" s="127"/>
      <c r="X354" s="127"/>
      <c r="Y354" s="364"/>
      <c r="Z354" s="364"/>
      <c r="AA354" s="364"/>
      <c r="AB354" s="364"/>
    </row>
    <row r="355" spans="2:28" ht="12.75" customHeight="1" x14ac:dyDescent="0.2">
      <c r="B355" s="120"/>
      <c r="C355" s="481"/>
      <c r="D355" s="120"/>
      <c r="E355" s="120"/>
      <c r="F355" s="120"/>
      <c r="G355" s="120"/>
      <c r="H355" s="120"/>
      <c r="I355" s="120"/>
      <c r="J355" s="120"/>
      <c r="K355" s="120"/>
      <c r="L355" s="120"/>
      <c r="M355" s="122"/>
      <c r="N355" s="122"/>
      <c r="O355" s="121"/>
      <c r="P355" s="122"/>
      <c r="Q355" s="124"/>
      <c r="R355" s="124"/>
      <c r="S355" s="124"/>
      <c r="T355" s="124"/>
      <c r="U355" s="127"/>
      <c r="V355" s="127"/>
      <c r="W355" s="127"/>
      <c r="X355" s="127"/>
      <c r="Y355" s="364"/>
      <c r="Z355" s="364"/>
      <c r="AA355" s="364"/>
      <c r="AB355" s="364"/>
    </row>
    <row r="356" spans="2:28" ht="12.75" customHeight="1" x14ac:dyDescent="0.2">
      <c r="B356" s="120"/>
      <c r="C356" s="481"/>
      <c r="D356" s="120"/>
      <c r="E356" s="120"/>
      <c r="F356" s="120"/>
      <c r="G356" s="120"/>
      <c r="H356" s="120"/>
      <c r="I356" s="120"/>
      <c r="J356" s="120"/>
      <c r="K356" s="120"/>
      <c r="L356" s="120"/>
      <c r="M356" s="122"/>
      <c r="N356" s="122"/>
      <c r="O356" s="121"/>
      <c r="P356" s="122"/>
      <c r="Q356" s="124"/>
      <c r="R356" s="124"/>
      <c r="S356" s="124"/>
      <c r="T356" s="124"/>
      <c r="U356" s="127"/>
      <c r="V356" s="127"/>
      <c r="W356" s="127"/>
      <c r="X356" s="127"/>
      <c r="Y356" s="364"/>
      <c r="Z356" s="364"/>
      <c r="AA356" s="364"/>
      <c r="AB356" s="364"/>
    </row>
    <row r="357" spans="2:28" ht="12.75" customHeight="1" x14ac:dyDescent="0.2">
      <c r="B357" s="120"/>
      <c r="C357" s="481"/>
      <c r="D357" s="120"/>
      <c r="E357" s="120"/>
      <c r="F357" s="120"/>
      <c r="G357" s="120"/>
      <c r="H357" s="120"/>
      <c r="I357" s="120"/>
      <c r="J357" s="120"/>
      <c r="K357" s="120"/>
      <c r="L357" s="120"/>
      <c r="M357" s="122"/>
      <c r="N357" s="122"/>
      <c r="O357" s="121"/>
      <c r="P357" s="122"/>
      <c r="Q357" s="124"/>
      <c r="R357" s="124"/>
      <c r="S357" s="124"/>
      <c r="T357" s="124"/>
      <c r="U357" s="127"/>
      <c r="V357" s="127"/>
      <c r="W357" s="127"/>
      <c r="X357" s="127"/>
      <c r="Y357" s="364"/>
      <c r="Z357" s="364"/>
      <c r="AA357" s="364"/>
      <c r="AB357" s="364"/>
    </row>
    <row r="358" spans="2:28" ht="12.75" customHeight="1" x14ac:dyDescent="0.2">
      <c r="B358" s="120"/>
      <c r="C358" s="481"/>
      <c r="D358" s="120"/>
      <c r="E358" s="120"/>
      <c r="F358" s="120"/>
      <c r="G358" s="120"/>
      <c r="H358" s="120"/>
      <c r="I358" s="120"/>
      <c r="J358" s="120"/>
      <c r="K358" s="120"/>
      <c r="L358" s="120"/>
      <c r="M358" s="122"/>
      <c r="N358" s="122"/>
      <c r="O358" s="121"/>
      <c r="P358" s="122"/>
      <c r="Q358" s="124"/>
      <c r="R358" s="124"/>
      <c r="S358" s="124"/>
      <c r="T358" s="124"/>
      <c r="U358" s="127"/>
      <c r="V358" s="127"/>
      <c r="W358" s="127"/>
      <c r="X358" s="127"/>
      <c r="Y358" s="364"/>
      <c r="Z358" s="364"/>
      <c r="AA358" s="364"/>
      <c r="AB358" s="364"/>
    </row>
    <row r="359" spans="2:28" ht="12.75" customHeight="1" x14ac:dyDescent="0.2">
      <c r="B359" s="120"/>
      <c r="C359" s="481"/>
      <c r="D359" s="120"/>
      <c r="E359" s="120"/>
      <c r="F359" s="120"/>
      <c r="G359" s="120"/>
      <c r="H359" s="120"/>
      <c r="I359" s="120"/>
      <c r="J359" s="120"/>
      <c r="K359" s="120"/>
      <c r="L359" s="120"/>
      <c r="M359" s="122"/>
      <c r="N359" s="122"/>
      <c r="O359" s="121"/>
      <c r="P359" s="122"/>
      <c r="Q359" s="124"/>
      <c r="R359" s="124"/>
      <c r="S359" s="124"/>
      <c r="T359" s="124"/>
      <c r="U359" s="127"/>
      <c r="V359" s="127"/>
      <c r="W359" s="127"/>
      <c r="X359" s="127"/>
      <c r="Y359" s="364"/>
      <c r="Z359" s="364"/>
      <c r="AA359" s="364"/>
      <c r="AB359" s="364"/>
    </row>
    <row r="360" spans="2:28" ht="12.75" customHeight="1" x14ac:dyDescent="0.2">
      <c r="B360" s="120"/>
      <c r="C360" s="481"/>
      <c r="D360" s="120"/>
      <c r="E360" s="120"/>
      <c r="F360" s="120"/>
      <c r="G360" s="120"/>
      <c r="H360" s="120"/>
      <c r="I360" s="120"/>
      <c r="J360" s="120"/>
      <c r="K360" s="120"/>
      <c r="L360" s="120"/>
      <c r="M360" s="122"/>
      <c r="N360" s="122"/>
      <c r="O360" s="121"/>
      <c r="P360" s="122"/>
      <c r="Q360" s="124"/>
      <c r="R360" s="124"/>
      <c r="S360" s="124"/>
      <c r="T360" s="124"/>
      <c r="U360" s="127"/>
      <c r="V360" s="127"/>
      <c r="W360" s="127"/>
      <c r="X360" s="127"/>
      <c r="Y360" s="364"/>
      <c r="Z360" s="364"/>
      <c r="AA360" s="364"/>
      <c r="AB360" s="364"/>
    </row>
    <row r="361" spans="2:28" ht="12.75" customHeight="1" x14ac:dyDescent="0.2">
      <c r="B361" s="120"/>
      <c r="C361" s="481"/>
      <c r="D361" s="120"/>
      <c r="E361" s="120"/>
      <c r="F361" s="120"/>
      <c r="G361" s="120"/>
      <c r="H361" s="120"/>
      <c r="I361" s="120"/>
      <c r="J361" s="120"/>
      <c r="K361" s="120"/>
      <c r="L361" s="120"/>
      <c r="M361" s="122"/>
      <c r="N361" s="122"/>
      <c r="O361" s="121"/>
      <c r="P361" s="122"/>
      <c r="Q361" s="124"/>
      <c r="R361" s="124"/>
      <c r="S361" s="124"/>
      <c r="T361" s="124"/>
      <c r="U361" s="127"/>
      <c r="V361" s="127"/>
      <c r="W361" s="127"/>
      <c r="X361" s="127"/>
      <c r="Y361" s="364"/>
      <c r="Z361" s="364"/>
      <c r="AA361" s="364"/>
      <c r="AB361" s="364"/>
    </row>
    <row r="362" spans="2:28" ht="12.75" customHeight="1" x14ac:dyDescent="0.2">
      <c r="B362" s="120"/>
      <c r="C362" s="481"/>
      <c r="D362" s="120"/>
      <c r="E362" s="120"/>
      <c r="F362" s="120"/>
      <c r="G362" s="120"/>
      <c r="H362" s="120"/>
      <c r="I362" s="120"/>
      <c r="J362" s="120"/>
      <c r="K362" s="120"/>
      <c r="L362" s="120"/>
      <c r="M362" s="122"/>
      <c r="N362" s="122"/>
      <c r="O362" s="121"/>
      <c r="P362" s="122"/>
      <c r="Q362" s="124"/>
      <c r="R362" s="124"/>
      <c r="S362" s="124"/>
      <c r="T362" s="124"/>
      <c r="U362" s="127"/>
      <c r="V362" s="127"/>
      <c r="W362" s="127"/>
      <c r="X362" s="127"/>
      <c r="Y362" s="364"/>
      <c r="Z362" s="364"/>
      <c r="AA362" s="364"/>
      <c r="AB362" s="364"/>
    </row>
    <row r="363" spans="2:28" ht="12.75" customHeight="1" x14ac:dyDescent="0.2">
      <c r="B363" s="120"/>
      <c r="C363" s="481"/>
      <c r="D363" s="120"/>
      <c r="E363" s="120"/>
      <c r="F363" s="120"/>
      <c r="G363" s="120"/>
      <c r="H363" s="120"/>
      <c r="I363" s="120"/>
      <c r="J363" s="120"/>
      <c r="K363" s="120"/>
      <c r="L363" s="120"/>
      <c r="M363" s="122"/>
      <c r="N363" s="122"/>
      <c r="O363" s="121"/>
      <c r="P363" s="122"/>
      <c r="Q363" s="124"/>
      <c r="R363" s="124"/>
      <c r="S363" s="124"/>
      <c r="T363" s="124"/>
      <c r="U363" s="127"/>
      <c r="V363" s="127"/>
      <c r="W363" s="127"/>
      <c r="X363" s="127"/>
      <c r="Y363" s="364"/>
      <c r="Z363" s="364"/>
      <c r="AA363" s="364"/>
      <c r="AB363" s="364"/>
    </row>
    <row r="364" spans="2:28" ht="12.75" customHeight="1" x14ac:dyDescent="0.2">
      <c r="B364" s="120"/>
      <c r="C364" s="481"/>
      <c r="D364" s="120"/>
      <c r="E364" s="120"/>
      <c r="F364" s="120"/>
      <c r="G364" s="120"/>
      <c r="H364" s="120"/>
      <c r="I364" s="120"/>
      <c r="J364" s="120"/>
      <c r="K364" s="120"/>
      <c r="L364" s="120"/>
      <c r="M364" s="122"/>
      <c r="N364" s="122"/>
      <c r="O364" s="121"/>
      <c r="P364" s="122"/>
      <c r="Q364" s="124"/>
      <c r="R364" s="124"/>
      <c r="S364" s="124"/>
      <c r="T364" s="124"/>
      <c r="U364" s="127"/>
      <c r="V364" s="127"/>
      <c r="W364" s="127"/>
      <c r="X364" s="127"/>
      <c r="Y364" s="364"/>
      <c r="Z364" s="364"/>
      <c r="AA364" s="364"/>
      <c r="AB364" s="364"/>
    </row>
    <row r="365" spans="2:28" ht="12.75" customHeight="1" x14ac:dyDescent="0.2">
      <c r="B365" s="120"/>
      <c r="C365" s="481"/>
      <c r="D365" s="120"/>
      <c r="E365" s="120"/>
      <c r="F365" s="120"/>
      <c r="G365" s="120"/>
      <c r="H365" s="120"/>
      <c r="I365" s="120"/>
      <c r="J365" s="120"/>
      <c r="K365" s="120"/>
      <c r="L365" s="120"/>
      <c r="M365" s="122"/>
      <c r="N365" s="122"/>
      <c r="O365" s="121"/>
      <c r="P365" s="122"/>
      <c r="Q365" s="124"/>
      <c r="R365" s="124"/>
      <c r="S365" s="124"/>
      <c r="T365" s="124"/>
      <c r="U365" s="127"/>
      <c r="V365" s="127"/>
      <c r="W365" s="127"/>
      <c r="X365" s="127"/>
      <c r="Y365" s="364"/>
      <c r="Z365" s="364"/>
      <c r="AA365" s="364"/>
      <c r="AB365" s="364"/>
    </row>
    <row r="366" spans="2:28" ht="12.75" customHeight="1" x14ac:dyDescent="0.2">
      <c r="B366" s="120"/>
      <c r="C366" s="481"/>
      <c r="D366" s="120"/>
      <c r="E366" s="120"/>
      <c r="F366" s="120"/>
      <c r="G366" s="120"/>
      <c r="H366" s="120"/>
      <c r="I366" s="120"/>
      <c r="J366" s="120"/>
      <c r="K366" s="120"/>
      <c r="L366" s="120"/>
      <c r="M366" s="122"/>
      <c r="N366" s="122"/>
      <c r="O366" s="121"/>
      <c r="P366" s="122"/>
      <c r="Q366" s="124"/>
      <c r="R366" s="124"/>
      <c r="S366" s="124"/>
      <c r="T366" s="124"/>
      <c r="U366" s="127"/>
      <c r="V366" s="127"/>
      <c r="W366" s="127"/>
      <c r="X366" s="127"/>
      <c r="Y366" s="364"/>
      <c r="Z366" s="364"/>
      <c r="AA366" s="364"/>
      <c r="AB366" s="364"/>
    </row>
    <row r="367" spans="2:28" ht="12.75" customHeight="1" x14ac:dyDescent="0.2">
      <c r="B367" s="120"/>
      <c r="C367" s="481"/>
      <c r="D367" s="120"/>
      <c r="E367" s="120"/>
      <c r="F367" s="120"/>
      <c r="G367" s="120"/>
      <c r="H367" s="120"/>
      <c r="I367" s="120"/>
      <c r="J367" s="120"/>
      <c r="K367" s="120"/>
      <c r="L367" s="120"/>
      <c r="M367" s="122"/>
      <c r="N367" s="122"/>
      <c r="O367" s="121"/>
      <c r="P367" s="122"/>
      <c r="Q367" s="124"/>
      <c r="R367" s="124"/>
      <c r="S367" s="124"/>
      <c r="T367" s="124"/>
      <c r="U367" s="127"/>
      <c r="V367" s="127"/>
      <c r="W367" s="127"/>
      <c r="X367" s="127"/>
      <c r="Y367" s="364"/>
      <c r="Z367" s="364"/>
      <c r="AA367" s="364"/>
      <c r="AB367" s="364"/>
    </row>
    <row r="368" spans="2:28" ht="12.75" customHeight="1" x14ac:dyDescent="0.2">
      <c r="B368" s="120"/>
      <c r="C368" s="481"/>
      <c r="D368" s="120"/>
      <c r="E368" s="120"/>
      <c r="F368" s="120"/>
      <c r="G368" s="120"/>
      <c r="H368" s="120"/>
      <c r="I368" s="120"/>
      <c r="J368" s="120"/>
      <c r="K368" s="120"/>
      <c r="L368" s="120"/>
      <c r="M368" s="122"/>
      <c r="N368" s="122"/>
      <c r="O368" s="121"/>
      <c r="P368" s="122"/>
      <c r="Q368" s="124"/>
      <c r="R368" s="124"/>
      <c r="S368" s="124"/>
      <c r="T368" s="124"/>
      <c r="U368" s="127"/>
      <c r="V368" s="127"/>
      <c r="W368" s="127"/>
      <c r="X368" s="127"/>
      <c r="Y368" s="364"/>
      <c r="Z368" s="364"/>
      <c r="AA368" s="364"/>
      <c r="AB368" s="364"/>
    </row>
    <row r="369" spans="2:28" ht="12.75" customHeight="1" x14ac:dyDescent="0.2">
      <c r="B369" s="120"/>
      <c r="C369" s="481"/>
      <c r="D369" s="375"/>
      <c r="E369" s="376"/>
      <c r="F369" s="120"/>
      <c r="G369" s="120"/>
      <c r="H369" s="120"/>
      <c r="I369" s="120"/>
      <c r="J369" s="120"/>
      <c r="K369" s="120"/>
      <c r="L369" s="120"/>
      <c r="M369" s="122"/>
      <c r="N369" s="122"/>
      <c r="O369" s="121"/>
      <c r="P369" s="122"/>
      <c r="Q369" s="124"/>
      <c r="R369" s="124"/>
      <c r="S369" s="124"/>
      <c r="T369" s="124"/>
      <c r="U369" s="127"/>
      <c r="V369" s="127"/>
      <c r="W369" s="127"/>
      <c r="X369" s="127"/>
      <c r="Y369" s="363"/>
      <c r="Z369" s="363"/>
      <c r="AA369" s="363"/>
      <c r="AB369" s="363"/>
    </row>
    <row r="370" spans="2:28" ht="12.75" customHeight="1" x14ac:dyDescent="0.2">
      <c r="B370" s="120"/>
      <c r="C370" s="481"/>
      <c r="D370" s="120"/>
      <c r="E370" s="120"/>
      <c r="F370" s="120"/>
      <c r="G370" s="120"/>
      <c r="H370" s="120"/>
      <c r="I370" s="120"/>
      <c r="J370" s="120"/>
      <c r="K370" s="120"/>
      <c r="L370" s="120"/>
      <c r="M370" s="122"/>
      <c r="N370" s="122"/>
      <c r="O370" s="121"/>
      <c r="P370" s="122"/>
      <c r="Q370" s="124"/>
      <c r="R370" s="124"/>
      <c r="S370" s="124"/>
      <c r="T370" s="124"/>
      <c r="U370" s="127"/>
      <c r="V370" s="127"/>
      <c r="W370" s="127"/>
      <c r="X370" s="127"/>
      <c r="Y370" s="364"/>
      <c r="Z370" s="364"/>
      <c r="AA370" s="364"/>
      <c r="AB370" s="364"/>
    </row>
    <row r="371" spans="2:28" ht="12.75" customHeight="1" x14ac:dyDescent="0.2">
      <c r="B371" s="120"/>
      <c r="C371" s="481"/>
      <c r="D371" s="120"/>
      <c r="E371" s="120"/>
      <c r="F371" s="120"/>
      <c r="G371" s="120"/>
      <c r="H371" s="120"/>
      <c r="I371" s="120"/>
      <c r="J371" s="120"/>
      <c r="K371" s="120"/>
      <c r="L371" s="120"/>
      <c r="M371" s="122"/>
      <c r="N371" s="122"/>
      <c r="O371" s="121"/>
      <c r="P371" s="122"/>
      <c r="Q371" s="124"/>
      <c r="R371" s="124"/>
      <c r="S371" s="124"/>
      <c r="T371" s="124"/>
      <c r="U371" s="127"/>
      <c r="V371" s="127"/>
      <c r="W371" s="127"/>
      <c r="X371" s="127"/>
      <c r="Y371" s="364"/>
      <c r="Z371" s="364"/>
      <c r="AA371" s="364"/>
      <c r="AB371" s="364"/>
    </row>
    <row r="372" spans="2:28" ht="12.75" customHeight="1" x14ac:dyDescent="0.2">
      <c r="B372" s="120"/>
      <c r="C372" s="481"/>
      <c r="D372" s="120"/>
      <c r="E372" s="120"/>
      <c r="F372" s="120"/>
      <c r="G372" s="120"/>
      <c r="H372" s="120"/>
      <c r="I372" s="120"/>
      <c r="J372" s="120"/>
      <c r="K372" s="120"/>
      <c r="L372" s="120"/>
      <c r="M372" s="122"/>
      <c r="N372" s="122"/>
      <c r="O372" s="121"/>
      <c r="P372" s="122"/>
      <c r="Q372" s="124"/>
      <c r="R372" s="124"/>
      <c r="S372" s="124"/>
      <c r="T372" s="124"/>
      <c r="U372" s="127"/>
      <c r="V372" s="127"/>
      <c r="W372" s="127"/>
      <c r="X372" s="127"/>
      <c r="Y372" s="364"/>
      <c r="Z372" s="364"/>
      <c r="AA372" s="364"/>
      <c r="AB372" s="364"/>
    </row>
    <row r="373" spans="2:28" ht="12.75" customHeight="1" x14ac:dyDescent="0.2">
      <c r="B373" s="120"/>
      <c r="C373" s="481"/>
      <c r="D373" s="120"/>
      <c r="E373" s="120"/>
      <c r="F373" s="120"/>
      <c r="G373" s="120"/>
      <c r="H373" s="120"/>
      <c r="I373" s="120"/>
      <c r="J373" s="120"/>
      <c r="K373" s="120"/>
      <c r="L373" s="120"/>
      <c r="M373" s="122"/>
      <c r="N373" s="122"/>
      <c r="O373" s="121"/>
      <c r="P373" s="122"/>
      <c r="Q373" s="124"/>
      <c r="R373" s="124"/>
      <c r="S373" s="124"/>
      <c r="T373" s="124"/>
      <c r="U373" s="127"/>
      <c r="V373" s="127"/>
      <c r="W373" s="127"/>
      <c r="X373" s="127"/>
      <c r="Y373" s="364"/>
      <c r="Z373" s="364"/>
      <c r="AA373" s="364"/>
      <c r="AB373" s="364"/>
    </row>
    <row r="374" spans="2:28" ht="12.75" customHeight="1" x14ac:dyDescent="0.2">
      <c r="B374" s="120"/>
      <c r="C374" s="481"/>
      <c r="D374" s="120"/>
      <c r="E374" s="120"/>
      <c r="F374" s="120"/>
      <c r="G374" s="120"/>
      <c r="H374" s="120"/>
      <c r="I374" s="120"/>
      <c r="J374" s="120"/>
      <c r="K374" s="120"/>
      <c r="L374" s="120"/>
      <c r="M374" s="122"/>
      <c r="N374" s="122"/>
      <c r="O374" s="121"/>
      <c r="P374" s="122"/>
      <c r="Q374" s="124"/>
      <c r="R374" s="124"/>
      <c r="S374" s="124"/>
      <c r="T374" s="124"/>
      <c r="U374" s="127"/>
      <c r="V374" s="127"/>
      <c r="W374" s="127"/>
      <c r="X374" s="127"/>
      <c r="Y374" s="364"/>
      <c r="Z374" s="364"/>
      <c r="AA374" s="364"/>
      <c r="AB374" s="364"/>
    </row>
    <row r="375" spans="2:28" ht="12.75" customHeight="1" x14ac:dyDescent="0.2">
      <c r="B375" s="120"/>
      <c r="C375" s="481"/>
      <c r="D375" s="120"/>
      <c r="E375" s="120"/>
      <c r="F375" s="120"/>
      <c r="G375" s="120"/>
      <c r="H375" s="120"/>
      <c r="I375" s="120"/>
      <c r="J375" s="120"/>
      <c r="K375" s="120"/>
      <c r="L375" s="120"/>
      <c r="M375" s="122"/>
      <c r="N375" s="122"/>
      <c r="O375" s="121"/>
      <c r="P375" s="122"/>
      <c r="Q375" s="124"/>
      <c r="R375" s="124"/>
      <c r="S375" s="124"/>
      <c r="T375" s="124"/>
      <c r="U375" s="127"/>
      <c r="V375" s="127"/>
      <c r="W375" s="127"/>
      <c r="X375" s="127"/>
      <c r="Y375" s="364"/>
      <c r="Z375" s="364"/>
      <c r="AA375" s="364"/>
      <c r="AB375" s="364"/>
    </row>
    <row r="376" spans="2:28" ht="12.75" customHeight="1" x14ac:dyDescent="0.2">
      <c r="B376" s="120"/>
      <c r="C376" s="481"/>
      <c r="D376" s="120"/>
      <c r="E376" s="120"/>
      <c r="F376" s="120"/>
      <c r="G376" s="120"/>
      <c r="H376" s="120"/>
      <c r="I376" s="120"/>
      <c r="J376" s="120"/>
      <c r="K376" s="120"/>
      <c r="L376" s="120"/>
      <c r="M376" s="122"/>
      <c r="N376" s="122"/>
      <c r="O376" s="121"/>
      <c r="P376" s="122"/>
      <c r="Q376" s="124"/>
      <c r="R376" s="124"/>
      <c r="S376" s="124"/>
      <c r="T376" s="124"/>
      <c r="U376" s="127"/>
      <c r="V376" s="127"/>
      <c r="W376" s="127"/>
      <c r="X376" s="127"/>
      <c r="Y376" s="364"/>
      <c r="Z376" s="364"/>
      <c r="AA376" s="364"/>
      <c r="AB376" s="364"/>
    </row>
    <row r="377" spans="2:28" ht="12.75" customHeight="1" x14ac:dyDescent="0.2">
      <c r="B377" s="120"/>
      <c r="C377" s="481"/>
      <c r="D377" s="120"/>
      <c r="E377" s="120"/>
      <c r="F377" s="120"/>
      <c r="G377" s="120"/>
      <c r="H377" s="120"/>
      <c r="I377" s="120"/>
      <c r="J377" s="120"/>
      <c r="K377" s="120"/>
      <c r="L377" s="120"/>
      <c r="M377" s="122"/>
      <c r="N377" s="122"/>
      <c r="O377" s="121"/>
      <c r="P377" s="122"/>
      <c r="Q377" s="124"/>
      <c r="R377" s="124"/>
      <c r="S377" s="124"/>
      <c r="T377" s="124"/>
      <c r="U377" s="127"/>
      <c r="V377" s="127"/>
      <c r="W377" s="127"/>
      <c r="X377" s="127"/>
      <c r="Y377" s="364"/>
      <c r="Z377" s="364"/>
      <c r="AA377" s="364"/>
      <c r="AB377" s="364"/>
    </row>
    <row r="378" spans="2:28" ht="12.75" customHeight="1" x14ac:dyDescent="0.2">
      <c r="B378" s="120"/>
      <c r="C378" s="481"/>
      <c r="D378" s="120"/>
      <c r="E378" s="120"/>
      <c r="F378" s="120"/>
      <c r="G378" s="120"/>
      <c r="H378" s="120"/>
      <c r="I378" s="120"/>
      <c r="J378" s="120"/>
      <c r="K378" s="120"/>
      <c r="L378" s="120"/>
      <c r="M378" s="122"/>
      <c r="N378" s="122"/>
      <c r="O378" s="121"/>
      <c r="P378" s="122"/>
      <c r="Q378" s="124"/>
      <c r="R378" s="124"/>
      <c r="S378" s="124"/>
      <c r="T378" s="124"/>
      <c r="U378" s="127"/>
      <c r="V378" s="127"/>
      <c r="W378" s="127"/>
      <c r="X378" s="127"/>
      <c r="Y378" s="364"/>
      <c r="Z378" s="364"/>
      <c r="AA378" s="364"/>
      <c r="AB378" s="364"/>
    </row>
    <row r="379" spans="2:28" ht="12.75" customHeight="1" x14ac:dyDescent="0.2">
      <c r="B379" s="120"/>
      <c r="C379" s="481"/>
      <c r="D379" s="120"/>
      <c r="E379" s="120"/>
      <c r="F379" s="120"/>
      <c r="G379" s="120"/>
      <c r="H379" s="120"/>
      <c r="I379" s="120"/>
      <c r="J379" s="120"/>
      <c r="K379" s="120"/>
      <c r="L379" s="120"/>
      <c r="M379" s="122"/>
      <c r="N379" s="122"/>
      <c r="O379" s="121"/>
      <c r="P379" s="122"/>
      <c r="Q379" s="124"/>
      <c r="R379" s="124"/>
      <c r="S379" s="124"/>
      <c r="T379" s="124"/>
      <c r="U379" s="127"/>
      <c r="V379" s="127"/>
      <c r="W379" s="127"/>
      <c r="X379" s="127"/>
      <c r="Y379" s="364"/>
      <c r="Z379" s="364"/>
      <c r="AA379" s="364"/>
      <c r="AB379" s="364"/>
    </row>
    <row r="380" spans="2:28" ht="12.75" customHeight="1" x14ac:dyDescent="0.2">
      <c r="B380" s="120"/>
      <c r="C380" s="481"/>
      <c r="D380" s="120"/>
      <c r="E380" s="120"/>
      <c r="F380" s="120"/>
      <c r="G380" s="120"/>
      <c r="H380" s="120"/>
      <c r="I380" s="120"/>
      <c r="J380" s="120"/>
      <c r="K380" s="120"/>
      <c r="L380" s="120"/>
      <c r="M380" s="122"/>
      <c r="N380" s="122"/>
      <c r="O380" s="121"/>
      <c r="P380" s="122"/>
      <c r="Q380" s="124"/>
      <c r="R380" s="124"/>
      <c r="S380" s="124"/>
      <c r="T380" s="124"/>
      <c r="U380" s="127"/>
      <c r="V380" s="127"/>
      <c r="W380" s="127"/>
      <c r="X380" s="127"/>
      <c r="Y380" s="364"/>
      <c r="Z380" s="364"/>
      <c r="AA380" s="364"/>
      <c r="AB380" s="364"/>
    </row>
    <row r="381" spans="2:28" ht="12.75" customHeight="1" x14ac:dyDescent="0.2">
      <c r="B381" s="120"/>
      <c r="C381" s="481"/>
      <c r="D381" s="120"/>
      <c r="E381" s="120"/>
      <c r="F381" s="120"/>
      <c r="G381" s="120"/>
      <c r="H381" s="120"/>
      <c r="I381" s="120"/>
      <c r="J381" s="120"/>
      <c r="K381" s="120"/>
      <c r="L381" s="120"/>
      <c r="M381" s="122"/>
      <c r="N381" s="122"/>
      <c r="O381" s="121"/>
      <c r="P381" s="122"/>
      <c r="Q381" s="124"/>
      <c r="R381" s="124"/>
      <c r="S381" s="124"/>
      <c r="T381" s="124"/>
      <c r="U381" s="127"/>
      <c r="V381" s="127"/>
      <c r="W381" s="127"/>
      <c r="X381" s="127"/>
      <c r="Y381" s="364"/>
      <c r="Z381" s="364"/>
      <c r="AA381" s="364"/>
      <c r="AB381" s="364"/>
    </row>
    <row r="382" spans="2:28" ht="12.75" customHeight="1" x14ac:dyDescent="0.2">
      <c r="B382" s="120"/>
      <c r="C382" s="481"/>
      <c r="D382" s="120"/>
      <c r="E382" s="120"/>
      <c r="F382" s="120"/>
      <c r="G382" s="120"/>
      <c r="H382" s="120"/>
      <c r="I382" s="120"/>
      <c r="J382" s="120"/>
      <c r="K382" s="120"/>
      <c r="L382" s="120"/>
      <c r="M382" s="122"/>
      <c r="N382" s="122"/>
      <c r="O382" s="121"/>
      <c r="P382" s="122"/>
      <c r="Q382" s="124"/>
      <c r="R382" s="124"/>
      <c r="S382" s="124"/>
      <c r="T382" s="124"/>
      <c r="U382" s="127"/>
      <c r="V382" s="127"/>
      <c r="W382" s="127"/>
      <c r="X382" s="127"/>
      <c r="Y382" s="364"/>
      <c r="Z382" s="364"/>
      <c r="AA382" s="364"/>
      <c r="AB382" s="364"/>
    </row>
    <row r="383" spans="2:28" ht="12.75" customHeight="1" x14ac:dyDescent="0.2">
      <c r="B383" s="120"/>
      <c r="C383" s="481"/>
      <c r="D383" s="120"/>
      <c r="E383" s="120"/>
      <c r="F383" s="120"/>
      <c r="G383" s="120"/>
      <c r="H383" s="120"/>
      <c r="I383" s="120"/>
      <c r="J383" s="120"/>
      <c r="K383" s="120"/>
      <c r="L383" s="120"/>
      <c r="M383" s="122"/>
      <c r="N383" s="122"/>
      <c r="O383" s="121"/>
      <c r="P383" s="122"/>
      <c r="Q383" s="124"/>
      <c r="R383" s="124"/>
      <c r="S383" s="124"/>
      <c r="T383" s="124"/>
      <c r="U383" s="127"/>
      <c r="V383" s="127"/>
      <c r="W383" s="127"/>
      <c r="X383" s="127"/>
      <c r="Y383" s="364"/>
      <c r="Z383" s="364"/>
      <c r="AA383" s="364"/>
      <c r="AB383" s="364"/>
    </row>
    <row r="384" spans="2:28" ht="12.75" customHeight="1" x14ac:dyDescent="0.2">
      <c r="B384" s="120"/>
      <c r="C384" s="481"/>
      <c r="D384" s="120"/>
      <c r="E384" s="120"/>
      <c r="F384" s="120"/>
      <c r="G384" s="120"/>
      <c r="H384" s="120"/>
      <c r="I384" s="120"/>
      <c r="J384" s="120"/>
      <c r="K384" s="120"/>
      <c r="L384" s="120"/>
      <c r="M384" s="122"/>
      <c r="N384" s="122"/>
      <c r="O384" s="121"/>
      <c r="P384" s="122"/>
      <c r="Q384" s="124"/>
      <c r="R384" s="124"/>
      <c r="S384" s="124"/>
      <c r="T384" s="124"/>
      <c r="U384" s="127"/>
      <c r="V384" s="127"/>
      <c r="W384" s="127"/>
      <c r="X384" s="127"/>
      <c r="Y384" s="364"/>
      <c r="Z384" s="364"/>
      <c r="AA384" s="364"/>
      <c r="AB384" s="364"/>
    </row>
    <row r="385" spans="2:28" ht="12.75" customHeight="1" x14ac:dyDescent="0.2">
      <c r="B385" s="120"/>
      <c r="C385" s="481"/>
      <c r="D385" s="120"/>
      <c r="E385" s="120"/>
      <c r="F385" s="120"/>
      <c r="G385" s="120"/>
      <c r="H385" s="120"/>
      <c r="I385" s="120"/>
      <c r="J385" s="120"/>
      <c r="K385" s="120"/>
      <c r="L385" s="120"/>
      <c r="M385" s="122"/>
      <c r="N385" s="122"/>
      <c r="O385" s="121"/>
      <c r="P385" s="122"/>
      <c r="Q385" s="124"/>
      <c r="R385" s="124"/>
      <c r="S385" s="124"/>
      <c r="T385" s="124"/>
      <c r="U385" s="127"/>
      <c r="V385" s="127"/>
      <c r="W385" s="127"/>
      <c r="X385" s="127"/>
      <c r="Y385" s="364"/>
      <c r="Z385" s="364"/>
      <c r="AA385" s="364"/>
      <c r="AB385" s="364"/>
    </row>
    <row r="386" spans="2:28" ht="12.75" customHeight="1" x14ac:dyDescent="0.2">
      <c r="B386" s="120"/>
      <c r="C386" s="481"/>
      <c r="D386" s="120"/>
      <c r="E386" s="120"/>
      <c r="F386" s="120"/>
      <c r="G386" s="120"/>
      <c r="H386" s="120"/>
      <c r="I386" s="120"/>
      <c r="J386" s="120"/>
      <c r="K386" s="120"/>
      <c r="L386" s="120"/>
      <c r="M386" s="122"/>
      <c r="N386" s="122"/>
      <c r="O386" s="121"/>
      <c r="P386" s="122"/>
      <c r="Q386" s="124"/>
      <c r="R386" s="124"/>
      <c r="S386" s="124"/>
      <c r="T386" s="124"/>
      <c r="U386" s="127"/>
      <c r="V386" s="127"/>
      <c r="W386" s="127"/>
      <c r="X386" s="127"/>
      <c r="Y386" s="364"/>
      <c r="Z386" s="364"/>
      <c r="AA386" s="364"/>
      <c r="AB386" s="364"/>
    </row>
    <row r="387" spans="2:28" ht="12.75" customHeight="1" x14ac:dyDescent="0.2">
      <c r="B387" s="120"/>
      <c r="C387" s="481"/>
      <c r="D387" s="120"/>
      <c r="E387" s="120"/>
      <c r="F387" s="120"/>
      <c r="G387" s="120"/>
      <c r="H387" s="120"/>
      <c r="I387" s="120"/>
      <c r="J387" s="120"/>
      <c r="K387" s="120"/>
      <c r="L387" s="120"/>
      <c r="M387" s="122"/>
      <c r="N387" s="122"/>
      <c r="O387" s="121"/>
      <c r="P387" s="122"/>
      <c r="Q387" s="124"/>
      <c r="R387" s="124"/>
      <c r="S387" s="124"/>
      <c r="T387" s="124"/>
      <c r="U387" s="127"/>
      <c r="V387" s="127"/>
      <c r="W387" s="127"/>
      <c r="X387" s="127"/>
      <c r="Y387" s="364"/>
      <c r="Z387" s="364"/>
      <c r="AA387" s="364"/>
      <c r="AB387" s="364"/>
    </row>
    <row r="388" spans="2:28" ht="12.75" customHeight="1" x14ac:dyDescent="0.2">
      <c r="B388" s="120"/>
      <c r="C388" s="481"/>
      <c r="D388" s="120"/>
      <c r="E388" s="120"/>
      <c r="F388" s="120"/>
      <c r="G388" s="120"/>
      <c r="H388" s="120"/>
      <c r="I388" s="120"/>
      <c r="J388" s="120"/>
      <c r="K388" s="120"/>
      <c r="L388" s="120"/>
      <c r="M388" s="122"/>
      <c r="N388" s="122"/>
      <c r="O388" s="121"/>
      <c r="P388" s="122"/>
      <c r="Q388" s="124"/>
      <c r="R388" s="124"/>
      <c r="S388" s="124"/>
      <c r="T388" s="124"/>
      <c r="U388" s="127"/>
      <c r="V388" s="127"/>
      <c r="W388" s="127"/>
      <c r="X388" s="127"/>
      <c r="Y388" s="364"/>
      <c r="Z388" s="364"/>
      <c r="AA388" s="364"/>
      <c r="AB388" s="364"/>
    </row>
    <row r="389" spans="2:28" ht="12.75" customHeight="1" x14ac:dyDescent="0.2">
      <c r="B389" s="120"/>
      <c r="C389" s="481"/>
      <c r="D389" s="120"/>
      <c r="E389" s="120"/>
      <c r="F389" s="120"/>
      <c r="G389" s="120"/>
      <c r="H389" s="120"/>
      <c r="I389" s="120"/>
      <c r="J389" s="120"/>
      <c r="K389" s="120"/>
      <c r="L389" s="120"/>
      <c r="M389" s="122"/>
      <c r="N389" s="122"/>
      <c r="O389" s="121"/>
      <c r="P389" s="122"/>
      <c r="Q389" s="124"/>
      <c r="R389" s="124"/>
      <c r="S389" s="124"/>
      <c r="T389" s="124"/>
      <c r="U389" s="127"/>
      <c r="V389" s="127"/>
      <c r="W389" s="127"/>
      <c r="X389" s="127"/>
      <c r="Y389" s="364"/>
      <c r="Z389" s="364"/>
      <c r="AA389" s="364"/>
      <c r="AB389" s="364"/>
    </row>
    <row r="390" spans="2:28" ht="12.75" customHeight="1" x14ac:dyDescent="0.2">
      <c r="B390" s="120"/>
      <c r="C390" s="481"/>
      <c r="D390" s="120"/>
      <c r="E390" s="120"/>
      <c r="F390" s="120"/>
      <c r="G390" s="120"/>
      <c r="H390" s="120"/>
      <c r="I390" s="120"/>
      <c r="J390" s="120"/>
      <c r="K390" s="120"/>
      <c r="L390" s="120"/>
      <c r="M390" s="122"/>
      <c r="N390" s="122"/>
      <c r="O390" s="121"/>
      <c r="P390" s="122"/>
      <c r="Q390" s="124"/>
      <c r="R390" s="124"/>
      <c r="S390" s="124"/>
      <c r="T390" s="124"/>
      <c r="U390" s="127"/>
      <c r="V390" s="127"/>
      <c r="W390" s="127"/>
      <c r="X390" s="127"/>
      <c r="Y390" s="364"/>
      <c r="Z390" s="364"/>
      <c r="AA390" s="364"/>
      <c r="AB390" s="364"/>
    </row>
    <row r="391" spans="2:28" ht="12.75" customHeight="1" x14ac:dyDescent="0.2">
      <c r="B391" s="120"/>
      <c r="C391" s="481"/>
      <c r="D391" s="375"/>
      <c r="E391" s="376"/>
      <c r="F391" s="120"/>
      <c r="G391" s="120"/>
      <c r="H391" s="120"/>
      <c r="I391" s="120"/>
      <c r="J391" s="120"/>
      <c r="K391" s="120"/>
      <c r="L391" s="120"/>
      <c r="M391" s="121"/>
      <c r="N391" s="121"/>
      <c r="O391" s="121"/>
      <c r="P391" s="122"/>
      <c r="Q391" s="123"/>
      <c r="R391" s="123"/>
      <c r="S391" s="124"/>
      <c r="T391" s="124"/>
      <c r="U391" s="127"/>
      <c r="V391" s="127"/>
      <c r="W391" s="127"/>
      <c r="X391" s="127"/>
      <c r="Y391" s="364"/>
      <c r="Z391" s="364"/>
      <c r="AA391" s="364"/>
      <c r="AB391" s="364"/>
    </row>
    <row r="392" spans="2:28" ht="12.75" customHeight="1" x14ac:dyDescent="0.2">
      <c r="B392" s="120"/>
      <c r="C392" s="481"/>
      <c r="D392" s="120"/>
      <c r="E392" s="120"/>
      <c r="F392" s="120"/>
      <c r="G392" s="120"/>
      <c r="H392" s="120"/>
      <c r="I392" s="120"/>
      <c r="J392" s="120"/>
      <c r="K392" s="120"/>
      <c r="L392" s="120"/>
      <c r="M392" s="122"/>
      <c r="N392" s="122"/>
      <c r="O392" s="121"/>
      <c r="P392" s="122"/>
      <c r="Q392" s="124"/>
      <c r="R392" s="124"/>
      <c r="S392" s="124"/>
      <c r="T392" s="124"/>
      <c r="U392" s="127"/>
      <c r="V392" s="127"/>
      <c r="W392" s="127"/>
      <c r="X392" s="127"/>
      <c r="Y392" s="364"/>
      <c r="Z392" s="364"/>
      <c r="AA392" s="364"/>
      <c r="AB392" s="364"/>
    </row>
    <row r="393" spans="2:28" ht="12.75" customHeight="1" x14ac:dyDescent="0.2">
      <c r="B393" s="120"/>
      <c r="C393" s="481"/>
      <c r="D393" s="120"/>
      <c r="E393" s="120"/>
      <c r="F393" s="120"/>
      <c r="G393" s="120"/>
      <c r="H393" s="120"/>
      <c r="I393" s="120"/>
      <c r="J393" s="120"/>
      <c r="K393" s="120"/>
      <c r="L393" s="120"/>
      <c r="M393" s="122"/>
      <c r="N393" s="122"/>
      <c r="O393" s="121"/>
      <c r="P393" s="122"/>
      <c r="Q393" s="124"/>
      <c r="R393" s="124"/>
      <c r="S393" s="124"/>
      <c r="T393" s="124"/>
      <c r="U393" s="127"/>
      <c r="V393" s="127"/>
      <c r="W393" s="127"/>
      <c r="X393" s="127"/>
      <c r="Y393" s="364"/>
      <c r="Z393" s="364"/>
      <c r="AA393" s="364"/>
      <c r="AB393" s="364"/>
    </row>
    <row r="394" spans="2:28" ht="12.75" customHeight="1" x14ac:dyDescent="0.2">
      <c r="B394" s="120"/>
      <c r="C394" s="481"/>
      <c r="D394" s="120"/>
      <c r="E394" s="120"/>
      <c r="F394" s="120"/>
      <c r="G394" s="120"/>
      <c r="H394" s="120"/>
      <c r="I394" s="120"/>
      <c r="J394" s="120"/>
      <c r="K394" s="120"/>
      <c r="L394" s="120"/>
      <c r="M394" s="122"/>
      <c r="N394" s="122"/>
      <c r="O394" s="121"/>
      <c r="P394" s="122"/>
      <c r="Q394" s="124"/>
      <c r="R394" s="124"/>
      <c r="S394" s="124"/>
      <c r="T394" s="124"/>
      <c r="U394" s="127"/>
      <c r="V394" s="127"/>
      <c r="W394" s="127"/>
      <c r="X394" s="127"/>
      <c r="Y394" s="364"/>
      <c r="Z394" s="364"/>
      <c r="AA394" s="364"/>
      <c r="AB394" s="364"/>
    </row>
    <row r="395" spans="2:28" ht="12.75" customHeight="1" x14ac:dyDescent="0.2">
      <c r="B395" s="120"/>
      <c r="C395" s="481"/>
      <c r="D395" s="120"/>
      <c r="E395" s="120"/>
      <c r="F395" s="120"/>
      <c r="G395" s="120"/>
      <c r="H395" s="120"/>
      <c r="I395" s="120"/>
      <c r="J395" s="120"/>
      <c r="K395" s="120"/>
      <c r="L395" s="120"/>
      <c r="M395" s="122"/>
      <c r="N395" s="122"/>
      <c r="O395" s="121"/>
      <c r="P395" s="122"/>
      <c r="Q395" s="124"/>
      <c r="R395" s="124"/>
      <c r="S395" s="124"/>
      <c r="T395" s="124"/>
      <c r="U395" s="127"/>
      <c r="V395" s="127"/>
      <c r="W395" s="127"/>
      <c r="X395" s="127"/>
      <c r="Y395" s="364"/>
      <c r="Z395" s="364"/>
      <c r="AA395" s="364"/>
      <c r="AB395" s="364"/>
    </row>
    <row r="396" spans="2:28" ht="12.75" customHeight="1" x14ac:dyDescent="0.2">
      <c r="B396" s="120"/>
      <c r="C396" s="481"/>
      <c r="D396" s="120"/>
      <c r="E396" s="120"/>
      <c r="F396" s="120"/>
      <c r="G396" s="120"/>
      <c r="H396" s="120"/>
      <c r="I396" s="120"/>
      <c r="J396" s="120"/>
      <c r="K396" s="120"/>
      <c r="L396" s="120"/>
      <c r="M396" s="122"/>
      <c r="N396" s="122"/>
      <c r="O396" s="121"/>
      <c r="P396" s="122"/>
      <c r="Q396" s="124"/>
      <c r="R396" s="124"/>
      <c r="S396" s="124"/>
      <c r="T396" s="124"/>
      <c r="U396" s="127"/>
      <c r="V396" s="127"/>
      <c r="W396" s="127"/>
      <c r="X396" s="127"/>
      <c r="Y396" s="364"/>
      <c r="Z396" s="364"/>
      <c r="AA396" s="364"/>
      <c r="AB396" s="364"/>
    </row>
    <row r="397" spans="2:28" ht="12.75" customHeight="1" x14ac:dyDescent="0.2">
      <c r="B397" s="120"/>
      <c r="C397" s="481"/>
      <c r="D397" s="120"/>
      <c r="E397" s="120"/>
      <c r="F397" s="120"/>
      <c r="G397" s="120"/>
      <c r="H397" s="120"/>
      <c r="I397" s="120"/>
      <c r="J397" s="120"/>
      <c r="K397" s="120"/>
      <c r="L397" s="120"/>
      <c r="M397" s="122"/>
      <c r="N397" s="122"/>
      <c r="O397" s="121"/>
      <c r="P397" s="122"/>
      <c r="Q397" s="124"/>
      <c r="R397" s="124"/>
      <c r="S397" s="124"/>
      <c r="T397" s="124"/>
      <c r="U397" s="127"/>
      <c r="V397" s="127"/>
      <c r="W397" s="127"/>
      <c r="X397" s="127"/>
      <c r="Y397" s="364"/>
      <c r="Z397" s="364"/>
      <c r="AA397" s="364"/>
      <c r="AB397" s="364"/>
    </row>
    <row r="398" spans="2:28" ht="12.75" customHeight="1" x14ac:dyDescent="0.2">
      <c r="B398" s="120"/>
      <c r="C398" s="481"/>
      <c r="D398" s="375"/>
      <c r="E398" s="376"/>
      <c r="F398" s="120"/>
      <c r="G398" s="120"/>
      <c r="H398" s="120"/>
      <c r="I398" s="120"/>
      <c r="J398" s="120"/>
      <c r="K398" s="120"/>
      <c r="L398" s="120"/>
      <c r="M398" s="122"/>
      <c r="N398" s="122"/>
      <c r="O398" s="121"/>
      <c r="P398" s="122"/>
      <c r="Q398" s="124"/>
      <c r="R398" s="124"/>
      <c r="S398" s="124"/>
      <c r="T398" s="124"/>
      <c r="U398" s="127"/>
      <c r="V398" s="127"/>
      <c r="W398" s="127"/>
      <c r="X398" s="127"/>
      <c r="Y398" s="363"/>
      <c r="Z398" s="363"/>
      <c r="AA398" s="363"/>
      <c r="AB398" s="363"/>
    </row>
    <row r="399" spans="2:28" ht="12.75" customHeight="1" x14ac:dyDescent="0.2">
      <c r="B399" s="120"/>
      <c r="C399" s="481"/>
      <c r="D399" s="120"/>
      <c r="E399" s="120"/>
      <c r="F399" s="120"/>
      <c r="G399" s="120"/>
      <c r="H399" s="120"/>
      <c r="I399" s="120"/>
      <c r="J399" s="120"/>
      <c r="K399" s="120"/>
      <c r="L399" s="120"/>
      <c r="M399" s="122"/>
      <c r="N399" s="122"/>
      <c r="O399" s="121"/>
      <c r="P399" s="122"/>
      <c r="Q399" s="124"/>
      <c r="R399" s="124"/>
      <c r="S399" s="124"/>
      <c r="T399" s="124"/>
      <c r="U399" s="127"/>
      <c r="V399" s="127"/>
      <c r="W399" s="127"/>
      <c r="X399" s="127"/>
      <c r="Y399" s="364"/>
      <c r="Z399" s="364"/>
      <c r="AA399" s="364"/>
      <c r="AB399" s="364"/>
    </row>
    <row r="400" spans="2:28" ht="12.75" customHeight="1" x14ac:dyDescent="0.2">
      <c r="B400" s="120"/>
      <c r="C400" s="481"/>
      <c r="D400" s="120"/>
      <c r="E400" s="120"/>
      <c r="F400" s="120"/>
      <c r="G400" s="120"/>
      <c r="H400" s="120"/>
      <c r="I400" s="120"/>
      <c r="J400" s="120"/>
      <c r="K400" s="120"/>
      <c r="L400" s="120"/>
      <c r="M400" s="122"/>
      <c r="N400" s="122"/>
      <c r="O400" s="121"/>
      <c r="P400" s="122"/>
      <c r="Q400" s="124"/>
      <c r="R400" s="124"/>
      <c r="S400" s="124"/>
      <c r="T400" s="124"/>
      <c r="U400" s="127"/>
      <c r="V400" s="127"/>
      <c r="W400" s="127"/>
      <c r="X400" s="127"/>
      <c r="Y400" s="364"/>
      <c r="Z400" s="364"/>
      <c r="AA400" s="364"/>
      <c r="AB400" s="364"/>
    </row>
    <row r="401" spans="2:28" ht="12.75" customHeight="1" x14ac:dyDescent="0.2">
      <c r="B401" s="120"/>
      <c r="C401" s="481"/>
      <c r="D401" s="120"/>
      <c r="E401" s="120"/>
      <c r="F401" s="120"/>
      <c r="G401" s="120"/>
      <c r="H401" s="120"/>
      <c r="I401" s="120"/>
      <c r="J401" s="120"/>
      <c r="K401" s="120"/>
      <c r="L401" s="120"/>
      <c r="M401" s="122"/>
      <c r="N401" s="122"/>
      <c r="O401" s="121"/>
      <c r="P401" s="122"/>
      <c r="Q401" s="124"/>
      <c r="R401" s="124"/>
      <c r="S401" s="124"/>
      <c r="T401" s="124"/>
      <c r="U401" s="127"/>
      <c r="V401" s="127"/>
      <c r="W401" s="127"/>
      <c r="X401" s="127"/>
      <c r="Y401" s="364"/>
      <c r="Z401" s="364"/>
      <c r="AA401" s="364"/>
      <c r="AB401" s="364"/>
    </row>
    <row r="402" spans="2:28" ht="12.75" customHeight="1" x14ac:dyDescent="0.2">
      <c r="B402" s="120"/>
      <c r="C402" s="481"/>
      <c r="D402" s="120"/>
      <c r="E402" s="120"/>
      <c r="F402" s="120"/>
      <c r="G402" s="120"/>
      <c r="H402" s="120"/>
      <c r="I402" s="120"/>
      <c r="J402" s="120"/>
      <c r="K402" s="120"/>
      <c r="L402" s="120"/>
      <c r="M402" s="122"/>
      <c r="N402" s="122"/>
      <c r="O402" s="121"/>
      <c r="P402" s="122"/>
      <c r="Q402" s="124"/>
      <c r="R402" s="124"/>
      <c r="S402" s="124"/>
      <c r="T402" s="124"/>
      <c r="U402" s="127"/>
      <c r="V402" s="127"/>
      <c r="W402" s="127"/>
      <c r="X402" s="127"/>
      <c r="Y402" s="364"/>
      <c r="Z402" s="364"/>
      <c r="AA402" s="364"/>
      <c r="AB402" s="364"/>
    </row>
    <row r="403" spans="2:28" ht="12.75" customHeight="1" x14ac:dyDescent="0.2">
      <c r="B403" s="120"/>
      <c r="C403" s="481"/>
      <c r="D403" s="120"/>
      <c r="E403" s="120"/>
      <c r="F403" s="120"/>
      <c r="G403" s="120"/>
      <c r="H403" s="120"/>
      <c r="I403" s="120"/>
      <c r="J403" s="120"/>
      <c r="K403" s="120"/>
      <c r="L403" s="120"/>
      <c r="M403" s="122"/>
      <c r="N403" s="122"/>
      <c r="O403" s="121"/>
      <c r="P403" s="122"/>
      <c r="Q403" s="124"/>
      <c r="R403" s="124"/>
      <c r="S403" s="124"/>
      <c r="T403" s="124"/>
      <c r="U403" s="127"/>
      <c r="V403" s="127"/>
      <c r="W403" s="127"/>
      <c r="X403" s="127"/>
      <c r="Y403" s="364"/>
      <c r="Z403" s="364"/>
      <c r="AA403" s="364"/>
      <c r="AB403" s="364"/>
    </row>
    <row r="404" spans="2:28" ht="12.75" customHeight="1" x14ac:dyDescent="0.2">
      <c r="B404" s="120"/>
      <c r="C404" s="481"/>
      <c r="D404" s="375"/>
      <c r="E404" s="376"/>
      <c r="F404" s="120"/>
      <c r="G404" s="120"/>
      <c r="H404" s="120"/>
      <c r="I404" s="120"/>
      <c r="J404" s="120"/>
      <c r="K404" s="120"/>
      <c r="L404" s="120"/>
      <c r="M404" s="121"/>
      <c r="N404" s="121"/>
      <c r="O404" s="121"/>
      <c r="P404" s="122"/>
      <c r="Q404" s="123"/>
      <c r="R404" s="123"/>
      <c r="S404" s="124"/>
      <c r="T404" s="124"/>
      <c r="U404" s="127"/>
      <c r="V404" s="127"/>
      <c r="W404" s="127"/>
      <c r="X404" s="127"/>
      <c r="Y404" s="364"/>
      <c r="Z404" s="364"/>
      <c r="AA404" s="364"/>
      <c r="AB404" s="364"/>
    </row>
    <row r="405" spans="2:28" ht="12.75" customHeight="1" x14ac:dyDescent="0.2">
      <c r="B405" s="120"/>
      <c r="C405" s="481"/>
      <c r="D405" s="120"/>
      <c r="E405" s="120"/>
      <c r="F405" s="120"/>
      <c r="G405" s="120"/>
      <c r="H405" s="120"/>
      <c r="I405" s="120"/>
      <c r="J405" s="120"/>
      <c r="K405" s="120"/>
      <c r="L405" s="120"/>
      <c r="M405" s="122"/>
      <c r="N405" s="122"/>
      <c r="O405" s="121"/>
      <c r="P405" s="122"/>
      <c r="Q405" s="124"/>
      <c r="R405" s="124"/>
      <c r="S405" s="124"/>
      <c r="T405" s="124"/>
      <c r="U405" s="127"/>
      <c r="V405" s="127"/>
      <c r="W405" s="127"/>
      <c r="X405" s="127"/>
      <c r="Y405" s="364"/>
      <c r="Z405" s="364"/>
      <c r="AA405" s="364"/>
      <c r="AB405" s="364"/>
    </row>
    <row r="406" spans="2:28" ht="12.75" customHeight="1" x14ac:dyDescent="0.2">
      <c r="B406" s="120"/>
      <c r="C406" s="481"/>
      <c r="D406" s="120"/>
      <c r="E406" s="120"/>
      <c r="F406" s="120"/>
      <c r="G406" s="120"/>
      <c r="H406" s="120"/>
      <c r="I406" s="120"/>
      <c r="J406" s="120"/>
      <c r="K406" s="120"/>
      <c r="L406" s="120"/>
      <c r="M406" s="122"/>
      <c r="N406" s="122"/>
      <c r="O406" s="121"/>
      <c r="P406" s="122"/>
      <c r="Q406" s="124"/>
      <c r="R406" s="124"/>
      <c r="S406" s="124"/>
      <c r="T406" s="124"/>
      <c r="U406" s="127"/>
      <c r="V406" s="127"/>
      <c r="W406" s="127"/>
      <c r="X406" s="127"/>
      <c r="Y406" s="364"/>
      <c r="Z406" s="364"/>
      <c r="AA406" s="364"/>
      <c r="AB406" s="364"/>
    </row>
    <row r="407" spans="2:28" ht="12.75" customHeight="1" x14ac:dyDescent="0.2">
      <c r="B407" s="120"/>
      <c r="C407" s="481"/>
      <c r="D407" s="120"/>
      <c r="E407" s="120"/>
      <c r="F407" s="120"/>
      <c r="G407" s="120"/>
      <c r="H407" s="120"/>
      <c r="I407" s="120"/>
      <c r="J407" s="120"/>
      <c r="K407" s="120"/>
      <c r="L407" s="120"/>
      <c r="M407" s="122"/>
      <c r="N407" s="122"/>
      <c r="O407" s="121"/>
      <c r="P407" s="122"/>
      <c r="Q407" s="124"/>
      <c r="R407" s="124"/>
      <c r="S407" s="124"/>
      <c r="T407" s="124"/>
      <c r="U407" s="127"/>
      <c r="V407" s="127"/>
      <c r="W407" s="127"/>
      <c r="X407" s="127"/>
      <c r="Y407" s="364"/>
      <c r="Z407" s="364"/>
      <c r="AA407" s="364"/>
      <c r="AB407" s="364"/>
    </row>
    <row r="408" spans="2:28" ht="12.75" customHeight="1" x14ac:dyDescent="0.2">
      <c r="B408" s="120"/>
      <c r="C408" s="481"/>
      <c r="D408" s="120"/>
      <c r="E408" s="120"/>
      <c r="F408" s="120"/>
      <c r="G408" s="120"/>
      <c r="H408" s="120"/>
      <c r="I408" s="120"/>
      <c r="J408" s="120"/>
      <c r="K408" s="120"/>
      <c r="L408" s="120"/>
      <c r="M408" s="122"/>
      <c r="N408" s="122"/>
      <c r="O408" s="121"/>
      <c r="P408" s="122"/>
      <c r="Q408" s="124"/>
      <c r="R408" s="124"/>
      <c r="S408" s="124"/>
      <c r="T408" s="124"/>
      <c r="U408" s="127"/>
      <c r="V408" s="127"/>
      <c r="W408" s="127"/>
      <c r="X408" s="127"/>
      <c r="Y408" s="364"/>
      <c r="Z408" s="364"/>
      <c r="AA408" s="364"/>
      <c r="AB408" s="364"/>
    </row>
    <row r="409" spans="2:28" ht="12.75" customHeight="1" x14ac:dyDescent="0.2">
      <c r="B409" s="120"/>
      <c r="C409" s="481"/>
      <c r="D409" s="120"/>
      <c r="E409" s="120"/>
      <c r="F409" s="120"/>
      <c r="G409" s="120"/>
      <c r="H409" s="120"/>
      <c r="I409" s="120"/>
      <c r="J409" s="120"/>
      <c r="K409" s="120"/>
      <c r="L409" s="120"/>
      <c r="M409" s="122"/>
      <c r="N409" s="122"/>
      <c r="O409" s="121"/>
      <c r="P409" s="122"/>
      <c r="Q409" s="124"/>
      <c r="R409" s="124"/>
      <c r="S409" s="124"/>
      <c r="T409" s="124"/>
      <c r="U409" s="127"/>
      <c r="V409" s="127"/>
      <c r="W409" s="127"/>
      <c r="X409" s="127"/>
      <c r="Y409" s="364"/>
      <c r="Z409" s="364"/>
      <c r="AA409" s="364"/>
      <c r="AB409" s="364"/>
    </row>
    <row r="410" spans="2:28" ht="12.75" customHeight="1" x14ac:dyDescent="0.2">
      <c r="B410" s="120"/>
      <c r="C410" s="481"/>
      <c r="D410" s="120"/>
      <c r="E410" s="120"/>
      <c r="F410" s="120"/>
      <c r="G410" s="120"/>
      <c r="H410" s="120"/>
      <c r="I410" s="120"/>
      <c r="J410" s="120"/>
      <c r="K410" s="120"/>
      <c r="L410" s="120"/>
      <c r="M410" s="122"/>
      <c r="N410" s="122"/>
      <c r="O410" s="121"/>
      <c r="P410" s="122"/>
      <c r="Q410" s="124"/>
      <c r="R410" s="124"/>
      <c r="S410" s="124"/>
      <c r="T410" s="124"/>
      <c r="U410" s="127"/>
      <c r="V410" s="127"/>
      <c r="W410" s="127"/>
      <c r="X410" s="127"/>
      <c r="Y410" s="364"/>
      <c r="Z410" s="364"/>
      <c r="AA410" s="364"/>
      <c r="AB410" s="364"/>
    </row>
    <row r="411" spans="2:28" ht="12.75" customHeight="1" x14ac:dyDescent="0.2">
      <c r="B411" s="120"/>
      <c r="C411" s="481"/>
      <c r="D411" s="120"/>
      <c r="E411" s="120"/>
      <c r="F411" s="120"/>
      <c r="G411" s="120"/>
      <c r="H411" s="120"/>
      <c r="I411" s="120"/>
      <c r="J411" s="120"/>
      <c r="K411" s="120"/>
      <c r="L411" s="120"/>
      <c r="M411" s="122"/>
      <c r="N411" s="122"/>
      <c r="O411" s="121"/>
      <c r="P411" s="122"/>
      <c r="Q411" s="124"/>
      <c r="R411" s="124"/>
      <c r="S411" s="124"/>
      <c r="T411" s="124"/>
      <c r="U411" s="127"/>
      <c r="V411" s="127"/>
      <c r="W411" s="127"/>
      <c r="X411" s="127"/>
      <c r="Y411" s="364"/>
      <c r="Z411" s="364"/>
      <c r="AA411" s="364"/>
      <c r="AB411" s="364"/>
    </row>
    <row r="412" spans="2:28" ht="12.75" customHeight="1" x14ac:dyDescent="0.2">
      <c r="B412" s="120"/>
      <c r="C412" s="481"/>
      <c r="D412" s="120"/>
      <c r="E412" s="120"/>
      <c r="F412" s="120"/>
      <c r="G412" s="120"/>
      <c r="H412" s="120"/>
      <c r="I412" s="120"/>
      <c r="J412" s="120"/>
      <c r="K412" s="120"/>
      <c r="L412" s="120"/>
      <c r="M412" s="122"/>
      <c r="N412" s="122"/>
      <c r="O412" s="121"/>
      <c r="P412" s="122"/>
      <c r="Q412" s="124"/>
      <c r="R412" s="124"/>
      <c r="S412" s="124"/>
      <c r="T412" s="124"/>
      <c r="U412" s="127"/>
      <c r="V412" s="127"/>
      <c r="W412" s="127"/>
      <c r="X412" s="127"/>
      <c r="Y412" s="364"/>
      <c r="Z412" s="364"/>
      <c r="AA412" s="364"/>
      <c r="AB412" s="364"/>
    </row>
    <row r="413" spans="2:28" ht="12.75" customHeight="1" x14ac:dyDescent="0.2">
      <c r="B413" s="120"/>
      <c r="C413" s="481"/>
      <c r="D413" s="120"/>
      <c r="E413" s="120"/>
      <c r="F413" s="120"/>
      <c r="G413" s="120"/>
      <c r="H413" s="120"/>
      <c r="I413" s="120"/>
      <c r="J413" s="120"/>
      <c r="K413" s="120"/>
      <c r="L413" s="120"/>
      <c r="M413" s="122"/>
      <c r="N413" s="122"/>
      <c r="O413" s="121"/>
      <c r="P413" s="122"/>
      <c r="Q413" s="124"/>
      <c r="R413" s="124"/>
      <c r="S413" s="124"/>
      <c r="T413" s="124"/>
      <c r="U413" s="127"/>
      <c r="V413" s="127"/>
      <c r="W413" s="127"/>
      <c r="X413" s="127"/>
      <c r="Y413" s="364"/>
      <c r="Z413" s="364"/>
      <c r="AA413" s="364"/>
      <c r="AB413" s="364"/>
    </row>
    <row r="414" spans="2:28" ht="12.75" customHeight="1" x14ac:dyDescent="0.2">
      <c r="B414" s="120"/>
      <c r="C414" s="481"/>
      <c r="D414" s="120"/>
      <c r="E414" s="120"/>
      <c r="F414" s="120"/>
      <c r="G414" s="120"/>
      <c r="H414" s="120"/>
      <c r="I414" s="120"/>
      <c r="J414" s="120"/>
      <c r="K414" s="120"/>
      <c r="L414" s="120"/>
      <c r="M414" s="122"/>
      <c r="N414" s="122"/>
      <c r="O414" s="121"/>
      <c r="P414" s="122"/>
      <c r="Q414" s="124"/>
      <c r="R414" s="124"/>
      <c r="S414" s="124"/>
      <c r="T414" s="124"/>
      <c r="U414" s="127"/>
      <c r="V414" s="127"/>
      <c r="W414" s="127"/>
      <c r="X414" s="127"/>
      <c r="Y414" s="364"/>
      <c r="Z414" s="364"/>
      <c r="AA414" s="364"/>
      <c r="AB414" s="364"/>
    </row>
    <row r="415" spans="2:28" ht="12.75" customHeight="1" x14ac:dyDescent="0.2">
      <c r="B415" s="120"/>
      <c r="C415" s="481"/>
      <c r="D415" s="120"/>
      <c r="E415" s="120"/>
      <c r="F415" s="120"/>
      <c r="G415" s="120"/>
      <c r="H415" s="120"/>
      <c r="I415" s="120"/>
      <c r="J415" s="120"/>
      <c r="K415" s="120"/>
      <c r="L415" s="120"/>
      <c r="M415" s="122"/>
      <c r="N415" s="122"/>
      <c r="O415" s="121"/>
      <c r="P415" s="122"/>
      <c r="Q415" s="124"/>
      <c r="R415" s="124"/>
      <c r="S415" s="124"/>
      <c r="T415" s="124"/>
      <c r="U415" s="127"/>
      <c r="V415" s="127"/>
      <c r="W415" s="127"/>
      <c r="X415" s="127"/>
      <c r="Y415" s="364"/>
      <c r="Z415" s="364"/>
      <c r="AA415" s="364"/>
      <c r="AB415" s="364"/>
    </row>
    <row r="416" spans="2:28" ht="12.75" customHeight="1" x14ac:dyDescent="0.2">
      <c r="B416" s="120"/>
      <c r="C416" s="481"/>
      <c r="D416" s="120"/>
      <c r="E416" s="120"/>
      <c r="F416" s="120"/>
      <c r="G416" s="120"/>
      <c r="H416" s="120"/>
      <c r="I416" s="120"/>
      <c r="J416" s="120"/>
      <c r="K416" s="120"/>
      <c r="L416" s="120"/>
      <c r="M416" s="122"/>
      <c r="N416" s="122"/>
      <c r="O416" s="121"/>
      <c r="P416" s="122"/>
      <c r="Q416" s="124"/>
      <c r="R416" s="124"/>
      <c r="S416" s="124"/>
      <c r="T416" s="124"/>
      <c r="U416" s="127"/>
      <c r="V416" s="127"/>
      <c r="W416" s="127"/>
      <c r="X416" s="127"/>
      <c r="Y416" s="364"/>
      <c r="Z416" s="364"/>
      <c r="AA416" s="364"/>
      <c r="AB416" s="364"/>
    </row>
    <row r="417" spans="2:28" ht="12.75" customHeight="1" x14ac:dyDescent="0.2">
      <c r="B417" s="120"/>
      <c r="C417" s="481"/>
      <c r="D417" s="120"/>
      <c r="E417" s="120"/>
      <c r="F417" s="120"/>
      <c r="G417" s="120"/>
      <c r="H417" s="120"/>
      <c r="I417" s="120"/>
      <c r="J417" s="120"/>
      <c r="K417" s="120"/>
      <c r="L417" s="120"/>
      <c r="M417" s="122"/>
      <c r="N417" s="122"/>
      <c r="O417" s="121"/>
      <c r="P417" s="122"/>
      <c r="Q417" s="124"/>
      <c r="R417" s="124"/>
      <c r="S417" s="124"/>
      <c r="T417" s="124"/>
      <c r="U417" s="127"/>
      <c r="V417" s="127"/>
      <c r="W417" s="127"/>
      <c r="X417" s="127"/>
      <c r="Y417" s="364"/>
      <c r="Z417" s="364"/>
      <c r="AA417" s="364"/>
      <c r="AB417" s="364"/>
    </row>
    <row r="418" spans="2:28" ht="12.75" customHeight="1" x14ac:dyDescent="0.2">
      <c r="B418" s="120"/>
      <c r="C418" s="481"/>
      <c r="D418" s="120"/>
      <c r="E418" s="120"/>
      <c r="F418" s="120"/>
      <c r="G418" s="120"/>
      <c r="H418" s="120"/>
      <c r="I418" s="120"/>
      <c r="J418" s="120"/>
      <c r="K418" s="120"/>
      <c r="L418" s="120"/>
      <c r="M418" s="122"/>
      <c r="N418" s="122"/>
      <c r="O418" s="121"/>
      <c r="P418" s="122"/>
      <c r="Q418" s="124"/>
      <c r="R418" s="124"/>
      <c r="S418" s="124"/>
      <c r="T418" s="124"/>
      <c r="U418" s="127"/>
      <c r="V418" s="127"/>
      <c r="W418" s="127"/>
      <c r="X418" s="127"/>
      <c r="Y418" s="364"/>
      <c r="Z418" s="364"/>
      <c r="AA418" s="364"/>
      <c r="AB418" s="364"/>
    </row>
    <row r="419" spans="2:28" ht="12.75" customHeight="1" x14ac:dyDescent="0.2">
      <c r="B419" s="120"/>
      <c r="C419" s="481"/>
      <c r="D419" s="120"/>
      <c r="E419" s="120"/>
      <c r="F419" s="120"/>
      <c r="G419" s="120"/>
      <c r="H419" s="120"/>
      <c r="I419" s="120"/>
      <c r="J419" s="120"/>
      <c r="K419" s="120"/>
      <c r="L419" s="120"/>
      <c r="M419" s="122"/>
      <c r="N419" s="122"/>
      <c r="O419" s="121"/>
      <c r="P419" s="122"/>
      <c r="Q419" s="124"/>
      <c r="R419" s="124"/>
      <c r="S419" s="124"/>
      <c r="T419" s="124"/>
      <c r="U419" s="127"/>
      <c r="V419" s="127"/>
      <c r="W419" s="127"/>
      <c r="X419" s="127"/>
      <c r="Y419" s="364"/>
      <c r="Z419" s="364"/>
      <c r="AA419" s="364"/>
      <c r="AB419" s="364"/>
    </row>
    <row r="420" spans="2:28" ht="12.75" customHeight="1" x14ac:dyDescent="0.2">
      <c r="B420" s="120"/>
      <c r="C420" s="481"/>
      <c r="D420" s="120"/>
      <c r="E420" s="120"/>
      <c r="F420" s="120"/>
      <c r="G420" s="120"/>
      <c r="H420" s="120"/>
      <c r="I420" s="120"/>
      <c r="J420" s="120"/>
      <c r="K420" s="120"/>
      <c r="L420" s="120"/>
      <c r="M420" s="122"/>
      <c r="N420" s="122"/>
      <c r="O420" s="121"/>
      <c r="P420" s="122"/>
      <c r="Q420" s="124"/>
      <c r="R420" s="124"/>
      <c r="S420" s="124"/>
      <c r="T420" s="124"/>
      <c r="U420" s="127"/>
      <c r="V420" s="127"/>
      <c r="W420" s="127"/>
      <c r="X420" s="127"/>
      <c r="Y420" s="364"/>
      <c r="Z420" s="364"/>
      <c r="AA420" s="364"/>
      <c r="AB420" s="364"/>
    </row>
    <row r="421" spans="2:28" ht="12.75" customHeight="1" x14ac:dyDescent="0.2">
      <c r="B421" s="120"/>
      <c r="C421" s="481"/>
      <c r="D421" s="120"/>
      <c r="E421" s="120"/>
      <c r="F421" s="120"/>
      <c r="G421" s="120"/>
      <c r="H421" s="120"/>
      <c r="I421" s="120"/>
      <c r="J421" s="120"/>
      <c r="K421" s="120"/>
      <c r="L421" s="120"/>
      <c r="M421" s="122"/>
      <c r="N421" s="122"/>
      <c r="O421" s="121"/>
      <c r="P421" s="122"/>
      <c r="Q421" s="124"/>
      <c r="R421" s="124"/>
      <c r="S421" s="124"/>
      <c r="T421" s="124"/>
      <c r="U421" s="127"/>
      <c r="V421" s="127"/>
      <c r="W421" s="127"/>
      <c r="X421" s="127"/>
      <c r="Y421" s="364"/>
      <c r="Z421" s="364"/>
      <c r="AA421" s="364"/>
      <c r="AB421" s="364"/>
    </row>
    <row r="422" spans="2:28" ht="12.75" customHeight="1" x14ac:dyDescent="0.2">
      <c r="B422" s="120"/>
      <c r="C422" s="481"/>
      <c r="D422" s="120"/>
      <c r="E422" s="120"/>
      <c r="F422" s="120"/>
      <c r="G422" s="120"/>
      <c r="H422" s="120"/>
      <c r="I422" s="120"/>
      <c r="J422" s="120"/>
      <c r="K422" s="120"/>
      <c r="L422" s="120"/>
      <c r="M422" s="122"/>
      <c r="N422" s="122"/>
      <c r="O422" s="121"/>
      <c r="P422" s="122"/>
      <c r="Q422" s="124"/>
      <c r="R422" s="124"/>
      <c r="S422" s="124"/>
      <c r="T422" s="124"/>
      <c r="U422" s="127"/>
      <c r="V422" s="127"/>
      <c r="W422" s="127"/>
      <c r="X422" s="127"/>
      <c r="Y422" s="364"/>
      <c r="Z422" s="364"/>
      <c r="AA422" s="364"/>
      <c r="AB422" s="364"/>
    </row>
    <row r="423" spans="2:28" ht="12.75" customHeight="1" x14ac:dyDescent="0.2">
      <c r="B423" s="120"/>
      <c r="C423" s="481"/>
      <c r="D423" s="120"/>
      <c r="E423" s="120"/>
      <c r="F423" s="120"/>
      <c r="G423" s="120"/>
      <c r="H423" s="120"/>
      <c r="I423" s="120"/>
      <c r="J423" s="120"/>
      <c r="K423" s="120"/>
      <c r="L423" s="120"/>
      <c r="M423" s="122"/>
      <c r="N423" s="122"/>
      <c r="O423" s="121"/>
      <c r="P423" s="122"/>
      <c r="Q423" s="124"/>
      <c r="R423" s="124"/>
      <c r="S423" s="124"/>
      <c r="T423" s="124"/>
      <c r="U423" s="127"/>
      <c r="V423" s="127"/>
      <c r="W423" s="127"/>
      <c r="X423" s="127"/>
      <c r="Y423" s="364"/>
      <c r="Z423" s="364"/>
      <c r="AA423" s="364"/>
      <c r="AB423" s="364"/>
    </row>
    <row r="424" spans="2:28" ht="12.75" customHeight="1" x14ac:dyDescent="0.2">
      <c r="B424" s="120"/>
      <c r="C424" s="481"/>
      <c r="D424" s="120"/>
      <c r="E424" s="120"/>
      <c r="F424" s="120"/>
      <c r="G424" s="120"/>
      <c r="H424" s="120"/>
      <c r="I424" s="120"/>
      <c r="J424" s="120"/>
      <c r="K424" s="120"/>
      <c r="L424" s="120"/>
      <c r="M424" s="122"/>
      <c r="N424" s="122"/>
      <c r="O424" s="121"/>
      <c r="P424" s="122"/>
      <c r="Q424" s="124"/>
      <c r="R424" s="124"/>
      <c r="S424" s="124"/>
      <c r="T424" s="124"/>
      <c r="U424" s="127"/>
      <c r="V424" s="127"/>
      <c r="W424" s="127"/>
      <c r="X424" s="127"/>
      <c r="Y424" s="364"/>
      <c r="Z424" s="364"/>
      <c r="AA424" s="364"/>
      <c r="AB424" s="364"/>
    </row>
    <row r="425" spans="2:28" ht="12.75" customHeight="1" x14ac:dyDescent="0.2">
      <c r="B425" s="120"/>
      <c r="C425" s="481"/>
      <c r="D425" s="120"/>
      <c r="E425" s="120"/>
      <c r="F425" s="120"/>
      <c r="G425" s="120"/>
      <c r="H425" s="120"/>
      <c r="I425" s="120"/>
      <c r="J425" s="120"/>
      <c r="K425" s="120"/>
      <c r="L425" s="120"/>
      <c r="M425" s="122"/>
      <c r="N425" s="122"/>
      <c r="O425" s="121"/>
      <c r="P425" s="122"/>
      <c r="Q425" s="124"/>
      <c r="R425" s="124"/>
      <c r="S425" s="124"/>
      <c r="T425" s="124"/>
      <c r="U425" s="127"/>
      <c r="V425" s="127"/>
      <c r="W425" s="127"/>
      <c r="X425" s="127"/>
      <c r="Y425" s="364"/>
      <c r="Z425" s="364"/>
      <c r="AA425" s="364"/>
      <c r="AB425" s="364"/>
    </row>
    <row r="426" spans="2:28" ht="12.75" customHeight="1" x14ac:dyDescent="0.2">
      <c r="B426" s="120"/>
      <c r="C426" s="481"/>
      <c r="D426" s="120"/>
      <c r="E426" s="120"/>
      <c r="F426" s="120"/>
      <c r="G426" s="120"/>
      <c r="H426" s="120"/>
      <c r="I426" s="120"/>
      <c r="J426" s="120"/>
      <c r="K426" s="120"/>
      <c r="L426" s="120"/>
      <c r="M426" s="122"/>
      <c r="N426" s="122"/>
      <c r="O426" s="121"/>
      <c r="P426" s="122"/>
      <c r="Q426" s="124"/>
      <c r="R426" s="124"/>
      <c r="S426" s="124"/>
      <c r="T426" s="124"/>
      <c r="U426" s="127"/>
      <c r="V426" s="127"/>
      <c r="W426" s="127"/>
      <c r="X426" s="127"/>
      <c r="Y426" s="364"/>
      <c r="Z426" s="364"/>
      <c r="AA426" s="364"/>
      <c r="AB426" s="364"/>
    </row>
    <row r="427" spans="2:28" ht="12.75" customHeight="1" x14ac:dyDescent="0.2">
      <c r="B427" s="120"/>
      <c r="C427" s="481"/>
      <c r="D427" s="120"/>
      <c r="E427" s="120"/>
      <c r="F427" s="120"/>
      <c r="G427" s="120"/>
      <c r="H427" s="120"/>
      <c r="I427" s="120"/>
      <c r="J427" s="120"/>
      <c r="K427" s="120"/>
      <c r="L427" s="120"/>
      <c r="M427" s="122"/>
      <c r="N427" s="122"/>
      <c r="O427" s="121"/>
      <c r="P427" s="122"/>
      <c r="Q427" s="124"/>
      <c r="R427" s="124"/>
      <c r="S427" s="124"/>
      <c r="T427" s="124"/>
      <c r="U427" s="127"/>
      <c r="V427" s="127"/>
      <c r="W427" s="127"/>
      <c r="X427" s="127"/>
      <c r="Y427" s="364"/>
      <c r="Z427" s="364"/>
      <c r="AA427" s="364"/>
      <c r="AB427" s="364"/>
    </row>
    <row r="428" spans="2:28" ht="12.75" customHeight="1" x14ac:dyDescent="0.2">
      <c r="B428" s="120"/>
      <c r="C428" s="481"/>
      <c r="D428" s="120"/>
      <c r="E428" s="120"/>
      <c r="F428" s="120"/>
      <c r="G428" s="120"/>
      <c r="H428" s="120"/>
      <c r="I428" s="120"/>
      <c r="J428" s="120"/>
      <c r="K428" s="120"/>
      <c r="L428" s="120"/>
      <c r="M428" s="122"/>
      <c r="N428" s="122"/>
      <c r="O428" s="121"/>
      <c r="P428" s="122"/>
      <c r="Q428" s="124"/>
      <c r="R428" s="124"/>
      <c r="S428" s="124"/>
      <c r="T428" s="124"/>
      <c r="U428" s="127"/>
      <c r="V428" s="127"/>
      <c r="W428" s="127"/>
      <c r="X428" s="127"/>
      <c r="Y428" s="364"/>
      <c r="Z428" s="364"/>
      <c r="AA428" s="364"/>
      <c r="AB428" s="364"/>
    </row>
    <row r="429" spans="2:28" ht="12.75" customHeight="1" x14ac:dyDescent="0.2">
      <c r="B429" s="120"/>
      <c r="C429" s="481"/>
      <c r="D429" s="120"/>
      <c r="E429" s="120"/>
      <c r="F429" s="120"/>
      <c r="G429" s="120"/>
      <c r="H429" s="120"/>
      <c r="I429" s="120"/>
      <c r="J429" s="120"/>
      <c r="K429" s="120"/>
      <c r="L429" s="120"/>
      <c r="M429" s="122"/>
      <c r="N429" s="122"/>
      <c r="O429" s="121"/>
      <c r="P429" s="122"/>
      <c r="Q429" s="124"/>
      <c r="R429" s="124"/>
      <c r="S429" s="124"/>
      <c r="T429" s="124"/>
      <c r="U429" s="127"/>
      <c r="V429" s="127"/>
      <c r="W429" s="127"/>
      <c r="X429" s="127"/>
      <c r="Y429" s="364"/>
      <c r="Z429" s="364"/>
      <c r="AA429" s="364"/>
      <c r="AB429" s="364"/>
    </row>
    <row r="430" spans="2:28" ht="12.75" customHeight="1" x14ac:dyDescent="0.2">
      <c r="B430" s="120"/>
      <c r="C430" s="481"/>
      <c r="D430" s="120"/>
      <c r="E430" s="120"/>
      <c r="F430" s="120"/>
      <c r="G430" s="120"/>
      <c r="H430" s="120"/>
      <c r="I430" s="120"/>
      <c r="J430" s="120"/>
      <c r="K430" s="120"/>
      <c r="L430" s="120"/>
      <c r="M430" s="122"/>
      <c r="N430" s="122"/>
      <c r="O430" s="121"/>
      <c r="P430" s="122"/>
      <c r="Q430" s="124"/>
      <c r="R430" s="124"/>
      <c r="S430" s="124"/>
      <c r="T430" s="124"/>
      <c r="U430" s="127"/>
      <c r="V430" s="127"/>
      <c r="W430" s="127"/>
      <c r="X430" s="127"/>
      <c r="Y430" s="364"/>
      <c r="Z430" s="364"/>
      <c r="AA430" s="364"/>
      <c r="AB430" s="364"/>
    </row>
    <row r="431" spans="2:28" ht="12.75" customHeight="1" x14ac:dyDescent="0.2">
      <c r="B431" s="120"/>
      <c r="C431" s="481"/>
      <c r="D431" s="120"/>
      <c r="E431" s="120"/>
      <c r="F431" s="120"/>
      <c r="G431" s="120"/>
      <c r="H431" s="120"/>
      <c r="I431" s="120"/>
      <c r="J431" s="120"/>
      <c r="K431" s="120"/>
      <c r="L431" s="120"/>
      <c r="M431" s="122"/>
      <c r="N431" s="122"/>
      <c r="O431" s="121"/>
      <c r="P431" s="122"/>
      <c r="Q431" s="124"/>
      <c r="R431" s="124"/>
      <c r="S431" s="124"/>
      <c r="T431" s="124"/>
      <c r="U431" s="127"/>
      <c r="V431" s="127"/>
      <c r="W431" s="127"/>
      <c r="X431" s="127"/>
      <c r="Y431" s="364"/>
      <c r="Z431" s="364"/>
      <c r="AA431" s="364"/>
      <c r="AB431" s="364"/>
    </row>
    <row r="432" spans="2:28" ht="12.75" customHeight="1" x14ac:dyDescent="0.2">
      <c r="B432" s="120"/>
      <c r="C432" s="481"/>
      <c r="D432" s="120"/>
      <c r="E432" s="120"/>
      <c r="F432" s="120"/>
      <c r="G432" s="120"/>
      <c r="H432" s="120"/>
      <c r="I432" s="120"/>
      <c r="J432" s="120"/>
      <c r="K432" s="120"/>
      <c r="L432" s="120"/>
      <c r="M432" s="122"/>
      <c r="N432" s="122"/>
      <c r="O432" s="121"/>
      <c r="P432" s="122"/>
      <c r="Q432" s="124"/>
      <c r="R432" s="124"/>
      <c r="S432" s="124"/>
      <c r="T432" s="124"/>
      <c r="U432" s="127"/>
      <c r="V432" s="127"/>
      <c r="W432" s="127"/>
      <c r="X432" s="127"/>
      <c r="Y432" s="364"/>
      <c r="Z432" s="364"/>
      <c r="AA432" s="364"/>
      <c r="AB432" s="364"/>
    </row>
    <row r="433" spans="2:28" ht="12.75" customHeight="1" x14ac:dyDescent="0.2">
      <c r="B433" s="120"/>
      <c r="C433" s="481"/>
      <c r="D433" s="120"/>
      <c r="E433" s="120"/>
      <c r="F433" s="120"/>
      <c r="G433" s="120"/>
      <c r="H433" s="120"/>
      <c r="I433" s="120"/>
      <c r="J433" s="120"/>
      <c r="K433" s="120"/>
      <c r="L433" s="120"/>
      <c r="M433" s="122"/>
      <c r="N433" s="122"/>
      <c r="O433" s="121"/>
      <c r="P433" s="122"/>
      <c r="Q433" s="124"/>
      <c r="R433" s="124"/>
      <c r="S433" s="124"/>
      <c r="T433" s="124"/>
      <c r="U433" s="127"/>
      <c r="V433" s="127"/>
      <c r="W433" s="127"/>
      <c r="X433" s="127"/>
      <c r="Y433" s="364"/>
      <c r="Z433" s="364"/>
      <c r="AA433" s="364"/>
      <c r="AB433" s="364"/>
    </row>
    <row r="434" spans="2:28" ht="12.75" customHeight="1" x14ac:dyDescent="0.2">
      <c r="B434" s="120"/>
      <c r="C434" s="481"/>
      <c r="D434" s="120"/>
      <c r="E434" s="120"/>
      <c r="F434" s="120"/>
      <c r="G434" s="120"/>
      <c r="H434" s="120"/>
      <c r="I434" s="120"/>
      <c r="J434" s="120"/>
      <c r="K434" s="120"/>
      <c r="L434" s="120"/>
      <c r="M434" s="122"/>
      <c r="N434" s="122"/>
      <c r="O434" s="121"/>
      <c r="P434" s="122"/>
      <c r="Q434" s="124"/>
      <c r="R434" s="124"/>
      <c r="S434" s="124"/>
      <c r="T434" s="124"/>
      <c r="U434" s="127"/>
      <c r="V434" s="127"/>
      <c r="W434" s="127"/>
      <c r="X434" s="127"/>
      <c r="Y434" s="364"/>
      <c r="Z434" s="364"/>
      <c r="AA434" s="364"/>
      <c r="AB434" s="364"/>
    </row>
    <row r="435" spans="2:28" ht="12.75" customHeight="1" x14ac:dyDescent="0.2">
      <c r="B435" s="120"/>
      <c r="C435" s="481"/>
      <c r="D435" s="120"/>
      <c r="E435" s="120"/>
      <c r="F435" s="120"/>
      <c r="G435" s="120"/>
      <c r="H435" s="120"/>
      <c r="I435" s="120"/>
      <c r="J435" s="120"/>
      <c r="K435" s="120"/>
      <c r="L435" s="120"/>
      <c r="M435" s="122"/>
      <c r="N435" s="122"/>
      <c r="O435" s="121"/>
      <c r="P435" s="122"/>
      <c r="Q435" s="124"/>
      <c r="R435" s="124"/>
      <c r="S435" s="124"/>
      <c r="T435" s="124"/>
      <c r="U435" s="127"/>
      <c r="V435" s="127"/>
      <c r="W435" s="127"/>
      <c r="X435" s="127"/>
      <c r="Y435" s="364"/>
      <c r="Z435" s="364"/>
      <c r="AA435" s="364"/>
      <c r="AB435" s="364"/>
    </row>
    <row r="436" spans="2:28" ht="12.75" customHeight="1" x14ac:dyDescent="0.2">
      <c r="B436" s="120"/>
      <c r="C436" s="481"/>
      <c r="D436" s="120"/>
      <c r="E436" s="120"/>
      <c r="F436" s="120"/>
      <c r="G436" s="120"/>
      <c r="H436" s="120"/>
      <c r="I436" s="120"/>
      <c r="J436" s="120"/>
      <c r="K436" s="120"/>
      <c r="L436" s="120"/>
      <c r="M436" s="122"/>
      <c r="N436" s="122"/>
      <c r="O436" s="121"/>
      <c r="P436" s="122"/>
      <c r="Q436" s="124"/>
      <c r="R436" s="124"/>
      <c r="S436" s="124"/>
      <c r="T436" s="124"/>
      <c r="U436" s="127"/>
      <c r="V436" s="127"/>
      <c r="W436" s="127"/>
      <c r="X436" s="127"/>
      <c r="Y436" s="364"/>
      <c r="Z436" s="364"/>
      <c r="AA436" s="364"/>
      <c r="AB436" s="364"/>
    </row>
    <row r="437" spans="2:28" ht="12.75" customHeight="1" x14ac:dyDescent="0.2">
      <c r="B437" s="120"/>
      <c r="C437" s="481"/>
      <c r="D437" s="375"/>
      <c r="E437" s="376"/>
      <c r="F437" s="120"/>
      <c r="G437" s="120"/>
      <c r="H437" s="120"/>
      <c r="I437" s="120"/>
      <c r="J437" s="120"/>
      <c r="K437" s="120"/>
      <c r="L437" s="120"/>
      <c r="M437" s="122"/>
      <c r="N437" s="121"/>
      <c r="O437" s="121"/>
      <c r="P437" s="122"/>
      <c r="Q437" s="124"/>
      <c r="R437" s="124"/>
      <c r="S437" s="124"/>
      <c r="T437" s="124"/>
      <c r="U437" s="127"/>
      <c r="V437" s="127"/>
      <c r="W437" s="127"/>
      <c r="X437" s="127"/>
      <c r="Y437" s="364"/>
      <c r="Z437" s="364"/>
      <c r="AA437" s="364"/>
      <c r="AB437" s="364"/>
    </row>
    <row r="438" spans="2:28" ht="12.75" customHeight="1" x14ac:dyDescent="0.2">
      <c r="B438" s="120"/>
      <c r="C438" s="481"/>
      <c r="D438" s="120"/>
      <c r="E438" s="120"/>
      <c r="F438" s="120"/>
      <c r="G438" s="120"/>
      <c r="H438" s="120"/>
      <c r="I438" s="120"/>
      <c r="J438" s="120"/>
      <c r="K438" s="120"/>
      <c r="L438" s="120"/>
      <c r="M438" s="122"/>
      <c r="N438" s="122"/>
      <c r="O438" s="121"/>
      <c r="P438" s="122"/>
      <c r="Q438" s="124"/>
      <c r="R438" s="124"/>
      <c r="S438" s="124"/>
      <c r="T438" s="124"/>
      <c r="U438" s="127"/>
      <c r="V438" s="127"/>
      <c r="W438" s="127"/>
      <c r="X438" s="127"/>
      <c r="Y438" s="364"/>
      <c r="Z438" s="364"/>
      <c r="AA438" s="364"/>
      <c r="AB438" s="364"/>
    </row>
    <row r="439" spans="2:28" ht="12.75" customHeight="1" x14ac:dyDescent="0.2">
      <c r="B439" s="120"/>
      <c r="C439" s="481"/>
      <c r="D439" s="120"/>
      <c r="E439" s="120"/>
      <c r="F439" s="120"/>
      <c r="G439" s="120"/>
      <c r="H439" s="120"/>
      <c r="I439" s="120"/>
      <c r="J439" s="120"/>
      <c r="K439" s="120"/>
      <c r="L439" s="120"/>
      <c r="M439" s="122"/>
      <c r="N439" s="122"/>
      <c r="O439" s="121"/>
      <c r="P439" s="122"/>
      <c r="Q439" s="124"/>
      <c r="R439" s="124"/>
      <c r="S439" s="124"/>
      <c r="T439" s="124"/>
      <c r="U439" s="127"/>
      <c r="V439" s="127"/>
      <c r="W439" s="127"/>
      <c r="X439" s="127"/>
      <c r="Y439" s="364"/>
      <c r="Z439" s="364"/>
      <c r="AA439" s="364"/>
      <c r="AB439" s="364"/>
    </row>
    <row r="440" spans="2:28" ht="12.75" customHeight="1" x14ac:dyDescent="0.2">
      <c r="B440" s="120"/>
      <c r="C440" s="481"/>
      <c r="D440" s="375"/>
      <c r="E440" s="376"/>
      <c r="F440" s="120"/>
      <c r="G440" s="120"/>
      <c r="H440" s="120"/>
      <c r="I440" s="120"/>
      <c r="J440" s="120"/>
      <c r="K440" s="120"/>
      <c r="L440" s="120"/>
      <c r="M440" s="121"/>
      <c r="N440" s="121"/>
      <c r="O440" s="121"/>
      <c r="P440" s="122"/>
      <c r="Q440" s="123"/>
      <c r="R440" s="123"/>
      <c r="S440" s="124"/>
      <c r="T440" s="124"/>
      <c r="U440" s="127"/>
      <c r="V440" s="127"/>
      <c r="W440" s="127"/>
      <c r="X440" s="127"/>
      <c r="Y440" s="364"/>
      <c r="Z440" s="364"/>
      <c r="AA440" s="364"/>
      <c r="AB440" s="364"/>
    </row>
    <row r="441" spans="2:28" ht="12.75" customHeight="1" x14ac:dyDescent="0.2">
      <c r="B441" s="120"/>
      <c r="C441" s="481"/>
      <c r="D441" s="120"/>
      <c r="E441" s="120"/>
      <c r="F441" s="120"/>
      <c r="G441" s="120"/>
      <c r="H441" s="120"/>
      <c r="I441" s="120"/>
      <c r="J441" s="120"/>
      <c r="K441" s="120"/>
      <c r="L441" s="120"/>
      <c r="M441" s="122"/>
      <c r="N441" s="122"/>
      <c r="O441" s="121"/>
      <c r="P441" s="122"/>
      <c r="Q441" s="124"/>
      <c r="R441" s="124"/>
      <c r="S441" s="124"/>
      <c r="T441" s="124"/>
      <c r="U441" s="127"/>
      <c r="V441" s="127"/>
      <c r="W441" s="127"/>
      <c r="X441" s="127"/>
      <c r="Y441" s="364"/>
      <c r="Z441" s="364"/>
      <c r="AA441" s="364"/>
      <c r="AB441" s="364"/>
    </row>
    <row r="442" spans="2:28" ht="12.75" customHeight="1" x14ac:dyDescent="0.2">
      <c r="B442" s="120"/>
      <c r="C442" s="481"/>
      <c r="D442" s="120"/>
      <c r="E442" s="120"/>
      <c r="F442" s="120"/>
      <c r="G442" s="120"/>
      <c r="H442" s="120"/>
      <c r="I442" s="120"/>
      <c r="J442" s="120"/>
      <c r="K442" s="120"/>
      <c r="L442" s="120"/>
      <c r="M442" s="122"/>
      <c r="N442" s="122"/>
      <c r="O442" s="121"/>
      <c r="P442" s="122"/>
      <c r="Q442" s="124"/>
      <c r="R442" s="124"/>
      <c r="S442" s="124"/>
      <c r="T442" s="124"/>
      <c r="U442" s="127"/>
      <c r="V442" s="127"/>
      <c r="W442" s="127"/>
      <c r="X442" s="127"/>
      <c r="Y442" s="364"/>
      <c r="Z442" s="364"/>
      <c r="AA442" s="364"/>
      <c r="AB442" s="364"/>
    </row>
    <row r="443" spans="2:28" ht="12.75" customHeight="1" x14ac:dyDescent="0.2">
      <c r="B443" s="120"/>
      <c r="C443" s="481"/>
      <c r="D443" s="120"/>
      <c r="E443" s="120"/>
      <c r="F443" s="120"/>
      <c r="G443" s="120"/>
      <c r="H443" s="120"/>
      <c r="I443" s="120"/>
      <c r="J443" s="120"/>
      <c r="K443" s="120"/>
      <c r="L443" s="120"/>
      <c r="M443" s="122"/>
      <c r="N443" s="122"/>
      <c r="O443" s="121"/>
      <c r="P443" s="122"/>
      <c r="Q443" s="124"/>
      <c r="R443" s="124"/>
      <c r="S443" s="124"/>
      <c r="T443" s="124"/>
      <c r="U443" s="127"/>
      <c r="V443" s="127"/>
      <c r="W443" s="127"/>
      <c r="X443" s="127"/>
      <c r="Y443" s="364"/>
      <c r="Z443" s="364"/>
      <c r="AA443" s="364"/>
      <c r="AB443" s="364"/>
    </row>
    <row r="444" spans="2:28" ht="12.75" customHeight="1" x14ac:dyDescent="0.2">
      <c r="B444" s="120"/>
      <c r="C444" s="481"/>
      <c r="D444" s="120"/>
      <c r="E444" s="120"/>
      <c r="F444" s="120"/>
      <c r="G444" s="120"/>
      <c r="H444" s="120"/>
      <c r="I444" s="120"/>
      <c r="J444" s="120"/>
      <c r="K444" s="120"/>
      <c r="L444" s="120"/>
      <c r="M444" s="122"/>
      <c r="N444" s="122"/>
      <c r="O444" s="121"/>
      <c r="P444" s="122"/>
      <c r="Q444" s="124"/>
      <c r="R444" s="124"/>
      <c r="S444" s="124"/>
      <c r="T444" s="124"/>
      <c r="U444" s="127"/>
      <c r="V444" s="127"/>
      <c r="W444" s="127"/>
      <c r="X444" s="127"/>
      <c r="Y444" s="364"/>
      <c r="Z444" s="364"/>
      <c r="AA444" s="364"/>
      <c r="AB444" s="364"/>
    </row>
    <row r="445" spans="2:28" ht="12.75" customHeight="1" x14ac:dyDescent="0.2">
      <c r="B445" s="120"/>
      <c r="C445" s="481"/>
      <c r="D445" s="120"/>
      <c r="E445" s="120"/>
      <c r="F445" s="120"/>
      <c r="G445" s="120"/>
      <c r="H445" s="120"/>
      <c r="I445" s="120"/>
      <c r="J445" s="120"/>
      <c r="K445" s="120"/>
      <c r="L445" s="120"/>
      <c r="M445" s="122"/>
      <c r="N445" s="122"/>
      <c r="O445" s="121"/>
      <c r="P445" s="122"/>
      <c r="Q445" s="124"/>
      <c r="R445" s="124"/>
      <c r="S445" s="124"/>
      <c r="T445" s="124"/>
      <c r="U445" s="127"/>
      <c r="V445" s="127"/>
      <c r="W445" s="127"/>
      <c r="X445" s="127"/>
      <c r="Y445" s="364"/>
      <c r="Z445" s="364"/>
      <c r="AA445" s="364"/>
      <c r="AB445" s="364"/>
    </row>
    <row r="446" spans="2:28" ht="12.75" customHeight="1" x14ac:dyDescent="0.2">
      <c r="B446" s="120"/>
      <c r="C446" s="481"/>
      <c r="D446" s="375"/>
      <c r="E446" s="376"/>
      <c r="F446" s="120"/>
      <c r="G446" s="120"/>
      <c r="H446" s="120"/>
      <c r="I446" s="120"/>
      <c r="J446" s="120"/>
      <c r="K446" s="120"/>
      <c r="L446" s="120"/>
      <c r="M446" s="121"/>
      <c r="N446" s="121"/>
      <c r="O446" s="121"/>
      <c r="P446" s="122"/>
      <c r="Q446" s="124"/>
      <c r="R446" s="124"/>
      <c r="S446" s="124"/>
      <c r="T446" s="124"/>
      <c r="U446" s="127"/>
      <c r="V446" s="127"/>
      <c r="W446" s="127"/>
      <c r="X446" s="127"/>
      <c r="Y446" s="364"/>
      <c r="Z446" s="364"/>
      <c r="AA446" s="364"/>
      <c r="AB446" s="364"/>
    </row>
    <row r="447" spans="2:28" ht="12.75" customHeight="1" x14ac:dyDescent="0.2">
      <c r="B447" s="120"/>
      <c r="C447" s="481"/>
      <c r="D447" s="120"/>
      <c r="E447" s="120"/>
      <c r="F447" s="120"/>
      <c r="G447" s="120"/>
      <c r="H447" s="120"/>
      <c r="I447" s="120"/>
      <c r="J447" s="120"/>
      <c r="K447" s="120"/>
      <c r="L447" s="120"/>
      <c r="M447" s="122"/>
      <c r="N447" s="122"/>
      <c r="O447" s="121"/>
      <c r="P447" s="122"/>
      <c r="Q447" s="124"/>
      <c r="R447" s="124"/>
      <c r="S447" s="124"/>
      <c r="T447" s="124"/>
      <c r="U447" s="127"/>
      <c r="V447" s="127"/>
      <c r="W447" s="127"/>
      <c r="X447" s="127"/>
      <c r="Y447" s="364"/>
      <c r="Z447" s="364"/>
      <c r="AA447" s="364"/>
      <c r="AB447" s="364"/>
    </row>
    <row r="448" spans="2:28" ht="12.75" customHeight="1" x14ac:dyDescent="0.2">
      <c r="B448" s="120"/>
      <c r="C448" s="481"/>
      <c r="D448" s="120"/>
      <c r="E448" s="120"/>
      <c r="F448" s="120"/>
      <c r="G448" s="120"/>
      <c r="H448" s="120"/>
      <c r="I448" s="120"/>
      <c r="J448" s="120"/>
      <c r="K448" s="120"/>
      <c r="L448" s="120"/>
      <c r="M448" s="122"/>
      <c r="N448" s="122"/>
      <c r="O448" s="121"/>
      <c r="P448" s="122"/>
      <c r="Q448" s="124"/>
      <c r="R448" s="124"/>
      <c r="S448" s="124"/>
      <c r="T448" s="124"/>
      <c r="U448" s="127"/>
      <c r="V448" s="127"/>
      <c r="W448" s="127"/>
      <c r="X448" s="127"/>
      <c r="Y448" s="364"/>
      <c r="Z448" s="364"/>
      <c r="AA448" s="364"/>
      <c r="AB448" s="364"/>
    </row>
    <row r="449" spans="2:28" ht="12.75" customHeight="1" x14ac:dyDescent="0.2">
      <c r="B449" s="120"/>
      <c r="C449" s="481"/>
      <c r="D449" s="120"/>
      <c r="E449" s="120"/>
      <c r="F449" s="120"/>
      <c r="G449" s="120"/>
      <c r="H449" s="120"/>
      <c r="I449" s="120"/>
      <c r="J449" s="120"/>
      <c r="K449" s="120"/>
      <c r="L449" s="120"/>
      <c r="M449" s="122"/>
      <c r="N449" s="122"/>
      <c r="O449" s="121"/>
      <c r="P449" s="122"/>
      <c r="Q449" s="124"/>
      <c r="R449" s="124"/>
      <c r="S449" s="124"/>
      <c r="T449" s="124"/>
      <c r="U449" s="127"/>
      <c r="V449" s="127"/>
      <c r="W449" s="127"/>
      <c r="X449" s="127"/>
      <c r="Y449" s="364"/>
      <c r="Z449" s="364"/>
      <c r="AA449" s="364"/>
      <c r="AB449" s="364"/>
    </row>
    <row r="450" spans="2:28" ht="12.75" customHeight="1" x14ac:dyDescent="0.2">
      <c r="B450" s="120"/>
      <c r="C450" s="481"/>
      <c r="D450" s="120"/>
      <c r="E450" s="120"/>
      <c r="F450" s="120"/>
      <c r="G450" s="120"/>
      <c r="H450" s="120"/>
      <c r="I450" s="120"/>
      <c r="J450" s="120"/>
      <c r="K450" s="120"/>
      <c r="L450" s="120"/>
      <c r="M450" s="122"/>
      <c r="N450" s="122"/>
      <c r="O450" s="121"/>
      <c r="P450" s="122"/>
      <c r="Q450" s="124"/>
      <c r="R450" s="124"/>
      <c r="S450" s="124"/>
      <c r="T450" s="124"/>
      <c r="U450" s="127"/>
      <c r="V450" s="127"/>
      <c r="W450" s="127"/>
      <c r="X450" s="127"/>
      <c r="Y450" s="364"/>
      <c r="Z450" s="364"/>
      <c r="AA450" s="364"/>
      <c r="AB450" s="364"/>
    </row>
    <row r="451" spans="2:28" ht="12.75" customHeight="1" x14ac:dyDescent="0.2">
      <c r="B451" s="120"/>
      <c r="C451" s="481"/>
      <c r="D451" s="120"/>
      <c r="E451" s="120"/>
      <c r="F451" s="120"/>
      <c r="G451" s="120"/>
      <c r="H451" s="120"/>
      <c r="I451" s="120"/>
      <c r="J451" s="120"/>
      <c r="K451" s="120"/>
      <c r="L451" s="120"/>
      <c r="M451" s="122"/>
      <c r="N451" s="122"/>
      <c r="O451" s="121"/>
      <c r="P451" s="122"/>
      <c r="Q451" s="124"/>
      <c r="R451" s="124"/>
      <c r="S451" s="124"/>
      <c r="T451" s="124"/>
      <c r="U451" s="127"/>
      <c r="V451" s="127"/>
      <c r="W451" s="127"/>
      <c r="X451" s="127"/>
      <c r="Y451" s="364"/>
      <c r="Z451" s="364"/>
      <c r="AA451" s="364"/>
      <c r="AB451" s="364"/>
    </row>
    <row r="452" spans="2:28" ht="12.75" customHeight="1" x14ac:dyDescent="0.2">
      <c r="B452" s="120"/>
      <c r="C452" s="481"/>
      <c r="D452" s="120"/>
      <c r="E452" s="120"/>
      <c r="F452" s="120"/>
      <c r="G452" s="120"/>
      <c r="H452" s="120"/>
      <c r="I452" s="120"/>
      <c r="J452" s="120"/>
      <c r="K452" s="120"/>
      <c r="L452" s="120"/>
      <c r="M452" s="122"/>
      <c r="N452" s="122"/>
      <c r="O452" s="121"/>
      <c r="P452" s="122"/>
      <c r="Q452" s="124"/>
      <c r="R452" s="124"/>
      <c r="S452" s="124"/>
      <c r="T452" s="124"/>
      <c r="U452" s="127"/>
      <c r="V452" s="127"/>
      <c r="W452" s="127"/>
      <c r="X452" s="127"/>
      <c r="Y452" s="364"/>
      <c r="Z452" s="364"/>
      <c r="AA452" s="364"/>
      <c r="AB452" s="364"/>
    </row>
    <row r="453" spans="2:28" ht="12.75" customHeight="1" x14ac:dyDescent="0.2">
      <c r="B453" s="120"/>
      <c r="C453" s="481"/>
      <c r="D453" s="120"/>
      <c r="E453" s="120"/>
      <c r="F453" s="120"/>
      <c r="G453" s="120"/>
      <c r="H453" s="120"/>
      <c r="I453" s="120"/>
      <c r="J453" s="120"/>
      <c r="K453" s="120"/>
      <c r="L453" s="120"/>
      <c r="M453" s="122"/>
      <c r="N453" s="122"/>
      <c r="O453" s="121"/>
      <c r="P453" s="122"/>
      <c r="Q453" s="124"/>
      <c r="R453" s="124"/>
      <c r="S453" s="124"/>
      <c r="T453" s="124"/>
      <c r="U453" s="127"/>
      <c r="V453" s="127"/>
      <c r="W453" s="127"/>
      <c r="X453" s="127"/>
      <c r="Y453" s="364"/>
      <c r="Z453" s="364"/>
      <c r="AA453" s="364"/>
      <c r="AB453" s="364"/>
    </row>
    <row r="454" spans="2:28" ht="12.75" customHeight="1" x14ac:dyDescent="0.2">
      <c r="B454" s="120"/>
      <c r="C454" s="481"/>
      <c r="D454" s="120"/>
      <c r="E454" s="120"/>
      <c r="F454" s="120"/>
      <c r="G454" s="120"/>
      <c r="H454" s="120"/>
      <c r="I454" s="120"/>
      <c r="J454" s="120"/>
      <c r="K454" s="120"/>
      <c r="L454" s="120"/>
      <c r="M454" s="122"/>
      <c r="N454" s="122"/>
      <c r="O454" s="121"/>
      <c r="P454" s="122"/>
      <c r="Q454" s="124"/>
      <c r="R454" s="124"/>
      <c r="S454" s="124"/>
      <c r="T454" s="124"/>
      <c r="U454" s="127"/>
      <c r="V454" s="127"/>
      <c r="W454" s="127"/>
      <c r="X454" s="127"/>
      <c r="Y454" s="364"/>
      <c r="Z454" s="364"/>
      <c r="AA454" s="364"/>
      <c r="AB454" s="364"/>
    </row>
    <row r="455" spans="2:28" ht="12.75" customHeight="1" x14ac:dyDescent="0.2">
      <c r="B455" s="120"/>
      <c r="C455" s="481"/>
      <c r="D455" s="120"/>
      <c r="E455" s="120"/>
      <c r="F455" s="120"/>
      <c r="G455" s="120"/>
      <c r="H455" s="120"/>
      <c r="I455" s="120"/>
      <c r="J455" s="120"/>
      <c r="K455" s="120"/>
      <c r="L455" s="120"/>
      <c r="M455" s="122"/>
      <c r="N455" s="122"/>
      <c r="O455" s="121"/>
      <c r="P455" s="122"/>
      <c r="Q455" s="124"/>
      <c r="R455" s="124"/>
      <c r="S455" s="124"/>
      <c r="T455" s="124"/>
      <c r="U455" s="127"/>
      <c r="V455" s="127"/>
      <c r="W455" s="127"/>
      <c r="X455" s="127"/>
      <c r="Y455" s="364"/>
      <c r="Z455" s="364"/>
      <c r="AA455" s="364"/>
      <c r="AB455" s="364"/>
    </row>
    <row r="456" spans="2:28" ht="12.75" customHeight="1" x14ac:dyDescent="0.2">
      <c r="B456" s="120"/>
      <c r="C456" s="481"/>
      <c r="D456" s="120"/>
      <c r="E456" s="120"/>
      <c r="F456" s="120"/>
      <c r="G456" s="120"/>
      <c r="H456" s="120"/>
      <c r="I456" s="120"/>
      <c r="J456" s="120"/>
      <c r="K456" s="120"/>
      <c r="L456" s="120"/>
      <c r="M456" s="122"/>
      <c r="N456" s="122"/>
      <c r="O456" s="121"/>
      <c r="P456" s="122"/>
      <c r="Q456" s="124"/>
      <c r="R456" s="124"/>
      <c r="S456" s="124"/>
      <c r="T456" s="124"/>
      <c r="U456" s="127"/>
      <c r="V456" s="127"/>
      <c r="W456" s="127"/>
      <c r="X456" s="127"/>
      <c r="Y456" s="364"/>
      <c r="Z456" s="364"/>
      <c r="AA456" s="364"/>
      <c r="AB456" s="364"/>
    </row>
    <row r="457" spans="2:28" ht="12.75" customHeight="1" x14ac:dyDescent="0.2">
      <c r="B457" s="120"/>
      <c r="C457" s="481"/>
      <c r="D457" s="120"/>
      <c r="E457" s="120"/>
      <c r="F457" s="120"/>
      <c r="G457" s="120"/>
      <c r="H457" s="120"/>
      <c r="I457" s="120"/>
      <c r="J457" s="120"/>
      <c r="K457" s="120"/>
      <c r="L457" s="120"/>
      <c r="M457" s="122"/>
      <c r="N457" s="122"/>
      <c r="O457" s="121"/>
      <c r="P457" s="122"/>
      <c r="Q457" s="124"/>
      <c r="R457" s="124"/>
      <c r="S457" s="124"/>
      <c r="T457" s="124"/>
      <c r="U457" s="127"/>
      <c r="V457" s="127"/>
      <c r="W457" s="127"/>
      <c r="X457" s="127"/>
      <c r="Y457" s="364"/>
      <c r="Z457" s="364"/>
      <c r="AA457" s="364"/>
      <c r="AB457" s="364"/>
    </row>
    <row r="458" spans="2:28" ht="12.75" customHeight="1" x14ac:dyDescent="0.2">
      <c r="B458" s="120"/>
      <c r="C458" s="481"/>
      <c r="D458" s="120"/>
      <c r="E458" s="120"/>
      <c r="F458" s="120"/>
      <c r="G458" s="120"/>
      <c r="H458" s="120"/>
      <c r="I458" s="120"/>
      <c r="J458" s="120"/>
      <c r="K458" s="120"/>
      <c r="L458" s="120"/>
      <c r="M458" s="122"/>
      <c r="N458" s="122"/>
      <c r="O458" s="121"/>
      <c r="P458" s="122"/>
      <c r="Q458" s="124"/>
      <c r="R458" s="124"/>
      <c r="S458" s="124"/>
      <c r="T458" s="124"/>
      <c r="U458" s="127"/>
      <c r="V458" s="127"/>
      <c r="W458" s="127"/>
      <c r="X458" s="127"/>
      <c r="Y458" s="364"/>
      <c r="Z458" s="364"/>
      <c r="AA458" s="364"/>
      <c r="AB458" s="364"/>
    </row>
    <row r="459" spans="2:28" ht="12.75" customHeight="1" x14ac:dyDescent="0.2">
      <c r="B459" s="120"/>
      <c r="C459" s="481"/>
      <c r="D459" s="120"/>
      <c r="E459" s="120"/>
      <c r="F459" s="120"/>
      <c r="G459" s="120"/>
      <c r="H459" s="120"/>
      <c r="I459" s="120"/>
      <c r="J459" s="120"/>
      <c r="K459" s="120"/>
      <c r="L459" s="120"/>
      <c r="M459" s="122"/>
      <c r="N459" s="122"/>
      <c r="O459" s="121"/>
      <c r="P459" s="122"/>
      <c r="Q459" s="124"/>
      <c r="R459" s="124"/>
      <c r="S459" s="124"/>
      <c r="T459" s="124"/>
      <c r="U459" s="127"/>
      <c r="V459" s="127"/>
      <c r="W459" s="127"/>
      <c r="X459" s="127"/>
      <c r="Y459" s="364"/>
      <c r="Z459" s="364"/>
      <c r="AA459" s="364"/>
      <c r="AB459" s="364"/>
    </row>
    <row r="460" spans="2:28" ht="12.75" customHeight="1" x14ac:dyDescent="0.2">
      <c r="B460" s="120"/>
      <c r="C460" s="481"/>
      <c r="D460" s="120"/>
      <c r="E460" s="120"/>
      <c r="F460" s="120"/>
      <c r="G460" s="120"/>
      <c r="H460" s="120"/>
      <c r="I460" s="120"/>
      <c r="J460" s="120"/>
      <c r="K460" s="120"/>
      <c r="L460" s="120"/>
      <c r="M460" s="122"/>
      <c r="N460" s="122"/>
      <c r="O460" s="121"/>
      <c r="P460" s="122"/>
      <c r="Q460" s="124"/>
      <c r="R460" s="124"/>
      <c r="S460" s="124"/>
      <c r="T460" s="124"/>
      <c r="U460" s="127"/>
      <c r="V460" s="127"/>
      <c r="W460" s="127"/>
      <c r="X460" s="127"/>
      <c r="Y460" s="364"/>
      <c r="Z460" s="364"/>
      <c r="AA460" s="364"/>
      <c r="AB460" s="364"/>
    </row>
    <row r="461" spans="2:28" ht="12.75" customHeight="1" x14ac:dyDescent="0.2">
      <c r="B461" s="120"/>
      <c r="C461" s="481"/>
      <c r="D461" s="375"/>
      <c r="E461" s="376"/>
      <c r="F461" s="120"/>
      <c r="G461" s="120"/>
      <c r="H461" s="120"/>
      <c r="I461" s="120"/>
      <c r="J461" s="120"/>
      <c r="K461" s="120"/>
      <c r="L461" s="120"/>
      <c r="M461" s="121"/>
      <c r="N461" s="121"/>
      <c r="O461" s="121"/>
      <c r="P461" s="122"/>
      <c r="Q461" s="123"/>
      <c r="R461" s="123"/>
      <c r="S461" s="124"/>
      <c r="T461" s="124"/>
      <c r="U461" s="127"/>
      <c r="V461" s="127"/>
      <c r="W461" s="127"/>
      <c r="X461" s="127"/>
      <c r="Y461" s="364"/>
      <c r="Z461" s="364"/>
      <c r="AA461" s="364"/>
      <c r="AB461" s="364"/>
    </row>
    <row r="462" spans="2:28" ht="12.75" customHeight="1" x14ac:dyDescent="0.2">
      <c r="B462" s="120"/>
      <c r="C462" s="481"/>
      <c r="D462" s="120"/>
      <c r="E462" s="120"/>
      <c r="F462" s="120"/>
      <c r="G462" s="120"/>
      <c r="H462" s="120"/>
      <c r="I462" s="120"/>
      <c r="J462" s="120"/>
      <c r="K462" s="120"/>
      <c r="L462" s="120"/>
      <c r="M462" s="122"/>
      <c r="N462" s="122"/>
      <c r="O462" s="121"/>
      <c r="P462" s="122"/>
      <c r="Q462" s="124"/>
      <c r="R462" s="124"/>
      <c r="S462" s="124"/>
      <c r="T462" s="124"/>
      <c r="U462" s="127"/>
      <c r="V462" s="127"/>
      <c r="W462" s="127"/>
      <c r="X462" s="127"/>
      <c r="Y462" s="364"/>
      <c r="Z462" s="364"/>
      <c r="AA462" s="364"/>
      <c r="AB462" s="364"/>
    </row>
    <row r="463" spans="2:28" ht="12.75" customHeight="1" x14ac:dyDescent="0.2">
      <c r="B463" s="120"/>
      <c r="C463" s="481"/>
      <c r="D463" s="120"/>
      <c r="E463" s="120"/>
      <c r="F463" s="120"/>
      <c r="G463" s="120"/>
      <c r="H463" s="120"/>
      <c r="I463" s="120"/>
      <c r="J463" s="120"/>
      <c r="K463" s="120"/>
      <c r="L463" s="120"/>
      <c r="M463" s="122"/>
      <c r="N463" s="122"/>
      <c r="O463" s="121"/>
      <c r="P463" s="122"/>
      <c r="Q463" s="124"/>
      <c r="R463" s="124"/>
      <c r="S463" s="124"/>
      <c r="T463" s="124"/>
      <c r="U463" s="127"/>
      <c r="V463" s="127"/>
      <c r="W463" s="127"/>
      <c r="X463" s="127"/>
      <c r="Y463" s="364"/>
      <c r="Z463" s="364"/>
      <c r="AA463" s="364"/>
      <c r="AB463" s="364"/>
    </row>
    <row r="464" spans="2:28" ht="12.75" customHeight="1" x14ac:dyDescent="0.2">
      <c r="B464" s="120"/>
      <c r="C464" s="481"/>
      <c r="D464" s="120"/>
      <c r="E464" s="120"/>
      <c r="F464" s="120"/>
      <c r="G464" s="120"/>
      <c r="H464" s="120"/>
      <c r="I464" s="120"/>
      <c r="J464" s="120"/>
      <c r="K464" s="120"/>
      <c r="L464" s="120"/>
      <c r="M464" s="122"/>
      <c r="N464" s="122"/>
      <c r="O464" s="121"/>
      <c r="P464" s="122"/>
      <c r="Q464" s="124"/>
      <c r="R464" s="124"/>
      <c r="S464" s="124"/>
      <c r="T464" s="124"/>
      <c r="U464" s="127"/>
      <c r="V464" s="127"/>
      <c r="W464" s="127"/>
      <c r="X464" s="127"/>
      <c r="Y464" s="364"/>
      <c r="Z464" s="364"/>
      <c r="AA464" s="364"/>
      <c r="AB464" s="364"/>
    </row>
    <row r="465" spans="2:28" ht="12.75" customHeight="1" x14ac:dyDescent="0.2">
      <c r="B465" s="120"/>
      <c r="C465" s="481"/>
      <c r="D465" s="120"/>
      <c r="E465" s="120"/>
      <c r="F465" s="120"/>
      <c r="G465" s="120"/>
      <c r="H465" s="120"/>
      <c r="I465" s="120"/>
      <c r="J465" s="120"/>
      <c r="K465" s="120"/>
      <c r="L465" s="120"/>
      <c r="M465" s="122"/>
      <c r="N465" s="122"/>
      <c r="O465" s="121"/>
      <c r="P465" s="122"/>
      <c r="Q465" s="124"/>
      <c r="R465" s="124"/>
      <c r="S465" s="124"/>
      <c r="T465" s="124"/>
      <c r="U465" s="127"/>
      <c r="V465" s="127"/>
      <c r="W465" s="127"/>
      <c r="X465" s="127"/>
      <c r="Y465" s="364"/>
      <c r="Z465" s="364"/>
      <c r="AA465" s="364"/>
      <c r="AB465" s="364"/>
    </row>
    <row r="466" spans="2:28" ht="12.75" customHeight="1" x14ac:dyDescent="0.2">
      <c r="B466" s="120"/>
      <c r="C466" s="481"/>
      <c r="D466" s="120"/>
      <c r="E466" s="120"/>
      <c r="F466" s="120"/>
      <c r="G466" s="120"/>
      <c r="H466" s="120"/>
      <c r="I466" s="120"/>
      <c r="J466" s="120"/>
      <c r="K466" s="120"/>
      <c r="L466" s="120"/>
      <c r="M466" s="122"/>
      <c r="N466" s="122"/>
      <c r="O466" s="121"/>
      <c r="P466" s="122"/>
      <c r="Q466" s="124"/>
      <c r="R466" s="124"/>
      <c r="S466" s="124"/>
      <c r="T466" s="124"/>
      <c r="U466" s="127"/>
      <c r="V466" s="127"/>
      <c r="W466" s="127"/>
      <c r="X466" s="127"/>
      <c r="Y466" s="364"/>
      <c r="Z466" s="364"/>
      <c r="AA466" s="364"/>
      <c r="AB466" s="364"/>
    </row>
    <row r="467" spans="2:28" ht="12.75" customHeight="1" x14ac:dyDescent="0.2">
      <c r="B467" s="120"/>
      <c r="C467" s="481"/>
      <c r="D467" s="120"/>
      <c r="E467" s="120"/>
      <c r="F467" s="120"/>
      <c r="G467" s="120"/>
      <c r="H467" s="120"/>
      <c r="I467" s="120"/>
      <c r="J467" s="120"/>
      <c r="K467" s="120"/>
      <c r="L467" s="120"/>
      <c r="M467" s="122"/>
      <c r="N467" s="122"/>
      <c r="O467" s="121"/>
      <c r="P467" s="122"/>
      <c r="Q467" s="124"/>
      <c r="R467" s="124"/>
      <c r="S467" s="124"/>
      <c r="T467" s="124"/>
      <c r="U467" s="127"/>
      <c r="V467" s="127"/>
      <c r="W467" s="127"/>
      <c r="X467" s="127"/>
      <c r="Y467" s="364"/>
      <c r="Z467" s="364"/>
      <c r="AA467" s="364"/>
      <c r="AB467" s="364"/>
    </row>
    <row r="468" spans="2:28" ht="12.75" customHeight="1" x14ac:dyDescent="0.2">
      <c r="B468" s="120"/>
      <c r="C468" s="481"/>
      <c r="D468" s="120"/>
      <c r="E468" s="120"/>
      <c r="F468" s="120"/>
      <c r="G468" s="120"/>
      <c r="H468" s="120"/>
      <c r="I468" s="120"/>
      <c r="J468" s="120"/>
      <c r="K468" s="120"/>
      <c r="L468" s="120"/>
      <c r="M468" s="122"/>
      <c r="N468" s="122"/>
      <c r="O468" s="121"/>
      <c r="P468" s="122"/>
      <c r="Q468" s="124"/>
      <c r="R468" s="124"/>
      <c r="S468" s="124"/>
      <c r="T468" s="124"/>
      <c r="U468" s="127"/>
      <c r="V468" s="127"/>
      <c r="W468" s="127"/>
      <c r="X468" s="127"/>
      <c r="Y468" s="364"/>
      <c r="Z468" s="364"/>
      <c r="AA468" s="364"/>
      <c r="AB468" s="364"/>
    </row>
    <row r="469" spans="2:28" ht="12.75" customHeight="1" x14ac:dyDescent="0.2">
      <c r="B469" s="120"/>
      <c r="C469" s="481"/>
      <c r="D469" s="120"/>
      <c r="E469" s="120"/>
      <c r="F469" s="120"/>
      <c r="G469" s="120"/>
      <c r="H469" s="120"/>
      <c r="I469" s="120"/>
      <c r="J469" s="120"/>
      <c r="K469" s="120"/>
      <c r="L469" s="120"/>
      <c r="M469" s="122"/>
      <c r="N469" s="122"/>
      <c r="O469" s="121"/>
      <c r="P469" s="122"/>
      <c r="Q469" s="124"/>
      <c r="R469" s="124"/>
      <c r="S469" s="124"/>
      <c r="T469" s="124"/>
      <c r="U469" s="127"/>
      <c r="V469" s="127"/>
      <c r="W469" s="127"/>
      <c r="X469" s="127"/>
      <c r="Y469" s="364"/>
      <c r="Z469" s="364"/>
      <c r="AA469" s="364"/>
      <c r="AB469" s="364"/>
    </row>
    <row r="470" spans="2:28" ht="12.75" customHeight="1" x14ac:dyDescent="0.2">
      <c r="B470" s="120"/>
      <c r="C470" s="481"/>
      <c r="D470" s="120"/>
      <c r="E470" s="120"/>
      <c r="F470" s="120"/>
      <c r="G470" s="120"/>
      <c r="H470" s="120"/>
      <c r="I470" s="120"/>
      <c r="J470" s="120"/>
      <c r="K470" s="120"/>
      <c r="L470" s="120"/>
      <c r="M470" s="122"/>
      <c r="N470" s="122"/>
      <c r="O470" s="121"/>
      <c r="P470" s="122"/>
      <c r="Q470" s="124"/>
      <c r="R470" s="124"/>
      <c r="S470" s="124"/>
      <c r="T470" s="124"/>
      <c r="U470" s="127"/>
      <c r="V470" s="127"/>
      <c r="W470" s="127"/>
      <c r="X470" s="127"/>
      <c r="Y470" s="364"/>
      <c r="Z470" s="364"/>
      <c r="AA470" s="364"/>
      <c r="AB470" s="364"/>
    </row>
    <row r="471" spans="2:28" ht="12.75" customHeight="1" x14ac:dyDescent="0.2">
      <c r="B471" s="120"/>
      <c r="C471" s="481"/>
      <c r="D471" s="120"/>
      <c r="E471" s="120"/>
      <c r="F471" s="120"/>
      <c r="G471" s="120"/>
      <c r="H471" s="120"/>
      <c r="I471" s="120"/>
      <c r="J471" s="120"/>
      <c r="K471" s="120"/>
      <c r="L471" s="120"/>
      <c r="M471" s="122"/>
      <c r="N471" s="122"/>
      <c r="O471" s="121"/>
      <c r="P471" s="122"/>
      <c r="Q471" s="124"/>
      <c r="R471" s="124"/>
      <c r="S471" s="124"/>
      <c r="T471" s="124"/>
      <c r="U471" s="127"/>
      <c r="V471" s="127"/>
      <c r="W471" s="127"/>
      <c r="X471" s="127"/>
      <c r="Y471" s="364"/>
      <c r="Z471" s="364"/>
      <c r="AA471" s="364"/>
      <c r="AB471" s="364"/>
    </row>
    <row r="472" spans="2:28" ht="12.75" customHeight="1" x14ac:dyDescent="0.2">
      <c r="B472" s="120"/>
      <c r="C472" s="481"/>
      <c r="D472" s="120"/>
      <c r="E472" s="120"/>
      <c r="F472" s="120"/>
      <c r="G472" s="120"/>
      <c r="H472" s="120"/>
      <c r="I472" s="120"/>
      <c r="J472" s="120"/>
      <c r="K472" s="120"/>
      <c r="L472" s="120"/>
      <c r="M472" s="122"/>
      <c r="N472" s="122"/>
      <c r="O472" s="121"/>
      <c r="P472" s="122"/>
      <c r="Q472" s="124"/>
      <c r="R472" s="124"/>
      <c r="S472" s="124"/>
      <c r="T472" s="124"/>
      <c r="U472" s="127"/>
      <c r="V472" s="127"/>
      <c r="W472" s="127"/>
      <c r="X472" s="127"/>
      <c r="Y472" s="364"/>
      <c r="Z472" s="364"/>
      <c r="AA472" s="364"/>
      <c r="AB472" s="364"/>
    </row>
    <row r="473" spans="2:28" ht="12.75" customHeight="1" x14ac:dyDescent="0.2">
      <c r="B473" s="120"/>
      <c r="C473" s="481"/>
      <c r="D473" s="375"/>
      <c r="E473" s="376"/>
      <c r="F473" s="120"/>
      <c r="G473" s="120"/>
      <c r="H473" s="120"/>
      <c r="I473" s="120"/>
      <c r="J473" s="120"/>
      <c r="K473" s="120"/>
      <c r="L473" s="120"/>
      <c r="M473" s="121"/>
      <c r="N473" s="121"/>
      <c r="O473" s="121"/>
      <c r="P473" s="122"/>
      <c r="Q473" s="123"/>
      <c r="R473" s="123"/>
      <c r="S473" s="124"/>
      <c r="T473" s="124"/>
      <c r="U473" s="127"/>
      <c r="V473" s="127"/>
      <c r="W473" s="127"/>
      <c r="X473" s="127"/>
      <c r="Y473" s="364"/>
      <c r="Z473" s="364"/>
      <c r="AA473" s="364"/>
      <c r="AB473" s="364"/>
    </row>
    <row r="474" spans="2:28" ht="12.75" customHeight="1" x14ac:dyDescent="0.2">
      <c r="B474" s="120"/>
      <c r="C474" s="481"/>
      <c r="D474" s="120"/>
      <c r="E474" s="120"/>
      <c r="F474" s="120"/>
      <c r="G474" s="120"/>
      <c r="H474" s="120"/>
      <c r="I474" s="120"/>
      <c r="J474" s="120"/>
      <c r="K474" s="120"/>
      <c r="L474" s="120"/>
      <c r="M474" s="122"/>
      <c r="N474" s="122"/>
      <c r="O474" s="121"/>
      <c r="P474" s="122"/>
      <c r="Q474" s="124"/>
      <c r="R474" s="124"/>
      <c r="S474" s="124"/>
      <c r="T474" s="124"/>
      <c r="U474" s="127"/>
      <c r="V474" s="127"/>
      <c r="W474" s="127"/>
      <c r="X474" s="127"/>
      <c r="Y474" s="364"/>
      <c r="Z474" s="364"/>
      <c r="AA474" s="364"/>
      <c r="AB474" s="364"/>
    </row>
    <row r="475" spans="2:28" ht="12.75" customHeight="1" x14ac:dyDescent="0.2">
      <c r="B475" s="120"/>
      <c r="C475" s="481"/>
      <c r="D475" s="120"/>
      <c r="E475" s="120"/>
      <c r="F475" s="120"/>
      <c r="G475" s="120"/>
      <c r="H475" s="120"/>
      <c r="I475" s="120"/>
      <c r="J475" s="120"/>
      <c r="K475" s="120"/>
      <c r="L475" s="120"/>
      <c r="M475" s="122"/>
      <c r="N475" s="122"/>
      <c r="O475" s="121"/>
      <c r="P475" s="122"/>
      <c r="Q475" s="124"/>
      <c r="R475" s="124"/>
      <c r="S475" s="124"/>
      <c r="T475" s="124"/>
      <c r="U475" s="127"/>
      <c r="V475" s="127"/>
      <c r="W475" s="127"/>
      <c r="X475" s="127"/>
      <c r="Y475" s="364"/>
      <c r="Z475" s="364"/>
      <c r="AA475" s="364"/>
      <c r="AB475" s="364"/>
    </row>
    <row r="476" spans="2:28" ht="12.75" customHeight="1" x14ac:dyDescent="0.2">
      <c r="B476" s="120"/>
      <c r="C476" s="481"/>
      <c r="D476" s="120"/>
      <c r="E476" s="120"/>
      <c r="F476" s="120"/>
      <c r="G476" s="120"/>
      <c r="H476" s="120"/>
      <c r="I476" s="120"/>
      <c r="J476" s="120"/>
      <c r="K476" s="120"/>
      <c r="L476" s="120"/>
      <c r="M476" s="122"/>
      <c r="N476" s="122"/>
      <c r="O476" s="121"/>
      <c r="P476" s="122"/>
      <c r="Q476" s="124"/>
      <c r="R476" s="124"/>
      <c r="S476" s="124"/>
      <c r="T476" s="124"/>
      <c r="U476" s="127"/>
      <c r="V476" s="127"/>
      <c r="W476" s="127"/>
      <c r="X476" s="127"/>
      <c r="Y476" s="364"/>
      <c r="Z476" s="364"/>
      <c r="AA476" s="364"/>
      <c r="AB476" s="364"/>
    </row>
    <row r="477" spans="2:28" ht="12.75" customHeight="1" x14ac:dyDescent="0.2">
      <c r="B477" s="120"/>
      <c r="C477" s="481"/>
      <c r="D477" s="375"/>
      <c r="E477" s="376"/>
      <c r="F477" s="120"/>
      <c r="G477" s="120"/>
      <c r="H477" s="120"/>
      <c r="I477" s="120"/>
      <c r="J477" s="120"/>
      <c r="K477" s="120"/>
      <c r="L477" s="120"/>
      <c r="M477" s="121"/>
      <c r="N477" s="121"/>
      <c r="O477" s="121"/>
      <c r="P477" s="122"/>
      <c r="Q477" s="124"/>
      <c r="R477" s="124"/>
      <c r="S477" s="124"/>
      <c r="T477" s="124"/>
      <c r="U477" s="127"/>
      <c r="V477" s="127"/>
      <c r="W477" s="127"/>
      <c r="X477" s="127"/>
      <c r="Y477" s="364"/>
      <c r="Z477" s="364"/>
      <c r="AA477" s="364"/>
      <c r="AB477" s="364"/>
    </row>
    <row r="478" spans="2:28" ht="12.75" customHeight="1" x14ac:dyDescent="0.2">
      <c r="B478" s="120"/>
      <c r="C478" s="481"/>
      <c r="D478" s="120"/>
      <c r="E478" s="120"/>
      <c r="F478" s="120"/>
      <c r="G478" s="120"/>
      <c r="H478" s="120"/>
      <c r="I478" s="120"/>
      <c r="J478" s="120"/>
      <c r="K478" s="120"/>
      <c r="L478" s="120"/>
      <c r="M478" s="122"/>
      <c r="N478" s="122"/>
      <c r="O478" s="121"/>
      <c r="P478" s="122"/>
      <c r="Q478" s="124"/>
      <c r="R478" s="124"/>
      <c r="S478" s="124"/>
      <c r="T478" s="124"/>
      <c r="U478" s="127"/>
      <c r="V478" s="127"/>
      <c r="W478" s="127"/>
      <c r="X478" s="127"/>
      <c r="Y478" s="364"/>
      <c r="Z478" s="364"/>
      <c r="AA478" s="364"/>
      <c r="AB478" s="364"/>
    </row>
    <row r="479" spans="2:28" ht="12.75" customHeight="1" x14ac:dyDescent="0.2">
      <c r="B479" s="120"/>
      <c r="C479" s="481"/>
      <c r="D479" s="120"/>
      <c r="E479" s="120"/>
      <c r="F479" s="120"/>
      <c r="G479" s="120"/>
      <c r="H479" s="120"/>
      <c r="I479" s="120"/>
      <c r="J479" s="120"/>
      <c r="K479" s="120"/>
      <c r="L479" s="120"/>
      <c r="M479" s="122"/>
      <c r="N479" s="122"/>
      <c r="O479" s="121"/>
      <c r="P479" s="122"/>
      <c r="Q479" s="124"/>
      <c r="R479" s="124"/>
      <c r="S479" s="124"/>
      <c r="T479" s="124"/>
      <c r="U479" s="127"/>
      <c r="V479" s="127"/>
      <c r="W479" s="127"/>
      <c r="X479" s="127"/>
      <c r="Y479" s="364"/>
      <c r="Z479" s="364"/>
      <c r="AA479" s="364"/>
      <c r="AB479" s="364"/>
    </row>
    <row r="480" spans="2:28" ht="12.75" customHeight="1" x14ac:dyDescent="0.2">
      <c r="B480" s="120"/>
      <c r="C480" s="481"/>
      <c r="D480" s="375"/>
      <c r="E480" s="376"/>
      <c r="F480" s="120"/>
      <c r="G480" s="120"/>
      <c r="H480" s="120"/>
      <c r="I480" s="120"/>
      <c r="J480" s="120"/>
      <c r="K480" s="120"/>
      <c r="L480" s="120"/>
      <c r="M480" s="121"/>
      <c r="N480" s="121"/>
      <c r="O480" s="121"/>
      <c r="P480" s="122"/>
      <c r="Q480" s="123"/>
      <c r="R480" s="123"/>
      <c r="S480" s="124"/>
      <c r="T480" s="124"/>
      <c r="U480" s="127"/>
      <c r="V480" s="127"/>
      <c r="W480" s="127"/>
      <c r="X480" s="127"/>
      <c r="Y480" s="364"/>
      <c r="Z480" s="364"/>
      <c r="AA480" s="364"/>
      <c r="AB480" s="364"/>
    </row>
    <row r="481" spans="2:28" ht="12.75" customHeight="1" x14ac:dyDescent="0.2">
      <c r="B481" s="120"/>
      <c r="C481" s="481"/>
      <c r="D481" s="120"/>
      <c r="E481" s="120"/>
      <c r="F481" s="120"/>
      <c r="G481" s="120"/>
      <c r="H481" s="120"/>
      <c r="I481" s="120"/>
      <c r="J481" s="120"/>
      <c r="K481" s="120"/>
      <c r="L481" s="120"/>
      <c r="M481" s="122"/>
      <c r="N481" s="122"/>
      <c r="O481" s="121"/>
      <c r="P481" s="122"/>
      <c r="Q481" s="124"/>
      <c r="R481" s="124"/>
      <c r="S481" s="124"/>
      <c r="T481" s="124"/>
      <c r="U481" s="127"/>
      <c r="V481" s="127"/>
      <c r="W481" s="127"/>
      <c r="X481" s="127"/>
      <c r="Y481" s="364"/>
      <c r="Z481" s="364"/>
      <c r="AA481" s="364"/>
      <c r="AB481" s="364"/>
    </row>
    <row r="482" spans="2:28" ht="12.75" customHeight="1" x14ac:dyDescent="0.2">
      <c r="B482" s="120"/>
      <c r="C482" s="481"/>
      <c r="D482" s="120"/>
      <c r="E482" s="120"/>
      <c r="F482" s="120"/>
      <c r="G482" s="120"/>
      <c r="H482" s="120"/>
      <c r="I482" s="120"/>
      <c r="J482" s="120"/>
      <c r="K482" s="120"/>
      <c r="L482" s="120"/>
      <c r="M482" s="122"/>
      <c r="N482" s="122"/>
      <c r="O482" s="121"/>
      <c r="P482" s="122"/>
      <c r="Q482" s="124"/>
      <c r="R482" s="124"/>
      <c r="S482" s="124"/>
      <c r="T482" s="124"/>
      <c r="U482" s="127"/>
      <c r="V482" s="127"/>
      <c r="W482" s="127"/>
      <c r="X482" s="127"/>
      <c r="Y482" s="364"/>
      <c r="Z482" s="364"/>
      <c r="AA482" s="364"/>
      <c r="AB482" s="364"/>
    </row>
    <row r="483" spans="2:28" ht="12.75" customHeight="1" x14ac:dyDescent="0.2">
      <c r="B483" s="120"/>
      <c r="C483" s="481"/>
      <c r="D483" s="120"/>
      <c r="E483" s="120"/>
      <c r="F483" s="120"/>
      <c r="G483" s="120"/>
      <c r="H483" s="120"/>
      <c r="I483" s="120"/>
      <c r="J483" s="120"/>
      <c r="K483" s="120"/>
      <c r="L483" s="120"/>
      <c r="M483" s="122"/>
      <c r="N483" s="122"/>
      <c r="O483" s="121"/>
      <c r="P483" s="122"/>
      <c r="Q483" s="124"/>
      <c r="R483" s="124"/>
      <c r="S483" s="124"/>
      <c r="T483" s="124"/>
      <c r="U483" s="127"/>
      <c r="V483" s="127"/>
      <c r="W483" s="127"/>
      <c r="X483" s="127"/>
      <c r="Y483" s="364"/>
      <c r="Z483" s="364"/>
      <c r="AA483" s="364"/>
      <c r="AB483" s="364"/>
    </row>
    <row r="484" spans="2:28" ht="12.75" customHeight="1" x14ac:dyDescent="0.2">
      <c r="B484" s="120"/>
      <c r="C484" s="481"/>
      <c r="D484" s="120"/>
      <c r="E484" s="120"/>
      <c r="F484" s="120"/>
      <c r="G484" s="120"/>
      <c r="H484" s="120"/>
      <c r="I484" s="120"/>
      <c r="J484" s="120"/>
      <c r="K484" s="120"/>
      <c r="L484" s="120"/>
      <c r="M484" s="122"/>
      <c r="N484" s="122"/>
      <c r="O484" s="121"/>
      <c r="P484" s="122"/>
      <c r="Q484" s="124"/>
      <c r="R484" s="124"/>
      <c r="S484" s="124"/>
      <c r="T484" s="124"/>
      <c r="U484" s="127"/>
      <c r="V484" s="127"/>
      <c r="W484" s="127"/>
      <c r="X484" s="127"/>
      <c r="Y484" s="364"/>
      <c r="Z484" s="364"/>
      <c r="AA484" s="364"/>
      <c r="AB484" s="364"/>
    </row>
    <row r="485" spans="2:28" ht="12.75" customHeight="1" x14ac:dyDescent="0.2">
      <c r="B485" s="120"/>
      <c r="C485" s="481"/>
      <c r="D485" s="120"/>
      <c r="E485" s="120"/>
      <c r="F485" s="120"/>
      <c r="G485" s="120"/>
      <c r="H485" s="120"/>
      <c r="I485" s="120"/>
      <c r="J485" s="120"/>
      <c r="K485" s="120"/>
      <c r="L485" s="120"/>
      <c r="M485" s="122"/>
      <c r="N485" s="122"/>
      <c r="O485" s="121"/>
      <c r="P485" s="122"/>
      <c r="Q485" s="124"/>
      <c r="R485" s="124"/>
      <c r="S485" s="124"/>
      <c r="T485" s="124"/>
      <c r="U485" s="127"/>
      <c r="V485" s="127"/>
      <c r="W485" s="127"/>
      <c r="X485" s="127"/>
      <c r="Y485" s="364"/>
      <c r="Z485" s="364"/>
      <c r="AA485" s="364"/>
      <c r="AB485" s="364"/>
    </row>
    <row r="486" spans="2:28" ht="12.75" customHeight="1" x14ac:dyDescent="0.2">
      <c r="B486" s="120"/>
      <c r="C486" s="481"/>
      <c r="D486" s="120"/>
      <c r="E486" s="120"/>
      <c r="F486" s="120"/>
      <c r="G486" s="120"/>
      <c r="H486" s="120"/>
      <c r="I486" s="120"/>
      <c r="J486" s="120"/>
      <c r="K486" s="120"/>
      <c r="L486" s="120"/>
      <c r="M486" s="122"/>
      <c r="N486" s="122"/>
      <c r="O486" s="121"/>
      <c r="P486" s="122"/>
      <c r="Q486" s="124"/>
      <c r="R486" s="124"/>
      <c r="S486" s="124"/>
      <c r="T486" s="124"/>
      <c r="U486" s="127"/>
      <c r="V486" s="127"/>
      <c r="W486" s="127"/>
      <c r="X486" s="127"/>
      <c r="Y486" s="364"/>
      <c r="Z486" s="364"/>
      <c r="AA486" s="364"/>
      <c r="AB486" s="364"/>
    </row>
    <row r="487" spans="2:28" ht="12.75" customHeight="1" x14ac:dyDescent="0.2">
      <c r="B487" s="120"/>
      <c r="C487" s="481"/>
      <c r="D487" s="120"/>
      <c r="E487" s="120"/>
      <c r="F487" s="120"/>
      <c r="G487" s="120"/>
      <c r="H487" s="120"/>
      <c r="I487" s="120"/>
      <c r="J487" s="120"/>
      <c r="K487" s="120"/>
      <c r="L487" s="120"/>
      <c r="M487" s="122"/>
      <c r="N487" s="122"/>
      <c r="O487" s="121"/>
      <c r="P487" s="122"/>
      <c r="Q487" s="124"/>
      <c r="R487" s="124"/>
      <c r="S487" s="124"/>
      <c r="T487" s="124"/>
      <c r="U487" s="127"/>
      <c r="V487" s="127"/>
      <c r="W487" s="127"/>
      <c r="X487" s="127"/>
      <c r="Y487" s="364"/>
      <c r="Z487" s="364"/>
      <c r="AA487" s="364"/>
      <c r="AB487" s="364"/>
    </row>
    <row r="488" spans="2:28" ht="12.75" customHeight="1" x14ac:dyDescent="0.2">
      <c r="B488" s="120"/>
      <c r="C488" s="481"/>
      <c r="D488" s="120"/>
      <c r="E488" s="120"/>
      <c r="F488" s="120"/>
      <c r="G488" s="120"/>
      <c r="H488" s="120"/>
      <c r="I488" s="120"/>
      <c r="J488" s="120"/>
      <c r="K488" s="120"/>
      <c r="L488" s="120"/>
      <c r="M488" s="122"/>
      <c r="N488" s="122"/>
      <c r="O488" s="121"/>
      <c r="P488" s="122"/>
      <c r="Q488" s="124"/>
      <c r="R488" s="124"/>
      <c r="S488" s="124"/>
      <c r="T488" s="124"/>
      <c r="U488" s="127"/>
      <c r="V488" s="127"/>
      <c r="W488" s="127"/>
      <c r="X488" s="127"/>
      <c r="Y488" s="364"/>
      <c r="Z488" s="364"/>
      <c r="AA488" s="364"/>
      <c r="AB488" s="364"/>
    </row>
    <row r="489" spans="2:28" ht="12.75" customHeight="1" x14ac:dyDescent="0.2">
      <c r="B489" s="120"/>
      <c r="C489" s="481"/>
      <c r="D489" s="120"/>
      <c r="E489" s="120"/>
      <c r="F489" s="120"/>
      <c r="G489" s="120"/>
      <c r="H489" s="120"/>
      <c r="I489" s="120"/>
      <c r="J489" s="120"/>
      <c r="K489" s="120"/>
      <c r="L489" s="120"/>
      <c r="M489" s="122"/>
      <c r="N489" s="122"/>
      <c r="O489" s="121"/>
      <c r="P489" s="122"/>
      <c r="Q489" s="124"/>
      <c r="R489" s="124"/>
      <c r="S489" s="124"/>
      <c r="T489" s="124"/>
      <c r="U489" s="127"/>
      <c r="V489" s="127"/>
      <c r="W489" s="127"/>
      <c r="X489" s="127"/>
      <c r="Y489" s="364"/>
      <c r="Z489" s="364"/>
      <c r="AA489" s="364"/>
      <c r="AB489" s="364"/>
    </row>
    <row r="490" spans="2:28" ht="12.75" customHeight="1" x14ac:dyDescent="0.2">
      <c r="B490" s="120"/>
      <c r="C490" s="481"/>
      <c r="D490" s="120"/>
      <c r="E490" s="120"/>
      <c r="F490" s="120"/>
      <c r="G490" s="120"/>
      <c r="H490" s="120"/>
      <c r="I490" s="120"/>
      <c r="J490" s="120"/>
      <c r="K490" s="120"/>
      <c r="L490" s="120"/>
      <c r="M490" s="122"/>
      <c r="N490" s="122"/>
      <c r="O490" s="121"/>
      <c r="P490" s="122"/>
      <c r="Q490" s="124"/>
      <c r="R490" s="124"/>
      <c r="S490" s="124"/>
      <c r="T490" s="124"/>
      <c r="U490" s="127"/>
      <c r="V490" s="127"/>
      <c r="W490" s="127"/>
      <c r="X490" s="127"/>
      <c r="Y490" s="364"/>
      <c r="Z490" s="364"/>
      <c r="AA490" s="364"/>
      <c r="AB490" s="364"/>
    </row>
    <row r="491" spans="2:28" ht="12.75" customHeight="1" x14ac:dyDescent="0.2">
      <c r="B491" s="120"/>
      <c r="C491" s="481"/>
      <c r="D491" s="120"/>
      <c r="E491" s="120"/>
      <c r="F491" s="120"/>
      <c r="G491" s="120"/>
      <c r="H491" s="120"/>
      <c r="I491" s="120"/>
      <c r="J491" s="120"/>
      <c r="K491" s="120"/>
      <c r="L491" s="120"/>
      <c r="M491" s="122"/>
      <c r="N491" s="122"/>
      <c r="O491" s="121"/>
      <c r="P491" s="122"/>
      <c r="Q491" s="124"/>
      <c r="R491" s="124"/>
      <c r="S491" s="124"/>
      <c r="T491" s="124"/>
      <c r="U491" s="127"/>
      <c r="V491" s="127"/>
      <c r="W491" s="127"/>
      <c r="X491" s="127"/>
      <c r="Y491" s="364"/>
      <c r="Z491" s="364"/>
      <c r="AA491" s="364"/>
      <c r="AB491" s="364"/>
    </row>
    <row r="492" spans="2:28" ht="12.75" customHeight="1" x14ac:dyDescent="0.2">
      <c r="B492" s="120"/>
      <c r="C492" s="481"/>
      <c r="D492" s="375"/>
      <c r="E492" s="376"/>
      <c r="F492" s="120"/>
      <c r="G492" s="120"/>
      <c r="H492" s="120"/>
      <c r="I492" s="120"/>
      <c r="J492" s="120"/>
      <c r="K492" s="120"/>
      <c r="L492" s="120"/>
      <c r="M492" s="122"/>
      <c r="N492" s="122"/>
      <c r="O492" s="121"/>
      <c r="P492" s="122"/>
      <c r="Q492" s="124"/>
      <c r="R492" s="124"/>
      <c r="S492" s="124"/>
      <c r="T492" s="124"/>
      <c r="U492" s="127"/>
      <c r="V492" s="127"/>
      <c r="W492" s="127"/>
      <c r="X492" s="127"/>
      <c r="Y492" s="364"/>
      <c r="Z492" s="364"/>
      <c r="AA492" s="364"/>
      <c r="AB492" s="364"/>
    </row>
    <row r="493" spans="2:28" ht="12.75" customHeight="1" x14ac:dyDescent="0.2">
      <c r="B493" s="120"/>
      <c r="C493" s="481"/>
      <c r="D493" s="375"/>
      <c r="E493" s="376"/>
      <c r="F493" s="120"/>
      <c r="G493" s="120"/>
      <c r="H493" s="120"/>
      <c r="I493" s="120"/>
      <c r="J493" s="120"/>
      <c r="K493" s="120"/>
      <c r="L493" s="120"/>
      <c r="M493" s="121"/>
      <c r="N493" s="121"/>
      <c r="O493" s="121"/>
      <c r="P493" s="122"/>
      <c r="Q493" s="123"/>
      <c r="R493" s="123"/>
      <c r="S493" s="124"/>
      <c r="T493" s="124"/>
      <c r="U493" s="127"/>
      <c r="V493" s="127"/>
      <c r="W493" s="127"/>
      <c r="X493" s="127"/>
      <c r="Y493" s="364"/>
      <c r="Z493" s="364"/>
      <c r="AA493" s="364"/>
      <c r="AB493" s="364"/>
    </row>
    <row r="494" spans="2:28" ht="12.75" customHeight="1" x14ac:dyDescent="0.2">
      <c r="B494" s="120"/>
      <c r="C494" s="481"/>
      <c r="D494" s="120"/>
      <c r="E494" s="120"/>
      <c r="F494" s="120"/>
      <c r="G494" s="120"/>
      <c r="H494" s="120"/>
      <c r="I494" s="120"/>
      <c r="J494" s="120"/>
      <c r="K494" s="120"/>
      <c r="L494" s="120"/>
      <c r="M494" s="122"/>
      <c r="N494" s="122"/>
      <c r="O494" s="121"/>
      <c r="P494" s="122"/>
      <c r="Q494" s="124"/>
      <c r="R494" s="124"/>
      <c r="S494" s="124"/>
      <c r="T494" s="124"/>
      <c r="U494" s="127"/>
      <c r="V494" s="127"/>
      <c r="W494" s="127"/>
      <c r="X494" s="127"/>
      <c r="Y494" s="364"/>
      <c r="Z494" s="364"/>
      <c r="AA494" s="364"/>
      <c r="AB494" s="364"/>
    </row>
    <row r="495" spans="2:28" ht="12.75" customHeight="1" x14ac:dyDescent="0.2">
      <c r="B495" s="120"/>
      <c r="C495" s="481"/>
      <c r="D495" s="120"/>
      <c r="E495" s="120"/>
      <c r="F495" s="120"/>
      <c r="G495" s="120"/>
      <c r="H495" s="120"/>
      <c r="I495" s="120"/>
      <c r="J495" s="120"/>
      <c r="K495" s="120"/>
      <c r="L495" s="120"/>
      <c r="M495" s="122"/>
      <c r="N495" s="122"/>
      <c r="O495" s="121"/>
      <c r="P495" s="122"/>
      <c r="Q495" s="124"/>
      <c r="R495" s="124"/>
      <c r="S495" s="124"/>
      <c r="T495" s="124"/>
      <c r="U495" s="127"/>
      <c r="V495" s="127"/>
      <c r="W495" s="127"/>
      <c r="X495" s="127"/>
      <c r="Y495" s="364"/>
      <c r="Z495" s="364"/>
      <c r="AA495" s="364"/>
      <c r="AB495" s="364"/>
    </row>
    <row r="496" spans="2:28" ht="12.75" customHeight="1" x14ac:dyDescent="0.2">
      <c r="B496" s="120"/>
      <c r="C496" s="481"/>
      <c r="D496" s="120"/>
      <c r="E496" s="120"/>
      <c r="F496" s="120"/>
      <c r="G496" s="120"/>
      <c r="H496" s="120"/>
      <c r="I496" s="120"/>
      <c r="J496" s="120"/>
      <c r="K496" s="120"/>
      <c r="L496" s="120"/>
      <c r="M496" s="122"/>
      <c r="N496" s="122"/>
      <c r="O496" s="121"/>
      <c r="P496" s="122"/>
      <c r="Q496" s="124"/>
      <c r="R496" s="124"/>
      <c r="S496" s="124"/>
      <c r="T496" s="124"/>
      <c r="U496" s="127"/>
      <c r="V496" s="127"/>
      <c r="W496" s="127"/>
      <c r="X496" s="127"/>
      <c r="Y496" s="364"/>
      <c r="Z496" s="364"/>
      <c r="AA496" s="364"/>
      <c r="AB496" s="364"/>
    </row>
    <row r="497" spans="2:28" ht="12.75" customHeight="1" x14ac:dyDescent="0.2">
      <c r="B497" s="120"/>
      <c r="C497" s="481"/>
      <c r="D497" s="120"/>
      <c r="E497" s="120"/>
      <c r="F497" s="120"/>
      <c r="G497" s="120"/>
      <c r="H497" s="120"/>
      <c r="I497" s="120"/>
      <c r="J497" s="120"/>
      <c r="K497" s="120"/>
      <c r="L497" s="120"/>
      <c r="M497" s="122"/>
      <c r="N497" s="122"/>
      <c r="O497" s="121"/>
      <c r="P497" s="122"/>
      <c r="Q497" s="124"/>
      <c r="R497" s="124"/>
      <c r="S497" s="124"/>
      <c r="T497" s="124"/>
      <c r="U497" s="127"/>
      <c r="V497" s="127"/>
      <c r="W497" s="127"/>
      <c r="X497" s="127"/>
      <c r="Y497" s="364"/>
      <c r="Z497" s="364"/>
      <c r="AA497" s="364"/>
      <c r="AB497" s="364"/>
    </row>
    <row r="498" spans="2:28" ht="12.75" customHeight="1" x14ac:dyDescent="0.2">
      <c r="B498" s="120"/>
      <c r="C498" s="481"/>
      <c r="D498" s="120"/>
      <c r="E498" s="120"/>
      <c r="F498" s="120"/>
      <c r="G498" s="120"/>
      <c r="H498" s="120"/>
      <c r="I498" s="120"/>
      <c r="J498" s="120"/>
      <c r="K498" s="120"/>
      <c r="L498" s="120"/>
      <c r="M498" s="122"/>
      <c r="N498" s="122"/>
      <c r="O498" s="121"/>
      <c r="P498" s="122"/>
      <c r="Q498" s="124"/>
      <c r="R498" s="124"/>
      <c r="S498" s="124"/>
      <c r="T498" s="124"/>
      <c r="U498" s="127"/>
      <c r="V498" s="127"/>
      <c r="W498" s="127"/>
      <c r="X498" s="127"/>
      <c r="Y498" s="364"/>
      <c r="Z498" s="364"/>
      <c r="AA498" s="364"/>
      <c r="AB498" s="364"/>
    </row>
    <row r="499" spans="2:28" ht="12.75" customHeight="1" x14ac:dyDescent="0.2">
      <c r="B499" s="120"/>
      <c r="C499" s="481"/>
      <c r="D499" s="120"/>
      <c r="E499" s="120"/>
      <c r="F499" s="120"/>
      <c r="G499" s="120"/>
      <c r="H499" s="120"/>
      <c r="I499" s="120"/>
      <c r="J499" s="120"/>
      <c r="K499" s="120"/>
      <c r="L499" s="120"/>
      <c r="M499" s="122"/>
      <c r="N499" s="122"/>
      <c r="O499" s="121"/>
      <c r="P499" s="122"/>
      <c r="Q499" s="124"/>
      <c r="R499" s="124"/>
      <c r="S499" s="124"/>
      <c r="T499" s="124"/>
      <c r="U499" s="127"/>
      <c r="V499" s="127"/>
      <c r="W499" s="127"/>
      <c r="X499" s="127"/>
      <c r="Y499" s="364"/>
      <c r="Z499" s="364"/>
      <c r="AA499" s="364"/>
      <c r="AB499" s="364"/>
    </row>
    <row r="500" spans="2:28" ht="12.75" customHeight="1" x14ac:dyDescent="0.2">
      <c r="B500" s="120"/>
      <c r="C500" s="481"/>
      <c r="D500" s="120"/>
      <c r="E500" s="120"/>
      <c r="F500" s="120"/>
      <c r="G500" s="120"/>
      <c r="H500" s="120"/>
      <c r="I500" s="120"/>
      <c r="J500" s="120"/>
      <c r="K500" s="120"/>
      <c r="L500" s="120"/>
      <c r="M500" s="122"/>
      <c r="N500" s="122"/>
      <c r="O500" s="121"/>
      <c r="P500" s="122"/>
      <c r="Q500" s="124"/>
      <c r="R500" s="124"/>
      <c r="S500" s="124"/>
      <c r="T500" s="124"/>
      <c r="U500" s="127"/>
      <c r="V500" s="127"/>
      <c r="W500" s="127"/>
      <c r="X500" s="127"/>
      <c r="Y500" s="364"/>
      <c r="Z500" s="364"/>
      <c r="AA500" s="364"/>
      <c r="AB500" s="364"/>
    </row>
    <row r="501" spans="2:28" ht="12.75" customHeight="1" x14ac:dyDescent="0.2">
      <c r="B501" s="120"/>
      <c r="C501" s="481"/>
      <c r="D501" s="375"/>
      <c r="E501" s="376"/>
      <c r="F501" s="120"/>
      <c r="G501" s="120"/>
      <c r="H501" s="120"/>
      <c r="I501" s="120"/>
      <c r="J501" s="120"/>
      <c r="K501" s="120"/>
      <c r="L501" s="120"/>
      <c r="M501" s="121"/>
      <c r="N501" s="121"/>
      <c r="O501" s="121"/>
      <c r="P501" s="122"/>
      <c r="Q501" s="123"/>
      <c r="R501" s="123"/>
      <c r="S501" s="124"/>
      <c r="T501" s="124"/>
      <c r="U501" s="127"/>
      <c r="V501" s="127"/>
      <c r="W501" s="127"/>
      <c r="X501" s="127"/>
      <c r="Y501" s="364"/>
      <c r="Z501" s="364"/>
      <c r="AA501" s="364"/>
      <c r="AB501" s="364"/>
    </row>
    <row r="502" spans="2:28" ht="12.75" customHeight="1" x14ac:dyDescent="0.2">
      <c r="B502" s="120"/>
      <c r="C502" s="481"/>
      <c r="D502" s="375"/>
      <c r="E502" s="376"/>
      <c r="F502" s="120"/>
      <c r="G502" s="120"/>
      <c r="H502" s="120"/>
      <c r="I502" s="120"/>
      <c r="J502" s="120"/>
      <c r="K502" s="120"/>
      <c r="L502" s="120"/>
      <c r="M502" s="121"/>
      <c r="N502" s="121"/>
      <c r="O502" s="121"/>
      <c r="P502" s="122"/>
      <c r="Q502" s="124"/>
      <c r="R502" s="124"/>
      <c r="S502" s="124"/>
      <c r="T502" s="124"/>
      <c r="U502" s="127"/>
      <c r="V502" s="127"/>
      <c r="W502" s="127"/>
      <c r="X502" s="127"/>
      <c r="Y502" s="364"/>
      <c r="Z502" s="364"/>
      <c r="AA502" s="364"/>
      <c r="AB502" s="364"/>
    </row>
    <row r="503" spans="2:28" ht="12.75" customHeight="1" x14ac:dyDescent="0.2">
      <c r="B503" s="120"/>
      <c r="C503" s="481"/>
      <c r="D503" s="120"/>
      <c r="E503" s="120"/>
      <c r="F503" s="120"/>
      <c r="G503" s="120"/>
      <c r="H503" s="120"/>
      <c r="I503" s="120"/>
      <c r="J503" s="120"/>
      <c r="K503" s="120"/>
      <c r="L503" s="120"/>
      <c r="M503" s="122"/>
      <c r="N503" s="122"/>
      <c r="O503" s="121"/>
      <c r="P503" s="122"/>
      <c r="Q503" s="124"/>
      <c r="R503" s="124"/>
      <c r="S503" s="124"/>
      <c r="T503" s="124"/>
      <c r="U503" s="127"/>
      <c r="V503" s="127"/>
      <c r="W503" s="127"/>
      <c r="X503" s="127"/>
      <c r="Y503" s="364"/>
      <c r="Z503" s="364"/>
      <c r="AA503" s="364"/>
      <c r="AB503" s="364"/>
    </row>
    <row r="504" spans="2:28" ht="12.75" customHeight="1" x14ac:dyDescent="0.2">
      <c r="B504" s="120"/>
      <c r="C504" s="481"/>
      <c r="D504" s="120"/>
      <c r="E504" s="120"/>
      <c r="F504" s="120"/>
      <c r="G504" s="120"/>
      <c r="H504" s="120"/>
      <c r="I504" s="120"/>
      <c r="J504" s="120"/>
      <c r="K504" s="120"/>
      <c r="L504" s="120"/>
      <c r="M504" s="122"/>
      <c r="N504" s="122"/>
      <c r="O504" s="121"/>
      <c r="P504" s="122"/>
      <c r="Q504" s="124"/>
      <c r="R504" s="124"/>
      <c r="S504" s="124"/>
      <c r="T504" s="124"/>
      <c r="U504" s="127"/>
      <c r="V504" s="127"/>
      <c r="W504" s="127"/>
      <c r="X504" s="127"/>
      <c r="Y504" s="364"/>
      <c r="Z504" s="364"/>
      <c r="AA504" s="364"/>
      <c r="AB504" s="364"/>
    </row>
    <row r="505" spans="2:28" ht="12.75" customHeight="1" x14ac:dyDescent="0.2">
      <c r="B505" s="120"/>
      <c r="C505" s="481"/>
      <c r="D505" s="120"/>
      <c r="E505" s="120"/>
      <c r="F505" s="120"/>
      <c r="G505" s="120"/>
      <c r="H505" s="120"/>
      <c r="I505" s="120"/>
      <c r="J505" s="120"/>
      <c r="K505" s="120"/>
      <c r="L505" s="120"/>
      <c r="M505" s="122"/>
      <c r="N505" s="122"/>
      <c r="O505" s="121"/>
      <c r="P505" s="122"/>
      <c r="Q505" s="124"/>
      <c r="R505" s="124"/>
      <c r="S505" s="124"/>
      <c r="T505" s="124"/>
      <c r="U505" s="127"/>
      <c r="V505" s="127"/>
      <c r="W505" s="127"/>
      <c r="X505" s="127"/>
      <c r="Y505" s="364"/>
      <c r="Z505" s="364"/>
      <c r="AA505" s="364"/>
      <c r="AB505" s="364"/>
    </row>
    <row r="506" spans="2:28" ht="12.75" customHeight="1" x14ac:dyDescent="0.2">
      <c r="B506" s="120"/>
      <c r="C506" s="481"/>
      <c r="D506" s="120"/>
      <c r="E506" s="120"/>
      <c r="F506" s="120"/>
      <c r="G506" s="120"/>
      <c r="H506" s="120"/>
      <c r="I506" s="120"/>
      <c r="J506" s="120"/>
      <c r="K506" s="120"/>
      <c r="L506" s="120"/>
      <c r="M506" s="122"/>
      <c r="N506" s="122"/>
      <c r="O506" s="121"/>
      <c r="P506" s="122"/>
      <c r="Q506" s="124"/>
      <c r="R506" s="124"/>
      <c r="S506" s="124"/>
      <c r="T506" s="124"/>
      <c r="U506" s="127"/>
      <c r="V506" s="127"/>
      <c r="W506" s="127"/>
      <c r="X506" s="127"/>
      <c r="Y506" s="364"/>
      <c r="Z506" s="364"/>
      <c r="AA506" s="364"/>
      <c r="AB506" s="364"/>
    </row>
    <row r="507" spans="2:28" ht="12.75" customHeight="1" x14ac:dyDescent="0.2">
      <c r="B507" s="120"/>
      <c r="C507" s="481"/>
      <c r="D507" s="120"/>
      <c r="E507" s="120"/>
      <c r="F507" s="120"/>
      <c r="G507" s="120"/>
      <c r="H507" s="120"/>
      <c r="I507" s="120"/>
      <c r="J507" s="120"/>
      <c r="K507" s="120"/>
      <c r="L507" s="120"/>
      <c r="M507" s="122"/>
      <c r="N507" s="122"/>
      <c r="O507" s="121"/>
      <c r="P507" s="122"/>
      <c r="Q507" s="124"/>
      <c r="R507" s="124"/>
      <c r="S507" s="124"/>
      <c r="T507" s="124"/>
      <c r="U507" s="127"/>
      <c r="V507" s="127"/>
      <c r="W507" s="127"/>
      <c r="X507" s="127"/>
      <c r="Y507" s="364"/>
      <c r="Z507" s="364"/>
      <c r="AA507" s="364"/>
      <c r="AB507" s="364"/>
    </row>
    <row r="508" spans="2:28" ht="12.75" customHeight="1" x14ac:dyDescent="0.2">
      <c r="B508" s="120"/>
      <c r="C508" s="481"/>
      <c r="D508" s="120"/>
      <c r="E508" s="120"/>
      <c r="F508" s="120"/>
      <c r="G508" s="120"/>
      <c r="H508" s="120"/>
      <c r="I508" s="120"/>
      <c r="J508" s="120"/>
      <c r="K508" s="120"/>
      <c r="L508" s="120"/>
      <c r="M508" s="122"/>
      <c r="N508" s="122"/>
      <c r="O508" s="121"/>
      <c r="P508" s="122"/>
      <c r="Q508" s="124"/>
      <c r="R508" s="124"/>
      <c r="S508" s="124"/>
      <c r="T508" s="124"/>
      <c r="U508" s="127"/>
      <c r="V508" s="127"/>
      <c r="W508" s="127"/>
      <c r="X508" s="127"/>
      <c r="Y508" s="364"/>
      <c r="Z508" s="364"/>
      <c r="AA508" s="364"/>
      <c r="AB508" s="364"/>
    </row>
    <row r="509" spans="2:28" ht="12.75" customHeight="1" x14ac:dyDescent="0.2">
      <c r="B509" s="120"/>
      <c r="C509" s="481"/>
      <c r="D509" s="120"/>
      <c r="E509" s="120"/>
      <c r="F509" s="120"/>
      <c r="G509" s="120"/>
      <c r="H509" s="120"/>
      <c r="I509" s="120"/>
      <c r="J509" s="120"/>
      <c r="K509" s="120"/>
      <c r="L509" s="120"/>
      <c r="M509" s="122"/>
      <c r="N509" s="122"/>
      <c r="O509" s="121"/>
      <c r="P509" s="122"/>
      <c r="Q509" s="124"/>
      <c r="R509" s="124"/>
      <c r="S509" s="124"/>
      <c r="T509" s="124"/>
      <c r="U509" s="127"/>
      <c r="V509" s="127"/>
      <c r="W509" s="127"/>
      <c r="X509" s="127"/>
      <c r="Y509" s="364"/>
      <c r="Z509" s="364"/>
      <c r="AA509" s="364"/>
      <c r="AB509" s="364"/>
    </row>
    <row r="510" spans="2:28" ht="12.75" customHeight="1" x14ac:dyDescent="0.2">
      <c r="B510" s="120"/>
      <c r="C510" s="481"/>
      <c r="D510" s="120"/>
      <c r="E510" s="120"/>
      <c r="F510" s="120"/>
      <c r="G510" s="120"/>
      <c r="H510" s="120"/>
      <c r="I510" s="120"/>
      <c r="J510" s="120"/>
      <c r="K510" s="120"/>
      <c r="L510" s="120"/>
      <c r="M510" s="122"/>
      <c r="N510" s="122"/>
      <c r="O510" s="121"/>
      <c r="P510" s="122"/>
      <c r="Q510" s="124"/>
      <c r="R510" s="124"/>
      <c r="S510" s="124"/>
      <c r="T510" s="124"/>
      <c r="U510" s="127"/>
      <c r="V510" s="127"/>
      <c r="W510" s="127"/>
      <c r="X510" s="127"/>
      <c r="Y510" s="364"/>
      <c r="Z510" s="364"/>
      <c r="AA510" s="364"/>
      <c r="AB510" s="364"/>
    </row>
    <row r="511" spans="2:28" ht="12.75" customHeight="1" x14ac:dyDescent="0.2">
      <c r="B511" s="120"/>
      <c r="C511" s="481"/>
      <c r="D511" s="120"/>
      <c r="E511" s="120"/>
      <c r="F511" s="120"/>
      <c r="G511" s="120"/>
      <c r="H511" s="120"/>
      <c r="I511" s="120"/>
      <c r="J511" s="120"/>
      <c r="K511" s="120"/>
      <c r="L511" s="120"/>
      <c r="M511" s="122"/>
      <c r="N511" s="122"/>
      <c r="O511" s="121"/>
      <c r="P511" s="122"/>
      <c r="Q511" s="124"/>
      <c r="R511" s="124"/>
      <c r="S511" s="124"/>
      <c r="T511" s="124"/>
      <c r="U511" s="127"/>
      <c r="V511" s="127"/>
      <c r="W511" s="127"/>
      <c r="X511" s="127"/>
      <c r="Y511" s="364"/>
      <c r="Z511" s="364"/>
      <c r="AA511" s="364"/>
      <c r="AB511" s="364"/>
    </row>
    <row r="512" spans="2:28" ht="12.75" customHeight="1" x14ac:dyDescent="0.2">
      <c r="B512" s="120"/>
      <c r="C512" s="481"/>
      <c r="D512" s="120"/>
      <c r="E512" s="120"/>
      <c r="F512" s="120"/>
      <c r="G512" s="120"/>
      <c r="H512" s="120"/>
      <c r="I512" s="120"/>
      <c r="J512" s="120"/>
      <c r="K512" s="120"/>
      <c r="L512" s="120"/>
      <c r="M512" s="122"/>
      <c r="N512" s="122"/>
      <c r="O512" s="121"/>
      <c r="P512" s="122"/>
      <c r="Q512" s="124"/>
      <c r="R512" s="124"/>
      <c r="S512" s="124"/>
      <c r="T512" s="124"/>
      <c r="U512" s="127"/>
      <c r="V512" s="127"/>
      <c r="W512" s="127"/>
      <c r="X512" s="127"/>
      <c r="Y512" s="364"/>
      <c r="Z512" s="364"/>
      <c r="AA512" s="364"/>
      <c r="AB512" s="364"/>
    </row>
    <row r="513" spans="2:28" ht="12.75" customHeight="1" x14ac:dyDescent="0.2">
      <c r="B513" s="120"/>
      <c r="C513" s="481"/>
      <c r="D513" s="120"/>
      <c r="E513" s="120"/>
      <c r="F513" s="120"/>
      <c r="G513" s="120"/>
      <c r="H513" s="120"/>
      <c r="I513" s="120"/>
      <c r="J513" s="120"/>
      <c r="K513" s="120"/>
      <c r="L513" s="120"/>
      <c r="M513" s="122"/>
      <c r="N513" s="122"/>
      <c r="O513" s="121"/>
      <c r="P513" s="122"/>
      <c r="Q513" s="124"/>
      <c r="R513" s="124"/>
      <c r="S513" s="124"/>
      <c r="T513" s="124"/>
      <c r="U513" s="127"/>
      <c r="V513" s="127"/>
      <c r="W513" s="127"/>
      <c r="X513" s="127"/>
      <c r="Y513" s="364"/>
      <c r="Z513" s="364"/>
      <c r="AA513" s="364"/>
      <c r="AB513" s="364"/>
    </row>
    <row r="514" spans="2:28" ht="12.75" customHeight="1" x14ac:dyDescent="0.2">
      <c r="B514" s="120"/>
      <c r="C514" s="481"/>
      <c r="D514" s="120"/>
      <c r="E514" s="120"/>
      <c r="F514" s="120"/>
      <c r="G514" s="120"/>
      <c r="H514" s="120"/>
      <c r="I514" s="120"/>
      <c r="J514" s="120"/>
      <c r="K514" s="120"/>
      <c r="L514" s="120"/>
      <c r="M514" s="122"/>
      <c r="N514" s="122"/>
      <c r="O514" s="121"/>
      <c r="P514" s="122"/>
      <c r="Q514" s="124"/>
      <c r="R514" s="124"/>
      <c r="S514" s="124"/>
      <c r="T514" s="124"/>
      <c r="U514" s="127"/>
      <c r="V514" s="127"/>
      <c r="W514" s="127"/>
      <c r="X514" s="127"/>
      <c r="Y514" s="364"/>
      <c r="Z514" s="364"/>
      <c r="AA514" s="364"/>
      <c r="AB514" s="364"/>
    </row>
    <row r="515" spans="2:28" ht="12.75" customHeight="1" x14ac:dyDescent="0.2">
      <c r="B515" s="120"/>
      <c r="C515" s="481"/>
      <c r="D515" s="120"/>
      <c r="E515" s="120"/>
      <c r="F515" s="120"/>
      <c r="G515" s="120"/>
      <c r="H515" s="120"/>
      <c r="I515" s="120"/>
      <c r="J515" s="120"/>
      <c r="K515" s="120"/>
      <c r="L515" s="120"/>
      <c r="M515" s="122"/>
      <c r="N515" s="122"/>
      <c r="O515" s="121"/>
      <c r="P515" s="122"/>
      <c r="Q515" s="124"/>
      <c r="R515" s="124"/>
      <c r="S515" s="124"/>
      <c r="T515" s="124"/>
      <c r="U515" s="127"/>
      <c r="V515" s="127"/>
      <c r="W515" s="127"/>
      <c r="X515" s="127"/>
      <c r="Y515" s="364"/>
      <c r="Z515" s="364"/>
      <c r="AA515" s="364"/>
      <c r="AB515" s="364"/>
    </row>
    <row r="516" spans="2:28" ht="12.75" customHeight="1" x14ac:dyDescent="0.2">
      <c r="B516" s="120"/>
      <c r="C516" s="481"/>
      <c r="D516" s="120"/>
      <c r="E516" s="120"/>
      <c r="F516" s="120"/>
      <c r="G516" s="120"/>
      <c r="H516" s="120"/>
      <c r="I516" s="120"/>
      <c r="J516" s="120"/>
      <c r="K516" s="120"/>
      <c r="L516" s="120"/>
      <c r="M516" s="122"/>
      <c r="N516" s="122"/>
      <c r="O516" s="121"/>
      <c r="P516" s="122"/>
      <c r="Q516" s="124"/>
      <c r="R516" s="124"/>
      <c r="S516" s="124"/>
      <c r="T516" s="124"/>
      <c r="U516" s="127"/>
      <c r="V516" s="127"/>
      <c r="W516" s="127"/>
      <c r="X516" s="127"/>
      <c r="Y516" s="364"/>
      <c r="Z516" s="364"/>
      <c r="AA516" s="364"/>
      <c r="AB516" s="364"/>
    </row>
    <row r="517" spans="2:28" ht="12.75" customHeight="1" x14ac:dyDescent="0.2">
      <c r="B517" s="120"/>
      <c r="C517" s="481"/>
      <c r="D517" s="120"/>
      <c r="E517" s="120"/>
      <c r="F517" s="120"/>
      <c r="G517" s="120"/>
      <c r="H517" s="120"/>
      <c r="I517" s="120"/>
      <c r="J517" s="120"/>
      <c r="K517" s="120"/>
      <c r="L517" s="120"/>
      <c r="M517" s="122"/>
      <c r="N517" s="122"/>
      <c r="O517" s="121"/>
      <c r="P517" s="122"/>
      <c r="Q517" s="124"/>
      <c r="R517" s="124"/>
      <c r="S517" s="124"/>
      <c r="T517" s="124"/>
      <c r="U517" s="127"/>
      <c r="V517" s="127"/>
      <c r="W517" s="127"/>
      <c r="X517" s="127"/>
      <c r="Y517" s="364"/>
      <c r="Z517" s="364"/>
      <c r="AA517" s="364"/>
      <c r="AB517" s="364"/>
    </row>
    <row r="518" spans="2:28" ht="12.75" customHeight="1" x14ac:dyDescent="0.2">
      <c r="B518" s="120"/>
      <c r="C518" s="481"/>
      <c r="D518" s="120"/>
      <c r="E518" s="120"/>
      <c r="F518" s="120"/>
      <c r="G518" s="120"/>
      <c r="H518" s="120"/>
      <c r="I518" s="120"/>
      <c r="J518" s="120"/>
      <c r="K518" s="120"/>
      <c r="L518" s="120"/>
      <c r="M518" s="122"/>
      <c r="N518" s="122"/>
      <c r="O518" s="121"/>
      <c r="P518" s="122"/>
      <c r="Q518" s="124"/>
      <c r="R518" s="124"/>
      <c r="S518" s="124"/>
      <c r="T518" s="124"/>
      <c r="U518" s="127"/>
      <c r="V518" s="127"/>
      <c r="W518" s="127"/>
      <c r="X518" s="127"/>
      <c r="Y518" s="364"/>
      <c r="Z518" s="364"/>
      <c r="AA518" s="364"/>
      <c r="AB518" s="364"/>
    </row>
    <row r="519" spans="2:28" ht="12.75" customHeight="1" x14ac:dyDescent="0.2">
      <c r="B519" s="120"/>
      <c r="C519" s="481"/>
      <c r="D519" s="120"/>
      <c r="E519" s="120"/>
      <c r="F519" s="120"/>
      <c r="G519" s="120"/>
      <c r="H519" s="120"/>
      <c r="I519" s="120"/>
      <c r="J519" s="120"/>
      <c r="K519" s="120"/>
      <c r="L519" s="120"/>
      <c r="M519" s="122"/>
      <c r="N519" s="122"/>
      <c r="O519" s="121"/>
      <c r="P519" s="122"/>
      <c r="Q519" s="124"/>
      <c r="R519" s="124"/>
      <c r="S519" s="124"/>
      <c r="T519" s="124"/>
      <c r="U519" s="127"/>
      <c r="V519" s="127"/>
      <c r="W519" s="127"/>
      <c r="X519" s="127"/>
      <c r="Y519" s="364"/>
      <c r="Z519" s="364"/>
      <c r="AA519" s="364"/>
      <c r="AB519" s="364"/>
    </row>
    <row r="520" spans="2:28" ht="12.75" customHeight="1" x14ac:dyDescent="0.2">
      <c r="B520" s="120"/>
      <c r="C520" s="481"/>
      <c r="D520" s="375"/>
      <c r="E520" s="376"/>
      <c r="F520" s="120"/>
      <c r="G520" s="120"/>
      <c r="H520" s="120"/>
      <c r="I520" s="120"/>
      <c r="J520" s="120"/>
      <c r="K520" s="120"/>
      <c r="L520" s="120"/>
      <c r="M520" s="121"/>
      <c r="N520" s="121"/>
      <c r="O520" s="121"/>
      <c r="P520" s="122"/>
      <c r="Q520" s="124"/>
      <c r="R520" s="124"/>
      <c r="S520" s="124"/>
      <c r="T520" s="124"/>
      <c r="U520" s="127"/>
      <c r="V520" s="127"/>
      <c r="W520" s="127"/>
      <c r="X520" s="127"/>
      <c r="Y520" s="364"/>
      <c r="Z520" s="364"/>
      <c r="AA520" s="364"/>
      <c r="AB520" s="364"/>
    </row>
    <row r="521" spans="2:28" ht="12.75" customHeight="1" x14ac:dyDescent="0.2">
      <c r="B521" s="120"/>
      <c r="C521" s="481"/>
      <c r="D521" s="120"/>
      <c r="E521" s="120"/>
      <c r="F521" s="120"/>
      <c r="G521" s="120"/>
      <c r="H521" s="120"/>
      <c r="I521" s="120"/>
      <c r="J521" s="120"/>
      <c r="K521" s="120"/>
      <c r="L521" s="120"/>
      <c r="M521" s="122"/>
      <c r="N521" s="122"/>
      <c r="O521" s="121"/>
      <c r="P521" s="122"/>
      <c r="Q521" s="124"/>
      <c r="R521" s="124"/>
      <c r="S521" s="124"/>
      <c r="T521" s="124"/>
      <c r="U521" s="127"/>
      <c r="V521" s="127"/>
      <c r="W521" s="127"/>
      <c r="X521" s="127"/>
      <c r="Y521" s="364"/>
      <c r="Z521" s="364"/>
      <c r="AA521" s="364"/>
      <c r="AB521" s="364"/>
    </row>
    <row r="522" spans="2:28" ht="12.75" customHeight="1" x14ac:dyDescent="0.2">
      <c r="B522" s="120"/>
      <c r="C522" s="481"/>
      <c r="D522" s="120"/>
      <c r="E522" s="120"/>
      <c r="F522" s="120"/>
      <c r="G522" s="120"/>
      <c r="H522" s="120"/>
      <c r="I522" s="120"/>
      <c r="J522" s="120"/>
      <c r="K522" s="120"/>
      <c r="L522" s="120"/>
      <c r="M522" s="122"/>
      <c r="N522" s="122"/>
      <c r="O522" s="121"/>
      <c r="P522" s="122"/>
      <c r="Q522" s="124"/>
      <c r="R522" s="124"/>
      <c r="S522" s="124"/>
      <c r="T522" s="124"/>
      <c r="U522" s="127"/>
      <c r="V522" s="127"/>
      <c r="W522" s="127"/>
      <c r="X522" s="127"/>
      <c r="Y522" s="364"/>
      <c r="Z522" s="364"/>
      <c r="AA522" s="364"/>
      <c r="AB522" s="364"/>
    </row>
    <row r="523" spans="2:28" ht="12.75" customHeight="1" x14ac:dyDescent="0.2">
      <c r="B523" s="120"/>
      <c r="C523" s="481"/>
      <c r="D523" s="120"/>
      <c r="E523" s="120"/>
      <c r="F523" s="120"/>
      <c r="G523" s="120"/>
      <c r="H523" s="120"/>
      <c r="I523" s="120"/>
      <c r="J523" s="120"/>
      <c r="K523" s="120"/>
      <c r="L523" s="120"/>
      <c r="M523" s="122"/>
      <c r="N523" s="122"/>
      <c r="O523" s="121"/>
      <c r="P523" s="122"/>
      <c r="Q523" s="124"/>
      <c r="R523" s="124"/>
      <c r="S523" s="124"/>
      <c r="T523" s="124"/>
      <c r="U523" s="127"/>
      <c r="V523" s="127"/>
      <c r="W523" s="127"/>
      <c r="X523" s="127"/>
      <c r="Y523" s="364"/>
      <c r="Z523" s="364"/>
      <c r="AA523" s="364"/>
      <c r="AB523" s="364"/>
    </row>
    <row r="524" spans="2:28" ht="12.75" customHeight="1" x14ac:dyDescent="0.2">
      <c r="B524" s="120"/>
      <c r="C524" s="481"/>
      <c r="D524" s="120"/>
      <c r="E524" s="120"/>
      <c r="F524" s="120"/>
      <c r="G524" s="120"/>
      <c r="H524" s="120"/>
      <c r="I524" s="120"/>
      <c r="J524" s="120"/>
      <c r="K524" s="120"/>
      <c r="L524" s="120"/>
      <c r="M524" s="122"/>
      <c r="N524" s="122"/>
      <c r="O524" s="121"/>
      <c r="P524" s="122"/>
      <c r="Q524" s="124"/>
      <c r="R524" s="124"/>
      <c r="S524" s="124"/>
      <c r="T524" s="124"/>
      <c r="U524" s="127"/>
      <c r="V524" s="127"/>
      <c r="W524" s="127"/>
      <c r="X524" s="127"/>
      <c r="Y524" s="364"/>
      <c r="Z524" s="364"/>
      <c r="AA524" s="364"/>
      <c r="AB524" s="364"/>
    </row>
    <row r="525" spans="2:28" ht="12.75" customHeight="1" x14ac:dyDescent="0.2">
      <c r="B525" s="120"/>
      <c r="C525" s="481"/>
      <c r="D525" s="375"/>
      <c r="E525" s="376"/>
      <c r="F525" s="120"/>
      <c r="G525" s="120"/>
      <c r="H525" s="120"/>
      <c r="I525" s="120"/>
      <c r="J525" s="120"/>
      <c r="K525" s="120"/>
      <c r="L525" s="120"/>
      <c r="M525" s="121"/>
      <c r="N525" s="121"/>
      <c r="O525" s="121"/>
      <c r="P525" s="122"/>
      <c r="Q525" s="123"/>
      <c r="R525" s="123"/>
      <c r="S525" s="124"/>
      <c r="T525" s="124"/>
      <c r="U525" s="127"/>
      <c r="V525" s="127"/>
      <c r="W525" s="127"/>
      <c r="X525" s="127"/>
      <c r="Y525" s="364"/>
      <c r="Z525" s="364"/>
      <c r="AA525" s="364"/>
      <c r="AB525" s="364"/>
    </row>
    <row r="526" spans="2:28" ht="12.75" customHeight="1" x14ac:dyDescent="0.2">
      <c r="B526" s="120"/>
      <c r="C526" s="481"/>
      <c r="D526" s="120"/>
      <c r="E526" s="120"/>
      <c r="F526" s="120"/>
      <c r="G526" s="120"/>
      <c r="H526" s="120"/>
      <c r="I526" s="120"/>
      <c r="J526" s="120"/>
      <c r="K526" s="120"/>
      <c r="L526" s="120"/>
      <c r="M526" s="122"/>
      <c r="N526" s="122"/>
      <c r="O526" s="121"/>
      <c r="P526" s="122"/>
      <c r="Q526" s="124"/>
      <c r="R526" s="124"/>
      <c r="S526" s="124"/>
      <c r="T526" s="124"/>
      <c r="U526" s="127"/>
      <c r="V526" s="127"/>
      <c r="W526" s="127"/>
      <c r="X526" s="127"/>
      <c r="Y526" s="364"/>
      <c r="Z526" s="364"/>
      <c r="AA526" s="364"/>
      <c r="AB526" s="364"/>
    </row>
    <row r="527" spans="2:28" ht="12.75" customHeight="1" x14ac:dyDescent="0.2">
      <c r="B527" s="120"/>
      <c r="C527" s="481"/>
      <c r="D527" s="120"/>
      <c r="E527" s="120"/>
      <c r="F527" s="120"/>
      <c r="G527" s="120"/>
      <c r="H527" s="120"/>
      <c r="I527" s="120"/>
      <c r="J527" s="120"/>
      <c r="K527" s="120"/>
      <c r="L527" s="120"/>
      <c r="M527" s="122"/>
      <c r="N527" s="122"/>
      <c r="O527" s="121"/>
      <c r="P527" s="122"/>
      <c r="Q527" s="124"/>
      <c r="R527" s="124"/>
      <c r="S527" s="124"/>
      <c r="T527" s="124"/>
      <c r="U527" s="127"/>
      <c r="V527" s="127"/>
      <c r="W527" s="127"/>
      <c r="X527" s="127"/>
      <c r="Y527" s="364"/>
      <c r="Z527" s="364"/>
      <c r="AA527" s="364"/>
      <c r="AB527" s="364"/>
    </row>
    <row r="528" spans="2:28" ht="12.75" customHeight="1" x14ac:dyDescent="0.2">
      <c r="B528" s="120"/>
      <c r="C528" s="481"/>
      <c r="D528" s="120"/>
      <c r="E528" s="120"/>
      <c r="F528" s="120"/>
      <c r="G528" s="120"/>
      <c r="H528" s="120"/>
      <c r="I528" s="120"/>
      <c r="J528" s="120"/>
      <c r="K528" s="120"/>
      <c r="L528" s="120"/>
      <c r="M528" s="122"/>
      <c r="N528" s="122"/>
      <c r="O528" s="121"/>
      <c r="P528" s="122"/>
      <c r="Q528" s="124"/>
      <c r="R528" s="124"/>
      <c r="S528" s="124"/>
      <c r="T528" s="124"/>
      <c r="U528" s="127"/>
      <c r="V528" s="127"/>
      <c r="W528" s="127"/>
      <c r="X528" s="127"/>
      <c r="Y528" s="364"/>
      <c r="Z528" s="364"/>
      <c r="AA528" s="364"/>
      <c r="AB528" s="364"/>
    </row>
    <row r="529" spans="2:28" ht="12.75" customHeight="1" x14ac:dyDescent="0.2">
      <c r="B529" s="120"/>
      <c r="C529" s="481"/>
      <c r="D529" s="120"/>
      <c r="E529" s="120"/>
      <c r="F529" s="120"/>
      <c r="G529" s="120"/>
      <c r="H529" s="120"/>
      <c r="I529" s="120"/>
      <c r="J529" s="120"/>
      <c r="K529" s="120"/>
      <c r="L529" s="120"/>
      <c r="M529" s="122"/>
      <c r="N529" s="122"/>
      <c r="O529" s="121"/>
      <c r="P529" s="122"/>
      <c r="Q529" s="124"/>
      <c r="R529" s="124"/>
      <c r="S529" s="124"/>
      <c r="T529" s="124"/>
      <c r="U529" s="127"/>
      <c r="V529" s="127"/>
      <c r="W529" s="127"/>
      <c r="X529" s="127"/>
      <c r="Y529" s="364"/>
      <c r="Z529" s="364"/>
      <c r="AA529" s="364"/>
      <c r="AB529" s="364"/>
    </row>
    <row r="530" spans="2:28" ht="12.75" customHeight="1" x14ac:dyDescent="0.2">
      <c r="B530" s="120"/>
      <c r="C530" s="481"/>
      <c r="D530" s="120"/>
      <c r="E530" s="120"/>
      <c r="F530" s="120"/>
      <c r="G530" s="120"/>
      <c r="H530" s="120"/>
      <c r="I530" s="120"/>
      <c r="J530" s="120"/>
      <c r="K530" s="120"/>
      <c r="L530" s="120"/>
      <c r="M530" s="122"/>
      <c r="N530" s="122"/>
      <c r="O530" s="121"/>
      <c r="P530" s="122"/>
      <c r="Q530" s="124"/>
      <c r="R530" s="124"/>
      <c r="S530" s="124"/>
      <c r="T530" s="124"/>
      <c r="U530" s="127"/>
      <c r="V530" s="127"/>
      <c r="W530" s="127"/>
      <c r="X530" s="127"/>
      <c r="Y530" s="364"/>
      <c r="Z530" s="364"/>
      <c r="AA530" s="364"/>
      <c r="AB530" s="364"/>
    </row>
    <row r="531" spans="2:28" ht="12.75" customHeight="1" x14ac:dyDescent="0.2">
      <c r="B531" s="120"/>
      <c r="C531" s="481"/>
      <c r="D531" s="120"/>
      <c r="E531" s="120"/>
      <c r="F531" s="120"/>
      <c r="G531" s="120"/>
      <c r="H531" s="120"/>
      <c r="I531" s="120"/>
      <c r="J531" s="120"/>
      <c r="K531" s="120"/>
      <c r="L531" s="120"/>
      <c r="M531" s="122"/>
      <c r="N531" s="122"/>
      <c r="O531" s="121"/>
      <c r="P531" s="122"/>
      <c r="Q531" s="124"/>
      <c r="R531" s="124"/>
      <c r="S531" s="124"/>
      <c r="T531" s="124"/>
      <c r="U531" s="127"/>
      <c r="V531" s="127"/>
      <c r="W531" s="127"/>
      <c r="X531" s="127"/>
      <c r="Y531" s="364"/>
      <c r="Z531" s="364"/>
      <c r="AA531" s="364"/>
      <c r="AB531" s="364"/>
    </row>
    <row r="532" spans="2:28" ht="12.75" customHeight="1" x14ac:dyDescent="0.2">
      <c r="B532" s="120"/>
      <c r="C532" s="481"/>
      <c r="D532" s="120"/>
      <c r="E532" s="120"/>
      <c r="F532" s="120"/>
      <c r="G532" s="120"/>
      <c r="H532" s="120"/>
      <c r="I532" s="120"/>
      <c r="J532" s="120"/>
      <c r="K532" s="120"/>
      <c r="L532" s="120"/>
      <c r="M532" s="122"/>
      <c r="N532" s="122"/>
      <c r="O532" s="121"/>
      <c r="P532" s="122"/>
      <c r="Q532" s="124"/>
      <c r="R532" s="124"/>
      <c r="S532" s="124"/>
      <c r="T532" s="124"/>
      <c r="U532" s="127"/>
      <c r="V532" s="127"/>
      <c r="W532" s="127"/>
      <c r="X532" s="127"/>
      <c r="Y532" s="364"/>
      <c r="Z532" s="364"/>
      <c r="AA532" s="364"/>
      <c r="AB532" s="364"/>
    </row>
    <row r="533" spans="2:28" ht="12.75" customHeight="1" x14ac:dyDescent="0.2">
      <c r="B533" s="120"/>
      <c r="C533" s="481"/>
      <c r="D533" s="120"/>
      <c r="E533" s="120"/>
      <c r="F533" s="120"/>
      <c r="G533" s="120"/>
      <c r="H533" s="120"/>
      <c r="I533" s="120"/>
      <c r="J533" s="120"/>
      <c r="K533" s="120"/>
      <c r="L533" s="120"/>
      <c r="M533" s="122"/>
      <c r="N533" s="122"/>
      <c r="O533" s="121"/>
      <c r="P533" s="122"/>
      <c r="Q533" s="124"/>
      <c r="R533" s="124"/>
      <c r="S533" s="124"/>
      <c r="T533" s="124"/>
      <c r="U533" s="127"/>
      <c r="V533" s="127"/>
      <c r="W533" s="127"/>
      <c r="X533" s="127"/>
      <c r="Y533" s="364"/>
      <c r="Z533" s="364"/>
      <c r="AA533" s="364"/>
      <c r="AB533" s="364"/>
    </row>
    <row r="534" spans="2:28" ht="12.75" customHeight="1" x14ac:dyDescent="0.2">
      <c r="B534" s="120"/>
      <c r="C534" s="481"/>
      <c r="D534" s="120"/>
      <c r="E534" s="120"/>
      <c r="F534" s="120"/>
      <c r="G534" s="120"/>
      <c r="H534" s="120"/>
      <c r="I534" s="120"/>
      <c r="J534" s="120"/>
      <c r="K534" s="120"/>
      <c r="L534" s="120"/>
      <c r="M534" s="122"/>
      <c r="N534" s="122"/>
      <c r="O534" s="121"/>
      <c r="P534" s="122"/>
      <c r="Q534" s="124"/>
      <c r="R534" s="124"/>
      <c r="S534" s="124"/>
      <c r="T534" s="124"/>
      <c r="U534" s="127"/>
      <c r="V534" s="127"/>
      <c r="W534" s="127"/>
      <c r="X534" s="127"/>
      <c r="Y534" s="364"/>
      <c r="Z534" s="364"/>
      <c r="AA534" s="364"/>
      <c r="AB534" s="364"/>
    </row>
    <row r="535" spans="2:28" ht="12.75" customHeight="1" x14ac:dyDescent="0.2">
      <c r="B535" s="120"/>
      <c r="C535" s="481"/>
      <c r="D535" s="120"/>
      <c r="E535" s="120"/>
      <c r="F535" s="120"/>
      <c r="G535" s="120"/>
      <c r="H535" s="120"/>
      <c r="I535" s="120"/>
      <c r="J535" s="120"/>
      <c r="K535" s="120"/>
      <c r="L535" s="120"/>
      <c r="M535" s="122"/>
      <c r="N535" s="122"/>
      <c r="O535" s="121"/>
      <c r="P535" s="122"/>
      <c r="Q535" s="124"/>
      <c r="R535" s="124"/>
      <c r="S535" s="124"/>
      <c r="T535" s="124"/>
      <c r="U535" s="127"/>
      <c r="V535" s="127"/>
      <c r="W535" s="127"/>
      <c r="X535" s="127"/>
      <c r="Y535" s="364"/>
      <c r="Z535" s="364"/>
      <c r="AA535" s="364"/>
      <c r="AB535" s="364"/>
    </row>
    <row r="536" spans="2:28" ht="12.75" customHeight="1" x14ac:dyDescent="0.2">
      <c r="B536" s="120"/>
      <c r="C536" s="481"/>
      <c r="D536" s="375"/>
      <c r="E536" s="376"/>
      <c r="F536" s="120"/>
      <c r="G536" s="120"/>
      <c r="H536" s="120"/>
      <c r="I536" s="120"/>
      <c r="J536" s="120"/>
      <c r="K536" s="120"/>
      <c r="L536" s="120"/>
      <c r="M536" s="121"/>
      <c r="N536" s="121"/>
      <c r="O536" s="121"/>
      <c r="P536" s="122"/>
      <c r="Q536" s="123"/>
      <c r="R536" s="123"/>
      <c r="S536" s="124"/>
      <c r="T536" s="124"/>
      <c r="U536" s="127"/>
      <c r="V536" s="127"/>
      <c r="W536" s="127"/>
      <c r="X536" s="127"/>
      <c r="Y536" s="364"/>
      <c r="Z536" s="364"/>
      <c r="AA536" s="364"/>
      <c r="AB536" s="364"/>
    </row>
    <row r="537" spans="2:28" ht="12.75" customHeight="1" x14ac:dyDescent="0.2">
      <c r="B537" s="120"/>
      <c r="C537" s="481"/>
      <c r="D537" s="120"/>
      <c r="E537" s="120"/>
      <c r="F537" s="120"/>
      <c r="G537" s="120"/>
      <c r="H537" s="120"/>
      <c r="I537" s="120"/>
      <c r="J537" s="120"/>
      <c r="K537" s="120"/>
      <c r="L537" s="120"/>
      <c r="M537" s="122"/>
      <c r="N537" s="122"/>
      <c r="O537" s="121"/>
      <c r="P537" s="122"/>
      <c r="Q537" s="124"/>
      <c r="R537" s="124"/>
      <c r="S537" s="124"/>
      <c r="T537" s="124"/>
      <c r="U537" s="127"/>
      <c r="V537" s="127"/>
      <c r="W537" s="127"/>
      <c r="X537" s="127"/>
      <c r="Y537" s="364"/>
      <c r="Z537" s="364"/>
      <c r="AA537" s="364"/>
      <c r="AB537" s="364"/>
    </row>
    <row r="538" spans="2:28" ht="12.75" customHeight="1" x14ac:dyDescent="0.2">
      <c r="B538" s="120"/>
      <c r="C538" s="481"/>
      <c r="D538" s="120"/>
      <c r="E538" s="120"/>
      <c r="F538" s="120"/>
      <c r="G538" s="120"/>
      <c r="H538" s="120"/>
      <c r="I538" s="120"/>
      <c r="J538" s="120"/>
      <c r="K538" s="120"/>
      <c r="L538" s="120"/>
      <c r="M538" s="122"/>
      <c r="N538" s="122"/>
      <c r="O538" s="121"/>
      <c r="P538" s="122"/>
      <c r="Q538" s="124"/>
      <c r="R538" s="124"/>
      <c r="S538" s="124"/>
      <c r="T538" s="124"/>
      <c r="U538" s="127"/>
      <c r="V538" s="127"/>
      <c r="W538" s="127"/>
      <c r="X538" s="127"/>
      <c r="Y538" s="364"/>
      <c r="Z538" s="364"/>
      <c r="AA538" s="364"/>
      <c r="AB538" s="364"/>
    </row>
    <row r="539" spans="2:28" ht="12.75" customHeight="1" x14ac:dyDescent="0.2">
      <c r="B539" s="120"/>
      <c r="C539" s="481"/>
      <c r="D539" s="120"/>
      <c r="E539" s="120"/>
      <c r="F539" s="120"/>
      <c r="G539" s="120"/>
      <c r="H539" s="120"/>
      <c r="I539" s="120"/>
      <c r="J539" s="120"/>
      <c r="K539" s="120"/>
      <c r="L539" s="120"/>
      <c r="M539" s="122"/>
      <c r="N539" s="122"/>
      <c r="O539" s="121"/>
      <c r="P539" s="122"/>
      <c r="Q539" s="124"/>
      <c r="R539" s="124"/>
      <c r="S539" s="124"/>
      <c r="T539" s="124"/>
      <c r="U539" s="127"/>
      <c r="V539" s="127"/>
      <c r="W539" s="127"/>
      <c r="X539" s="127"/>
      <c r="Y539" s="364"/>
      <c r="Z539" s="364"/>
      <c r="AA539" s="364"/>
      <c r="AB539" s="364"/>
    </row>
    <row r="540" spans="2:28" ht="12.75" customHeight="1" x14ac:dyDescent="0.2">
      <c r="B540" s="120"/>
      <c r="C540" s="481"/>
      <c r="D540" s="120"/>
      <c r="E540" s="120"/>
      <c r="F540" s="120"/>
      <c r="G540" s="120"/>
      <c r="H540" s="120"/>
      <c r="I540" s="120"/>
      <c r="J540" s="120"/>
      <c r="K540" s="120"/>
      <c r="L540" s="120"/>
      <c r="M540" s="122"/>
      <c r="N540" s="122"/>
      <c r="O540" s="121"/>
      <c r="P540" s="122"/>
      <c r="Q540" s="124"/>
      <c r="R540" s="124"/>
      <c r="S540" s="124"/>
      <c r="T540" s="124"/>
      <c r="U540" s="127"/>
      <c r="V540" s="127"/>
      <c r="W540" s="127"/>
      <c r="X540" s="127"/>
      <c r="Y540" s="364"/>
      <c r="Z540" s="364"/>
      <c r="AA540" s="364"/>
      <c r="AB540" s="364"/>
    </row>
    <row r="541" spans="2:28" ht="12.75" customHeight="1" x14ac:dyDescent="0.2">
      <c r="B541" s="120"/>
      <c r="C541" s="481"/>
      <c r="D541" s="120"/>
      <c r="E541" s="120"/>
      <c r="F541" s="120"/>
      <c r="G541" s="120"/>
      <c r="H541" s="120"/>
      <c r="I541" s="120"/>
      <c r="J541" s="120"/>
      <c r="K541" s="120"/>
      <c r="L541" s="120"/>
      <c r="M541" s="122"/>
      <c r="N541" s="122"/>
      <c r="O541" s="121"/>
      <c r="P541" s="122"/>
      <c r="Q541" s="124"/>
      <c r="R541" s="124"/>
      <c r="S541" s="124"/>
      <c r="T541" s="124"/>
      <c r="U541" s="127"/>
      <c r="V541" s="127"/>
      <c r="W541" s="127"/>
      <c r="X541" s="127"/>
      <c r="Y541" s="364"/>
      <c r="Z541" s="364"/>
      <c r="AA541" s="364"/>
      <c r="AB541" s="364"/>
    </row>
    <row r="542" spans="2:28" ht="12.75" customHeight="1" x14ac:dyDescent="0.2">
      <c r="B542" s="120"/>
      <c r="C542" s="481"/>
      <c r="D542" s="120"/>
      <c r="E542" s="120"/>
      <c r="F542" s="120"/>
      <c r="G542" s="120"/>
      <c r="H542" s="120"/>
      <c r="I542" s="120"/>
      <c r="J542" s="120"/>
      <c r="K542" s="120"/>
      <c r="L542" s="120"/>
      <c r="M542" s="122"/>
      <c r="N542" s="122"/>
      <c r="O542" s="121"/>
      <c r="P542" s="122"/>
      <c r="Q542" s="124"/>
      <c r="R542" s="124"/>
      <c r="S542" s="124"/>
      <c r="T542" s="124"/>
      <c r="U542" s="127"/>
      <c r="V542" s="127"/>
      <c r="W542" s="127"/>
      <c r="X542" s="127"/>
      <c r="Y542" s="364"/>
      <c r="Z542" s="364"/>
      <c r="AA542" s="364"/>
      <c r="AB542" s="364"/>
    </row>
    <row r="543" spans="2:28" ht="12.75" customHeight="1" x14ac:dyDescent="0.2">
      <c r="B543" s="120"/>
      <c r="C543" s="481"/>
      <c r="D543" s="120"/>
      <c r="E543" s="120"/>
      <c r="F543" s="120"/>
      <c r="G543" s="120"/>
      <c r="H543" s="120"/>
      <c r="I543" s="120"/>
      <c r="J543" s="120"/>
      <c r="K543" s="120"/>
      <c r="L543" s="120"/>
      <c r="M543" s="122"/>
      <c r="N543" s="122"/>
      <c r="O543" s="121"/>
      <c r="P543" s="122"/>
      <c r="Q543" s="124"/>
      <c r="R543" s="124"/>
      <c r="S543" s="124"/>
      <c r="T543" s="124"/>
      <c r="U543" s="127"/>
      <c r="V543" s="127"/>
      <c r="W543" s="127"/>
      <c r="X543" s="127"/>
      <c r="Y543" s="364"/>
      <c r="Z543" s="364"/>
      <c r="AA543" s="364"/>
      <c r="AB543" s="364"/>
    </row>
    <row r="544" spans="2:28" ht="12.75" customHeight="1" x14ac:dyDescent="0.2">
      <c r="B544" s="120"/>
      <c r="C544" s="481"/>
      <c r="D544" s="120"/>
      <c r="E544" s="120"/>
      <c r="F544" s="120"/>
      <c r="G544" s="120"/>
      <c r="H544" s="120"/>
      <c r="I544" s="120"/>
      <c r="J544" s="120"/>
      <c r="K544" s="120"/>
      <c r="L544" s="120"/>
      <c r="M544" s="122"/>
      <c r="N544" s="122"/>
      <c r="O544" s="121"/>
      <c r="P544" s="122"/>
      <c r="Q544" s="124"/>
      <c r="R544" s="124"/>
      <c r="S544" s="124"/>
      <c r="T544" s="124"/>
      <c r="U544" s="127"/>
      <c r="V544" s="127"/>
      <c r="W544" s="127"/>
      <c r="X544" s="127"/>
      <c r="Y544" s="364"/>
      <c r="Z544" s="364"/>
      <c r="AA544" s="364"/>
      <c r="AB544" s="364"/>
    </row>
    <row r="545" spans="2:28" ht="12.75" customHeight="1" x14ac:dyDescent="0.2">
      <c r="B545" s="120"/>
      <c r="C545" s="481"/>
      <c r="D545" s="375"/>
      <c r="E545" s="376"/>
      <c r="F545" s="120"/>
      <c r="G545" s="120"/>
      <c r="H545" s="120"/>
      <c r="I545" s="120"/>
      <c r="J545" s="120"/>
      <c r="K545" s="120"/>
      <c r="L545" s="120"/>
      <c r="M545" s="122"/>
      <c r="N545" s="121"/>
      <c r="O545" s="121"/>
      <c r="P545" s="122"/>
      <c r="Q545" s="124"/>
      <c r="R545" s="124"/>
      <c r="S545" s="124"/>
      <c r="T545" s="124"/>
      <c r="U545" s="127"/>
      <c r="V545" s="127"/>
      <c r="W545" s="127"/>
      <c r="X545" s="127"/>
      <c r="Y545" s="364"/>
      <c r="Z545" s="364"/>
      <c r="AA545" s="364"/>
      <c r="AB545" s="364"/>
    </row>
    <row r="546" spans="2:28" ht="12.75" customHeight="1" x14ac:dyDescent="0.2">
      <c r="B546" s="120"/>
      <c r="C546" s="481"/>
      <c r="D546" s="120"/>
      <c r="E546" s="120"/>
      <c r="F546" s="120"/>
      <c r="G546" s="120"/>
      <c r="H546" s="120"/>
      <c r="I546" s="120"/>
      <c r="J546" s="120"/>
      <c r="K546" s="120"/>
      <c r="L546" s="120"/>
      <c r="M546" s="122"/>
      <c r="N546" s="122"/>
      <c r="O546" s="121"/>
      <c r="P546" s="122"/>
      <c r="Q546" s="124"/>
      <c r="R546" s="124"/>
      <c r="S546" s="124"/>
      <c r="T546" s="124"/>
      <c r="U546" s="127"/>
      <c r="V546" s="127"/>
      <c r="W546" s="127"/>
      <c r="X546" s="127"/>
      <c r="Y546" s="364"/>
      <c r="Z546" s="364"/>
      <c r="AA546" s="364"/>
      <c r="AB546" s="364"/>
    </row>
    <row r="547" spans="2:28" ht="12.75" customHeight="1" x14ac:dyDescent="0.2">
      <c r="B547" s="120"/>
      <c r="C547" s="481"/>
      <c r="D547" s="120"/>
      <c r="E547" s="120"/>
      <c r="F547" s="120"/>
      <c r="G547" s="120"/>
      <c r="H547" s="120"/>
      <c r="I547" s="120"/>
      <c r="J547" s="120"/>
      <c r="K547" s="120"/>
      <c r="L547" s="120"/>
      <c r="M547" s="122"/>
      <c r="N547" s="122"/>
      <c r="O547" s="121"/>
      <c r="P547" s="122"/>
      <c r="Q547" s="124"/>
      <c r="R547" s="124"/>
      <c r="S547" s="124"/>
      <c r="T547" s="124"/>
      <c r="U547" s="127"/>
      <c r="V547" s="127"/>
      <c r="W547" s="127"/>
      <c r="X547" s="127"/>
      <c r="Y547" s="364"/>
      <c r="Z547" s="364"/>
      <c r="AA547" s="364"/>
      <c r="AB547" s="364"/>
    </row>
    <row r="548" spans="2:28" ht="12.75" customHeight="1" x14ac:dyDescent="0.2">
      <c r="B548" s="120"/>
      <c r="C548" s="481"/>
      <c r="D548" s="120"/>
      <c r="E548" s="120"/>
      <c r="F548" s="120"/>
      <c r="G548" s="120"/>
      <c r="H548" s="120"/>
      <c r="I548" s="120"/>
      <c r="J548" s="120"/>
      <c r="K548" s="120"/>
      <c r="L548" s="120"/>
      <c r="M548" s="122"/>
      <c r="N548" s="122"/>
      <c r="O548" s="121"/>
      <c r="P548" s="122"/>
      <c r="Q548" s="124"/>
      <c r="R548" s="124"/>
      <c r="S548" s="124"/>
      <c r="T548" s="124"/>
      <c r="U548" s="127"/>
      <c r="V548" s="127"/>
      <c r="W548" s="127"/>
      <c r="X548" s="127"/>
      <c r="Y548" s="364"/>
      <c r="Z548" s="364"/>
      <c r="AA548" s="364"/>
      <c r="AB548" s="364"/>
    </row>
    <row r="549" spans="2:28" ht="12.75" customHeight="1" x14ac:dyDescent="0.2">
      <c r="B549" s="120"/>
      <c r="C549" s="481"/>
      <c r="D549" s="375"/>
      <c r="E549" s="376"/>
      <c r="F549" s="120"/>
      <c r="G549" s="120"/>
      <c r="H549" s="120"/>
      <c r="I549" s="120"/>
      <c r="J549" s="120"/>
      <c r="K549" s="120"/>
      <c r="L549" s="120"/>
      <c r="M549" s="122"/>
      <c r="N549" s="122"/>
      <c r="O549" s="121"/>
      <c r="P549" s="122"/>
      <c r="Q549" s="124"/>
      <c r="R549" s="124"/>
      <c r="S549" s="124"/>
      <c r="T549" s="124"/>
      <c r="U549" s="127"/>
      <c r="V549" s="127"/>
      <c r="W549" s="127"/>
      <c r="X549" s="127"/>
      <c r="Y549" s="364"/>
      <c r="Z549" s="364"/>
      <c r="AA549" s="364"/>
      <c r="AB549" s="364"/>
    </row>
    <row r="550" spans="2:28" ht="12.75" customHeight="1" x14ac:dyDescent="0.2">
      <c r="B550" s="120"/>
      <c r="C550" s="481"/>
      <c r="D550" s="120"/>
      <c r="E550" s="120"/>
      <c r="F550" s="120"/>
      <c r="G550" s="120"/>
      <c r="H550" s="120"/>
      <c r="I550" s="120"/>
      <c r="J550" s="120"/>
      <c r="K550" s="120"/>
      <c r="L550" s="120"/>
      <c r="M550" s="122"/>
      <c r="N550" s="122"/>
      <c r="O550" s="121"/>
      <c r="P550" s="122"/>
      <c r="Q550" s="124"/>
      <c r="R550" s="124"/>
      <c r="S550" s="124"/>
      <c r="T550" s="124"/>
      <c r="U550" s="127"/>
      <c r="V550" s="127"/>
      <c r="W550" s="127"/>
      <c r="X550" s="127"/>
      <c r="Y550" s="364"/>
      <c r="Z550" s="364"/>
      <c r="AA550" s="364"/>
      <c r="AB550" s="364"/>
    </row>
    <row r="551" spans="2:28" ht="12.75" customHeight="1" x14ac:dyDescent="0.2">
      <c r="B551" s="120"/>
      <c r="C551" s="481"/>
      <c r="D551" s="120"/>
      <c r="E551" s="120"/>
      <c r="F551" s="120"/>
      <c r="G551" s="120"/>
      <c r="H551" s="120"/>
      <c r="I551" s="120"/>
      <c r="J551" s="120"/>
      <c r="K551" s="120"/>
      <c r="L551" s="120"/>
      <c r="M551" s="122"/>
      <c r="N551" s="122"/>
      <c r="O551" s="121"/>
      <c r="P551" s="122"/>
      <c r="Q551" s="124"/>
      <c r="R551" s="124"/>
      <c r="S551" s="124"/>
      <c r="T551" s="124"/>
      <c r="U551" s="127"/>
      <c r="V551" s="127"/>
      <c r="W551" s="127"/>
      <c r="X551" s="127"/>
      <c r="Y551" s="364"/>
      <c r="Z551" s="364"/>
      <c r="AA551" s="364"/>
      <c r="AB551" s="364"/>
    </row>
    <row r="552" spans="2:28" ht="12.75" customHeight="1" x14ac:dyDescent="0.2">
      <c r="B552" s="120"/>
      <c r="C552" s="481"/>
      <c r="D552" s="120"/>
      <c r="E552" s="120"/>
      <c r="F552" s="120"/>
      <c r="G552" s="120"/>
      <c r="H552" s="120"/>
      <c r="I552" s="120"/>
      <c r="J552" s="120"/>
      <c r="K552" s="120"/>
      <c r="L552" s="120"/>
      <c r="M552" s="122"/>
      <c r="N552" s="122"/>
      <c r="O552" s="121"/>
      <c r="P552" s="122"/>
      <c r="Q552" s="124"/>
      <c r="R552" s="124"/>
      <c r="S552" s="124"/>
      <c r="T552" s="124"/>
      <c r="U552" s="127"/>
      <c r="V552" s="127"/>
      <c r="W552" s="127"/>
      <c r="X552" s="127"/>
      <c r="Y552" s="364"/>
      <c r="Z552" s="364"/>
      <c r="AA552" s="364"/>
      <c r="AB552" s="364"/>
    </row>
    <row r="553" spans="2:28" ht="12.75" customHeight="1" x14ac:dyDescent="0.2">
      <c r="B553" s="120"/>
      <c r="C553" s="481"/>
      <c r="D553" s="120"/>
      <c r="E553" s="120"/>
      <c r="F553" s="120"/>
      <c r="G553" s="120"/>
      <c r="H553" s="120"/>
      <c r="I553" s="120"/>
      <c r="J553" s="120"/>
      <c r="K553" s="120"/>
      <c r="L553" s="120"/>
      <c r="M553" s="122"/>
      <c r="N553" s="122"/>
      <c r="O553" s="121"/>
      <c r="P553" s="122"/>
      <c r="Q553" s="124"/>
      <c r="R553" s="124"/>
      <c r="S553" s="124"/>
      <c r="T553" s="124"/>
      <c r="U553" s="127"/>
      <c r="V553" s="127"/>
      <c r="W553" s="127"/>
      <c r="X553" s="127"/>
      <c r="Y553" s="364"/>
      <c r="Z553" s="364"/>
      <c r="AA553" s="364"/>
      <c r="AB553" s="364"/>
    </row>
    <row r="554" spans="2:28" ht="12.75" customHeight="1" x14ac:dyDescent="0.2">
      <c r="B554" s="120"/>
      <c r="C554" s="481"/>
      <c r="D554" s="120"/>
      <c r="E554" s="120"/>
      <c r="F554" s="120"/>
      <c r="G554" s="120"/>
      <c r="H554" s="120"/>
      <c r="I554" s="120"/>
      <c r="J554" s="120"/>
      <c r="K554" s="120"/>
      <c r="L554" s="120"/>
      <c r="M554" s="122"/>
      <c r="N554" s="122"/>
      <c r="O554" s="121"/>
      <c r="P554" s="122"/>
      <c r="Q554" s="124"/>
      <c r="R554" s="124"/>
      <c r="S554" s="124"/>
      <c r="T554" s="124"/>
      <c r="U554" s="127"/>
      <c r="V554" s="127"/>
      <c r="W554" s="127"/>
      <c r="X554" s="127"/>
      <c r="Y554" s="364"/>
      <c r="Z554" s="364"/>
      <c r="AA554" s="364"/>
      <c r="AB554" s="364"/>
    </row>
    <row r="555" spans="2:28" ht="12.75" customHeight="1" x14ac:dyDescent="0.2">
      <c r="B555" s="120"/>
      <c r="C555" s="481"/>
      <c r="D555" s="120"/>
      <c r="E555" s="120"/>
      <c r="F555" s="120"/>
      <c r="G555" s="120"/>
      <c r="H555" s="120"/>
      <c r="I555" s="120"/>
      <c r="J555" s="120"/>
      <c r="K555" s="120"/>
      <c r="L555" s="120"/>
      <c r="M555" s="122"/>
      <c r="N555" s="122"/>
      <c r="O555" s="121"/>
      <c r="P555" s="122"/>
      <c r="Q555" s="124"/>
      <c r="R555" s="124"/>
      <c r="S555" s="124"/>
      <c r="T555" s="124"/>
      <c r="U555" s="127"/>
      <c r="V555" s="127"/>
      <c r="W555" s="127"/>
      <c r="X555" s="127"/>
      <c r="Y555" s="364"/>
      <c r="Z555" s="364"/>
      <c r="AA555" s="364"/>
      <c r="AB555" s="364"/>
    </row>
    <row r="556" spans="2:28" ht="12.75" customHeight="1" x14ac:dyDescent="0.2">
      <c r="B556" s="120"/>
      <c r="C556" s="481"/>
      <c r="D556" s="120"/>
      <c r="E556" s="120"/>
      <c r="F556" s="120"/>
      <c r="G556" s="120"/>
      <c r="H556" s="120"/>
      <c r="I556" s="120"/>
      <c r="J556" s="120"/>
      <c r="K556" s="120"/>
      <c r="L556" s="120"/>
      <c r="M556" s="122"/>
      <c r="N556" s="122"/>
      <c r="O556" s="121"/>
      <c r="P556" s="122"/>
      <c r="Q556" s="124"/>
      <c r="R556" s="124"/>
      <c r="S556" s="124"/>
      <c r="T556" s="124"/>
      <c r="U556" s="127"/>
      <c r="V556" s="127"/>
      <c r="W556" s="127"/>
      <c r="X556" s="127"/>
      <c r="Y556" s="364"/>
      <c r="Z556" s="364"/>
      <c r="AA556" s="364"/>
      <c r="AB556" s="364"/>
    </row>
    <row r="557" spans="2:28" ht="12.75" customHeight="1" x14ac:dyDescent="0.2">
      <c r="B557" s="120"/>
      <c r="C557" s="481"/>
      <c r="D557" s="120"/>
      <c r="E557" s="120"/>
      <c r="F557" s="120"/>
      <c r="G557" s="120"/>
      <c r="H557" s="120"/>
      <c r="I557" s="120"/>
      <c r="J557" s="120"/>
      <c r="K557" s="120"/>
      <c r="L557" s="120"/>
      <c r="M557" s="122"/>
      <c r="N557" s="122"/>
      <c r="O557" s="121"/>
      <c r="P557" s="122"/>
      <c r="Q557" s="124"/>
      <c r="R557" s="124"/>
      <c r="S557" s="124"/>
      <c r="T557" s="124"/>
      <c r="U557" s="127"/>
      <c r="V557" s="127"/>
      <c r="W557" s="127"/>
      <c r="X557" s="127"/>
      <c r="Y557" s="364"/>
      <c r="Z557" s="364"/>
      <c r="AA557" s="364"/>
      <c r="AB557" s="364"/>
    </row>
    <row r="558" spans="2:28" ht="12.75" customHeight="1" x14ac:dyDescent="0.2">
      <c r="B558" s="120"/>
      <c r="C558" s="481"/>
      <c r="D558" s="375"/>
      <c r="E558" s="376"/>
      <c r="F558" s="120"/>
      <c r="G558" s="120"/>
      <c r="H558" s="120"/>
      <c r="I558" s="120"/>
      <c r="J558" s="120"/>
      <c r="K558" s="120"/>
      <c r="L558" s="120"/>
      <c r="M558" s="121"/>
      <c r="N558" s="121"/>
      <c r="O558" s="121"/>
      <c r="P558" s="122"/>
      <c r="Q558" s="124"/>
      <c r="R558" s="124"/>
      <c r="S558" s="124"/>
      <c r="T558" s="124"/>
      <c r="U558" s="127"/>
      <c r="V558" s="127"/>
      <c r="W558" s="127"/>
      <c r="X558" s="127"/>
      <c r="Y558" s="364"/>
      <c r="Z558" s="364"/>
      <c r="AA558" s="364"/>
      <c r="AB558" s="364"/>
    </row>
    <row r="559" spans="2:28" ht="12.75" customHeight="1" x14ac:dyDescent="0.2">
      <c r="B559" s="120"/>
      <c r="C559" s="481"/>
      <c r="D559" s="120"/>
      <c r="E559" s="120"/>
      <c r="F559" s="120"/>
      <c r="G559" s="120"/>
      <c r="H559" s="120"/>
      <c r="I559" s="120"/>
      <c r="J559" s="120"/>
      <c r="K559" s="120"/>
      <c r="L559" s="120"/>
      <c r="M559" s="122"/>
      <c r="N559" s="122"/>
      <c r="O559" s="121"/>
      <c r="P559" s="122"/>
      <c r="Q559" s="124"/>
      <c r="R559" s="124"/>
      <c r="S559" s="124"/>
      <c r="T559" s="124"/>
      <c r="U559" s="127"/>
      <c r="V559" s="127"/>
      <c r="W559" s="127"/>
      <c r="X559" s="127"/>
      <c r="Y559" s="364"/>
      <c r="Z559" s="364"/>
      <c r="AA559" s="364"/>
      <c r="AB559" s="364"/>
    </row>
    <row r="560" spans="2:28" ht="12.75" customHeight="1" x14ac:dyDescent="0.2">
      <c r="B560" s="120"/>
      <c r="C560" s="481"/>
      <c r="D560" s="120"/>
      <c r="E560" s="120"/>
      <c r="F560" s="120"/>
      <c r="G560" s="120"/>
      <c r="H560" s="120"/>
      <c r="I560" s="120"/>
      <c r="J560" s="120"/>
      <c r="K560" s="120"/>
      <c r="L560" s="120"/>
      <c r="M560" s="122"/>
      <c r="N560" s="122"/>
      <c r="O560" s="121"/>
      <c r="P560" s="122"/>
      <c r="Q560" s="124"/>
      <c r="R560" s="124"/>
      <c r="S560" s="124"/>
      <c r="T560" s="124"/>
      <c r="U560" s="127"/>
      <c r="V560" s="127"/>
      <c r="W560" s="127"/>
      <c r="X560" s="127"/>
      <c r="Y560" s="364"/>
      <c r="Z560" s="364"/>
      <c r="AA560" s="364"/>
      <c r="AB560" s="364"/>
    </row>
    <row r="561" spans="2:28" ht="12.75" customHeight="1" x14ac:dyDescent="0.2">
      <c r="B561" s="120"/>
      <c r="C561" s="481"/>
      <c r="D561" s="120"/>
      <c r="E561" s="120"/>
      <c r="F561" s="120"/>
      <c r="G561" s="120"/>
      <c r="H561" s="120"/>
      <c r="I561" s="120"/>
      <c r="J561" s="120"/>
      <c r="K561" s="120"/>
      <c r="L561" s="120"/>
      <c r="M561" s="122"/>
      <c r="N561" s="122"/>
      <c r="O561" s="121"/>
      <c r="P561" s="122"/>
      <c r="Q561" s="124"/>
      <c r="R561" s="124"/>
      <c r="S561" s="124"/>
      <c r="T561" s="124"/>
      <c r="U561" s="127"/>
      <c r="V561" s="127"/>
      <c r="W561" s="127"/>
      <c r="X561" s="127"/>
      <c r="Y561" s="364"/>
      <c r="Z561" s="364"/>
      <c r="AA561" s="364"/>
      <c r="AB561" s="364"/>
    </row>
    <row r="562" spans="2:28" ht="12.75" customHeight="1" x14ac:dyDescent="0.2">
      <c r="B562" s="120"/>
      <c r="C562" s="481"/>
      <c r="D562" s="120"/>
      <c r="E562" s="120"/>
      <c r="F562" s="120"/>
      <c r="G562" s="120"/>
      <c r="H562" s="120"/>
      <c r="I562" s="120"/>
      <c r="J562" s="120"/>
      <c r="K562" s="120"/>
      <c r="L562" s="120"/>
      <c r="M562" s="122"/>
      <c r="N562" s="122"/>
      <c r="O562" s="121"/>
      <c r="P562" s="122"/>
      <c r="Q562" s="124"/>
      <c r="R562" s="124"/>
      <c r="S562" s="124"/>
      <c r="T562" s="124"/>
      <c r="U562" s="127"/>
      <c r="V562" s="127"/>
      <c r="W562" s="127"/>
      <c r="X562" s="127"/>
      <c r="Y562" s="364"/>
      <c r="Z562" s="364"/>
      <c r="AA562" s="364"/>
      <c r="AB562" s="364"/>
    </row>
    <row r="563" spans="2:28" ht="12.75" customHeight="1" x14ac:dyDescent="0.2">
      <c r="B563" s="120"/>
      <c r="C563" s="481"/>
      <c r="D563" s="120"/>
      <c r="E563" s="120"/>
      <c r="F563" s="120"/>
      <c r="G563" s="120"/>
      <c r="H563" s="120"/>
      <c r="I563" s="120"/>
      <c r="J563" s="120"/>
      <c r="K563" s="120"/>
      <c r="L563" s="120"/>
      <c r="M563" s="122"/>
      <c r="N563" s="122"/>
      <c r="O563" s="121"/>
      <c r="P563" s="122"/>
      <c r="Q563" s="124"/>
      <c r="R563" s="124"/>
      <c r="S563" s="124"/>
      <c r="T563" s="124"/>
      <c r="U563" s="127"/>
      <c r="V563" s="127"/>
      <c r="W563" s="127"/>
      <c r="X563" s="127"/>
      <c r="Y563" s="364"/>
      <c r="Z563" s="364"/>
      <c r="AA563" s="364"/>
      <c r="AB563" s="364"/>
    </row>
    <row r="564" spans="2:28" ht="12.75" customHeight="1" x14ac:dyDescent="0.2">
      <c r="B564" s="120"/>
      <c r="C564" s="481"/>
      <c r="D564" s="120"/>
      <c r="E564" s="120"/>
      <c r="F564" s="120"/>
      <c r="G564" s="120"/>
      <c r="H564" s="120"/>
      <c r="I564" s="120"/>
      <c r="J564" s="120"/>
      <c r="K564" s="120"/>
      <c r="L564" s="120"/>
      <c r="M564" s="122"/>
      <c r="N564" s="122"/>
      <c r="O564" s="121"/>
      <c r="P564" s="122"/>
      <c r="Q564" s="124"/>
      <c r="R564" s="124"/>
      <c r="S564" s="124"/>
      <c r="T564" s="124"/>
      <c r="U564" s="127"/>
      <c r="V564" s="127"/>
      <c r="W564" s="127"/>
      <c r="X564" s="127"/>
      <c r="Y564" s="364"/>
      <c r="Z564" s="364"/>
      <c r="AA564" s="364"/>
      <c r="AB564" s="364"/>
    </row>
    <row r="565" spans="2:28" ht="12.75" customHeight="1" x14ac:dyDescent="0.2">
      <c r="B565" s="120"/>
      <c r="C565" s="481"/>
      <c r="D565" s="120"/>
      <c r="E565" s="120"/>
      <c r="F565" s="120"/>
      <c r="G565" s="120"/>
      <c r="H565" s="120"/>
      <c r="I565" s="120"/>
      <c r="J565" s="120"/>
      <c r="K565" s="120"/>
      <c r="L565" s="120"/>
      <c r="M565" s="122"/>
      <c r="N565" s="122"/>
      <c r="O565" s="121"/>
      <c r="P565" s="122"/>
      <c r="Q565" s="124"/>
      <c r="R565" s="124"/>
      <c r="S565" s="124"/>
      <c r="T565" s="124"/>
      <c r="U565" s="127"/>
      <c r="V565" s="127"/>
      <c r="W565" s="127"/>
      <c r="X565" s="127"/>
      <c r="Y565" s="364"/>
      <c r="Z565" s="364"/>
      <c r="AA565" s="364"/>
      <c r="AB565" s="364"/>
    </row>
    <row r="566" spans="2:28" ht="12.75" customHeight="1" x14ac:dyDescent="0.2">
      <c r="B566" s="120"/>
      <c r="C566" s="481"/>
      <c r="D566" s="120"/>
      <c r="E566" s="120"/>
      <c r="F566" s="120"/>
      <c r="G566" s="120"/>
      <c r="H566" s="120"/>
      <c r="I566" s="120"/>
      <c r="J566" s="120"/>
      <c r="K566" s="120"/>
      <c r="L566" s="120"/>
      <c r="M566" s="122"/>
      <c r="N566" s="122"/>
      <c r="O566" s="121"/>
      <c r="P566" s="122"/>
      <c r="Q566" s="124"/>
      <c r="R566" s="124"/>
      <c r="S566" s="124"/>
      <c r="T566" s="124"/>
      <c r="U566" s="127"/>
      <c r="V566" s="127"/>
      <c r="W566" s="127"/>
      <c r="X566" s="127"/>
      <c r="Y566" s="364"/>
      <c r="Z566" s="364"/>
      <c r="AA566" s="364"/>
      <c r="AB566" s="364"/>
    </row>
    <row r="567" spans="2:28" ht="12.75" customHeight="1" x14ac:dyDescent="0.2">
      <c r="B567" s="120"/>
      <c r="C567" s="481"/>
      <c r="D567" s="120"/>
      <c r="E567" s="120"/>
      <c r="F567" s="120"/>
      <c r="G567" s="120"/>
      <c r="H567" s="120"/>
      <c r="I567" s="120"/>
      <c r="J567" s="120"/>
      <c r="K567" s="120"/>
      <c r="L567" s="120"/>
      <c r="M567" s="122"/>
      <c r="N567" s="122"/>
      <c r="O567" s="121"/>
      <c r="P567" s="122"/>
      <c r="Q567" s="124"/>
      <c r="R567" s="124"/>
      <c r="S567" s="124"/>
      <c r="T567" s="124"/>
      <c r="U567" s="127"/>
      <c r="V567" s="127"/>
      <c r="W567" s="127"/>
      <c r="X567" s="127"/>
      <c r="Y567" s="364"/>
      <c r="Z567" s="364"/>
      <c r="AA567" s="364"/>
      <c r="AB567" s="364"/>
    </row>
    <row r="568" spans="2:28" ht="12.75" customHeight="1" x14ac:dyDescent="0.2">
      <c r="B568" s="120"/>
      <c r="C568" s="481"/>
      <c r="D568" s="120"/>
      <c r="E568" s="120"/>
      <c r="F568" s="120"/>
      <c r="G568" s="120"/>
      <c r="H568" s="120"/>
      <c r="I568" s="120"/>
      <c r="J568" s="120"/>
      <c r="K568" s="120"/>
      <c r="L568" s="120"/>
      <c r="M568" s="122"/>
      <c r="N568" s="122"/>
      <c r="O568" s="121"/>
      <c r="P568" s="122"/>
      <c r="Q568" s="124"/>
      <c r="R568" s="124"/>
      <c r="S568" s="124"/>
      <c r="T568" s="124"/>
      <c r="U568" s="127"/>
      <c r="V568" s="127"/>
      <c r="W568" s="127"/>
      <c r="X568" s="127"/>
      <c r="Y568" s="364"/>
      <c r="Z568" s="364"/>
      <c r="AA568" s="364"/>
      <c r="AB568" s="364"/>
    </row>
    <row r="569" spans="2:28" ht="12.75" customHeight="1" x14ac:dyDescent="0.2">
      <c r="B569" s="120"/>
      <c r="C569" s="481"/>
      <c r="D569" s="120"/>
      <c r="E569" s="120"/>
      <c r="F569" s="120"/>
      <c r="G569" s="120"/>
      <c r="H569" s="120"/>
      <c r="I569" s="120"/>
      <c r="J569" s="120"/>
      <c r="K569" s="120"/>
      <c r="L569" s="120"/>
      <c r="M569" s="122"/>
      <c r="N569" s="122"/>
      <c r="O569" s="121"/>
      <c r="P569" s="122"/>
      <c r="Q569" s="124"/>
      <c r="R569" s="124"/>
      <c r="S569" s="124"/>
      <c r="T569" s="124"/>
      <c r="U569" s="127"/>
      <c r="V569" s="127"/>
      <c r="W569" s="127"/>
      <c r="X569" s="127"/>
      <c r="Y569" s="364"/>
      <c r="Z569" s="364"/>
      <c r="AA569" s="364"/>
      <c r="AB569" s="364"/>
    </row>
    <row r="570" spans="2:28" ht="12.75" customHeight="1" x14ac:dyDescent="0.2">
      <c r="B570" s="120"/>
      <c r="C570" s="481"/>
      <c r="D570" s="120"/>
      <c r="E570" s="120"/>
      <c r="F570" s="120"/>
      <c r="G570" s="120"/>
      <c r="H570" s="120"/>
      <c r="I570" s="120"/>
      <c r="J570" s="120"/>
      <c r="K570" s="120"/>
      <c r="L570" s="120"/>
      <c r="M570" s="122"/>
      <c r="N570" s="122"/>
      <c r="O570" s="121"/>
      <c r="P570" s="122"/>
      <c r="Q570" s="124"/>
      <c r="R570" s="124"/>
      <c r="S570" s="124"/>
      <c r="T570" s="124"/>
      <c r="U570" s="127"/>
      <c r="V570" s="127"/>
      <c r="W570" s="127"/>
      <c r="X570" s="127"/>
      <c r="Y570" s="364"/>
      <c r="Z570" s="364"/>
      <c r="AA570" s="364"/>
      <c r="AB570" s="364"/>
    </row>
    <row r="571" spans="2:28" ht="12.75" customHeight="1" x14ac:dyDescent="0.2">
      <c r="B571" s="120"/>
      <c r="C571" s="481"/>
      <c r="D571" s="120"/>
      <c r="E571" s="120"/>
      <c r="F571" s="120"/>
      <c r="G571" s="120"/>
      <c r="H571" s="120"/>
      <c r="I571" s="120"/>
      <c r="J571" s="120"/>
      <c r="K571" s="120"/>
      <c r="L571" s="120"/>
      <c r="M571" s="122"/>
      <c r="N571" s="122"/>
      <c r="O571" s="121"/>
      <c r="P571" s="122"/>
      <c r="Q571" s="124"/>
      <c r="R571" s="124"/>
      <c r="S571" s="124"/>
      <c r="T571" s="124"/>
      <c r="U571" s="127"/>
      <c r="V571" s="127"/>
      <c r="W571" s="127"/>
      <c r="X571" s="127"/>
      <c r="Y571" s="364"/>
      <c r="Z571" s="364"/>
      <c r="AA571" s="364"/>
      <c r="AB571" s="364"/>
    </row>
    <row r="572" spans="2:28" ht="12.75" customHeight="1" x14ac:dyDescent="0.2">
      <c r="B572" s="120"/>
      <c r="C572" s="481"/>
      <c r="D572" s="120"/>
      <c r="E572" s="120"/>
      <c r="F572" s="120"/>
      <c r="G572" s="120"/>
      <c r="H572" s="120"/>
      <c r="I572" s="120"/>
      <c r="J572" s="120"/>
      <c r="K572" s="120"/>
      <c r="L572" s="120"/>
      <c r="M572" s="122"/>
      <c r="N572" s="122"/>
      <c r="O572" s="121"/>
      <c r="P572" s="122"/>
      <c r="Q572" s="124"/>
      <c r="R572" s="124"/>
      <c r="S572" s="124"/>
      <c r="T572" s="124"/>
      <c r="U572" s="127"/>
      <c r="V572" s="127"/>
      <c r="W572" s="127"/>
      <c r="X572" s="127"/>
      <c r="Y572" s="364"/>
      <c r="Z572" s="364"/>
      <c r="AA572" s="364"/>
      <c r="AB572" s="364"/>
    </row>
    <row r="573" spans="2:28" ht="12.75" customHeight="1" x14ac:dyDescent="0.2">
      <c r="B573" s="120"/>
      <c r="C573" s="481"/>
      <c r="D573" s="120"/>
      <c r="E573" s="120"/>
      <c r="F573" s="120"/>
      <c r="G573" s="120"/>
      <c r="H573" s="120"/>
      <c r="I573" s="120"/>
      <c r="J573" s="120"/>
      <c r="K573" s="120"/>
      <c r="L573" s="120"/>
      <c r="M573" s="122"/>
      <c r="N573" s="122"/>
      <c r="O573" s="121"/>
      <c r="P573" s="122"/>
      <c r="Q573" s="124"/>
      <c r="R573" s="124"/>
      <c r="S573" s="124"/>
      <c r="T573" s="124"/>
      <c r="U573" s="127"/>
      <c r="V573" s="127"/>
      <c r="W573" s="127"/>
      <c r="X573" s="127"/>
      <c r="Y573" s="364"/>
      <c r="Z573" s="364"/>
      <c r="AA573" s="364"/>
      <c r="AB573" s="364"/>
    </row>
    <row r="574" spans="2:28" ht="12.75" customHeight="1" x14ac:dyDescent="0.2">
      <c r="B574" s="120"/>
      <c r="C574" s="481"/>
      <c r="D574" s="120"/>
      <c r="E574" s="120"/>
      <c r="F574" s="120"/>
      <c r="G574" s="120"/>
      <c r="H574" s="120"/>
      <c r="I574" s="120"/>
      <c r="J574" s="120"/>
      <c r="K574" s="120"/>
      <c r="L574" s="120"/>
      <c r="M574" s="122"/>
      <c r="N574" s="122"/>
      <c r="O574" s="121"/>
      <c r="P574" s="122"/>
      <c r="Q574" s="124"/>
      <c r="R574" s="124"/>
      <c r="S574" s="124"/>
      <c r="T574" s="124"/>
      <c r="U574" s="127"/>
      <c r="V574" s="127"/>
      <c r="W574" s="127"/>
      <c r="X574" s="127"/>
      <c r="Y574" s="364"/>
      <c r="Z574" s="364"/>
      <c r="AA574" s="364"/>
      <c r="AB574" s="364"/>
    </row>
    <row r="575" spans="2:28" ht="12.75" customHeight="1" x14ac:dyDescent="0.2">
      <c r="B575" s="120"/>
      <c r="C575" s="481"/>
      <c r="D575" s="120"/>
      <c r="E575" s="120"/>
      <c r="F575" s="120"/>
      <c r="G575" s="120"/>
      <c r="H575" s="120"/>
      <c r="I575" s="120"/>
      <c r="J575" s="120"/>
      <c r="K575" s="120"/>
      <c r="L575" s="120"/>
      <c r="M575" s="122"/>
      <c r="N575" s="122"/>
      <c r="O575" s="121"/>
      <c r="P575" s="122"/>
      <c r="Q575" s="124"/>
      <c r="R575" s="124"/>
      <c r="S575" s="124"/>
      <c r="T575" s="124"/>
      <c r="U575" s="127"/>
      <c r="V575" s="127"/>
      <c r="W575" s="127"/>
      <c r="X575" s="127"/>
      <c r="Y575" s="364"/>
      <c r="Z575" s="364"/>
      <c r="AA575" s="364"/>
      <c r="AB575" s="364"/>
    </row>
    <row r="576" spans="2:28" ht="12.75" customHeight="1" x14ac:dyDescent="0.2">
      <c r="B576" s="120"/>
      <c r="C576" s="481"/>
      <c r="D576" s="120"/>
      <c r="E576" s="120"/>
      <c r="F576" s="120"/>
      <c r="G576" s="120"/>
      <c r="H576" s="120"/>
      <c r="I576" s="120"/>
      <c r="J576" s="120"/>
      <c r="K576" s="120"/>
      <c r="L576" s="120"/>
      <c r="M576" s="122"/>
      <c r="N576" s="122"/>
      <c r="O576" s="121"/>
      <c r="P576" s="122"/>
      <c r="Q576" s="124"/>
      <c r="R576" s="124"/>
      <c r="S576" s="124"/>
      <c r="T576" s="124"/>
      <c r="U576" s="127"/>
      <c r="V576" s="127"/>
      <c r="W576" s="127"/>
      <c r="X576" s="127"/>
      <c r="Y576" s="364"/>
      <c r="Z576" s="364"/>
      <c r="AA576" s="364"/>
      <c r="AB576" s="364"/>
    </row>
    <row r="577" spans="2:28" ht="12.75" customHeight="1" x14ac:dyDescent="0.2">
      <c r="B577" s="120"/>
      <c r="C577" s="481"/>
      <c r="D577" s="120"/>
      <c r="E577" s="120"/>
      <c r="F577" s="120"/>
      <c r="G577" s="120"/>
      <c r="H577" s="120"/>
      <c r="I577" s="120"/>
      <c r="J577" s="120"/>
      <c r="K577" s="120"/>
      <c r="L577" s="120"/>
      <c r="M577" s="122"/>
      <c r="N577" s="122"/>
      <c r="O577" s="121"/>
      <c r="P577" s="122"/>
      <c r="Q577" s="124"/>
      <c r="R577" s="124"/>
      <c r="S577" s="124"/>
      <c r="T577" s="124"/>
      <c r="U577" s="127"/>
      <c r="V577" s="127"/>
      <c r="W577" s="127"/>
      <c r="X577" s="127"/>
      <c r="Y577" s="364"/>
      <c r="Z577" s="364"/>
      <c r="AA577" s="364"/>
      <c r="AB577" s="364"/>
    </row>
    <row r="578" spans="2:28" ht="12.75" customHeight="1" x14ac:dyDescent="0.2">
      <c r="B578" s="120"/>
      <c r="C578" s="481"/>
      <c r="D578" s="375"/>
      <c r="E578" s="376"/>
      <c r="F578" s="120"/>
      <c r="G578" s="120"/>
      <c r="H578" s="120"/>
      <c r="I578" s="120"/>
      <c r="J578" s="120"/>
      <c r="K578" s="120"/>
      <c r="L578" s="120"/>
      <c r="M578" s="122"/>
      <c r="N578" s="121"/>
      <c r="O578" s="121"/>
      <c r="P578" s="122"/>
      <c r="Q578" s="124"/>
      <c r="R578" s="124"/>
      <c r="S578" s="124"/>
      <c r="T578" s="124"/>
      <c r="U578" s="127"/>
      <c r="V578" s="127"/>
      <c r="W578" s="127"/>
      <c r="X578" s="127"/>
      <c r="Y578" s="364"/>
      <c r="Z578" s="364"/>
      <c r="AA578" s="364"/>
      <c r="AB578" s="364"/>
    </row>
    <row r="579" spans="2:28" ht="12.75" customHeight="1" x14ac:dyDescent="0.2">
      <c r="B579" s="120"/>
      <c r="C579" s="481"/>
      <c r="D579" s="120"/>
      <c r="E579" s="120"/>
      <c r="F579" s="120"/>
      <c r="G579" s="120"/>
      <c r="H579" s="120"/>
      <c r="I579" s="120"/>
      <c r="J579" s="120"/>
      <c r="K579" s="120"/>
      <c r="L579" s="120"/>
      <c r="M579" s="122"/>
      <c r="N579" s="122"/>
      <c r="O579" s="121"/>
      <c r="P579" s="122"/>
      <c r="Q579" s="124"/>
      <c r="R579" s="124"/>
      <c r="S579" s="124"/>
      <c r="T579" s="124"/>
      <c r="U579" s="127"/>
      <c r="V579" s="127"/>
      <c r="W579" s="127"/>
      <c r="X579" s="127"/>
      <c r="Y579" s="364"/>
      <c r="Z579" s="364"/>
      <c r="AA579" s="364"/>
      <c r="AB579" s="364"/>
    </row>
    <row r="580" spans="2:28" ht="12.75" customHeight="1" x14ac:dyDescent="0.2">
      <c r="B580" s="120"/>
      <c r="C580" s="481"/>
      <c r="D580" s="120"/>
      <c r="E580" s="120"/>
      <c r="F580" s="120"/>
      <c r="G580" s="120"/>
      <c r="H580" s="120"/>
      <c r="I580" s="120"/>
      <c r="J580" s="120"/>
      <c r="K580" s="120"/>
      <c r="L580" s="120"/>
      <c r="M580" s="122"/>
      <c r="N580" s="122"/>
      <c r="O580" s="121"/>
      <c r="P580" s="122"/>
      <c r="Q580" s="124"/>
      <c r="R580" s="124"/>
      <c r="S580" s="124"/>
      <c r="T580" s="124"/>
      <c r="U580" s="127"/>
      <c r="V580" s="127"/>
      <c r="W580" s="127"/>
      <c r="X580" s="127"/>
      <c r="Y580" s="364"/>
      <c r="Z580" s="364"/>
      <c r="AA580" s="364"/>
      <c r="AB580" s="364"/>
    </row>
    <row r="581" spans="2:28" ht="12.75" customHeight="1" x14ac:dyDescent="0.2">
      <c r="B581" s="120"/>
      <c r="C581" s="481"/>
      <c r="D581" s="120"/>
      <c r="E581" s="120"/>
      <c r="F581" s="120"/>
      <c r="G581" s="120"/>
      <c r="H581" s="120"/>
      <c r="I581" s="120"/>
      <c r="J581" s="120"/>
      <c r="K581" s="120"/>
      <c r="L581" s="120"/>
      <c r="M581" s="122"/>
      <c r="N581" s="122"/>
      <c r="O581" s="121"/>
      <c r="P581" s="122"/>
      <c r="Q581" s="124"/>
      <c r="R581" s="124"/>
      <c r="S581" s="124"/>
      <c r="T581" s="124"/>
      <c r="U581" s="127"/>
      <c r="V581" s="127"/>
      <c r="W581" s="127"/>
      <c r="X581" s="127"/>
      <c r="Y581" s="364"/>
      <c r="Z581" s="364"/>
      <c r="AA581" s="364"/>
      <c r="AB581" s="364"/>
    </row>
    <row r="582" spans="2:28" ht="12.75" customHeight="1" x14ac:dyDescent="0.2">
      <c r="B582" s="120"/>
      <c r="C582" s="481"/>
      <c r="D582" s="120"/>
      <c r="E582" s="120"/>
      <c r="F582" s="120"/>
      <c r="G582" s="120"/>
      <c r="H582" s="120"/>
      <c r="I582" s="120"/>
      <c r="J582" s="120"/>
      <c r="K582" s="120"/>
      <c r="L582" s="120"/>
      <c r="M582" s="122"/>
      <c r="N582" s="122"/>
      <c r="O582" s="121"/>
      <c r="P582" s="122"/>
      <c r="Q582" s="124"/>
      <c r="R582" s="124"/>
      <c r="S582" s="124"/>
      <c r="T582" s="124"/>
      <c r="U582" s="127"/>
      <c r="V582" s="127"/>
      <c r="W582" s="127"/>
      <c r="X582" s="127"/>
      <c r="Y582" s="364"/>
      <c r="Z582" s="364"/>
      <c r="AA582" s="364"/>
      <c r="AB582" s="364"/>
    </row>
    <row r="583" spans="2:28" ht="12.75" customHeight="1" x14ac:dyDescent="0.2">
      <c r="B583" s="120"/>
      <c r="C583" s="481"/>
      <c r="D583" s="120"/>
      <c r="E583" s="120"/>
      <c r="F583" s="120"/>
      <c r="G583" s="120"/>
      <c r="H583" s="120"/>
      <c r="I583" s="120"/>
      <c r="J583" s="120"/>
      <c r="K583" s="120"/>
      <c r="L583" s="120"/>
      <c r="M583" s="122"/>
      <c r="N583" s="122"/>
      <c r="O583" s="121"/>
      <c r="P583" s="122"/>
      <c r="Q583" s="124"/>
      <c r="R583" s="124"/>
      <c r="S583" s="124"/>
      <c r="T583" s="124"/>
      <c r="U583" s="127"/>
      <c r="V583" s="127"/>
      <c r="W583" s="127"/>
      <c r="X583" s="127"/>
      <c r="Y583" s="364"/>
      <c r="Z583" s="364"/>
      <c r="AA583" s="364"/>
      <c r="AB583" s="364"/>
    </row>
    <row r="584" spans="2:28" ht="12.75" customHeight="1" x14ac:dyDescent="0.2">
      <c r="B584" s="120"/>
      <c r="C584" s="481"/>
      <c r="D584" s="120"/>
      <c r="E584" s="120"/>
      <c r="F584" s="120"/>
      <c r="G584" s="120"/>
      <c r="H584" s="120"/>
      <c r="I584" s="120"/>
      <c r="J584" s="120"/>
      <c r="K584" s="120"/>
      <c r="L584" s="120"/>
      <c r="M584" s="122"/>
      <c r="N584" s="122"/>
      <c r="O584" s="121"/>
      <c r="P584" s="122"/>
      <c r="Q584" s="124"/>
      <c r="R584" s="124"/>
      <c r="S584" s="124"/>
      <c r="T584" s="124"/>
      <c r="U584" s="127"/>
      <c r="V584" s="127"/>
      <c r="W584" s="127"/>
      <c r="X584" s="127"/>
      <c r="Y584" s="364"/>
      <c r="Z584" s="364"/>
      <c r="AA584" s="364"/>
      <c r="AB584" s="364"/>
    </row>
    <row r="585" spans="2:28" ht="12.75" customHeight="1" x14ac:dyDescent="0.2">
      <c r="B585" s="120"/>
      <c r="C585" s="481"/>
      <c r="D585" s="120"/>
      <c r="E585" s="120"/>
      <c r="F585" s="120"/>
      <c r="G585" s="120"/>
      <c r="H585" s="120"/>
      <c r="I585" s="120"/>
      <c r="J585" s="120"/>
      <c r="K585" s="120"/>
      <c r="L585" s="120"/>
      <c r="M585" s="122"/>
      <c r="N585" s="122"/>
      <c r="O585" s="121"/>
      <c r="P585" s="122"/>
      <c r="Q585" s="124"/>
      <c r="R585" s="124"/>
      <c r="S585" s="124"/>
      <c r="T585" s="124"/>
      <c r="U585" s="127"/>
      <c r="V585" s="127"/>
      <c r="W585" s="127"/>
      <c r="X585" s="127"/>
      <c r="Y585" s="364"/>
      <c r="Z585" s="364"/>
      <c r="AA585" s="364"/>
      <c r="AB585" s="364"/>
    </row>
    <row r="586" spans="2:28" ht="12.75" customHeight="1" x14ac:dyDescent="0.2">
      <c r="B586" s="120"/>
      <c r="C586" s="481"/>
      <c r="D586" s="120"/>
      <c r="E586" s="120"/>
      <c r="F586" s="120"/>
      <c r="G586" s="120"/>
      <c r="H586" s="120"/>
      <c r="I586" s="120"/>
      <c r="J586" s="120"/>
      <c r="K586" s="120"/>
      <c r="L586" s="120"/>
      <c r="M586" s="122"/>
      <c r="N586" s="122"/>
      <c r="O586" s="121"/>
      <c r="P586" s="122"/>
      <c r="Q586" s="124"/>
      <c r="R586" s="124"/>
      <c r="S586" s="124"/>
      <c r="T586" s="124"/>
      <c r="U586" s="127"/>
      <c r="V586" s="127"/>
      <c r="W586" s="127"/>
      <c r="X586" s="127"/>
      <c r="Y586" s="364"/>
      <c r="Z586" s="364"/>
      <c r="AA586" s="364"/>
      <c r="AB586" s="364"/>
    </row>
    <row r="587" spans="2:28" ht="12.75" customHeight="1" x14ac:dyDescent="0.2">
      <c r="B587" s="120"/>
      <c r="C587" s="481"/>
      <c r="D587" s="120"/>
      <c r="E587" s="120"/>
      <c r="F587" s="120"/>
      <c r="G587" s="120"/>
      <c r="H587" s="120"/>
      <c r="I587" s="120"/>
      <c r="J587" s="120"/>
      <c r="K587" s="120"/>
      <c r="L587" s="120"/>
      <c r="M587" s="122"/>
      <c r="N587" s="122"/>
      <c r="O587" s="121"/>
      <c r="P587" s="122"/>
      <c r="Q587" s="124"/>
      <c r="R587" s="124"/>
      <c r="S587" s="124"/>
      <c r="T587" s="124"/>
      <c r="U587" s="127"/>
      <c r="V587" s="127"/>
      <c r="W587" s="127"/>
      <c r="X587" s="127"/>
      <c r="Y587" s="364"/>
      <c r="Z587" s="364"/>
      <c r="AA587" s="364"/>
      <c r="AB587" s="364"/>
    </row>
    <row r="588" spans="2:28" ht="12.75" customHeight="1" x14ac:dyDescent="0.2">
      <c r="B588" s="120"/>
      <c r="C588" s="481"/>
      <c r="D588" s="120"/>
      <c r="E588" s="120"/>
      <c r="F588" s="120"/>
      <c r="G588" s="120"/>
      <c r="H588" s="120"/>
      <c r="I588" s="120"/>
      <c r="J588" s="120"/>
      <c r="K588" s="120"/>
      <c r="L588" s="120"/>
      <c r="M588" s="122"/>
      <c r="N588" s="122"/>
      <c r="O588" s="121"/>
      <c r="P588" s="122"/>
      <c r="Q588" s="124"/>
      <c r="R588" s="124"/>
      <c r="S588" s="124"/>
      <c r="T588" s="124"/>
      <c r="U588" s="127"/>
      <c r="V588" s="127"/>
      <c r="W588" s="127"/>
      <c r="X588" s="127"/>
      <c r="Y588" s="364"/>
      <c r="Z588" s="364"/>
      <c r="AA588" s="364"/>
      <c r="AB588" s="364"/>
    </row>
    <row r="589" spans="2:28" ht="12.75" customHeight="1" x14ac:dyDescent="0.2">
      <c r="B589" s="120"/>
      <c r="C589" s="481"/>
      <c r="D589" s="120"/>
      <c r="E589" s="120"/>
      <c r="F589" s="120"/>
      <c r="G589" s="120"/>
      <c r="H589" s="120"/>
      <c r="I589" s="120"/>
      <c r="J589" s="120"/>
      <c r="K589" s="120"/>
      <c r="L589" s="120"/>
      <c r="M589" s="122"/>
      <c r="N589" s="122"/>
      <c r="O589" s="121"/>
      <c r="P589" s="122"/>
      <c r="Q589" s="124"/>
      <c r="R589" s="124"/>
      <c r="S589" s="124"/>
      <c r="T589" s="124"/>
      <c r="U589" s="127"/>
      <c r="V589" s="127"/>
      <c r="W589" s="127"/>
      <c r="X589" s="127"/>
      <c r="Y589" s="364"/>
      <c r="Z589" s="364"/>
      <c r="AA589" s="364"/>
      <c r="AB589" s="364"/>
    </row>
    <row r="590" spans="2:28" ht="12.75" customHeight="1" x14ac:dyDescent="0.2">
      <c r="B590" s="120"/>
      <c r="C590" s="481"/>
      <c r="D590" s="120"/>
      <c r="E590" s="120"/>
      <c r="F590" s="120"/>
      <c r="G590" s="120"/>
      <c r="H590" s="120"/>
      <c r="I590" s="120"/>
      <c r="J590" s="120"/>
      <c r="K590" s="120"/>
      <c r="L590" s="120"/>
      <c r="M590" s="122"/>
      <c r="N590" s="122"/>
      <c r="O590" s="121"/>
      <c r="P590" s="122"/>
      <c r="Q590" s="124"/>
      <c r="R590" s="124"/>
      <c r="S590" s="124"/>
      <c r="T590" s="124"/>
      <c r="U590" s="127"/>
      <c r="V590" s="127"/>
      <c r="W590" s="127"/>
      <c r="X590" s="127"/>
      <c r="Y590" s="364"/>
      <c r="Z590" s="364"/>
      <c r="AA590" s="364"/>
      <c r="AB590" s="364"/>
    </row>
    <row r="591" spans="2:28" ht="12.75" customHeight="1" x14ac:dyDescent="0.2">
      <c r="B591" s="120"/>
      <c r="C591" s="481"/>
      <c r="D591" s="120"/>
      <c r="E591" s="120"/>
      <c r="F591" s="120"/>
      <c r="G591" s="120"/>
      <c r="H591" s="120"/>
      <c r="I591" s="120"/>
      <c r="J591" s="120"/>
      <c r="K591" s="120"/>
      <c r="L591" s="120"/>
      <c r="M591" s="122"/>
      <c r="N591" s="122"/>
      <c r="O591" s="121"/>
      <c r="P591" s="122"/>
      <c r="Q591" s="124"/>
      <c r="R591" s="124"/>
      <c r="S591" s="124"/>
      <c r="T591" s="124"/>
      <c r="U591" s="127"/>
      <c r="V591" s="127"/>
      <c r="W591" s="127"/>
      <c r="X591" s="127"/>
      <c r="Y591" s="364"/>
      <c r="Z591" s="364"/>
      <c r="AA591" s="364"/>
      <c r="AB591" s="364"/>
    </row>
    <row r="592" spans="2:28" ht="12.75" customHeight="1" x14ac:dyDescent="0.2">
      <c r="B592" s="120"/>
      <c r="C592" s="481"/>
      <c r="D592" s="120"/>
      <c r="E592" s="120"/>
      <c r="F592" s="120"/>
      <c r="G592" s="120"/>
      <c r="H592" s="120"/>
      <c r="I592" s="120"/>
      <c r="J592" s="120"/>
      <c r="K592" s="120"/>
      <c r="L592" s="120"/>
      <c r="M592" s="122"/>
      <c r="N592" s="122"/>
      <c r="O592" s="121"/>
      <c r="P592" s="122"/>
      <c r="Q592" s="124"/>
      <c r="R592" s="124"/>
      <c r="S592" s="124"/>
      <c r="T592" s="124"/>
      <c r="U592" s="127"/>
      <c r="V592" s="127"/>
      <c r="W592" s="127"/>
      <c r="X592" s="127"/>
      <c r="Y592" s="364"/>
      <c r="Z592" s="364"/>
      <c r="AA592" s="364"/>
      <c r="AB592" s="364"/>
    </row>
    <row r="593" spans="2:28" ht="12.75" customHeight="1" x14ac:dyDescent="0.2">
      <c r="B593" s="120"/>
      <c r="C593" s="481"/>
      <c r="D593" s="120"/>
      <c r="E593" s="120"/>
      <c r="F593" s="120"/>
      <c r="G593" s="120"/>
      <c r="H593" s="120"/>
      <c r="I593" s="120"/>
      <c r="J593" s="120"/>
      <c r="K593" s="120"/>
      <c r="L593" s="120"/>
      <c r="M593" s="122"/>
      <c r="N593" s="122"/>
      <c r="O593" s="121"/>
      <c r="P593" s="122"/>
      <c r="Q593" s="124"/>
      <c r="R593" s="124"/>
      <c r="S593" s="124"/>
      <c r="T593" s="124"/>
      <c r="U593" s="127"/>
      <c r="V593" s="127"/>
      <c r="W593" s="127"/>
      <c r="X593" s="127"/>
      <c r="Y593" s="364"/>
      <c r="Z593" s="364"/>
      <c r="AA593" s="364"/>
      <c r="AB593" s="364"/>
    </row>
    <row r="594" spans="2:28" ht="12.75" customHeight="1" x14ac:dyDescent="0.2">
      <c r="B594" s="120"/>
      <c r="C594" s="481"/>
      <c r="D594" s="120"/>
      <c r="E594" s="120"/>
      <c r="F594" s="120"/>
      <c r="G594" s="120"/>
      <c r="H594" s="120"/>
      <c r="I594" s="120"/>
      <c r="J594" s="120"/>
      <c r="K594" s="120"/>
      <c r="L594" s="120"/>
      <c r="M594" s="122"/>
      <c r="N594" s="122"/>
      <c r="O594" s="121"/>
      <c r="P594" s="122"/>
      <c r="Q594" s="124"/>
      <c r="R594" s="124"/>
      <c r="S594" s="124"/>
      <c r="T594" s="124"/>
      <c r="U594" s="127"/>
      <c r="V594" s="127"/>
      <c r="W594" s="127"/>
      <c r="X594" s="127"/>
      <c r="Y594" s="364"/>
      <c r="Z594" s="364"/>
      <c r="AA594" s="364"/>
      <c r="AB594" s="364"/>
    </row>
    <row r="595" spans="2:28" ht="12.75" customHeight="1" x14ac:dyDescent="0.2">
      <c r="B595" s="120"/>
      <c r="C595" s="481"/>
      <c r="D595" s="120"/>
      <c r="E595" s="120"/>
      <c r="F595" s="120"/>
      <c r="G595" s="120"/>
      <c r="H595" s="120"/>
      <c r="I595" s="120"/>
      <c r="J595" s="120"/>
      <c r="K595" s="120"/>
      <c r="L595" s="120"/>
      <c r="M595" s="122"/>
      <c r="N595" s="122"/>
      <c r="O595" s="121"/>
      <c r="P595" s="122"/>
      <c r="Q595" s="124"/>
      <c r="R595" s="124"/>
      <c r="S595" s="124"/>
      <c r="T595" s="124"/>
      <c r="U595" s="127"/>
      <c r="V595" s="127"/>
      <c r="W595" s="127"/>
      <c r="X595" s="127"/>
      <c r="Y595" s="364"/>
      <c r="Z595" s="364"/>
      <c r="AA595" s="364"/>
      <c r="AB595" s="364"/>
    </row>
    <row r="596" spans="2:28" ht="12.75" customHeight="1" x14ac:dyDescent="0.2">
      <c r="B596" s="120"/>
      <c r="C596" s="481"/>
      <c r="D596" s="120"/>
      <c r="E596" s="120"/>
      <c r="F596" s="120"/>
      <c r="G596" s="120"/>
      <c r="H596" s="120"/>
      <c r="I596" s="120"/>
      <c r="J596" s="120"/>
      <c r="K596" s="120"/>
      <c r="L596" s="120"/>
      <c r="M596" s="122"/>
      <c r="N596" s="122"/>
      <c r="O596" s="121"/>
      <c r="P596" s="122"/>
      <c r="Q596" s="124"/>
      <c r="R596" s="124"/>
      <c r="S596" s="124"/>
      <c r="T596" s="124"/>
      <c r="U596" s="127"/>
      <c r="V596" s="127"/>
      <c r="W596" s="127"/>
      <c r="X596" s="127"/>
      <c r="Y596" s="364"/>
      <c r="Z596" s="364"/>
      <c r="AA596" s="364"/>
      <c r="AB596" s="364"/>
    </row>
    <row r="597" spans="2:28" ht="12.75" customHeight="1" x14ac:dyDescent="0.2">
      <c r="B597" s="120"/>
      <c r="C597" s="481"/>
      <c r="D597" s="375"/>
      <c r="E597" s="376"/>
      <c r="F597" s="120"/>
      <c r="G597" s="120"/>
      <c r="H597" s="120"/>
      <c r="I597" s="120"/>
      <c r="J597" s="120"/>
      <c r="K597" s="120"/>
      <c r="L597" s="120"/>
      <c r="M597" s="122"/>
      <c r="N597" s="122"/>
      <c r="O597" s="121"/>
      <c r="P597" s="122"/>
      <c r="Q597" s="124"/>
      <c r="R597" s="124"/>
      <c r="S597" s="124"/>
      <c r="T597" s="124"/>
      <c r="U597" s="127"/>
      <c r="V597" s="127"/>
      <c r="W597" s="127"/>
      <c r="X597" s="127"/>
      <c r="Y597" s="364"/>
      <c r="Z597" s="364"/>
      <c r="AA597" s="364"/>
      <c r="AB597" s="364"/>
    </row>
    <row r="598" spans="2:28" ht="12.75" customHeight="1" x14ac:dyDescent="0.2">
      <c r="B598" s="120"/>
      <c r="C598" s="481"/>
      <c r="D598" s="120"/>
      <c r="E598" s="120"/>
      <c r="F598" s="120"/>
      <c r="G598" s="120"/>
      <c r="H598" s="120"/>
      <c r="I598" s="120"/>
      <c r="J598" s="120"/>
      <c r="K598" s="120"/>
      <c r="L598" s="120"/>
      <c r="M598" s="122"/>
      <c r="N598" s="122"/>
      <c r="O598" s="121"/>
      <c r="P598" s="122"/>
      <c r="Q598" s="124"/>
      <c r="R598" s="124"/>
      <c r="S598" s="124"/>
      <c r="T598" s="124"/>
      <c r="U598" s="127"/>
      <c r="V598" s="127"/>
      <c r="W598" s="127"/>
      <c r="X598" s="127"/>
      <c r="Y598" s="364"/>
      <c r="Z598" s="364"/>
      <c r="AA598" s="364"/>
      <c r="AB598" s="364"/>
    </row>
    <row r="599" spans="2:28" ht="12.75" customHeight="1" x14ac:dyDescent="0.2">
      <c r="B599" s="120"/>
      <c r="C599" s="481"/>
      <c r="D599" s="120"/>
      <c r="E599" s="120"/>
      <c r="F599" s="120"/>
      <c r="G599" s="120"/>
      <c r="H599" s="120"/>
      <c r="I599" s="120"/>
      <c r="J599" s="120"/>
      <c r="K599" s="120"/>
      <c r="L599" s="120"/>
      <c r="M599" s="122"/>
      <c r="N599" s="122"/>
      <c r="O599" s="121"/>
      <c r="P599" s="122"/>
      <c r="Q599" s="124"/>
      <c r="R599" s="124"/>
      <c r="S599" s="124"/>
      <c r="T599" s="124"/>
      <c r="U599" s="127"/>
      <c r="V599" s="127"/>
      <c r="W599" s="127"/>
      <c r="X599" s="127"/>
      <c r="Y599" s="364"/>
      <c r="Z599" s="364"/>
      <c r="AA599" s="364"/>
      <c r="AB599" s="364"/>
    </row>
    <row r="600" spans="2:28" ht="12.75" customHeight="1" x14ac:dyDescent="0.2">
      <c r="B600" s="120"/>
      <c r="C600" s="481"/>
      <c r="D600" s="120"/>
      <c r="E600" s="120"/>
      <c r="F600" s="120"/>
      <c r="G600" s="120"/>
      <c r="H600" s="120"/>
      <c r="I600" s="120"/>
      <c r="J600" s="120"/>
      <c r="K600" s="120"/>
      <c r="L600" s="120"/>
      <c r="M600" s="122"/>
      <c r="N600" s="122"/>
      <c r="O600" s="121"/>
      <c r="P600" s="122"/>
      <c r="Q600" s="124"/>
      <c r="R600" s="124"/>
      <c r="S600" s="124"/>
      <c r="T600" s="124"/>
      <c r="U600" s="127"/>
      <c r="V600" s="127"/>
      <c r="W600" s="127"/>
      <c r="X600" s="127"/>
      <c r="Y600" s="364"/>
      <c r="Z600" s="364"/>
      <c r="AA600" s="364"/>
      <c r="AB600" s="364"/>
    </row>
    <row r="601" spans="2:28" ht="12.75" customHeight="1" x14ac:dyDescent="0.2">
      <c r="B601" s="120"/>
      <c r="C601" s="481"/>
      <c r="D601" s="120"/>
      <c r="E601" s="120"/>
      <c r="F601" s="120"/>
      <c r="G601" s="120"/>
      <c r="H601" s="120"/>
      <c r="I601" s="120"/>
      <c r="J601" s="120"/>
      <c r="K601" s="120"/>
      <c r="L601" s="120"/>
      <c r="M601" s="122"/>
      <c r="N601" s="122"/>
      <c r="O601" s="121"/>
      <c r="P601" s="122"/>
      <c r="Q601" s="124"/>
      <c r="R601" s="124"/>
      <c r="S601" s="124"/>
      <c r="T601" s="124"/>
      <c r="U601" s="127"/>
      <c r="V601" s="127"/>
      <c r="W601" s="127"/>
      <c r="X601" s="127"/>
      <c r="Y601" s="364"/>
      <c r="Z601" s="364"/>
      <c r="AA601" s="364"/>
      <c r="AB601" s="364"/>
    </row>
    <row r="602" spans="2:28" ht="12.75" customHeight="1" x14ac:dyDescent="0.2">
      <c r="B602" s="120"/>
      <c r="C602" s="481"/>
      <c r="D602" s="120"/>
      <c r="E602" s="120"/>
      <c r="F602" s="120"/>
      <c r="G602" s="120"/>
      <c r="H602" s="120"/>
      <c r="I602" s="120"/>
      <c r="J602" s="120"/>
      <c r="K602" s="120"/>
      <c r="L602" s="120"/>
      <c r="M602" s="122"/>
      <c r="N602" s="122"/>
      <c r="O602" s="121"/>
      <c r="P602" s="122"/>
      <c r="Q602" s="124"/>
      <c r="R602" s="124"/>
      <c r="S602" s="124"/>
      <c r="T602" s="124"/>
      <c r="U602" s="127"/>
      <c r="V602" s="127"/>
      <c r="W602" s="127"/>
      <c r="X602" s="127"/>
      <c r="Y602" s="364"/>
      <c r="Z602" s="364"/>
      <c r="AA602" s="364"/>
      <c r="AB602" s="364"/>
    </row>
    <row r="603" spans="2:28" ht="12.75" customHeight="1" x14ac:dyDescent="0.2">
      <c r="B603" s="120"/>
      <c r="C603" s="481"/>
      <c r="D603" s="120"/>
      <c r="E603" s="120"/>
      <c r="F603" s="120"/>
      <c r="G603" s="120"/>
      <c r="H603" s="120"/>
      <c r="I603" s="120"/>
      <c r="J603" s="120"/>
      <c r="K603" s="120"/>
      <c r="L603" s="120"/>
      <c r="M603" s="122"/>
      <c r="N603" s="122"/>
      <c r="O603" s="121"/>
      <c r="P603" s="122"/>
      <c r="Q603" s="124"/>
      <c r="R603" s="124"/>
      <c r="S603" s="124"/>
      <c r="T603" s="124"/>
      <c r="U603" s="127"/>
      <c r="V603" s="127"/>
      <c r="W603" s="127"/>
      <c r="X603" s="127"/>
      <c r="Y603" s="364"/>
      <c r="Z603" s="364"/>
      <c r="AA603" s="364"/>
      <c r="AB603" s="364"/>
    </row>
    <row r="604" spans="2:28" ht="12.75" customHeight="1" x14ac:dyDescent="0.2">
      <c r="B604" s="120"/>
      <c r="C604" s="481"/>
      <c r="D604" s="120"/>
      <c r="E604" s="120"/>
      <c r="F604" s="120"/>
      <c r="G604" s="120"/>
      <c r="H604" s="120"/>
      <c r="I604" s="120"/>
      <c r="J604" s="120"/>
      <c r="K604" s="120"/>
      <c r="L604" s="120"/>
      <c r="M604" s="122"/>
      <c r="N604" s="122"/>
      <c r="O604" s="121"/>
      <c r="P604" s="122"/>
      <c r="Q604" s="124"/>
      <c r="R604" s="124"/>
      <c r="S604" s="124"/>
      <c r="T604" s="124"/>
      <c r="U604" s="127"/>
      <c r="V604" s="127"/>
      <c r="W604" s="127"/>
      <c r="X604" s="127"/>
      <c r="Y604" s="364"/>
      <c r="Z604" s="364"/>
      <c r="AA604" s="364"/>
      <c r="AB604" s="364"/>
    </row>
    <row r="605" spans="2:28" ht="12.75" customHeight="1" x14ac:dyDescent="0.2">
      <c r="B605" s="120"/>
      <c r="C605" s="481"/>
      <c r="D605" s="120"/>
      <c r="E605" s="120"/>
      <c r="F605" s="120"/>
      <c r="G605" s="120"/>
      <c r="H605" s="120"/>
      <c r="I605" s="120"/>
      <c r="J605" s="120"/>
      <c r="K605" s="120"/>
      <c r="L605" s="120"/>
      <c r="M605" s="122"/>
      <c r="N605" s="122"/>
      <c r="O605" s="121"/>
      <c r="P605" s="122"/>
      <c r="Q605" s="124"/>
      <c r="R605" s="124"/>
      <c r="S605" s="124"/>
      <c r="T605" s="124"/>
      <c r="U605" s="127"/>
      <c r="V605" s="127"/>
      <c r="W605" s="127"/>
      <c r="X605" s="127"/>
      <c r="Y605" s="364"/>
      <c r="Z605" s="364"/>
      <c r="AA605" s="364"/>
      <c r="AB605" s="364"/>
    </row>
    <row r="606" spans="2:28" ht="12.75" customHeight="1" x14ac:dyDescent="0.2">
      <c r="B606" s="120"/>
      <c r="C606" s="481"/>
      <c r="D606" s="120"/>
      <c r="E606" s="120"/>
      <c r="F606" s="120"/>
      <c r="G606" s="120"/>
      <c r="H606" s="120"/>
      <c r="I606" s="120"/>
      <c r="J606" s="120"/>
      <c r="K606" s="120"/>
      <c r="L606" s="120"/>
      <c r="M606" s="122"/>
      <c r="N606" s="122"/>
      <c r="O606" s="121"/>
      <c r="P606" s="122"/>
      <c r="Q606" s="124"/>
      <c r="R606" s="124"/>
      <c r="S606" s="124"/>
      <c r="T606" s="124"/>
      <c r="U606" s="127"/>
      <c r="V606" s="127"/>
      <c r="W606" s="127"/>
      <c r="X606" s="127"/>
      <c r="Y606" s="364"/>
      <c r="Z606" s="364"/>
      <c r="AA606" s="364"/>
      <c r="AB606" s="364"/>
    </row>
    <row r="607" spans="2:28" ht="12.75" customHeight="1" x14ac:dyDescent="0.2">
      <c r="B607" s="120"/>
      <c r="C607" s="481"/>
      <c r="D607" s="120"/>
      <c r="E607" s="120"/>
      <c r="F607" s="120"/>
      <c r="G607" s="120"/>
      <c r="H607" s="120"/>
      <c r="I607" s="120"/>
      <c r="J607" s="120"/>
      <c r="K607" s="120"/>
      <c r="L607" s="120"/>
      <c r="M607" s="122"/>
      <c r="N607" s="122"/>
      <c r="O607" s="121"/>
      <c r="P607" s="122"/>
      <c r="Q607" s="124"/>
      <c r="R607" s="124"/>
      <c r="S607" s="124"/>
      <c r="T607" s="124"/>
      <c r="U607" s="127"/>
      <c r="V607" s="127"/>
      <c r="W607" s="127"/>
      <c r="X607" s="127"/>
      <c r="Y607" s="364"/>
      <c r="Z607" s="364"/>
      <c r="AA607" s="364"/>
      <c r="AB607" s="364"/>
    </row>
    <row r="608" spans="2:28" ht="12.75" customHeight="1" x14ac:dyDescent="0.2">
      <c r="B608" s="120"/>
      <c r="C608" s="481"/>
      <c r="D608" s="120"/>
      <c r="E608" s="120"/>
      <c r="F608" s="120"/>
      <c r="G608" s="120"/>
      <c r="H608" s="120"/>
      <c r="I608" s="120"/>
      <c r="J608" s="120"/>
      <c r="K608" s="120"/>
      <c r="L608" s="120"/>
      <c r="M608" s="122"/>
      <c r="N608" s="122"/>
      <c r="O608" s="121"/>
      <c r="P608" s="122"/>
      <c r="Q608" s="124"/>
      <c r="R608" s="124"/>
      <c r="S608" s="124"/>
      <c r="T608" s="124"/>
      <c r="U608" s="127"/>
      <c r="V608" s="127"/>
      <c r="W608" s="127"/>
      <c r="X608" s="127"/>
      <c r="Y608" s="364"/>
      <c r="Z608" s="364"/>
      <c r="AA608" s="364"/>
      <c r="AB608" s="364"/>
    </row>
    <row r="609" spans="2:28" ht="12.75" customHeight="1" x14ac:dyDescent="0.2">
      <c r="B609" s="120"/>
      <c r="C609" s="481"/>
      <c r="D609" s="120"/>
      <c r="E609" s="120"/>
      <c r="F609" s="120"/>
      <c r="G609" s="120"/>
      <c r="H609" s="120"/>
      <c r="I609" s="120"/>
      <c r="J609" s="120"/>
      <c r="K609" s="120"/>
      <c r="L609" s="120"/>
      <c r="M609" s="122"/>
      <c r="N609" s="122"/>
      <c r="O609" s="121"/>
      <c r="P609" s="122"/>
      <c r="Q609" s="124"/>
      <c r="R609" s="124"/>
      <c r="S609" s="124"/>
      <c r="T609" s="124"/>
      <c r="U609" s="127"/>
      <c r="V609" s="127"/>
      <c r="W609" s="127"/>
      <c r="X609" s="127"/>
      <c r="Y609" s="364"/>
      <c r="Z609" s="364"/>
      <c r="AA609" s="364"/>
      <c r="AB609" s="364"/>
    </row>
    <row r="610" spans="2:28" ht="12.75" customHeight="1" x14ac:dyDescent="0.2">
      <c r="B610" s="120"/>
      <c r="C610" s="481"/>
      <c r="D610" s="120"/>
      <c r="E610" s="120"/>
      <c r="F610" s="120"/>
      <c r="G610" s="120"/>
      <c r="H610" s="120"/>
      <c r="I610" s="120"/>
      <c r="J610" s="120"/>
      <c r="K610" s="120"/>
      <c r="L610" s="120"/>
      <c r="M610" s="122"/>
      <c r="N610" s="122"/>
      <c r="O610" s="121"/>
      <c r="P610" s="122"/>
      <c r="Q610" s="124"/>
      <c r="R610" s="124"/>
      <c r="S610" s="124"/>
      <c r="T610" s="124"/>
      <c r="U610" s="127"/>
      <c r="V610" s="127"/>
      <c r="W610" s="127"/>
      <c r="X610" s="127"/>
      <c r="Y610" s="364"/>
      <c r="Z610" s="364"/>
      <c r="AA610" s="364"/>
      <c r="AB610" s="364"/>
    </row>
    <row r="611" spans="2:28" ht="12.75" customHeight="1" x14ac:dyDescent="0.2">
      <c r="B611" s="120"/>
      <c r="C611" s="481"/>
      <c r="D611" s="120"/>
      <c r="E611" s="120"/>
      <c r="F611" s="120"/>
      <c r="G611" s="120"/>
      <c r="H611" s="120"/>
      <c r="I611" s="120"/>
      <c r="J611" s="120"/>
      <c r="K611" s="120"/>
      <c r="L611" s="120"/>
      <c r="M611" s="122"/>
      <c r="N611" s="122"/>
      <c r="O611" s="121"/>
      <c r="P611" s="122"/>
      <c r="Q611" s="124"/>
      <c r="R611" s="124"/>
      <c r="S611" s="124"/>
      <c r="T611" s="124"/>
      <c r="U611" s="127"/>
      <c r="V611" s="127"/>
      <c r="W611" s="127"/>
      <c r="X611" s="127"/>
      <c r="Y611" s="364"/>
      <c r="Z611" s="364"/>
      <c r="AA611" s="364"/>
      <c r="AB611" s="364"/>
    </row>
    <row r="612" spans="2:28" ht="12.75" customHeight="1" x14ac:dyDescent="0.2">
      <c r="B612" s="120"/>
      <c r="C612" s="481"/>
      <c r="D612" s="120"/>
      <c r="E612" s="120"/>
      <c r="F612" s="120"/>
      <c r="G612" s="120"/>
      <c r="H612" s="120"/>
      <c r="I612" s="120"/>
      <c r="J612" s="120"/>
      <c r="K612" s="120"/>
      <c r="L612" s="120"/>
      <c r="M612" s="122"/>
      <c r="N612" s="122"/>
      <c r="O612" s="121"/>
      <c r="P612" s="122"/>
      <c r="Q612" s="124"/>
      <c r="R612" s="124"/>
      <c r="S612" s="124"/>
      <c r="T612" s="124"/>
      <c r="U612" s="127"/>
      <c r="V612" s="127"/>
      <c r="W612" s="127"/>
      <c r="X612" s="127"/>
      <c r="Y612" s="364"/>
      <c r="Z612" s="364"/>
      <c r="AA612" s="364"/>
      <c r="AB612" s="364"/>
    </row>
    <row r="613" spans="2:28" ht="12.75" customHeight="1" x14ac:dyDescent="0.2">
      <c r="B613" s="120"/>
      <c r="C613" s="481"/>
      <c r="D613" s="120"/>
      <c r="E613" s="120"/>
      <c r="F613" s="120"/>
      <c r="G613" s="120"/>
      <c r="H613" s="120"/>
      <c r="I613" s="120"/>
      <c r="J613" s="120"/>
      <c r="K613" s="120"/>
      <c r="L613" s="120"/>
      <c r="M613" s="122"/>
      <c r="N613" s="122"/>
      <c r="O613" s="121"/>
      <c r="P613" s="122"/>
      <c r="Q613" s="124"/>
      <c r="R613" s="124"/>
      <c r="S613" s="124"/>
      <c r="T613" s="124"/>
      <c r="U613" s="127"/>
      <c r="V613" s="127"/>
      <c r="W613" s="127"/>
      <c r="X613" s="127"/>
      <c r="Y613" s="364"/>
      <c r="Z613" s="364"/>
      <c r="AA613" s="364"/>
      <c r="AB613" s="364"/>
    </row>
    <row r="614" spans="2:28" ht="12.75" customHeight="1" x14ac:dyDescent="0.2">
      <c r="B614" s="120"/>
      <c r="C614" s="481"/>
      <c r="D614" s="120"/>
      <c r="E614" s="120"/>
      <c r="F614" s="120"/>
      <c r="G614" s="120"/>
      <c r="H614" s="120"/>
      <c r="I614" s="120"/>
      <c r="J614" s="120"/>
      <c r="K614" s="120"/>
      <c r="L614" s="120"/>
      <c r="M614" s="122"/>
      <c r="N614" s="122"/>
      <c r="O614" s="121"/>
      <c r="P614" s="122"/>
      <c r="Q614" s="124"/>
      <c r="R614" s="124"/>
      <c r="S614" s="124"/>
      <c r="T614" s="124"/>
      <c r="U614" s="127"/>
      <c r="V614" s="127"/>
      <c r="W614" s="127"/>
      <c r="X614" s="127"/>
      <c r="Y614" s="364"/>
      <c r="Z614" s="364"/>
      <c r="AA614" s="364"/>
      <c r="AB614" s="364"/>
    </row>
    <row r="615" spans="2:28" ht="12.75" customHeight="1" x14ac:dyDescent="0.2">
      <c r="B615" s="120"/>
      <c r="C615" s="481"/>
      <c r="D615" s="120"/>
      <c r="E615" s="120"/>
      <c r="F615" s="120"/>
      <c r="G615" s="120"/>
      <c r="H615" s="120"/>
      <c r="I615" s="120"/>
      <c r="J615" s="120"/>
      <c r="K615" s="120"/>
      <c r="L615" s="120"/>
      <c r="M615" s="122"/>
      <c r="N615" s="122"/>
      <c r="O615" s="121"/>
      <c r="P615" s="122"/>
      <c r="Q615" s="124"/>
      <c r="R615" s="124"/>
      <c r="S615" s="124"/>
      <c r="T615" s="124"/>
      <c r="U615" s="127"/>
      <c r="V615" s="127"/>
      <c r="W615" s="127"/>
      <c r="X615" s="127"/>
      <c r="Y615" s="364"/>
      <c r="Z615" s="364"/>
      <c r="AA615" s="364"/>
      <c r="AB615" s="364"/>
    </row>
    <row r="616" spans="2:28" ht="12.75" customHeight="1" x14ac:dyDescent="0.2">
      <c r="B616" s="120"/>
      <c r="C616" s="481"/>
      <c r="D616" s="120"/>
      <c r="E616" s="120"/>
      <c r="F616" s="120"/>
      <c r="G616" s="120"/>
      <c r="H616" s="120"/>
      <c r="I616" s="120"/>
      <c r="J616" s="120"/>
      <c r="K616" s="120"/>
      <c r="L616" s="120"/>
      <c r="M616" s="122"/>
      <c r="N616" s="122"/>
      <c r="O616" s="121"/>
      <c r="P616" s="122"/>
      <c r="Q616" s="124"/>
      <c r="R616" s="124"/>
      <c r="S616" s="124"/>
      <c r="T616" s="124"/>
      <c r="U616" s="127"/>
      <c r="V616" s="127"/>
      <c r="W616" s="127"/>
      <c r="X616" s="127"/>
      <c r="Y616" s="364"/>
      <c r="Z616" s="364"/>
      <c r="AA616" s="364"/>
      <c r="AB616" s="364"/>
    </row>
    <row r="617" spans="2:28" ht="12.75" customHeight="1" x14ac:dyDescent="0.2">
      <c r="B617" s="120"/>
      <c r="C617" s="481"/>
      <c r="D617" s="120"/>
      <c r="E617" s="120"/>
      <c r="F617" s="120"/>
      <c r="G617" s="120"/>
      <c r="H617" s="120"/>
      <c r="I617" s="120"/>
      <c r="J617" s="120"/>
      <c r="K617" s="120"/>
      <c r="L617" s="120"/>
      <c r="M617" s="122"/>
      <c r="N617" s="122"/>
      <c r="O617" s="121"/>
      <c r="P617" s="122"/>
      <c r="Q617" s="124"/>
      <c r="R617" s="124"/>
      <c r="S617" s="124"/>
      <c r="T617" s="124"/>
      <c r="U617" s="127"/>
      <c r="V617" s="127"/>
      <c r="W617" s="127"/>
      <c r="X617" s="127"/>
      <c r="Y617" s="364"/>
      <c r="Z617" s="364"/>
      <c r="AA617" s="364"/>
      <c r="AB617" s="364"/>
    </row>
    <row r="618" spans="2:28" ht="12.75" customHeight="1" x14ac:dyDescent="0.2">
      <c r="B618" s="120"/>
      <c r="C618" s="481"/>
      <c r="D618" s="120"/>
      <c r="E618" s="120"/>
      <c r="F618" s="120"/>
      <c r="G618" s="120"/>
      <c r="H618" s="120"/>
      <c r="I618" s="120"/>
      <c r="J618" s="120"/>
      <c r="K618" s="120"/>
      <c r="L618" s="120"/>
      <c r="M618" s="122"/>
      <c r="N618" s="122"/>
      <c r="O618" s="121"/>
      <c r="P618" s="122"/>
      <c r="Q618" s="124"/>
      <c r="R618" s="124"/>
      <c r="S618" s="124"/>
      <c r="T618" s="124"/>
      <c r="U618" s="127"/>
      <c r="V618" s="127"/>
      <c r="W618" s="127"/>
      <c r="X618" s="127"/>
      <c r="Y618" s="364"/>
      <c r="Z618" s="364"/>
      <c r="AA618" s="364"/>
      <c r="AB618" s="364"/>
    </row>
    <row r="619" spans="2:28" ht="12.75" customHeight="1" x14ac:dyDescent="0.2">
      <c r="B619" s="120"/>
      <c r="C619" s="481"/>
      <c r="D619" s="120"/>
      <c r="E619" s="120"/>
      <c r="F619" s="120"/>
      <c r="G619" s="120"/>
      <c r="H619" s="120"/>
      <c r="I619" s="120"/>
      <c r="J619" s="120"/>
      <c r="K619" s="120"/>
      <c r="L619" s="120"/>
      <c r="M619" s="122"/>
      <c r="N619" s="122"/>
      <c r="O619" s="121"/>
      <c r="P619" s="122"/>
      <c r="Q619" s="124"/>
      <c r="R619" s="124"/>
      <c r="S619" s="124"/>
      <c r="T619" s="124"/>
      <c r="U619" s="127"/>
      <c r="V619" s="127"/>
      <c r="W619" s="127"/>
      <c r="X619" s="127"/>
      <c r="Y619" s="364"/>
      <c r="Z619" s="364"/>
      <c r="AA619" s="364"/>
      <c r="AB619" s="364"/>
    </row>
    <row r="620" spans="2:28" ht="12.75" customHeight="1" x14ac:dyDescent="0.2">
      <c r="B620" s="120"/>
      <c r="C620" s="481"/>
      <c r="D620" s="120"/>
      <c r="E620" s="120"/>
      <c r="F620" s="120"/>
      <c r="G620" s="120"/>
      <c r="H620" s="120"/>
      <c r="I620" s="120"/>
      <c r="J620" s="120"/>
      <c r="K620" s="120"/>
      <c r="L620" s="120"/>
      <c r="M620" s="122"/>
      <c r="N620" s="122"/>
      <c r="O620" s="121"/>
      <c r="P620" s="122"/>
      <c r="Q620" s="124"/>
      <c r="R620" s="124"/>
      <c r="S620" s="124"/>
      <c r="T620" s="124"/>
      <c r="U620" s="127"/>
      <c r="V620" s="127"/>
      <c r="W620" s="127"/>
      <c r="X620" s="127"/>
      <c r="Y620" s="364"/>
      <c r="Z620" s="364"/>
      <c r="AA620" s="364"/>
      <c r="AB620" s="364"/>
    </row>
    <row r="621" spans="2:28" ht="12.75" customHeight="1" x14ac:dyDescent="0.2">
      <c r="B621" s="120"/>
      <c r="C621" s="481"/>
      <c r="D621" s="120"/>
      <c r="E621" s="120"/>
      <c r="F621" s="120"/>
      <c r="G621" s="120"/>
      <c r="H621" s="120"/>
      <c r="I621" s="120"/>
      <c r="J621" s="120"/>
      <c r="K621" s="120"/>
      <c r="L621" s="120"/>
      <c r="M621" s="122"/>
      <c r="N621" s="122"/>
      <c r="O621" s="121"/>
      <c r="P621" s="122"/>
      <c r="Q621" s="124"/>
      <c r="R621" s="124"/>
      <c r="S621" s="124"/>
      <c r="T621" s="124"/>
      <c r="U621" s="127"/>
      <c r="V621" s="127"/>
      <c r="W621" s="127"/>
      <c r="X621" s="127"/>
      <c r="Y621" s="364"/>
      <c r="Z621" s="364"/>
      <c r="AA621" s="364"/>
      <c r="AB621" s="364"/>
    </row>
    <row r="622" spans="2:28" ht="12.75" customHeight="1" x14ac:dyDescent="0.2">
      <c r="B622" s="120"/>
      <c r="C622" s="481"/>
      <c r="D622" s="120"/>
      <c r="E622" s="120"/>
      <c r="F622" s="120"/>
      <c r="G622" s="120"/>
      <c r="H622" s="120"/>
      <c r="I622" s="120"/>
      <c r="J622" s="120"/>
      <c r="K622" s="120"/>
      <c r="L622" s="120"/>
      <c r="M622" s="122"/>
      <c r="N622" s="122"/>
      <c r="O622" s="121"/>
      <c r="P622" s="122"/>
      <c r="Q622" s="124"/>
      <c r="R622" s="124"/>
      <c r="S622" s="124"/>
      <c r="T622" s="124"/>
      <c r="U622" s="127"/>
      <c r="V622" s="127"/>
      <c r="W622" s="127"/>
      <c r="X622" s="127"/>
      <c r="Y622" s="364"/>
      <c r="Z622" s="364"/>
      <c r="AA622" s="364"/>
      <c r="AB622" s="364"/>
    </row>
    <row r="623" spans="2:28" ht="12.75" customHeight="1" x14ac:dyDescent="0.2">
      <c r="B623" s="120"/>
      <c r="C623" s="481"/>
      <c r="D623" s="120"/>
      <c r="E623" s="120"/>
      <c r="F623" s="120"/>
      <c r="G623" s="120"/>
      <c r="H623" s="120"/>
      <c r="I623" s="120"/>
      <c r="J623" s="120"/>
      <c r="K623" s="120"/>
      <c r="L623" s="120"/>
      <c r="M623" s="122"/>
      <c r="N623" s="122"/>
      <c r="O623" s="121"/>
      <c r="P623" s="122"/>
      <c r="Q623" s="124"/>
      <c r="R623" s="124"/>
      <c r="S623" s="124"/>
      <c r="T623" s="124"/>
      <c r="U623" s="127"/>
      <c r="V623" s="127"/>
      <c r="W623" s="127"/>
      <c r="X623" s="127"/>
      <c r="Y623" s="364"/>
      <c r="Z623" s="364"/>
      <c r="AA623" s="364"/>
      <c r="AB623" s="364"/>
    </row>
    <row r="624" spans="2:28" ht="12.75" customHeight="1" x14ac:dyDescent="0.2">
      <c r="B624" s="120"/>
      <c r="C624" s="481"/>
      <c r="D624" s="120"/>
      <c r="E624" s="120"/>
      <c r="F624" s="120"/>
      <c r="G624" s="120"/>
      <c r="H624" s="120"/>
      <c r="I624" s="120"/>
      <c r="J624" s="120"/>
      <c r="K624" s="120"/>
      <c r="L624" s="120"/>
      <c r="M624" s="122"/>
      <c r="N624" s="122"/>
      <c r="O624" s="121"/>
      <c r="P624" s="122"/>
      <c r="Q624" s="124"/>
      <c r="R624" s="124"/>
      <c r="S624" s="124"/>
      <c r="T624" s="124"/>
      <c r="U624" s="127"/>
      <c r="V624" s="127"/>
      <c r="W624" s="127"/>
      <c r="X624" s="127"/>
      <c r="Y624" s="364"/>
      <c r="Z624" s="364"/>
      <c r="AA624" s="364"/>
      <c r="AB624" s="364"/>
    </row>
    <row r="625" spans="2:28" ht="12.75" customHeight="1" x14ac:dyDescent="0.2">
      <c r="B625" s="120"/>
      <c r="C625" s="481"/>
      <c r="D625" s="120"/>
      <c r="E625" s="120"/>
      <c r="F625" s="120"/>
      <c r="G625" s="120"/>
      <c r="H625" s="120"/>
      <c r="I625" s="120"/>
      <c r="J625" s="120"/>
      <c r="K625" s="120"/>
      <c r="L625" s="120"/>
      <c r="M625" s="122"/>
      <c r="N625" s="122"/>
      <c r="O625" s="121"/>
      <c r="P625" s="122"/>
      <c r="Q625" s="124"/>
      <c r="R625" s="124"/>
      <c r="S625" s="124"/>
      <c r="T625" s="124"/>
      <c r="U625" s="127"/>
      <c r="V625" s="127"/>
      <c r="W625" s="127"/>
      <c r="X625" s="127"/>
      <c r="Y625" s="364"/>
      <c r="Z625" s="364"/>
      <c r="AA625" s="364"/>
      <c r="AB625" s="364"/>
    </row>
    <row r="626" spans="2:28" ht="12.75" customHeight="1" x14ac:dyDescent="0.2">
      <c r="B626" s="120"/>
      <c r="C626" s="481"/>
      <c r="D626" s="120"/>
      <c r="E626" s="120"/>
      <c r="F626" s="120"/>
      <c r="G626" s="120"/>
      <c r="H626" s="120"/>
      <c r="I626" s="120"/>
      <c r="J626" s="120"/>
      <c r="K626" s="120"/>
      <c r="L626" s="120"/>
      <c r="M626" s="122"/>
      <c r="N626" s="122"/>
      <c r="O626" s="121"/>
      <c r="P626" s="122"/>
      <c r="Q626" s="124"/>
      <c r="R626" s="124"/>
      <c r="S626" s="124"/>
      <c r="T626" s="124"/>
      <c r="U626" s="127"/>
      <c r="V626" s="127"/>
      <c r="W626" s="127"/>
      <c r="X626" s="127"/>
      <c r="Y626" s="364"/>
      <c r="Z626" s="364"/>
      <c r="AA626" s="364"/>
      <c r="AB626" s="364"/>
    </row>
    <row r="627" spans="2:28" ht="12.75" customHeight="1" x14ac:dyDescent="0.2">
      <c r="B627" s="120"/>
      <c r="C627" s="481"/>
      <c r="D627" s="120"/>
      <c r="E627" s="120"/>
      <c r="F627" s="120"/>
      <c r="G627" s="120"/>
      <c r="H627" s="120"/>
      <c r="I627" s="120"/>
      <c r="J627" s="120"/>
      <c r="K627" s="120"/>
      <c r="L627" s="120"/>
      <c r="M627" s="122"/>
      <c r="N627" s="122"/>
      <c r="O627" s="121"/>
      <c r="P627" s="122"/>
      <c r="Q627" s="124"/>
      <c r="R627" s="124"/>
      <c r="S627" s="124"/>
      <c r="T627" s="124"/>
      <c r="U627" s="127"/>
      <c r="V627" s="127"/>
      <c r="W627" s="127"/>
      <c r="X627" s="127"/>
      <c r="Y627" s="364"/>
      <c r="Z627" s="364"/>
      <c r="AA627" s="364"/>
      <c r="AB627" s="364"/>
    </row>
    <row r="628" spans="2:28" ht="12.75" customHeight="1" x14ac:dyDescent="0.2">
      <c r="B628" s="120"/>
      <c r="C628" s="481"/>
      <c r="D628" s="120"/>
      <c r="E628" s="120"/>
      <c r="F628" s="120"/>
      <c r="G628" s="120"/>
      <c r="H628" s="120"/>
      <c r="I628" s="120"/>
      <c r="J628" s="120"/>
      <c r="K628" s="120"/>
      <c r="L628" s="120"/>
      <c r="M628" s="122"/>
      <c r="N628" s="122"/>
      <c r="O628" s="121"/>
      <c r="P628" s="122"/>
      <c r="Q628" s="124"/>
      <c r="R628" s="124"/>
      <c r="S628" s="124"/>
      <c r="T628" s="124"/>
      <c r="U628" s="127"/>
      <c r="V628" s="127"/>
      <c r="W628" s="127"/>
      <c r="X628" s="127"/>
      <c r="Y628" s="364"/>
      <c r="Z628" s="364"/>
      <c r="AA628" s="364"/>
      <c r="AB628" s="364"/>
    </row>
    <row r="629" spans="2:28" ht="12.75" customHeight="1" x14ac:dyDescent="0.2">
      <c r="B629" s="120"/>
      <c r="C629" s="481"/>
      <c r="D629" s="120"/>
      <c r="E629" s="120"/>
      <c r="F629" s="120"/>
      <c r="G629" s="120"/>
      <c r="H629" s="120"/>
      <c r="I629" s="120"/>
      <c r="J629" s="120"/>
      <c r="K629" s="120"/>
      <c r="L629" s="120"/>
      <c r="M629" s="122"/>
      <c r="N629" s="122"/>
      <c r="O629" s="121"/>
      <c r="P629" s="122"/>
      <c r="Q629" s="124"/>
      <c r="R629" s="124"/>
      <c r="S629" s="124"/>
      <c r="T629" s="124"/>
      <c r="U629" s="127"/>
      <c r="V629" s="127"/>
      <c r="W629" s="127"/>
      <c r="X629" s="127"/>
      <c r="Y629" s="364"/>
      <c r="Z629" s="364"/>
      <c r="AA629" s="364"/>
      <c r="AB629" s="364"/>
    </row>
    <row r="630" spans="2:28" ht="12.75" customHeight="1" x14ac:dyDescent="0.2">
      <c r="B630" s="120"/>
      <c r="C630" s="481"/>
      <c r="D630" s="120"/>
      <c r="E630" s="120"/>
      <c r="F630" s="120"/>
      <c r="G630" s="120"/>
      <c r="H630" s="120"/>
      <c r="I630" s="120"/>
      <c r="J630" s="120"/>
      <c r="K630" s="120"/>
      <c r="L630" s="120"/>
      <c r="M630" s="122"/>
      <c r="N630" s="122"/>
      <c r="O630" s="121"/>
      <c r="P630" s="122"/>
      <c r="Q630" s="124"/>
      <c r="R630" s="124"/>
      <c r="S630" s="124"/>
      <c r="T630" s="124"/>
      <c r="U630" s="127"/>
      <c r="V630" s="127"/>
      <c r="W630" s="127"/>
      <c r="X630" s="127"/>
      <c r="Y630" s="364"/>
      <c r="Z630" s="364"/>
      <c r="AA630" s="364"/>
      <c r="AB630" s="364"/>
    </row>
    <row r="631" spans="2:28" ht="12.75" customHeight="1" x14ac:dyDescent="0.2">
      <c r="B631" s="120"/>
      <c r="C631" s="481"/>
      <c r="D631" s="120"/>
      <c r="E631" s="120"/>
      <c r="F631" s="120"/>
      <c r="G631" s="120"/>
      <c r="H631" s="120"/>
      <c r="I631" s="120"/>
      <c r="J631" s="120"/>
      <c r="K631" s="120"/>
      <c r="L631" s="120"/>
      <c r="M631" s="122"/>
      <c r="N631" s="122"/>
      <c r="O631" s="121"/>
      <c r="P631" s="122"/>
      <c r="Q631" s="124"/>
      <c r="R631" s="124"/>
      <c r="S631" s="124"/>
      <c r="T631" s="124"/>
      <c r="U631" s="127"/>
      <c r="V631" s="127"/>
      <c r="W631" s="127"/>
      <c r="X631" s="127"/>
      <c r="Y631" s="364"/>
      <c r="Z631" s="364"/>
      <c r="AA631" s="364"/>
      <c r="AB631" s="364"/>
    </row>
    <row r="632" spans="2:28" ht="12.75" customHeight="1" x14ac:dyDescent="0.2">
      <c r="B632" s="120"/>
      <c r="C632" s="481"/>
      <c r="D632" s="120"/>
      <c r="E632" s="120"/>
      <c r="F632" s="120"/>
      <c r="G632" s="120"/>
      <c r="H632" s="120"/>
      <c r="I632" s="120"/>
      <c r="J632" s="120"/>
      <c r="K632" s="120"/>
      <c r="L632" s="120"/>
      <c r="M632" s="122"/>
      <c r="N632" s="122"/>
      <c r="O632" s="121"/>
      <c r="P632" s="122"/>
      <c r="Q632" s="124"/>
      <c r="R632" s="124"/>
      <c r="S632" s="124"/>
      <c r="T632" s="124"/>
      <c r="U632" s="127"/>
      <c r="V632" s="127"/>
      <c r="W632" s="127"/>
      <c r="X632" s="127"/>
      <c r="Y632" s="364"/>
      <c r="Z632" s="364"/>
      <c r="AA632" s="364"/>
      <c r="AB632" s="364"/>
    </row>
    <row r="633" spans="2:28" ht="12.75" customHeight="1" x14ac:dyDescent="0.2">
      <c r="B633" s="120"/>
      <c r="C633" s="481"/>
      <c r="D633" s="120"/>
      <c r="E633" s="120"/>
      <c r="F633" s="120"/>
      <c r="G633" s="120"/>
      <c r="H633" s="120"/>
      <c r="I633" s="120"/>
      <c r="J633" s="120"/>
      <c r="K633" s="120"/>
      <c r="L633" s="120"/>
      <c r="M633" s="122"/>
      <c r="N633" s="122"/>
      <c r="O633" s="121"/>
      <c r="P633" s="122"/>
      <c r="Q633" s="124"/>
      <c r="R633" s="124"/>
      <c r="S633" s="124"/>
      <c r="T633" s="124"/>
      <c r="U633" s="127"/>
      <c r="V633" s="127"/>
      <c r="W633" s="127"/>
      <c r="X633" s="127"/>
      <c r="Y633" s="364"/>
      <c r="Z633" s="364"/>
      <c r="AA633" s="364"/>
      <c r="AB633" s="364"/>
    </row>
    <row r="634" spans="2:28" ht="12.75" customHeight="1" x14ac:dyDescent="0.2">
      <c r="B634" s="120"/>
      <c r="C634" s="481"/>
      <c r="D634" s="120"/>
      <c r="E634" s="120"/>
      <c r="F634" s="120"/>
      <c r="G634" s="120"/>
      <c r="H634" s="120"/>
      <c r="I634" s="120"/>
      <c r="J634" s="120"/>
      <c r="K634" s="120"/>
      <c r="L634" s="120"/>
      <c r="M634" s="122"/>
      <c r="N634" s="122"/>
      <c r="O634" s="121"/>
      <c r="P634" s="122"/>
      <c r="Q634" s="124"/>
      <c r="R634" s="124"/>
      <c r="S634" s="124"/>
      <c r="T634" s="124"/>
      <c r="U634" s="127"/>
      <c r="V634" s="127"/>
      <c r="W634" s="127"/>
      <c r="X634" s="127"/>
      <c r="Y634" s="364"/>
      <c r="Z634" s="364"/>
      <c r="AA634" s="364"/>
      <c r="AB634" s="364"/>
    </row>
    <row r="635" spans="2:28" ht="12.75" customHeight="1" x14ac:dyDescent="0.2">
      <c r="B635" s="120"/>
      <c r="C635" s="481"/>
      <c r="D635" s="120"/>
      <c r="E635" s="120"/>
      <c r="F635" s="120"/>
      <c r="G635" s="120"/>
      <c r="H635" s="120"/>
      <c r="I635" s="120"/>
      <c r="J635" s="120"/>
      <c r="K635" s="120"/>
      <c r="L635" s="120"/>
      <c r="M635" s="122"/>
      <c r="N635" s="122"/>
      <c r="O635" s="121"/>
      <c r="P635" s="122"/>
      <c r="Q635" s="124"/>
      <c r="R635" s="124"/>
      <c r="S635" s="124"/>
      <c r="T635" s="124"/>
      <c r="U635" s="127"/>
      <c r="V635" s="127"/>
      <c r="W635" s="127"/>
      <c r="X635" s="127"/>
      <c r="Y635" s="364"/>
      <c r="Z635" s="364"/>
      <c r="AA635" s="364"/>
      <c r="AB635" s="364"/>
    </row>
    <row r="636" spans="2:28" ht="12.75" customHeight="1" x14ac:dyDescent="0.2">
      <c r="B636" s="120"/>
      <c r="C636" s="481"/>
      <c r="D636" s="120"/>
      <c r="E636" s="120"/>
      <c r="F636" s="120"/>
      <c r="G636" s="120"/>
      <c r="H636" s="120"/>
      <c r="I636" s="120"/>
      <c r="J636" s="120"/>
      <c r="K636" s="120"/>
      <c r="L636" s="120"/>
      <c r="M636" s="122"/>
      <c r="N636" s="122"/>
      <c r="O636" s="121"/>
      <c r="P636" s="122"/>
      <c r="Q636" s="124"/>
      <c r="R636" s="124"/>
      <c r="S636" s="124"/>
      <c r="T636" s="124"/>
      <c r="U636" s="127"/>
      <c r="V636" s="127"/>
      <c r="W636" s="127"/>
      <c r="X636" s="127"/>
      <c r="Y636" s="364"/>
      <c r="Z636" s="364"/>
      <c r="AA636" s="364"/>
      <c r="AB636" s="364"/>
    </row>
    <row r="637" spans="2:28" ht="12.75" customHeight="1" x14ac:dyDescent="0.2">
      <c r="B637" s="120"/>
      <c r="C637" s="481"/>
      <c r="D637" s="120"/>
      <c r="E637" s="120"/>
      <c r="F637" s="120"/>
      <c r="G637" s="120"/>
      <c r="H637" s="120"/>
      <c r="I637" s="120"/>
      <c r="J637" s="120"/>
      <c r="K637" s="120"/>
      <c r="L637" s="120"/>
      <c r="M637" s="122"/>
      <c r="N637" s="122"/>
      <c r="O637" s="121"/>
      <c r="P637" s="122"/>
      <c r="Q637" s="124"/>
      <c r="R637" s="124"/>
      <c r="S637" s="124"/>
      <c r="T637" s="124"/>
      <c r="U637" s="127"/>
      <c r="V637" s="127"/>
      <c r="W637" s="127"/>
      <c r="X637" s="127"/>
      <c r="Y637" s="364"/>
      <c r="Z637" s="364"/>
      <c r="AA637" s="364"/>
      <c r="AB637" s="364"/>
    </row>
    <row r="638" spans="2:28" ht="12.75" customHeight="1" x14ac:dyDescent="0.2">
      <c r="B638" s="120"/>
      <c r="C638" s="481"/>
      <c r="D638" s="120"/>
      <c r="E638" s="120"/>
      <c r="F638" s="120"/>
      <c r="G638" s="120"/>
      <c r="H638" s="120"/>
      <c r="I638" s="120"/>
      <c r="J638" s="120"/>
      <c r="K638" s="120"/>
      <c r="L638" s="120"/>
      <c r="M638" s="122"/>
      <c r="N638" s="122"/>
      <c r="O638" s="121"/>
      <c r="P638" s="122"/>
      <c r="Q638" s="124"/>
      <c r="R638" s="124"/>
      <c r="S638" s="124"/>
      <c r="T638" s="124"/>
      <c r="U638" s="127"/>
      <c r="V638" s="127"/>
      <c r="W638" s="127"/>
      <c r="X638" s="127"/>
      <c r="Y638" s="364"/>
      <c r="Z638" s="364"/>
      <c r="AA638" s="364"/>
      <c r="AB638" s="364"/>
    </row>
    <row r="639" spans="2:28" ht="12.75" customHeight="1" x14ac:dyDescent="0.2">
      <c r="B639" s="120"/>
      <c r="C639" s="481"/>
      <c r="D639" s="120"/>
      <c r="E639" s="120"/>
      <c r="F639" s="120"/>
      <c r="G639" s="120"/>
      <c r="H639" s="120"/>
      <c r="I639" s="120"/>
      <c r="J639" s="120"/>
      <c r="K639" s="120"/>
      <c r="L639" s="120"/>
      <c r="M639" s="122"/>
      <c r="N639" s="122"/>
      <c r="O639" s="121"/>
      <c r="P639" s="122"/>
      <c r="Q639" s="124"/>
      <c r="R639" s="124"/>
      <c r="S639" s="124"/>
      <c r="T639" s="124"/>
      <c r="U639" s="127"/>
      <c r="V639" s="127"/>
      <c r="W639" s="127"/>
      <c r="X639" s="127"/>
      <c r="Y639" s="364"/>
      <c r="Z639" s="364"/>
      <c r="AA639" s="364"/>
      <c r="AB639" s="364"/>
    </row>
    <row r="640" spans="2:28" ht="12.75" customHeight="1" x14ac:dyDescent="0.2">
      <c r="B640" s="120"/>
      <c r="C640" s="481"/>
      <c r="D640" s="120"/>
      <c r="E640" s="120"/>
      <c r="F640" s="120"/>
      <c r="G640" s="120"/>
      <c r="H640" s="120"/>
      <c r="I640" s="120"/>
      <c r="J640" s="120"/>
      <c r="K640" s="120"/>
      <c r="L640" s="120"/>
      <c r="M640" s="122"/>
      <c r="N640" s="122"/>
      <c r="O640" s="121"/>
      <c r="P640" s="122"/>
      <c r="Q640" s="124"/>
      <c r="R640" s="124"/>
      <c r="S640" s="124"/>
      <c r="T640" s="124"/>
      <c r="U640" s="127"/>
      <c r="V640" s="127"/>
      <c r="W640" s="127"/>
      <c r="X640" s="127"/>
      <c r="Y640" s="364"/>
      <c r="Z640" s="364"/>
      <c r="AA640" s="364"/>
      <c r="AB640" s="364"/>
    </row>
    <row r="641" spans="2:28" ht="12.75" customHeight="1" x14ac:dyDescent="0.2">
      <c r="B641" s="120"/>
      <c r="C641" s="481"/>
      <c r="D641" s="120"/>
      <c r="E641" s="120"/>
      <c r="F641" s="120"/>
      <c r="G641" s="120"/>
      <c r="H641" s="120"/>
      <c r="I641" s="120"/>
      <c r="J641" s="120"/>
      <c r="K641" s="120"/>
      <c r="L641" s="120"/>
      <c r="M641" s="122"/>
      <c r="N641" s="122"/>
      <c r="O641" s="121"/>
      <c r="P641" s="122"/>
      <c r="Q641" s="124"/>
      <c r="R641" s="124"/>
      <c r="S641" s="124"/>
      <c r="T641" s="124"/>
      <c r="U641" s="127"/>
      <c r="V641" s="127"/>
      <c r="W641" s="127"/>
      <c r="X641" s="127"/>
      <c r="Y641" s="364"/>
      <c r="Z641" s="364"/>
      <c r="AA641" s="364"/>
      <c r="AB641" s="364"/>
    </row>
    <row r="642" spans="2:28" ht="12.75" customHeight="1" x14ac:dyDescent="0.2">
      <c r="B642" s="120"/>
      <c r="C642" s="481"/>
      <c r="D642" s="120"/>
      <c r="E642" s="120"/>
      <c r="F642" s="120"/>
      <c r="G642" s="120"/>
      <c r="H642" s="120"/>
      <c r="I642" s="120"/>
      <c r="J642" s="120"/>
      <c r="K642" s="120"/>
      <c r="L642" s="120"/>
      <c r="M642" s="122"/>
      <c r="N642" s="122"/>
      <c r="O642" s="121"/>
      <c r="P642" s="122"/>
      <c r="Q642" s="124"/>
      <c r="R642" s="124"/>
      <c r="S642" s="124"/>
      <c r="T642" s="124"/>
      <c r="U642" s="127"/>
      <c r="V642" s="127"/>
      <c r="W642" s="127"/>
      <c r="X642" s="127"/>
      <c r="Y642" s="364"/>
      <c r="Z642" s="364"/>
      <c r="AA642" s="364"/>
      <c r="AB642" s="364"/>
    </row>
    <row r="643" spans="2:28" ht="12.75" customHeight="1" x14ac:dyDescent="0.2">
      <c r="B643" s="120"/>
      <c r="C643" s="481"/>
      <c r="D643" s="120"/>
      <c r="E643" s="120"/>
      <c r="F643" s="120"/>
      <c r="G643" s="120"/>
      <c r="H643" s="120"/>
      <c r="I643" s="120"/>
      <c r="J643" s="120"/>
      <c r="K643" s="120"/>
      <c r="L643" s="120"/>
      <c r="M643" s="122"/>
      <c r="N643" s="122"/>
      <c r="O643" s="121"/>
      <c r="P643" s="122"/>
      <c r="Q643" s="124"/>
      <c r="R643" s="124"/>
      <c r="S643" s="124"/>
      <c r="T643" s="124"/>
      <c r="U643" s="127"/>
      <c r="V643" s="127"/>
      <c r="W643" s="127"/>
      <c r="X643" s="127"/>
      <c r="Y643" s="364"/>
      <c r="Z643" s="364"/>
      <c r="AA643" s="364"/>
      <c r="AB643" s="364"/>
    </row>
    <row r="644" spans="2:28" ht="12.75" customHeight="1" x14ac:dyDescent="0.2">
      <c r="B644" s="120"/>
      <c r="C644" s="481"/>
      <c r="D644" s="120"/>
      <c r="E644" s="120"/>
      <c r="F644" s="120"/>
      <c r="G644" s="120"/>
      <c r="H644" s="120"/>
      <c r="I644" s="120"/>
      <c r="J644" s="120"/>
      <c r="K644" s="120"/>
      <c r="L644" s="120"/>
      <c r="M644" s="122"/>
      <c r="N644" s="122"/>
      <c r="O644" s="121"/>
      <c r="P644" s="122"/>
      <c r="Q644" s="124"/>
      <c r="R644" s="124"/>
      <c r="S644" s="124"/>
      <c r="T644" s="124"/>
      <c r="U644" s="127"/>
      <c r="V644" s="127"/>
      <c r="W644" s="127"/>
      <c r="X644" s="127"/>
      <c r="Y644" s="364"/>
      <c r="Z644" s="364"/>
      <c r="AA644" s="364"/>
      <c r="AB644" s="364"/>
    </row>
    <row r="645" spans="2:28" ht="12.75" customHeight="1" x14ac:dyDescent="0.2">
      <c r="B645" s="120"/>
      <c r="C645" s="481"/>
      <c r="D645" s="375"/>
      <c r="E645" s="376"/>
      <c r="F645" s="120"/>
      <c r="G645" s="120"/>
      <c r="H645" s="120"/>
      <c r="I645" s="120"/>
      <c r="J645" s="120"/>
      <c r="K645" s="120"/>
      <c r="L645" s="120"/>
      <c r="M645" s="121"/>
      <c r="N645" s="121"/>
      <c r="O645" s="121"/>
      <c r="P645" s="122"/>
      <c r="Q645" s="123"/>
      <c r="R645" s="123"/>
      <c r="S645" s="124"/>
      <c r="T645" s="124"/>
      <c r="U645" s="127"/>
      <c r="V645" s="127"/>
      <c r="W645" s="127"/>
      <c r="X645" s="127"/>
      <c r="Y645" s="364"/>
      <c r="Z645" s="364"/>
      <c r="AA645" s="364"/>
      <c r="AB645" s="364"/>
    </row>
    <row r="646" spans="2:28" ht="12.75" customHeight="1" x14ac:dyDescent="0.2">
      <c r="B646" s="120"/>
      <c r="C646" s="481"/>
      <c r="D646" s="120"/>
      <c r="E646" s="120"/>
      <c r="F646" s="120"/>
      <c r="G646" s="120"/>
      <c r="H646" s="120"/>
      <c r="I646" s="120"/>
      <c r="J646" s="120"/>
      <c r="K646" s="120"/>
      <c r="L646" s="120"/>
      <c r="M646" s="122"/>
      <c r="N646" s="122"/>
      <c r="O646" s="121"/>
      <c r="P646" s="122"/>
      <c r="Q646" s="124"/>
      <c r="R646" s="124"/>
      <c r="S646" s="124"/>
      <c r="T646" s="124"/>
      <c r="U646" s="127"/>
      <c r="V646" s="127"/>
      <c r="W646" s="127"/>
      <c r="X646" s="127"/>
      <c r="Y646" s="364"/>
      <c r="Z646" s="364"/>
      <c r="AA646" s="364"/>
      <c r="AB646" s="364"/>
    </row>
    <row r="647" spans="2:28" ht="12.75" customHeight="1" x14ac:dyDescent="0.2">
      <c r="B647" s="120"/>
      <c r="C647" s="481"/>
      <c r="D647" s="120"/>
      <c r="E647" s="120"/>
      <c r="F647" s="120"/>
      <c r="G647" s="120"/>
      <c r="H647" s="120"/>
      <c r="I647" s="120"/>
      <c r="J647" s="120"/>
      <c r="K647" s="120"/>
      <c r="L647" s="120"/>
      <c r="M647" s="122"/>
      <c r="N647" s="122"/>
      <c r="O647" s="121"/>
      <c r="P647" s="122"/>
      <c r="Q647" s="124"/>
      <c r="R647" s="124"/>
      <c r="S647" s="124"/>
      <c r="T647" s="124"/>
      <c r="U647" s="127"/>
      <c r="V647" s="127"/>
      <c r="W647" s="127"/>
      <c r="X647" s="127"/>
      <c r="Y647" s="364"/>
      <c r="Z647" s="364"/>
      <c r="AA647" s="364"/>
      <c r="AB647" s="364"/>
    </row>
    <row r="648" spans="2:28" ht="12.75" customHeight="1" x14ac:dyDescent="0.2">
      <c r="B648" s="120"/>
      <c r="C648" s="481"/>
      <c r="D648" s="375"/>
      <c r="E648" s="376"/>
      <c r="F648" s="120"/>
      <c r="G648" s="120"/>
      <c r="H648" s="120"/>
      <c r="I648" s="120"/>
      <c r="J648" s="120"/>
      <c r="K648" s="120"/>
      <c r="L648" s="120"/>
      <c r="M648" s="121"/>
      <c r="N648" s="121"/>
      <c r="O648" s="121"/>
      <c r="P648" s="122"/>
      <c r="Q648" s="124"/>
      <c r="R648" s="124"/>
      <c r="S648" s="124"/>
      <c r="T648" s="124"/>
      <c r="U648" s="127"/>
      <c r="V648" s="127"/>
      <c r="W648" s="127"/>
      <c r="X648" s="127"/>
      <c r="Y648" s="364"/>
      <c r="Z648" s="364"/>
      <c r="AA648" s="364"/>
      <c r="AB648" s="364"/>
    </row>
    <row r="649" spans="2:28" ht="12.75" customHeight="1" x14ac:dyDescent="0.2">
      <c r="B649" s="120"/>
      <c r="C649" s="481"/>
      <c r="D649" s="120"/>
      <c r="E649" s="120"/>
      <c r="F649" s="120"/>
      <c r="G649" s="120"/>
      <c r="H649" s="120"/>
      <c r="I649" s="120"/>
      <c r="J649" s="120"/>
      <c r="K649" s="120"/>
      <c r="L649" s="120"/>
      <c r="M649" s="122"/>
      <c r="N649" s="122"/>
      <c r="O649" s="121"/>
      <c r="P649" s="122"/>
      <c r="Q649" s="124"/>
      <c r="R649" s="124"/>
      <c r="S649" s="124"/>
      <c r="T649" s="124"/>
      <c r="U649" s="127"/>
      <c r="V649" s="127"/>
      <c r="W649" s="127"/>
      <c r="X649" s="127"/>
      <c r="Y649" s="364"/>
      <c r="Z649" s="364"/>
      <c r="AA649" s="364"/>
      <c r="AB649" s="364"/>
    </row>
    <row r="650" spans="2:28" ht="12.75" customHeight="1" x14ac:dyDescent="0.2">
      <c r="B650" s="120"/>
      <c r="C650" s="481"/>
      <c r="D650" s="120"/>
      <c r="E650" s="120"/>
      <c r="F650" s="120"/>
      <c r="G650" s="120"/>
      <c r="H650" s="120"/>
      <c r="I650" s="120"/>
      <c r="J650" s="120"/>
      <c r="K650" s="120"/>
      <c r="L650" s="120"/>
      <c r="M650" s="122"/>
      <c r="N650" s="122"/>
      <c r="O650" s="121"/>
      <c r="P650" s="122"/>
      <c r="Q650" s="124"/>
      <c r="R650" s="124"/>
      <c r="S650" s="124"/>
      <c r="T650" s="124"/>
      <c r="U650" s="127"/>
      <c r="V650" s="127"/>
      <c r="W650" s="127"/>
      <c r="X650" s="127"/>
      <c r="Y650" s="364"/>
      <c r="Z650" s="364"/>
      <c r="AA650" s="364"/>
      <c r="AB650" s="364"/>
    </row>
    <row r="651" spans="2:28" ht="12.75" customHeight="1" x14ac:dyDescent="0.2">
      <c r="B651" s="120"/>
      <c r="C651" s="481"/>
      <c r="D651" s="120"/>
      <c r="E651" s="120"/>
      <c r="F651" s="120"/>
      <c r="G651" s="120"/>
      <c r="H651" s="120"/>
      <c r="I651" s="120"/>
      <c r="J651" s="120"/>
      <c r="K651" s="120"/>
      <c r="L651" s="120"/>
      <c r="M651" s="122"/>
      <c r="N651" s="122"/>
      <c r="O651" s="121"/>
      <c r="P651" s="122"/>
      <c r="Q651" s="124"/>
      <c r="R651" s="124"/>
      <c r="S651" s="124"/>
      <c r="T651" s="124"/>
      <c r="U651" s="127"/>
      <c r="V651" s="127"/>
      <c r="W651" s="127"/>
      <c r="X651" s="127"/>
      <c r="Y651" s="364"/>
      <c r="Z651" s="364"/>
      <c r="AA651" s="364"/>
      <c r="AB651" s="364"/>
    </row>
    <row r="652" spans="2:28" ht="12.75" customHeight="1" x14ac:dyDescent="0.2">
      <c r="B652" s="120"/>
      <c r="C652" s="481"/>
      <c r="D652" s="120"/>
      <c r="E652" s="120"/>
      <c r="F652" s="120"/>
      <c r="G652" s="120"/>
      <c r="H652" s="120"/>
      <c r="I652" s="120"/>
      <c r="J652" s="120"/>
      <c r="K652" s="120"/>
      <c r="L652" s="120"/>
      <c r="M652" s="122"/>
      <c r="N652" s="122"/>
      <c r="O652" s="121"/>
      <c r="P652" s="122"/>
      <c r="Q652" s="124"/>
      <c r="R652" s="124"/>
      <c r="S652" s="124"/>
      <c r="T652" s="124"/>
      <c r="U652" s="127"/>
      <c r="V652" s="127"/>
      <c r="W652" s="127"/>
      <c r="X652" s="127"/>
      <c r="Y652" s="364"/>
      <c r="Z652" s="364"/>
      <c r="AA652" s="364"/>
      <c r="AB652" s="364"/>
    </row>
    <row r="653" spans="2:28" ht="12.75" customHeight="1" x14ac:dyDescent="0.2">
      <c r="B653" s="120"/>
      <c r="C653" s="481"/>
      <c r="D653" s="120"/>
      <c r="E653" s="120"/>
      <c r="F653" s="120"/>
      <c r="G653" s="120"/>
      <c r="H653" s="120"/>
      <c r="I653" s="120"/>
      <c r="J653" s="120"/>
      <c r="K653" s="120"/>
      <c r="L653" s="120"/>
      <c r="M653" s="122"/>
      <c r="N653" s="122"/>
      <c r="O653" s="121"/>
      <c r="P653" s="122"/>
      <c r="Q653" s="124"/>
      <c r="R653" s="124"/>
      <c r="S653" s="124"/>
      <c r="T653" s="124"/>
      <c r="U653" s="127"/>
      <c r="V653" s="127"/>
      <c r="W653" s="127"/>
      <c r="X653" s="127"/>
      <c r="Y653" s="364"/>
      <c r="Z653" s="364"/>
      <c r="AA653" s="364"/>
      <c r="AB653" s="364"/>
    </row>
    <row r="654" spans="2:28" ht="12.75" customHeight="1" x14ac:dyDescent="0.2">
      <c r="B654" s="120"/>
      <c r="C654" s="481"/>
      <c r="D654" s="120"/>
      <c r="E654" s="120"/>
      <c r="F654" s="120"/>
      <c r="G654" s="120"/>
      <c r="H654" s="120"/>
      <c r="I654" s="120"/>
      <c r="J654" s="120"/>
      <c r="K654" s="120"/>
      <c r="L654" s="120"/>
      <c r="M654" s="122"/>
      <c r="N654" s="122"/>
      <c r="O654" s="121"/>
      <c r="P654" s="122"/>
      <c r="Q654" s="124"/>
      <c r="R654" s="124"/>
      <c r="S654" s="124"/>
      <c r="T654" s="124"/>
      <c r="U654" s="127"/>
      <c r="V654" s="127"/>
      <c r="W654" s="127"/>
      <c r="X654" s="127"/>
      <c r="Y654" s="364"/>
      <c r="Z654" s="364"/>
      <c r="AA654" s="364"/>
      <c r="AB654" s="364"/>
    </row>
    <row r="655" spans="2:28" ht="12.75" customHeight="1" x14ac:dyDescent="0.2">
      <c r="B655" s="120"/>
      <c r="C655" s="481"/>
      <c r="D655" s="120"/>
      <c r="E655" s="120"/>
      <c r="F655" s="120"/>
      <c r="G655" s="120"/>
      <c r="H655" s="120"/>
      <c r="I655" s="120"/>
      <c r="J655" s="120"/>
      <c r="K655" s="120"/>
      <c r="L655" s="120"/>
      <c r="M655" s="122"/>
      <c r="N655" s="122"/>
      <c r="O655" s="121"/>
      <c r="P655" s="122"/>
      <c r="Q655" s="124"/>
      <c r="R655" s="124"/>
      <c r="S655" s="124"/>
      <c r="T655" s="124"/>
      <c r="U655" s="127"/>
      <c r="V655" s="127"/>
      <c r="W655" s="127"/>
      <c r="X655" s="127"/>
      <c r="Y655" s="364"/>
      <c r="Z655" s="364"/>
      <c r="AA655" s="364"/>
      <c r="AB655" s="364"/>
    </row>
    <row r="656" spans="2:28" ht="12.75" customHeight="1" x14ac:dyDescent="0.2">
      <c r="B656" s="120"/>
      <c r="C656" s="481"/>
      <c r="D656" s="120"/>
      <c r="E656" s="120"/>
      <c r="F656" s="120"/>
      <c r="G656" s="120"/>
      <c r="H656" s="120"/>
      <c r="I656" s="120"/>
      <c r="J656" s="120"/>
      <c r="K656" s="120"/>
      <c r="L656" s="120"/>
      <c r="M656" s="122"/>
      <c r="N656" s="122"/>
      <c r="O656" s="121"/>
      <c r="P656" s="122"/>
      <c r="Q656" s="124"/>
      <c r="R656" s="124"/>
      <c r="S656" s="124"/>
      <c r="T656" s="124"/>
      <c r="U656" s="127"/>
      <c r="V656" s="127"/>
      <c r="W656" s="127"/>
      <c r="X656" s="127"/>
      <c r="Y656" s="364"/>
      <c r="Z656" s="364"/>
      <c r="AA656" s="364"/>
      <c r="AB656" s="364"/>
    </row>
    <row r="657" spans="2:28" ht="12.75" customHeight="1" x14ac:dyDescent="0.2">
      <c r="B657" s="120"/>
      <c r="C657" s="481"/>
      <c r="D657" s="120"/>
      <c r="E657" s="120"/>
      <c r="F657" s="120"/>
      <c r="G657" s="120"/>
      <c r="H657" s="120"/>
      <c r="I657" s="120"/>
      <c r="J657" s="120"/>
      <c r="K657" s="120"/>
      <c r="L657" s="120"/>
      <c r="M657" s="122"/>
      <c r="N657" s="122"/>
      <c r="O657" s="121"/>
      <c r="P657" s="122"/>
      <c r="Q657" s="124"/>
      <c r="R657" s="124"/>
      <c r="S657" s="124"/>
      <c r="T657" s="124"/>
      <c r="U657" s="127"/>
      <c r="V657" s="127"/>
      <c r="W657" s="127"/>
      <c r="X657" s="127"/>
      <c r="Y657" s="364"/>
      <c r="Z657" s="364"/>
      <c r="AA657" s="364"/>
      <c r="AB657" s="364"/>
    </row>
    <row r="658" spans="2:28" ht="12.75" customHeight="1" x14ac:dyDescent="0.2">
      <c r="B658" s="120"/>
      <c r="C658" s="481"/>
      <c r="D658" s="120"/>
      <c r="E658" s="120"/>
      <c r="F658" s="120"/>
      <c r="G658" s="120"/>
      <c r="H658" s="120"/>
      <c r="I658" s="120"/>
      <c r="J658" s="120"/>
      <c r="K658" s="120"/>
      <c r="L658" s="120"/>
      <c r="M658" s="122"/>
      <c r="N658" s="122"/>
      <c r="O658" s="121"/>
      <c r="P658" s="122"/>
      <c r="Q658" s="124"/>
      <c r="R658" s="124"/>
      <c r="S658" s="124"/>
      <c r="T658" s="124"/>
      <c r="U658" s="127"/>
      <c r="V658" s="127"/>
      <c r="W658" s="127"/>
      <c r="X658" s="127"/>
      <c r="Y658" s="364"/>
      <c r="Z658" s="364"/>
      <c r="AA658" s="364"/>
      <c r="AB658" s="364"/>
    </row>
    <row r="659" spans="2:28" ht="12.75" customHeight="1" x14ac:dyDescent="0.2">
      <c r="B659" s="120"/>
      <c r="C659" s="481"/>
      <c r="D659" s="120"/>
      <c r="E659" s="120"/>
      <c r="F659" s="120"/>
      <c r="G659" s="120"/>
      <c r="H659" s="120"/>
      <c r="I659" s="120"/>
      <c r="J659" s="120"/>
      <c r="K659" s="120"/>
      <c r="L659" s="120"/>
      <c r="M659" s="122"/>
      <c r="N659" s="122"/>
      <c r="O659" s="121"/>
      <c r="P659" s="122"/>
      <c r="Q659" s="124"/>
      <c r="R659" s="124"/>
      <c r="S659" s="124"/>
      <c r="T659" s="124"/>
      <c r="U659" s="127"/>
      <c r="V659" s="127"/>
      <c r="W659" s="127"/>
      <c r="X659" s="127"/>
      <c r="Y659" s="364"/>
      <c r="Z659" s="364"/>
      <c r="AA659" s="364"/>
      <c r="AB659" s="364"/>
    </row>
    <row r="660" spans="2:28" ht="12.75" customHeight="1" x14ac:dyDescent="0.2">
      <c r="B660" s="120"/>
      <c r="C660" s="481"/>
      <c r="D660" s="120"/>
      <c r="E660" s="120"/>
      <c r="F660" s="120"/>
      <c r="G660" s="120"/>
      <c r="H660" s="120"/>
      <c r="I660" s="120"/>
      <c r="J660" s="120"/>
      <c r="K660" s="120"/>
      <c r="L660" s="120"/>
      <c r="M660" s="122"/>
      <c r="N660" s="122"/>
      <c r="O660" s="121"/>
      <c r="P660" s="122"/>
      <c r="Q660" s="124"/>
      <c r="R660" s="124"/>
      <c r="S660" s="124"/>
      <c r="T660" s="124"/>
      <c r="U660" s="127"/>
      <c r="V660" s="127"/>
      <c r="W660" s="127"/>
      <c r="X660" s="127"/>
      <c r="Y660" s="364"/>
      <c r="Z660" s="364"/>
      <c r="AA660" s="364"/>
      <c r="AB660" s="364"/>
    </row>
    <row r="661" spans="2:28" ht="12.75" customHeight="1" x14ac:dyDescent="0.2">
      <c r="B661" s="120"/>
      <c r="C661" s="481"/>
      <c r="D661" s="120"/>
      <c r="E661" s="120"/>
      <c r="F661" s="120"/>
      <c r="G661" s="120"/>
      <c r="H661" s="120"/>
      <c r="I661" s="120"/>
      <c r="J661" s="120"/>
      <c r="K661" s="120"/>
      <c r="L661" s="120"/>
      <c r="M661" s="122"/>
      <c r="N661" s="122"/>
      <c r="O661" s="121"/>
      <c r="P661" s="122"/>
      <c r="Q661" s="124"/>
      <c r="R661" s="124"/>
      <c r="S661" s="124"/>
      <c r="T661" s="124"/>
      <c r="U661" s="127"/>
      <c r="V661" s="127"/>
      <c r="W661" s="127"/>
      <c r="X661" s="127"/>
      <c r="Y661" s="364"/>
      <c r="Z661" s="364"/>
      <c r="AA661" s="364"/>
      <c r="AB661" s="364"/>
    </row>
    <row r="662" spans="2:28" ht="12.75" customHeight="1" x14ac:dyDescent="0.2">
      <c r="B662" s="120"/>
      <c r="C662" s="481"/>
      <c r="D662" s="120"/>
      <c r="E662" s="120"/>
      <c r="F662" s="120"/>
      <c r="G662" s="120"/>
      <c r="H662" s="120"/>
      <c r="I662" s="120"/>
      <c r="J662" s="120"/>
      <c r="K662" s="120"/>
      <c r="L662" s="120"/>
      <c r="M662" s="122"/>
      <c r="N662" s="122"/>
      <c r="O662" s="121"/>
      <c r="P662" s="122"/>
      <c r="Q662" s="124"/>
      <c r="R662" s="124"/>
      <c r="S662" s="124"/>
      <c r="T662" s="124"/>
      <c r="U662" s="127"/>
      <c r="V662" s="127"/>
      <c r="W662" s="127"/>
      <c r="X662" s="127"/>
      <c r="Y662" s="364"/>
      <c r="Z662" s="364"/>
      <c r="AA662" s="364"/>
      <c r="AB662" s="364"/>
    </row>
    <row r="663" spans="2:28" ht="12.75" customHeight="1" x14ac:dyDescent="0.2">
      <c r="B663" s="120"/>
      <c r="C663" s="481"/>
      <c r="D663" s="120"/>
      <c r="E663" s="120"/>
      <c r="F663" s="120"/>
      <c r="G663" s="120"/>
      <c r="H663" s="120"/>
      <c r="I663" s="120"/>
      <c r="J663" s="120"/>
      <c r="K663" s="120"/>
      <c r="L663" s="120"/>
      <c r="M663" s="122"/>
      <c r="N663" s="122"/>
      <c r="O663" s="121"/>
      <c r="P663" s="122"/>
      <c r="Q663" s="124"/>
      <c r="R663" s="124"/>
      <c r="S663" s="124"/>
      <c r="T663" s="124"/>
      <c r="U663" s="127"/>
      <c r="V663" s="127"/>
      <c r="W663" s="127"/>
      <c r="X663" s="127"/>
      <c r="Y663" s="364"/>
      <c r="Z663" s="364"/>
      <c r="AA663" s="364"/>
      <c r="AB663" s="364"/>
    </row>
    <row r="664" spans="2:28" ht="12.75" customHeight="1" x14ac:dyDescent="0.2">
      <c r="B664" s="120"/>
      <c r="C664" s="481"/>
      <c r="D664" s="375"/>
      <c r="E664" s="376"/>
      <c r="F664" s="120"/>
      <c r="G664" s="120"/>
      <c r="H664" s="120"/>
      <c r="I664" s="120"/>
      <c r="J664" s="120"/>
      <c r="K664" s="120"/>
      <c r="L664" s="120"/>
      <c r="M664" s="121"/>
      <c r="N664" s="121"/>
      <c r="O664" s="121"/>
      <c r="P664" s="122"/>
      <c r="Q664" s="123"/>
      <c r="R664" s="123"/>
      <c r="S664" s="124"/>
      <c r="T664" s="124"/>
      <c r="U664" s="127"/>
      <c r="V664" s="127"/>
      <c r="W664" s="127"/>
      <c r="X664" s="127"/>
      <c r="Y664" s="364"/>
      <c r="Z664" s="364"/>
      <c r="AA664" s="364"/>
      <c r="AB664" s="364"/>
    </row>
    <row r="665" spans="2:28" ht="12.75" customHeight="1" x14ac:dyDescent="0.2">
      <c r="B665" s="120"/>
      <c r="C665" s="481"/>
      <c r="D665" s="375"/>
      <c r="E665" s="376"/>
      <c r="F665" s="120"/>
      <c r="G665" s="120"/>
      <c r="H665" s="120"/>
      <c r="I665" s="120"/>
      <c r="J665" s="120"/>
      <c r="K665" s="120"/>
      <c r="L665" s="120"/>
      <c r="M665" s="122"/>
      <c r="N665" s="122"/>
      <c r="O665" s="121"/>
      <c r="P665" s="122"/>
      <c r="Q665" s="124"/>
      <c r="R665" s="124"/>
      <c r="S665" s="124"/>
      <c r="T665" s="124"/>
      <c r="U665" s="127"/>
      <c r="V665" s="127"/>
      <c r="W665" s="127"/>
      <c r="X665" s="127"/>
      <c r="Y665" s="364"/>
      <c r="Z665" s="364"/>
      <c r="AA665" s="364"/>
      <c r="AB665" s="364"/>
    </row>
    <row r="666" spans="2:28" ht="12.75" customHeight="1" x14ac:dyDescent="0.2">
      <c r="B666" s="120"/>
      <c r="C666" s="481"/>
      <c r="D666" s="120"/>
      <c r="E666" s="120"/>
      <c r="F666" s="120"/>
      <c r="G666" s="120"/>
      <c r="H666" s="120"/>
      <c r="I666" s="120"/>
      <c r="J666" s="120"/>
      <c r="K666" s="120"/>
      <c r="L666" s="120"/>
      <c r="M666" s="122"/>
      <c r="N666" s="122"/>
      <c r="O666" s="121"/>
      <c r="P666" s="122"/>
      <c r="Q666" s="124"/>
      <c r="R666" s="124"/>
      <c r="S666" s="124"/>
      <c r="T666" s="124"/>
      <c r="U666" s="127"/>
      <c r="V666" s="127"/>
      <c r="W666" s="127"/>
      <c r="X666" s="127"/>
      <c r="Y666" s="364"/>
      <c r="Z666" s="364"/>
      <c r="AA666" s="364"/>
      <c r="AB666" s="364"/>
    </row>
    <row r="667" spans="2:28" ht="12.75" customHeight="1" x14ac:dyDescent="0.2">
      <c r="B667" s="120"/>
      <c r="C667" s="481"/>
      <c r="D667" s="120"/>
      <c r="E667" s="120"/>
      <c r="F667" s="120"/>
      <c r="G667" s="120"/>
      <c r="H667" s="120"/>
      <c r="I667" s="120"/>
      <c r="J667" s="120"/>
      <c r="K667" s="120"/>
      <c r="L667" s="120"/>
      <c r="M667" s="122"/>
      <c r="N667" s="122"/>
      <c r="O667" s="121"/>
      <c r="P667" s="122"/>
      <c r="Q667" s="124"/>
      <c r="R667" s="124"/>
      <c r="S667" s="124"/>
      <c r="T667" s="124"/>
      <c r="U667" s="127"/>
      <c r="V667" s="127"/>
      <c r="W667" s="127"/>
      <c r="X667" s="127"/>
      <c r="Y667" s="364"/>
      <c r="Z667" s="364"/>
      <c r="AA667" s="364"/>
      <c r="AB667" s="364"/>
    </row>
    <row r="668" spans="2:28" ht="12.75" customHeight="1" x14ac:dyDescent="0.2">
      <c r="B668" s="120"/>
      <c r="C668" s="481"/>
      <c r="D668" s="120"/>
      <c r="E668" s="120"/>
      <c r="F668" s="120"/>
      <c r="G668" s="120"/>
      <c r="H668" s="120"/>
      <c r="I668" s="120"/>
      <c r="J668" s="120"/>
      <c r="K668" s="120"/>
      <c r="L668" s="120"/>
      <c r="M668" s="122"/>
      <c r="N668" s="122"/>
      <c r="O668" s="121"/>
      <c r="P668" s="122"/>
      <c r="Q668" s="124"/>
      <c r="R668" s="124"/>
      <c r="S668" s="124"/>
      <c r="T668" s="124"/>
      <c r="U668" s="127"/>
      <c r="V668" s="127"/>
      <c r="W668" s="127"/>
      <c r="X668" s="127"/>
      <c r="Y668" s="364"/>
      <c r="Z668" s="364"/>
      <c r="AA668" s="364"/>
      <c r="AB668" s="364"/>
    </row>
    <row r="669" spans="2:28" ht="12.75" customHeight="1" x14ac:dyDescent="0.2">
      <c r="B669" s="120"/>
      <c r="C669" s="481"/>
      <c r="D669" s="120"/>
      <c r="E669" s="120"/>
      <c r="F669" s="120"/>
      <c r="G669" s="120"/>
      <c r="H669" s="120"/>
      <c r="I669" s="120"/>
      <c r="J669" s="120"/>
      <c r="K669" s="120"/>
      <c r="L669" s="120"/>
      <c r="M669" s="122"/>
      <c r="N669" s="122"/>
      <c r="O669" s="121"/>
      <c r="P669" s="122"/>
      <c r="Q669" s="124"/>
      <c r="R669" s="124"/>
      <c r="S669" s="124"/>
      <c r="T669" s="124"/>
      <c r="U669" s="127"/>
      <c r="V669" s="127"/>
      <c r="W669" s="127"/>
      <c r="X669" s="127"/>
      <c r="Y669" s="364"/>
      <c r="Z669" s="364"/>
      <c r="AA669" s="364"/>
      <c r="AB669" s="364"/>
    </row>
    <row r="670" spans="2:28" ht="12.75" customHeight="1" x14ac:dyDescent="0.2">
      <c r="B670" s="120"/>
      <c r="C670" s="481"/>
      <c r="D670" s="120"/>
      <c r="E670" s="120"/>
      <c r="F670" s="120"/>
      <c r="G670" s="120"/>
      <c r="H670" s="120"/>
      <c r="I670" s="120"/>
      <c r="J670" s="120"/>
      <c r="K670" s="120"/>
      <c r="L670" s="120"/>
      <c r="M670" s="122"/>
      <c r="N670" s="122"/>
      <c r="O670" s="121"/>
      <c r="P670" s="122"/>
      <c r="Q670" s="124"/>
      <c r="R670" s="124"/>
      <c r="S670" s="124"/>
      <c r="T670" s="124"/>
      <c r="U670" s="127"/>
      <c r="V670" s="127"/>
      <c r="W670" s="127"/>
      <c r="X670" s="127"/>
      <c r="Y670" s="364"/>
      <c r="Z670" s="364"/>
      <c r="AA670" s="364"/>
      <c r="AB670" s="364"/>
    </row>
    <row r="671" spans="2:28" ht="12.75" customHeight="1" x14ac:dyDescent="0.2">
      <c r="B671" s="120"/>
      <c r="C671" s="481"/>
      <c r="D671" s="120"/>
      <c r="E671" s="120"/>
      <c r="F671" s="120"/>
      <c r="G671" s="120"/>
      <c r="H671" s="120"/>
      <c r="I671" s="120"/>
      <c r="J671" s="120"/>
      <c r="K671" s="120"/>
      <c r="L671" s="120"/>
      <c r="M671" s="122"/>
      <c r="N671" s="122"/>
      <c r="O671" s="121"/>
      <c r="P671" s="122"/>
      <c r="Q671" s="124"/>
      <c r="R671" s="124"/>
      <c r="S671" s="124"/>
      <c r="T671" s="124"/>
      <c r="U671" s="127"/>
      <c r="V671" s="127"/>
      <c r="W671" s="127"/>
      <c r="X671" s="127"/>
      <c r="Y671" s="364"/>
      <c r="Z671" s="364"/>
      <c r="AA671" s="364"/>
      <c r="AB671" s="364"/>
    </row>
    <row r="672" spans="2:28" ht="12.75" customHeight="1" x14ac:dyDescent="0.2">
      <c r="B672" s="120"/>
      <c r="C672" s="481"/>
      <c r="D672" s="120"/>
      <c r="E672" s="120"/>
      <c r="F672" s="120"/>
      <c r="G672" s="120"/>
      <c r="H672" s="120"/>
      <c r="I672" s="120"/>
      <c r="J672" s="120"/>
      <c r="K672" s="120"/>
      <c r="L672" s="120"/>
      <c r="M672" s="122"/>
      <c r="N672" s="122"/>
      <c r="O672" s="121"/>
      <c r="P672" s="122"/>
      <c r="Q672" s="124"/>
      <c r="R672" s="124"/>
      <c r="S672" s="124"/>
      <c r="T672" s="124"/>
      <c r="U672" s="127"/>
      <c r="V672" s="127"/>
      <c r="W672" s="127"/>
      <c r="X672" s="127"/>
      <c r="Y672" s="364"/>
      <c r="Z672" s="364"/>
      <c r="AA672" s="364"/>
      <c r="AB672" s="364"/>
    </row>
    <row r="673" spans="2:28" ht="12.75" customHeight="1" x14ac:dyDescent="0.2">
      <c r="B673" s="120"/>
      <c r="C673" s="481"/>
      <c r="D673" s="120"/>
      <c r="E673" s="120"/>
      <c r="F673" s="120"/>
      <c r="G673" s="120"/>
      <c r="H673" s="120"/>
      <c r="I673" s="120"/>
      <c r="J673" s="120"/>
      <c r="K673" s="120"/>
      <c r="L673" s="120"/>
      <c r="M673" s="122"/>
      <c r="N673" s="122"/>
      <c r="O673" s="121"/>
      <c r="P673" s="122"/>
      <c r="Q673" s="124"/>
      <c r="R673" s="124"/>
      <c r="S673" s="124"/>
      <c r="T673" s="124"/>
      <c r="U673" s="127"/>
      <c r="V673" s="127"/>
      <c r="W673" s="127"/>
      <c r="X673" s="127"/>
      <c r="Y673" s="364"/>
      <c r="Z673" s="364"/>
      <c r="AA673" s="364"/>
      <c r="AB673" s="364"/>
    </row>
    <row r="674" spans="2:28" ht="12.75" customHeight="1" x14ac:dyDescent="0.2">
      <c r="B674" s="120"/>
      <c r="C674" s="481"/>
      <c r="D674" s="120"/>
      <c r="E674" s="120"/>
      <c r="F674" s="120"/>
      <c r="G674" s="120"/>
      <c r="H674" s="120"/>
      <c r="I674" s="120"/>
      <c r="J674" s="120"/>
      <c r="K674" s="120"/>
      <c r="L674" s="120"/>
      <c r="M674" s="122"/>
      <c r="N674" s="122"/>
      <c r="O674" s="121"/>
      <c r="P674" s="122"/>
      <c r="Q674" s="124"/>
      <c r="R674" s="124"/>
      <c r="S674" s="124"/>
      <c r="T674" s="124"/>
      <c r="U674" s="127"/>
      <c r="V674" s="127"/>
      <c r="W674" s="127"/>
      <c r="X674" s="127"/>
      <c r="Y674" s="364"/>
      <c r="Z674" s="364"/>
      <c r="AA674" s="364"/>
      <c r="AB674" s="364"/>
    </row>
    <row r="675" spans="2:28" ht="12.75" customHeight="1" x14ac:dyDescent="0.2">
      <c r="B675" s="120"/>
      <c r="C675" s="481"/>
      <c r="D675" s="120"/>
      <c r="E675" s="120"/>
      <c r="F675" s="120"/>
      <c r="G675" s="120"/>
      <c r="H675" s="120"/>
      <c r="I675" s="120"/>
      <c r="J675" s="120"/>
      <c r="K675" s="120"/>
      <c r="L675" s="120"/>
      <c r="M675" s="122"/>
      <c r="N675" s="122"/>
      <c r="O675" s="121"/>
      <c r="P675" s="122"/>
      <c r="Q675" s="124"/>
      <c r="R675" s="124"/>
      <c r="S675" s="124"/>
      <c r="T675" s="124"/>
      <c r="U675" s="127"/>
      <c r="V675" s="127"/>
      <c r="W675" s="127"/>
      <c r="X675" s="127"/>
      <c r="Y675" s="364"/>
      <c r="Z675" s="364"/>
      <c r="AA675" s="364"/>
      <c r="AB675" s="364"/>
    </row>
    <row r="676" spans="2:28" ht="12.75" customHeight="1" x14ac:dyDescent="0.2">
      <c r="B676" s="120"/>
      <c r="C676" s="481"/>
      <c r="D676" s="120"/>
      <c r="E676" s="120"/>
      <c r="F676" s="120"/>
      <c r="G676" s="120"/>
      <c r="H676" s="120"/>
      <c r="I676" s="120"/>
      <c r="J676" s="120"/>
      <c r="K676" s="120"/>
      <c r="L676" s="120"/>
      <c r="M676" s="122"/>
      <c r="N676" s="122"/>
      <c r="O676" s="121"/>
      <c r="P676" s="122"/>
      <c r="Q676" s="124"/>
      <c r="R676" s="124"/>
      <c r="S676" s="124"/>
      <c r="T676" s="124"/>
      <c r="U676" s="127"/>
      <c r="V676" s="127"/>
      <c r="W676" s="127"/>
      <c r="X676" s="127"/>
      <c r="Y676" s="364"/>
      <c r="Z676" s="364"/>
      <c r="AA676" s="364"/>
      <c r="AB676" s="364"/>
    </row>
    <row r="677" spans="2:28" ht="12.75" customHeight="1" x14ac:dyDescent="0.2">
      <c r="B677" s="120"/>
      <c r="C677" s="481"/>
      <c r="D677" s="120"/>
      <c r="E677" s="120"/>
      <c r="F677" s="120"/>
      <c r="G677" s="120"/>
      <c r="H677" s="120"/>
      <c r="I677" s="120"/>
      <c r="J677" s="120"/>
      <c r="K677" s="120"/>
      <c r="L677" s="120"/>
      <c r="M677" s="122"/>
      <c r="N677" s="122"/>
      <c r="O677" s="121"/>
      <c r="P677" s="122"/>
      <c r="Q677" s="124"/>
      <c r="R677" s="124"/>
      <c r="S677" s="124"/>
      <c r="T677" s="124"/>
      <c r="U677" s="127"/>
      <c r="V677" s="127"/>
      <c r="W677" s="127"/>
      <c r="X677" s="127"/>
      <c r="Y677" s="364"/>
      <c r="Z677" s="364"/>
      <c r="AA677" s="364"/>
      <c r="AB677" s="364"/>
    </row>
    <row r="678" spans="2:28" ht="12.75" customHeight="1" x14ac:dyDescent="0.2">
      <c r="B678" s="120"/>
      <c r="C678" s="481"/>
      <c r="D678" s="120"/>
      <c r="E678" s="120"/>
      <c r="F678" s="120"/>
      <c r="G678" s="120"/>
      <c r="H678" s="120"/>
      <c r="I678" s="120"/>
      <c r="J678" s="120"/>
      <c r="K678" s="120"/>
      <c r="L678" s="120"/>
      <c r="M678" s="122"/>
      <c r="N678" s="122"/>
      <c r="O678" s="121"/>
      <c r="P678" s="122"/>
      <c r="Q678" s="124"/>
      <c r="R678" s="124"/>
      <c r="S678" s="124"/>
      <c r="T678" s="124"/>
      <c r="U678" s="127"/>
      <c r="V678" s="127"/>
      <c r="W678" s="127"/>
      <c r="X678" s="127"/>
      <c r="Y678" s="364"/>
      <c r="Z678" s="364"/>
      <c r="AA678" s="364"/>
      <c r="AB678" s="364"/>
    </row>
    <row r="679" spans="2:28" ht="12.75" customHeight="1" x14ac:dyDescent="0.2">
      <c r="B679" s="120"/>
      <c r="C679" s="481"/>
      <c r="D679" s="120"/>
      <c r="E679" s="120"/>
      <c r="F679" s="120"/>
      <c r="G679" s="120"/>
      <c r="H679" s="120"/>
      <c r="I679" s="120"/>
      <c r="J679" s="120"/>
      <c r="K679" s="120"/>
      <c r="L679" s="120"/>
      <c r="M679" s="122"/>
      <c r="N679" s="122"/>
      <c r="O679" s="121"/>
      <c r="P679" s="122"/>
      <c r="Q679" s="124"/>
      <c r="R679" s="124"/>
      <c r="S679" s="124"/>
      <c r="T679" s="124"/>
      <c r="U679" s="127"/>
      <c r="V679" s="127"/>
      <c r="W679" s="127"/>
      <c r="X679" s="127"/>
      <c r="Y679" s="364"/>
      <c r="Z679" s="364"/>
      <c r="AA679" s="364"/>
      <c r="AB679" s="364"/>
    </row>
    <row r="680" spans="2:28" ht="12.75" customHeight="1" x14ac:dyDescent="0.2">
      <c r="B680" s="120"/>
      <c r="C680" s="481"/>
      <c r="D680" s="120"/>
      <c r="E680" s="120"/>
      <c r="F680" s="120"/>
      <c r="G680" s="120"/>
      <c r="H680" s="120"/>
      <c r="I680" s="120"/>
      <c r="J680" s="120"/>
      <c r="K680" s="120"/>
      <c r="L680" s="120"/>
      <c r="M680" s="122"/>
      <c r="N680" s="122"/>
      <c r="O680" s="121"/>
      <c r="P680" s="122"/>
      <c r="Q680" s="124"/>
      <c r="R680" s="124"/>
      <c r="S680" s="124"/>
      <c r="T680" s="124"/>
      <c r="U680" s="127"/>
      <c r="V680" s="127"/>
      <c r="W680" s="127"/>
      <c r="X680" s="127"/>
      <c r="Y680" s="364"/>
      <c r="Z680" s="364"/>
      <c r="AA680" s="364"/>
      <c r="AB680" s="364"/>
    </row>
    <row r="681" spans="2:28" ht="12.75" customHeight="1" x14ac:dyDescent="0.2">
      <c r="B681" s="120"/>
      <c r="C681" s="481"/>
      <c r="D681" s="120"/>
      <c r="E681" s="120"/>
      <c r="F681" s="120"/>
      <c r="G681" s="120"/>
      <c r="H681" s="120"/>
      <c r="I681" s="120"/>
      <c r="J681" s="120"/>
      <c r="K681" s="120"/>
      <c r="L681" s="120"/>
      <c r="M681" s="122"/>
      <c r="N681" s="122"/>
      <c r="O681" s="121"/>
      <c r="P681" s="122"/>
      <c r="Q681" s="124"/>
      <c r="R681" s="124"/>
      <c r="S681" s="124"/>
      <c r="T681" s="124"/>
      <c r="U681" s="127"/>
      <c r="V681" s="127"/>
      <c r="W681" s="127"/>
      <c r="X681" s="127"/>
      <c r="Y681" s="364"/>
      <c r="Z681" s="364"/>
      <c r="AA681" s="364"/>
      <c r="AB681" s="364"/>
    </row>
    <row r="682" spans="2:28" ht="12.75" customHeight="1" x14ac:dyDescent="0.2">
      <c r="B682" s="120"/>
      <c r="C682" s="481"/>
      <c r="D682" s="120"/>
      <c r="E682" s="120"/>
      <c r="F682" s="120"/>
      <c r="G682" s="120"/>
      <c r="H682" s="120"/>
      <c r="I682" s="120"/>
      <c r="J682" s="120"/>
      <c r="K682" s="120"/>
      <c r="L682" s="120"/>
      <c r="M682" s="122"/>
      <c r="N682" s="122"/>
      <c r="O682" s="121"/>
      <c r="P682" s="122"/>
      <c r="Q682" s="124"/>
      <c r="R682" s="124"/>
      <c r="S682" s="124"/>
      <c r="T682" s="124"/>
      <c r="U682" s="127"/>
      <c r="V682" s="127"/>
      <c r="W682" s="127"/>
      <c r="X682" s="127"/>
      <c r="Y682" s="364"/>
      <c r="Z682" s="364"/>
      <c r="AA682" s="364"/>
      <c r="AB682" s="364"/>
    </row>
    <row r="683" spans="2:28" ht="12.75" customHeight="1" x14ac:dyDescent="0.2">
      <c r="B683" s="120"/>
      <c r="C683" s="481"/>
      <c r="D683" s="120"/>
      <c r="E683" s="120"/>
      <c r="F683" s="120"/>
      <c r="G683" s="120"/>
      <c r="H683" s="120"/>
      <c r="I683" s="120"/>
      <c r="J683" s="120"/>
      <c r="K683" s="120"/>
      <c r="L683" s="120"/>
      <c r="M683" s="122"/>
      <c r="N683" s="122"/>
      <c r="O683" s="121"/>
      <c r="P683" s="122"/>
      <c r="Q683" s="124"/>
      <c r="R683" s="124"/>
      <c r="S683" s="124"/>
      <c r="T683" s="124"/>
      <c r="U683" s="127"/>
      <c r="V683" s="127"/>
      <c r="W683" s="127"/>
      <c r="X683" s="127"/>
      <c r="Y683" s="364"/>
      <c r="Z683" s="364"/>
      <c r="AA683" s="364"/>
      <c r="AB683" s="364"/>
    </row>
    <row r="684" spans="2:28" ht="12.75" customHeight="1" x14ac:dyDescent="0.2">
      <c r="B684" s="120"/>
      <c r="C684" s="481"/>
      <c r="D684" s="120"/>
      <c r="E684" s="120"/>
      <c r="F684" s="120"/>
      <c r="G684" s="120"/>
      <c r="H684" s="120"/>
      <c r="I684" s="120"/>
      <c r="J684" s="120"/>
      <c r="K684" s="120"/>
      <c r="L684" s="120"/>
      <c r="M684" s="122"/>
      <c r="N684" s="122"/>
      <c r="O684" s="121"/>
      <c r="P684" s="122"/>
      <c r="Q684" s="124"/>
      <c r="R684" s="124"/>
      <c r="S684" s="124"/>
      <c r="T684" s="124"/>
      <c r="U684" s="127"/>
      <c r="V684" s="127"/>
      <c r="W684" s="127"/>
      <c r="X684" s="127"/>
      <c r="Y684" s="364"/>
      <c r="Z684" s="364"/>
      <c r="AA684" s="364"/>
      <c r="AB684" s="364"/>
    </row>
    <row r="685" spans="2:28" ht="12.75" customHeight="1" x14ac:dyDescent="0.2">
      <c r="B685" s="120"/>
      <c r="C685" s="481"/>
      <c r="D685" s="120"/>
      <c r="E685" s="120"/>
      <c r="F685" s="120"/>
      <c r="G685" s="120"/>
      <c r="H685" s="120"/>
      <c r="I685" s="120"/>
      <c r="J685" s="120"/>
      <c r="K685" s="120"/>
      <c r="L685" s="120"/>
      <c r="M685" s="122"/>
      <c r="N685" s="122"/>
      <c r="O685" s="121"/>
      <c r="P685" s="122"/>
      <c r="Q685" s="124"/>
      <c r="R685" s="124"/>
      <c r="S685" s="124"/>
      <c r="T685" s="124"/>
      <c r="U685" s="127"/>
      <c r="V685" s="127"/>
      <c r="W685" s="127"/>
      <c r="X685" s="127"/>
      <c r="Y685" s="364"/>
      <c r="Z685" s="364"/>
      <c r="AA685" s="364"/>
      <c r="AB685" s="364"/>
    </row>
    <row r="686" spans="2:28" ht="12.75" customHeight="1" x14ac:dyDescent="0.2">
      <c r="B686" s="120"/>
      <c r="C686" s="481"/>
      <c r="D686" s="120"/>
      <c r="E686" s="120"/>
      <c r="F686" s="120"/>
      <c r="G686" s="120"/>
      <c r="H686" s="120"/>
      <c r="I686" s="120"/>
      <c r="J686" s="120"/>
      <c r="K686" s="120"/>
      <c r="L686" s="120"/>
      <c r="M686" s="122"/>
      <c r="N686" s="122"/>
      <c r="O686" s="121"/>
      <c r="P686" s="122"/>
      <c r="Q686" s="124"/>
      <c r="R686" s="124"/>
      <c r="S686" s="124"/>
      <c r="T686" s="124"/>
      <c r="U686" s="127"/>
      <c r="V686" s="127"/>
      <c r="W686" s="127"/>
      <c r="X686" s="127"/>
      <c r="Y686" s="364"/>
      <c r="Z686" s="364"/>
      <c r="AA686" s="364"/>
      <c r="AB686" s="364"/>
    </row>
    <row r="687" spans="2:28" ht="12.75" customHeight="1" x14ac:dyDescent="0.2">
      <c r="B687" s="120"/>
      <c r="C687" s="481"/>
      <c r="D687" s="120"/>
      <c r="E687" s="120"/>
      <c r="F687" s="120"/>
      <c r="G687" s="120"/>
      <c r="H687" s="120"/>
      <c r="I687" s="120"/>
      <c r="J687" s="120"/>
      <c r="K687" s="120"/>
      <c r="L687" s="120"/>
      <c r="M687" s="122"/>
      <c r="N687" s="122"/>
      <c r="O687" s="121"/>
      <c r="P687" s="122"/>
      <c r="Q687" s="124"/>
      <c r="R687" s="124"/>
      <c r="S687" s="124"/>
      <c r="T687" s="124"/>
      <c r="U687" s="127"/>
      <c r="V687" s="127"/>
      <c r="W687" s="127"/>
      <c r="X687" s="127"/>
      <c r="Y687" s="364"/>
      <c r="Z687" s="364"/>
      <c r="AA687" s="364"/>
      <c r="AB687" s="364"/>
    </row>
    <row r="688" spans="2:28" ht="12.75" customHeight="1" x14ac:dyDescent="0.2">
      <c r="B688" s="120"/>
      <c r="C688" s="481"/>
      <c r="D688" s="120"/>
      <c r="E688" s="120"/>
      <c r="F688" s="120"/>
      <c r="G688" s="120"/>
      <c r="H688" s="120"/>
      <c r="I688" s="120"/>
      <c r="J688" s="120"/>
      <c r="K688" s="120"/>
      <c r="L688" s="120"/>
      <c r="M688" s="122"/>
      <c r="N688" s="122"/>
      <c r="O688" s="121"/>
      <c r="P688" s="122"/>
      <c r="Q688" s="124"/>
      <c r="R688" s="124"/>
      <c r="S688" s="124"/>
      <c r="T688" s="124"/>
      <c r="U688" s="127"/>
      <c r="V688" s="127"/>
      <c r="W688" s="127"/>
      <c r="X688" s="127"/>
      <c r="Y688" s="364"/>
      <c r="Z688" s="364"/>
      <c r="AA688" s="364"/>
      <c r="AB688" s="364"/>
    </row>
    <row r="689" spans="2:28" ht="12.75" customHeight="1" x14ac:dyDescent="0.2">
      <c r="B689" s="120"/>
      <c r="C689" s="481"/>
      <c r="D689" s="120"/>
      <c r="E689" s="120"/>
      <c r="F689" s="120"/>
      <c r="G689" s="120"/>
      <c r="H689" s="120"/>
      <c r="I689" s="120"/>
      <c r="J689" s="120"/>
      <c r="K689" s="120"/>
      <c r="L689" s="120"/>
      <c r="M689" s="122"/>
      <c r="N689" s="122"/>
      <c r="O689" s="121"/>
      <c r="P689" s="122"/>
      <c r="Q689" s="124"/>
      <c r="R689" s="124"/>
      <c r="S689" s="124"/>
      <c r="T689" s="124"/>
      <c r="U689" s="127"/>
      <c r="V689" s="127"/>
      <c r="W689" s="127"/>
      <c r="X689" s="127"/>
      <c r="Y689" s="364"/>
      <c r="Z689" s="364"/>
      <c r="AA689" s="364"/>
      <c r="AB689" s="364"/>
    </row>
    <row r="690" spans="2:28" ht="12.75" customHeight="1" x14ac:dyDescent="0.2">
      <c r="B690" s="120"/>
      <c r="C690" s="481"/>
      <c r="D690" s="120"/>
      <c r="E690" s="120"/>
      <c r="F690" s="120"/>
      <c r="G690" s="120"/>
      <c r="H690" s="120"/>
      <c r="I690" s="120"/>
      <c r="J690" s="120"/>
      <c r="K690" s="120"/>
      <c r="L690" s="120"/>
      <c r="M690" s="122"/>
      <c r="N690" s="122"/>
      <c r="O690" s="121"/>
      <c r="P690" s="122"/>
      <c r="Q690" s="124"/>
      <c r="R690" s="124"/>
      <c r="S690" s="124"/>
      <c r="T690" s="124"/>
      <c r="U690" s="127"/>
      <c r="V690" s="127"/>
      <c r="W690" s="127"/>
      <c r="X690" s="127"/>
      <c r="Y690" s="364"/>
      <c r="Z690" s="364"/>
      <c r="AA690" s="364"/>
      <c r="AB690" s="364"/>
    </row>
    <row r="691" spans="2:28" ht="12.75" customHeight="1" x14ac:dyDescent="0.2">
      <c r="B691" s="482"/>
      <c r="C691" s="483"/>
      <c r="D691" s="480"/>
      <c r="E691" s="376"/>
      <c r="F691" s="120"/>
      <c r="G691" s="120"/>
      <c r="H691" s="120"/>
      <c r="I691" s="120"/>
      <c r="J691" s="120"/>
      <c r="K691" s="120"/>
      <c r="L691" s="120"/>
      <c r="M691" s="121"/>
      <c r="N691" s="121"/>
      <c r="O691" s="121"/>
      <c r="P691" s="122"/>
      <c r="Q691" s="124"/>
      <c r="R691" s="124"/>
      <c r="S691" s="123"/>
      <c r="T691" s="123"/>
      <c r="U691" s="127"/>
      <c r="V691" s="127"/>
      <c r="W691" s="127"/>
      <c r="X691" s="127"/>
      <c r="Y691" s="364"/>
      <c r="Z691" s="364"/>
      <c r="AA691" s="364"/>
      <c r="AB691" s="364"/>
    </row>
    <row r="692" spans="2:28" ht="12.75" customHeight="1" x14ac:dyDescent="0.2">
      <c r="B692" s="482"/>
      <c r="C692" s="483"/>
      <c r="D692" s="480"/>
      <c r="E692" s="376"/>
      <c r="F692" s="120"/>
      <c r="G692" s="120"/>
      <c r="H692" s="120"/>
      <c r="I692" s="120"/>
      <c r="J692" s="120"/>
      <c r="K692" s="120"/>
      <c r="L692" s="120"/>
      <c r="M692" s="121"/>
      <c r="N692" s="121"/>
      <c r="O692" s="121"/>
      <c r="P692" s="122"/>
      <c r="Q692" s="124"/>
      <c r="R692" s="124"/>
      <c r="S692" s="123"/>
      <c r="T692" s="123"/>
      <c r="U692" s="127"/>
      <c r="V692" s="127"/>
      <c r="W692" s="127"/>
      <c r="X692" s="127"/>
      <c r="Y692" s="364"/>
      <c r="Z692" s="364"/>
      <c r="AA692" s="364"/>
      <c r="AB692" s="364"/>
    </row>
    <row r="693" spans="2:28" ht="12.75" customHeight="1" x14ac:dyDescent="0.2">
      <c r="B693" s="482"/>
      <c r="C693" s="483"/>
      <c r="D693" s="480"/>
      <c r="E693" s="376"/>
      <c r="F693" s="120"/>
      <c r="G693" s="120"/>
      <c r="H693" s="120"/>
      <c r="I693" s="120"/>
      <c r="J693" s="120"/>
      <c r="K693" s="120"/>
      <c r="L693" s="120"/>
      <c r="M693" s="121"/>
      <c r="N693" s="121"/>
      <c r="O693" s="121"/>
      <c r="P693" s="122"/>
      <c r="Q693" s="124"/>
      <c r="R693" s="124"/>
      <c r="S693" s="123"/>
      <c r="T693" s="123"/>
      <c r="U693" s="127"/>
      <c r="V693" s="127"/>
      <c r="W693" s="127"/>
      <c r="X693" s="127"/>
      <c r="Y693" s="364"/>
      <c r="Z693" s="364"/>
      <c r="AA693" s="364"/>
      <c r="AB693" s="364"/>
    </row>
    <row r="694" spans="2:28" ht="12.75" customHeight="1" x14ac:dyDescent="0.2">
      <c r="B694" s="482"/>
      <c r="C694" s="483"/>
      <c r="D694" s="480"/>
      <c r="E694" s="376"/>
      <c r="F694" s="120"/>
      <c r="G694" s="120"/>
      <c r="H694" s="120"/>
      <c r="I694" s="120"/>
      <c r="J694" s="120"/>
      <c r="K694" s="120"/>
      <c r="L694" s="120"/>
      <c r="M694" s="121"/>
      <c r="N694" s="121"/>
      <c r="O694" s="121"/>
      <c r="P694" s="122"/>
      <c r="Q694" s="124"/>
      <c r="R694" s="124"/>
      <c r="S694" s="123"/>
      <c r="T694" s="123"/>
      <c r="U694" s="127"/>
      <c r="V694" s="127"/>
      <c r="W694" s="127"/>
      <c r="X694" s="127"/>
      <c r="Y694" s="364"/>
      <c r="Z694" s="364"/>
      <c r="AA694" s="364"/>
      <c r="AB694" s="364"/>
    </row>
    <row r="695" spans="2:28" ht="12.75" customHeight="1" x14ac:dyDescent="0.2">
      <c r="B695" s="482"/>
      <c r="C695" s="483"/>
      <c r="D695" s="480"/>
      <c r="E695" s="376"/>
      <c r="F695" s="120"/>
      <c r="G695" s="120"/>
      <c r="H695" s="120"/>
      <c r="I695" s="120"/>
      <c r="J695" s="120"/>
      <c r="K695" s="120"/>
      <c r="L695" s="120"/>
      <c r="M695" s="121"/>
      <c r="N695" s="121"/>
      <c r="O695" s="121"/>
      <c r="P695" s="122"/>
      <c r="Q695" s="124"/>
      <c r="R695" s="124"/>
      <c r="S695" s="123"/>
      <c r="T695" s="123"/>
      <c r="U695" s="127"/>
      <c r="V695" s="127"/>
      <c r="W695" s="127"/>
      <c r="X695" s="127"/>
      <c r="Y695" s="364"/>
      <c r="Z695" s="364"/>
      <c r="AA695" s="364"/>
      <c r="AB695" s="364"/>
    </row>
    <row r="696" spans="2:28" ht="12.75" customHeight="1" x14ac:dyDescent="0.2">
      <c r="B696" s="482"/>
      <c r="C696" s="483"/>
      <c r="D696" s="480"/>
      <c r="E696" s="376"/>
      <c r="F696" s="120"/>
      <c r="G696" s="120"/>
      <c r="H696" s="120"/>
      <c r="I696" s="120"/>
      <c r="J696" s="120"/>
      <c r="K696" s="120"/>
      <c r="L696" s="120"/>
      <c r="M696" s="121"/>
      <c r="N696" s="121"/>
      <c r="O696" s="121"/>
      <c r="P696" s="122"/>
      <c r="Q696" s="124"/>
      <c r="R696" s="124"/>
      <c r="S696" s="123"/>
      <c r="T696" s="123"/>
      <c r="U696" s="127"/>
      <c r="V696" s="127"/>
      <c r="W696" s="127"/>
      <c r="X696" s="127"/>
      <c r="Y696" s="364"/>
      <c r="Z696" s="364"/>
      <c r="AA696" s="364"/>
      <c r="AB696" s="364"/>
    </row>
    <row r="697" spans="2:28" ht="12.75" customHeight="1" x14ac:dyDescent="0.2">
      <c r="B697" s="482"/>
      <c r="C697" s="483"/>
      <c r="D697" s="480"/>
      <c r="E697" s="376"/>
      <c r="F697" s="120"/>
      <c r="G697" s="120"/>
      <c r="H697" s="120"/>
      <c r="I697" s="120"/>
      <c r="J697" s="120"/>
      <c r="K697" s="120"/>
      <c r="L697" s="120"/>
      <c r="M697" s="121"/>
      <c r="N697" s="121"/>
      <c r="O697" s="121"/>
      <c r="P697" s="122"/>
      <c r="Q697" s="124"/>
      <c r="R697" s="124"/>
      <c r="S697" s="123"/>
      <c r="T697" s="123"/>
      <c r="U697" s="127"/>
      <c r="V697" s="127"/>
      <c r="W697" s="127"/>
      <c r="X697" s="127"/>
      <c r="Y697" s="364"/>
      <c r="Z697" s="364"/>
      <c r="AA697" s="364"/>
      <c r="AB697" s="364"/>
    </row>
    <row r="698" spans="2:28" ht="12.75" customHeight="1" x14ac:dyDescent="0.2">
      <c r="B698" s="482"/>
      <c r="C698" s="483"/>
      <c r="D698" s="480"/>
      <c r="E698" s="376"/>
      <c r="F698" s="120"/>
      <c r="G698" s="120"/>
      <c r="H698" s="120"/>
      <c r="I698" s="120"/>
      <c r="J698" s="120"/>
      <c r="K698" s="120"/>
      <c r="L698" s="120"/>
      <c r="M698" s="121"/>
      <c r="N698" s="121"/>
      <c r="O698" s="121"/>
      <c r="P698" s="122"/>
      <c r="Q698" s="124"/>
      <c r="R698" s="124"/>
      <c r="S698" s="123"/>
      <c r="T698" s="123"/>
      <c r="U698" s="127"/>
      <c r="V698" s="127"/>
      <c r="W698" s="127"/>
      <c r="X698" s="127"/>
      <c r="Y698" s="364"/>
      <c r="Z698" s="364"/>
      <c r="AA698" s="364"/>
      <c r="AB698" s="364"/>
    </row>
    <row r="699" spans="2:28" ht="12.75" customHeight="1" x14ac:dyDescent="0.2">
      <c r="B699" s="482"/>
      <c r="C699" s="483"/>
      <c r="D699" s="480"/>
      <c r="E699" s="376"/>
      <c r="F699" s="120"/>
      <c r="G699" s="120"/>
      <c r="H699" s="120"/>
      <c r="I699" s="120"/>
      <c r="J699" s="120"/>
      <c r="K699" s="120"/>
      <c r="L699" s="120"/>
      <c r="M699" s="121"/>
      <c r="N699" s="121"/>
      <c r="O699" s="121"/>
      <c r="P699" s="122"/>
      <c r="Q699" s="124"/>
      <c r="R699" s="124"/>
      <c r="S699" s="123"/>
      <c r="T699" s="123"/>
      <c r="U699" s="127"/>
      <c r="V699" s="127"/>
      <c r="W699" s="127"/>
      <c r="X699" s="127"/>
      <c r="Y699" s="364"/>
      <c r="Z699" s="364"/>
      <c r="AA699" s="364"/>
      <c r="AB699" s="364"/>
    </row>
    <row r="700" spans="2:28" ht="12.75" customHeight="1" x14ac:dyDescent="0.2">
      <c r="B700" s="482"/>
      <c r="C700" s="483"/>
      <c r="D700" s="480"/>
      <c r="E700" s="376"/>
      <c r="F700" s="120"/>
      <c r="G700" s="120"/>
      <c r="H700" s="120"/>
      <c r="I700" s="120"/>
      <c r="J700" s="120"/>
      <c r="K700" s="120"/>
      <c r="L700" s="120"/>
      <c r="M700" s="121"/>
      <c r="N700" s="121"/>
      <c r="O700" s="121"/>
      <c r="P700" s="122"/>
      <c r="Q700" s="124"/>
      <c r="R700" s="124"/>
      <c r="S700" s="123"/>
      <c r="T700" s="123"/>
      <c r="U700" s="127"/>
      <c r="V700" s="127"/>
      <c r="W700" s="127"/>
      <c r="X700" s="127"/>
      <c r="Y700" s="364"/>
      <c r="Z700" s="364"/>
      <c r="AA700" s="364"/>
      <c r="AB700" s="364"/>
    </row>
    <row r="701" spans="2:28" ht="12.75" customHeight="1" x14ac:dyDescent="0.2">
      <c r="B701" s="482"/>
      <c r="C701" s="483"/>
      <c r="D701" s="480"/>
      <c r="E701" s="376"/>
      <c r="F701" s="120"/>
      <c r="G701" s="120"/>
      <c r="H701" s="120"/>
      <c r="I701" s="120"/>
      <c r="J701" s="120"/>
      <c r="K701" s="120"/>
      <c r="L701" s="120"/>
      <c r="M701" s="121"/>
      <c r="N701" s="121"/>
      <c r="O701" s="121"/>
      <c r="P701" s="122"/>
      <c r="Q701" s="124"/>
      <c r="R701" s="124"/>
      <c r="S701" s="123"/>
      <c r="T701" s="123"/>
      <c r="U701" s="127"/>
      <c r="V701" s="127"/>
      <c r="W701" s="127"/>
      <c r="X701" s="127"/>
      <c r="Y701" s="364"/>
      <c r="Z701" s="364"/>
      <c r="AA701" s="364"/>
      <c r="AB701" s="364"/>
    </row>
    <row r="702" spans="2:28" ht="12.75" customHeight="1" x14ac:dyDescent="0.2">
      <c r="B702" s="482"/>
      <c r="C702" s="483"/>
      <c r="D702" s="480"/>
      <c r="E702" s="376"/>
      <c r="F702" s="120"/>
      <c r="G702" s="120"/>
      <c r="H702" s="120"/>
      <c r="I702" s="120"/>
      <c r="J702" s="120"/>
      <c r="K702" s="120"/>
      <c r="L702" s="120"/>
      <c r="M702" s="121"/>
      <c r="N702" s="121"/>
      <c r="O702" s="121"/>
      <c r="P702" s="122"/>
      <c r="Q702" s="124"/>
      <c r="R702" s="124"/>
      <c r="S702" s="123"/>
      <c r="T702" s="124"/>
      <c r="U702" s="127"/>
      <c r="V702" s="127"/>
      <c r="W702" s="127"/>
      <c r="X702" s="127"/>
      <c r="Y702" s="364"/>
      <c r="Z702" s="364"/>
      <c r="AA702" s="364"/>
      <c r="AB702" s="364"/>
    </row>
    <row r="703" spans="2:28" ht="12.75" customHeight="1" x14ac:dyDescent="0.2">
      <c r="B703" s="482"/>
      <c r="C703" s="484"/>
      <c r="D703" s="480"/>
      <c r="E703" s="376"/>
      <c r="F703" s="120"/>
      <c r="G703" s="120"/>
      <c r="H703" s="120"/>
      <c r="I703" s="120"/>
      <c r="J703" s="120"/>
      <c r="K703" s="120"/>
      <c r="L703" s="120"/>
      <c r="M703" s="121"/>
      <c r="N703" s="121"/>
      <c r="O703" s="121"/>
      <c r="P703" s="122"/>
      <c r="Q703" s="124"/>
      <c r="R703" s="124"/>
      <c r="S703" s="123"/>
      <c r="T703" s="124"/>
      <c r="U703" s="127"/>
      <c r="V703" s="127"/>
      <c r="W703" s="127"/>
      <c r="X703" s="127"/>
      <c r="Y703" s="364"/>
      <c r="Z703" s="364"/>
      <c r="AA703" s="364"/>
      <c r="AB703" s="364"/>
    </row>
    <row r="704" spans="2:28" ht="12.75" customHeight="1" x14ac:dyDescent="0.2">
      <c r="B704" s="120"/>
      <c r="C704" s="120"/>
      <c r="D704" s="120"/>
      <c r="E704" s="120"/>
      <c r="F704" s="120"/>
      <c r="G704" s="120"/>
      <c r="H704" s="120"/>
      <c r="I704" s="120"/>
      <c r="J704" s="120"/>
      <c r="K704" s="120"/>
      <c r="L704" s="120"/>
      <c r="M704" s="122"/>
      <c r="N704" s="122"/>
      <c r="O704" s="122"/>
      <c r="P704" s="122"/>
      <c r="Q704" s="124"/>
      <c r="R704" s="124"/>
      <c r="S704" s="124"/>
      <c r="T704" s="124"/>
      <c r="U704" s="127"/>
      <c r="V704" s="127"/>
      <c r="W704" s="127"/>
      <c r="X704" s="127"/>
      <c r="Y704" s="364"/>
      <c r="Z704" s="364"/>
      <c r="AA704" s="364"/>
      <c r="AB704" s="364"/>
    </row>
    <row r="705" spans="2:28" ht="12.75" customHeight="1" x14ac:dyDescent="0.2">
      <c r="B705" s="120"/>
      <c r="C705" s="120"/>
      <c r="D705" s="120"/>
      <c r="E705" s="120"/>
      <c r="F705" s="120"/>
      <c r="G705" s="120"/>
      <c r="H705" s="120"/>
      <c r="I705" s="120"/>
      <c r="J705" s="120"/>
      <c r="K705" s="120"/>
      <c r="L705" s="120"/>
      <c r="M705" s="122"/>
      <c r="N705" s="122"/>
      <c r="O705" s="122"/>
      <c r="P705" s="122"/>
      <c r="Q705" s="124"/>
      <c r="R705" s="124"/>
      <c r="S705" s="124"/>
      <c r="T705" s="124"/>
      <c r="U705" s="127"/>
      <c r="V705" s="127"/>
      <c r="W705" s="127"/>
      <c r="X705" s="127"/>
      <c r="Y705" s="364"/>
      <c r="Z705" s="364"/>
      <c r="AA705" s="364"/>
      <c r="AB705" s="364"/>
    </row>
    <row r="706" spans="2:28" ht="12.75" customHeight="1" x14ac:dyDescent="0.2">
      <c r="B706" s="120"/>
      <c r="C706" s="120"/>
      <c r="D706" s="120"/>
      <c r="E706" s="120"/>
      <c r="F706" s="120"/>
      <c r="G706" s="120"/>
      <c r="H706" s="120"/>
      <c r="I706" s="120"/>
      <c r="J706" s="120"/>
      <c r="K706" s="120"/>
      <c r="L706" s="120"/>
      <c r="M706" s="122"/>
      <c r="N706" s="122"/>
      <c r="O706" s="122"/>
      <c r="P706" s="122"/>
      <c r="Q706" s="124"/>
      <c r="R706" s="124"/>
      <c r="S706" s="124"/>
      <c r="T706" s="124"/>
      <c r="U706" s="127"/>
      <c r="V706" s="127"/>
      <c r="W706" s="127"/>
      <c r="X706" s="127"/>
      <c r="Y706" s="364"/>
      <c r="Z706" s="364"/>
      <c r="AA706" s="364"/>
      <c r="AB706" s="364"/>
    </row>
    <row r="707" spans="2:28" ht="12.75" customHeight="1" x14ac:dyDescent="0.2">
      <c r="B707" s="120"/>
      <c r="C707" s="120"/>
      <c r="D707" s="120"/>
      <c r="E707" s="120"/>
      <c r="F707" s="120"/>
      <c r="G707" s="120"/>
      <c r="H707" s="120"/>
      <c r="I707" s="120"/>
      <c r="J707" s="120"/>
      <c r="K707" s="120"/>
      <c r="L707" s="120"/>
      <c r="M707" s="122"/>
      <c r="N707" s="122"/>
      <c r="O707" s="122"/>
      <c r="P707" s="122"/>
      <c r="Q707" s="124"/>
      <c r="R707" s="124"/>
      <c r="S707" s="124"/>
      <c r="T707" s="124"/>
      <c r="U707" s="127"/>
      <c r="V707" s="127"/>
      <c r="W707" s="127"/>
      <c r="X707" s="127"/>
      <c r="Y707" s="364"/>
      <c r="Z707" s="364"/>
      <c r="AA707" s="364"/>
      <c r="AB707" s="364"/>
    </row>
    <row r="708" spans="2:28" ht="12.75" customHeight="1" x14ac:dyDescent="0.2">
      <c r="B708" s="120"/>
      <c r="C708" s="120"/>
      <c r="D708" s="120"/>
      <c r="E708" s="120"/>
      <c r="F708" s="120"/>
      <c r="G708" s="120"/>
      <c r="H708" s="120"/>
      <c r="I708" s="120"/>
      <c r="J708" s="120"/>
      <c r="K708" s="120"/>
      <c r="L708" s="120"/>
      <c r="M708" s="122"/>
      <c r="N708" s="122"/>
      <c r="O708" s="122"/>
      <c r="P708" s="122"/>
      <c r="Q708" s="124"/>
      <c r="R708" s="124"/>
      <c r="S708" s="124"/>
      <c r="T708" s="124"/>
      <c r="U708" s="127"/>
      <c r="V708" s="127"/>
      <c r="W708" s="127"/>
      <c r="X708" s="127"/>
      <c r="Y708" s="364"/>
      <c r="Z708" s="364"/>
      <c r="AA708" s="364"/>
      <c r="AB708" s="364"/>
    </row>
    <row r="709" spans="2:28" ht="12.75" customHeight="1" x14ac:dyDescent="0.2">
      <c r="B709" s="120"/>
      <c r="C709" s="120"/>
      <c r="D709" s="120"/>
      <c r="E709" s="120"/>
      <c r="F709" s="120"/>
      <c r="G709" s="120"/>
      <c r="H709" s="120"/>
      <c r="I709" s="120"/>
      <c r="J709" s="120"/>
      <c r="K709" s="120"/>
      <c r="L709" s="120"/>
      <c r="M709" s="122"/>
      <c r="N709" s="122"/>
      <c r="O709" s="122"/>
      <c r="P709" s="122"/>
      <c r="Q709" s="124"/>
      <c r="R709" s="124"/>
      <c r="S709" s="124"/>
      <c r="T709" s="124"/>
      <c r="U709" s="127"/>
      <c r="V709" s="127"/>
      <c r="W709" s="127"/>
      <c r="X709" s="127"/>
      <c r="Y709" s="364"/>
      <c r="Z709" s="364"/>
      <c r="AA709" s="364"/>
      <c r="AB709" s="364"/>
    </row>
    <row r="710" spans="2:28" ht="12.75" customHeight="1" x14ac:dyDescent="0.2">
      <c r="B710" s="120"/>
      <c r="C710" s="120"/>
      <c r="D710" s="120"/>
      <c r="E710" s="120"/>
      <c r="F710" s="120"/>
      <c r="G710" s="120"/>
      <c r="H710" s="120"/>
      <c r="I710" s="120"/>
      <c r="J710" s="120"/>
      <c r="K710" s="120"/>
      <c r="L710" s="120"/>
      <c r="M710" s="122"/>
      <c r="N710" s="122"/>
      <c r="O710" s="122"/>
      <c r="P710" s="122"/>
      <c r="Q710" s="124"/>
      <c r="R710" s="124"/>
      <c r="S710" s="124"/>
      <c r="T710" s="124"/>
      <c r="U710" s="127"/>
      <c r="V710" s="127"/>
      <c r="W710" s="127"/>
      <c r="X710" s="127"/>
      <c r="Y710" s="364"/>
      <c r="Z710" s="364"/>
      <c r="AA710" s="364"/>
      <c r="AB710" s="364"/>
    </row>
    <row r="711" spans="2:28" ht="12.75" customHeight="1" x14ac:dyDescent="0.2">
      <c r="B711" s="120"/>
      <c r="C711" s="120"/>
      <c r="D711" s="120"/>
      <c r="E711" s="120"/>
      <c r="F711" s="120"/>
      <c r="G711" s="120"/>
      <c r="H711" s="120"/>
      <c r="I711" s="120"/>
      <c r="J711" s="120"/>
      <c r="K711" s="120"/>
      <c r="L711" s="120"/>
      <c r="M711" s="122"/>
      <c r="N711" s="122"/>
      <c r="O711" s="122"/>
      <c r="P711" s="122"/>
      <c r="Q711" s="124"/>
      <c r="R711" s="124"/>
      <c r="S711" s="124"/>
      <c r="T711" s="124"/>
      <c r="U711" s="127"/>
      <c r="V711" s="127"/>
      <c r="W711" s="127"/>
      <c r="X711" s="127"/>
      <c r="Y711" s="364"/>
      <c r="Z711" s="364"/>
      <c r="AA711" s="364"/>
      <c r="AB711" s="364"/>
    </row>
    <row r="712" spans="2:28" ht="12.75" customHeight="1" x14ac:dyDescent="0.2">
      <c r="B712" s="120"/>
      <c r="C712" s="120"/>
      <c r="D712" s="120"/>
      <c r="E712" s="120"/>
      <c r="F712" s="120"/>
      <c r="G712" s="120"/>
      <c r="H712" s="120"/>
      <c r="I712" s="120"/>
      <c r="J712" s="120"/>
      <c r="K712" s="120"/>
      <c r="L712" s="120"/>
      <c r="M712" s="122"/>
      <c r="N712" s="122"/>
      <c r="O712" s="122"/>
      <c r="P712" s="122"/>
      <c r="Q712" s="124"/>
      <c r="R712" s="124"/>
      <c r="S712" s="124"/>
      <c r="T712" s="124"/>
      <c r="U712" s="127"/>
      <c r="V712" s="127"/>
      <c r="W712" s="127"/>
      <c r="X712" s="127"/>
      <c r="Y712" s="364"/>
      <c r="Z712" s="364"/>
      <c r="AA712" s="364"/>
      <c r="AB712" s="364"/>
    </row>
    <row r="713" spans="2:28" ht="12.75" customHeight="1" x14ac:dyDescent="0.2">
      <c r="B713" s="120"/>
      <c r="C713" s="120"/>
      <c r="D713" s="120"/>
      <c r="E713" s="120"/>
      <c r="F713" s="120"/>
      <c r="G713" s="120"/>
      <c r="H713" s="120"/>
      <c r="I713" s="120"/>
      <c r="J713" s="120"/>
      <c r="K713" s="120"/>
      <c r="L713" s="120"/>
      <c r="M713" s="122"/>
      <c r="N713" s="122"/>
      <c r="O713" s="122"/>
      <c r="P713" s="122"/>
      <c r="Q713" s="124"/>
      <c r="R713" s="124"/>
      <c r="S713" s="124"/>
      <c r="T713" s="124"/>
      <c r="U713" s="127"/>
      <c r="V713" s="127"/>
      <c r="W713" s="127"/>
      <c r="X713" s="127"/>
      <c r="Y713" s="364"/>
      <c r="Z713" s="364"/>
      <c r="AA713" s="364"/>
      <c r="AB713" s="364"/>
    </row>
    <row r="714" spans="2:28" ht="12.75" customHeight="1" x14ac:dyDescent="0.2">
      <c r="B714" s="120"/>
      <c r="C714" s="120"/>
      <c r="D714" s="120"/>
      <c r="E714" s="120"/>
      <c r="F714" s="120"/>
      <c r="G714" s="120"/>
      <c r="H714" s="120"/>
      <c r="I714" s="120"/>
      <c r="J714" s="120"/>
      <c r="K714" s="120"/>
      <c r="L714" s="120"/>
      <c r="M714" s="122"/>
      <c r="N714" s="122"/>
      <c r="O714" s="122"/>
      <c r="P714" s="122"/>
      <c r="Q714" s="124"/>
      <c r="R714" s="124"/>
      <c r="S714" s="124"/>
      <c r="T714" s="124"/>
      <c r="U714" s="127"/>
      <c r="V714" s="127"/>
      <c r="W714" s="127"/>
      <c r="X714" s="127"/>
      <c r="Y714" s="364"/>
      <c r="Z714" s="364"/>
      <c r="AA714" s="364"/>
      <c r="AB714" s="364"/>
    </row>
    <row r="715" spans="2:28" ht="12.75" customHeight="1" x14ac:dyDescent="0.2">
      <c r="B715" s="120"/>
      <c r="C715" s="120"/>
      <c r="D715" s="120"/>
      <c r="E715" s="120"/>
      <c r="F715" s="120"/>
      <c r="G715" s="120"/>
      <c r="H715" s="120"/>
      <c r="I715" s="120"/>
      <c r="J715" s="120"/>
      <c r="K715" s="120"/>
      <c r="L715" s="120"/>
      <c r="M715" s="122"/>
      <c r="N715" s="122"/>
      <c r="O715" s="122"/>
      <c r="P715" s="122"/>
      <c r="Q715" s="124"/>
      <c r="R715" s="124"/>
      <c r="S715" s="124"/>
      <c r="T715" s="124"/>
      <c r="U715" s="127"/>
      <c r="V715" s="127"/>
      <c r="W715" s="127"/>
      <c r="X715" s="127"/>
      <c r="Y715" s="364"/>
      <c r="Z715" s="364"/>
      <c r="AA715" s="364"/>
      <c r="AB715" s="364"/>
    </row>
    <row r="716" spans="2:28" ht="12.75" customHeight="1" x14ac:dyDescent="0.2">
      <c r="B716" s="120"/>
      <c r="C716" s="120"/>
      <c r="D716" s="120"/>
      <c r="E716" s="120"/>
      <c r="F716" s="120"/>
      <c r="G716" s="120"/>
      <c r="H716" s="120"/>
      <c r="I716" s="120"/>
      <c r="J716" s="120"/>
      <c r="K716" s="120"/>
      <c r="L716" s="120"/>
      <c r="M716" s="122"/>
      <c r="N716" s="122"/>
      <c r="O716" s="122"/>
      <c r="P716" s="122"/>
      <c r="Q716" s="124"/>
      <c r="R716" s="124"/>
      <c r="S716" s="124"/>
      <c r="T716" s="124"/>
      <c r="U716" s="127"/>
      <c r="V716" s="127"/>
      <c r="W716" s="127"/>
      <c r="X716" s="127"/>
      <c r="Y716" s="364"/>
      <c r="Z716" s="364"/>
      <c r="AA716" s="364"/>
      <c r="AB716" s="364"/>
    </row>
    <row r="717" spans="2:28" ht="12.75" customHeight="1" x14ac:dyDescent="0.2">
      <c r="B717" s="120"/>
      <c r="C717" s="120"/>
      <c r="D717" s="120"/>
      <c r="E717" s="120"/>
      <c r="F717" s="120"/>
      <c r="G717" s="120"/>
      <c r="H717" s="120"/>
      <c r="I717" s="120"/>
      <c r="J717" s="120"/>
      <c r="K717" s="120"/>
      <c r="L717" s="120"/>
      <c r="M717" s="122"/>
      <c r="N717" s="122"/>
      <c r="O717" s="122"/>
      <c r="P717" s="122"/>
      <c r="Q717" s="124"/>
      <c r="R717" s="124"/>
      <c r="S717" s="124"/>
      <c r="T717" s="124"/>
      <c r="U717" s="127"/>
      <c r="V717" s="127"/>
      <c r="W717" s="127"/>
      <c r="X717" s="127"/>
      <c r="Y717" s="364"/>
      <c r="Z717" s="364"/>
      <c r="AA717" s="364"/>
      <c r="AB717" s="364"/>
    </row>
    <row r="718" spans="2:28" ht="12.75" customHeight="1" x14ac:dyDescent="0.2">
      <c r="B718" s="120"/>
      <c r="C718" s="120"/>
      <c r="D718" s="120"/>
      <c r="E718" s="120"/>
      <c r="F718" s="120"/>
      <c r="G718" s="120"/>
      <c r="H718" s="120"/>
      <c r="I718" s="120"/>
      <c r="J718" s="120"/>
      <c r="K718" s="120"/>
      <c r="L718" s="120"/>
      <c r="M718" s="122"/>
      <c r="N718" s="122"/>
      <c r="O718" s="122"/>
      <c r="P718" s="122"/>
      <c r="Q718" s="124"/>
      <c r="R718" s="124"/>
      <c r="S718" s="124"/>
      <c r="T718" s="124"/>
      <c r="U718" s="127"/>
      <c r="V718" s="127"/>
      <c r="W718" s="127"/>
      <c r="X718" s="127"/>
      <c r="Y718" s="364"/>
      <c r="Z718" s="364"/>
      <c r="AA718" s="364"/>
      <c r="AB718" s="364"/>
    </row>
    <row r="719" spans="2:28" ht="12.75" customHeight="1" x14ac:dyDescent="0.2">
      <c r="B719" s="120"/>
      <c r="C719" s="120"/>
      <c r="D719" s="120"/>
      <c r="E719" s="120"/>
      <c r="F719" s="120"/>
      <c r="G719" s="120"/>
      <c r="H719" s="120"/>
      <c r="I719" s="120"/>
      <c r="J719" s="120"/>
      <c r="K719" s="120"/>
      <c r="L719" s="120"/>
      <c r="M719" s="122"/>
      <c r="N719" s="122"/>
      <c r="O719" s="122"/>
      <c r="P719" s="122"/>
      <c r="Q719" s="124"/>
      <c r="R719" s="124"/>
      <c r="S719" s="124"/>
      <c r="T719" s="124"/>
      <c r="U719" s="127"/>
      <c r="V719" s="127"/>
      <c r="W719" s="127"/>
      <c r="X719" s="127"/>
      <c r="Y719" s="364"/>
      <c r="Z719" s="364"/>
      <c r="AA719" s="364"/>
      <c r="AB719" s="364"/>
    </row>
    <row r="720" spans="2:28" ht="12.75" customHeight="1" x14ac:dyDescent="0.2">
      <c r="B720" s="120"/>
      <c r="C720" s="120"/>
      <c r="D720" s="120"/>
      <c r="E720" s="120"/>
      <c r="F720" s="120"/>
      <c r="G720" s="120"/>
      <c r="H720" s="120"/>
      <c r="I720" s="120"/>
      <c r="J720" s="120"/>
      <c r="K720" s="120"/>
      <c r="L720" s="120"/>
      <c r="M720" s="122"/>
      <c r="N720" s="122"/>
      <c r="O720" s="122"/>
      <c r="P720" s="122"/>
      <c r="Q720" s="124"/>
      <c r="R720" s="124"/>
      <c r="S720" s="124"/>
      <c r="T720" s="124"/>
      <c r="U720" s="127"/>
      <c r="V720" s="127"/>
      <c r="W720" s="127"/>
      <c r="X720" s="127"/>
      <c r="Y720" s="364"/>
      <c r="Z720" s="364"/>
      <c r="AA720" s="364"/>
      <c r="AB720" s="364"/>
    </row>
    <row r="721" spans="2:28" ht="12.75" customHeight="1" x14ac:dyDescent="0.2">
      <c r="B721" s="120"/>
      <c r="C721" s="120"/>
      <c r="D721" s="120"/>
      <c r="E721" s="120"/>
      <c r="F721" s="120"/>
      <c r="G721" s="120"/>
      <c r="H721" s="120"/>
      <c r="I721" s="120"/>
      <c r="J721" s="120"/>
      <c r="K721" s="120"/>
      <c r="L721" s="120"/>
      <c r="M721" s="122"/>
      <c r="N721" s="122"/>
      <c r="O721" s="122"/>
      <c r="P721" s="122"/>
      <c r="Q721" s="124"/>
      <c r="R721" s="124"/>
      <c r="S721" s="124"/>
      <c r="T721" s="124"/>
      <c r="U721" s="127"/>
      <c r="V721" s="127"/>
      <c r="W721" s="127"/>
      <c r="X721" s="127"/>
      <c r="Y721" s="364"/>
      <c r="Z721" s="364"/>
      <c r="AA721" s="364"/>
      <c r="AB721" s="364"/>
    </row>
    <row r="722" spans="2:28" ht="12.75" customHeight="1" x14ac:dyDescent="0.2">
      <c r="B722" s="120"/>
      <c r="C722" s="120"/>
      <c r="D722" s="120"/>
      <c r="E722" s="120"/>
      <c r="F722" s="120"/>
      <c r="G722" s="120"/>
      <c r="H722" s="120"/>
      <c r="I722" s="120"/>
      <c r="J722" s="120"/>
      <c r="K722" s="120"/>
      <c r="L722" s="120"/>
      <c r="M722" s="122"/>
      <c r="N722" s="122"/>
      <c r="O722" s="122"/>
      <c r="P722" s="122"/>
      <c r="Q722" s="124"/>
      <c r="R722" s="124"/>
      <c r="S722" s="124"/>
      <c r="T722" s="124"/>
      <c r="U722" s="127"/>
      <c r="V722" s="127"/>
      <c r="W722" s="127"/>
      <c r="X722" s="127"/>
      <c r="Y722" s="364"/>
      <c r="Z722" s="364"/>
      <c r="AA722" s="364"/>
      <c r="AB722" s="364"/>
    </row>
    <row r="723" spans="2:28" ht="12.75" customHeight="1" x14ac:dyDescent="0.2">
      <c r="B723" s="120"/>
      <c r="C723" s="120"/>
      <c r="D723" s="120"/>
      <c r="E723" s="120"/>
      <c r="F723" s="120"/>
      <c r="G723" s="120"/>
      <c r="H723" s="120"/>
      <c r="I723" s="120"/>
      <c r="J723" s="120"/>
      <c r="K723" s="120"/>
      <c r="L723" s="120"/>
      <c r="M723" s="122"/>
      <c r="N723" s="122"/>
      <c r="O723" s="122"/>
      <c r="P723" s="122"/>
      <c r="Q723" s="124"/>
      <c r="R723" s="124"/>
      <c r="S723" s="124"/>
      <c r="T723" s="124"/>
      <c r="U723" s="127"/>
      <c r="V723" s="127"/>
      <c r="W723" s="127"/>
      <c r="X723" s="127"/>
      <c r="Y723" s="364"/>
      <c r="Z723" s="364"/>
      <c r="AA723" s="364"/>
      <c r="AB723" s="364"/>
    </row>
    <row r="724" spans="2:28" ht="12.75" customHeight="1" x14ac:dyDescent="0.2">
      <c r="B724" s="120"/>
      <c r="C724" s="120"/>
      <c r="D724" s="120"/>
      <c r="E724" s="120"/>
      <c r="F724" s="120"/>
      <c r="G724" s="120"/>
      <c r="H724" s="120"/>
      <c r="I724" s="120"/>
      <c r="J724" s="120"/>
      <c r="K724" s="120"/>
      <c r="L724" s="120"/>
      <c r="M724" s="122"/>
      <c r="N724" s="122"/>
      <c r="O724" s="122"/>
      <c r="P724" s="122"/>
      <c r="Q724" s="124"/>
      <c r="R724" s="124"/>
      <c r="S724" s="124"/>
      <c r="T724" s="124"/>
      <c r="U724" s="127"/>
      <c r="V724" s="127"/>
      <c r="W724" s="127"/>
      <c r="X724" s="127"/>
      <c r="Y724" s="364"/>
      <c r="Z724" s="364"/>
      <c r="AA724" s="364"/>
      <c r="AB724" s="364"/>
    </row>
    <row r="725" spans="2:28" ht="12.75" customHeight="1" x14ac:dyDescent="0.2">
      <c r="B725" s="120"/>
      <c r="C725" s="120"/>
      <c r="D725" s="120"/>
      <c r="E725" s="120"/>
      <c r="F725" s="120"/>
      <c r="G725" s="120"/>
      <c r="H725" s="120"/>
      <c r="I725" s="120"/>
      <c r="J725" s="120"/>
      <c r="K725" s="120"/>
      <c r="L725" s="120"/>
      <c r="M725" s="122"/>
      <c r="N725" s="122"/>
      <c r="O725" s="122"/>
      <c r="P725" s="122"/>
      <c r="Q725" s="124"/>
      <c r="R725" s="124"/>
      <c r="S725" s="124"/>
      <c r="T725" s="124"/>
      <c r="U725" s="127"/>
      <c r="V725" s="127"/>
      <c r="W725" s="127"/>
      <c r="X725" s="127"/>
      <c r="Y725" s="364"/>
      <c r="Z725" s="364"/>
      <c r="AA725" s="364"/>
      <c r="AB725" s="364"/>
    </row>
    <row r="726" spans="2:28" ht="12.75" customHeight="1" x14ac:dyDescent="0.2">
      <c r="B726" s="120"/>
      <c r="C726" s="120"/>
      <c r="D726" s="120"/>
      <c r="E726" s="120"/>
      <c r="F726" s="120"/>
      <c r="G726" s="120"/>
      <c r="H726" s="120"/>
      <c r="I726" s="120"/>
      <c r="J726" s="120"/>
      <c r="K726" s="120"/>
      <c r="L726" s="120"/>
      <c r="M726" s="122"/>
      <c r="N726" s="122"/>
      <c r="O726" s="122"/>
      <c r="P726" s="122"/>
      <c r="Q726" s="124"/>
      <c r="R726" s="124"/>
      <c r="S726" s="124"/>
      <c r="T726" s="124"/>
      <c r="U726" s="127"/>
      <c r="V726" s="127"/>
      <c r="W726" s="127"/>
      <c r="X726" s="127"/>
      <c r="Y726" s="364"/>
      <c r="Z726" s="364"/>
      <c r="AA726" s="364"/>
      <c r="AB726" s="364"/>
    </row>
    <row r="727" spans="2:28" ht="12.75" customHeight="1" x14ac:dyDescent="0.2">
      <c r="B727" s="120"/>
      <c r="C727" s="120"/>
      <c r="D727" s="120"/>
      <c r="E727" s="120"/>
      <c r="F727" s="120"/>
      <c r="G727" s="120"/>
      <c r="H727" s="120"/>
      <c r="I727" s="120"/>
      <c r="J727" s="120"/>
      <c r="K727" s="120"/>
      <c r="L727" s="120"/>
      <c r="M727" s="122"/>
      <c r="N727" s="122"/>
      <c r="O727" s="122"/>
      <c r="P727" s="122"/>
      <c r="Q727" s="124"/>
      <c r="R727" s="124"/>
      <c r="S727" s="124"/>
      <c r="T727" s="124"/>
      <c r="U727" s="127"/>
      <c r="V727" s="127"/>
      <c r="W727" s="127"/>
      <c r="X727" s="127"/>
      <c r="Y727" s="364"/>
      <c r="Z727" s="364"/>
      <c r="AA727" s="364"/>
      <c r="AB727" s="364"/>
    </row>
    <row r="728" spans="2:28" ht="12.75" customHeight="1" x14ac:dyDescent="0.2">
      <c r="B728" s="120"/>
      <c r="C728" s="120"/>
      <c r="D728" s="120"/>
      <c r="E728" s="120"/>
      <c r="F728" s="120"/>
      <c r="G728" s="120"/>
      <c r="H728" s="120"/>
      <c r="I728" s="120"/>
      <c r="J728" s="120"/>
      <c r="K728" s="120"/>
      <c r="L728" s="120"/>
      <c r="M728" s="122"/>
      <c r="N728" s="122"/>
      <c r="O728" s="122"/>
      <c r="P728" s="122"/>
      <c r="Q728" s="124"/>
      <c r="R728" s="124"/>
      <c r="S728" s="124"/>
      <c r="T728" s="124"/>
      <c r="U728" s="127"/>
      <c r="V728" s="127"/>
      <c r="W728" s="127"/>
      <c r="X728" s="127"/>
      <c r="Y728" s="364"/>
      <c r="Z728" s="364"/>
      <c r="AA728" s="364"/>
      <c r="AB728" s="364"/>
    </row>
    <row r="729" spans="2:28" ht="12.75" customHeight="1" x14ac:dyDescent="0.2">
      <c r="B729" s="120"/>
      <c r="C729" s="120"/>
      <c r="D729" s="120"/>
      <c r="E729" s="120"/>
      <c r="F729" s="120"/>
      <c r="G729" s="120"/>
      <c r="H729" s="120"/>
      <c r="I729" s="120"/>
      <c r="J729" s="120"/>
      <c r="K729" s="120"/>
      <c r="L729" s="120"/>
      <c r="M729" s="122"/>
      <c r="N729" s="122"/>
      <c r="O729" s="122"/>
      <c r="P729" s="122"/>
      <c r="Q729" s="124"/>
      <c r="R729" s="124"/>
      <c r="S729" s="124"/>
      <c r="T729" s="124"/>
      <c r="U729" s="127"/>
      <c r="V729" s="127"/>
      <c r="W729" s="127"/>
      <c r="X729" s="127"/>
      <c r="Y729" s="364"/>
      <c r="Z729" s="364"/>
      <c r="AA729" s="364"/>
      <c r="AB729" s="364"/>
    </row>
    <row r="730" spans="2:28" ht="12.75" customHeight="1" x14ac:dyDescent="0.2">
      <c r="B730" s="120"/>
      <c r="C730" s="120"/>
      <c r="D730" s="120"/>
      <c r="E730" s="120"/>
      <c r="F730" s="120"/>
      <c r="G730" s="120"/>
      <c r="H730" s="120"/>
      <c r="I730" s="120"/>
      <c r="J730" s="120"/>
      <c r="K730" s="120"/>
      <c r="L730" s="120"/>
      <c r="M730" s="122"/>
      <c r="N730" s="122"/>
      <c r="O730" s="122"/>
      <c r="P730" s="122"/>
      <c r="Q730" s="124"/>
      <c r="R730" s="124"/>
      <c r="S730" s="124"/>
      <c r="T730" s="124"/>
      <c r="U730" s="127"/>
      <c r="V730" s="127"/>
      <c r="W730" s="127"/>
      <c r="X730" s="127"/>
      <c r="Y730" s="364"/>
      <c r="Z730" s="364"/>
      <c r="AA730" s="364"/>
      <c r="AB730" s="364"/>
    </row>
    <row r="731" spans="2:28" ht="12.75" customHeight="1" x14ac:dyDescent="0.2">
      <c r="B731" s="120"/>
      <c r="C731" s="120"/>
      <c r="D731" s="120"/>
      <c r="E731" s="120"/>
      <c r="F731" s="120"/>
      <c r="G731" s="120"/>
      <c r="H731" s="120"/>
      <c r="I731" s="120"/>
      <c r="J731" s="120"/>
      <c r="K731" s="120"/>
      <c r="L731" s="120"/>
      <c r="M731" s="122"/>
      <c r="N731" s="122"/>
      <c r="O731" s="122"/>
      <c r="P731" s="122"/>
      <c r="Q731" s="124"/>
      <c r="R731" s="124"/>
      <c r="S731" s="124"/>
      <c r="T731" s="124"/>
      <c r="U731" s="127"/>
      <c r="V731" s="127"/>
      <c r="W731" s="127"/>
      <c r="X731" s="127"/>
      <c r="Y731" s="364"/>
      <c r="Z731" s="364"/>
      <c r="AA731" s="364"/>
      <c r="AB731" s="364"/>
    </row>
    <row r="732" spans="2:28" ht="12.75" customHeight="1" x14ac:dyDescent="0.2">
      <c r="B732" s="120"/>
      <c r="C732" s="120"/>
      <c r="D732" s="120"/>
      <c r="E732" s="120"/>
      <c r="F732" s="120"/>
      <c r="G732" s="120"/>
      <c r="H732" s="120"/>
      <c r="I732" s="120"/>
      <c r="J732" s="120"/>
      <c r="K732" s="120"/>
      <c r="L732" s="120"/>
      <c r="M732" s="122"/>
      <c r="N732" s="122"/>
      <c r="O732" s="122"/>
      <c r="P732" s="122"/>
      <c r="Q732" s="124"/>
      <c r="R732" s="124"/>
      <c r="S732" s="124"/>
      <c r="T732" s="124"/>
      <c r="U732" s="127"/>
      <c r="V732" s="127"/>
      <c r="W732" s="127"/>
      <c r="X732" s="127"/>
      <c r="Y732" s="364"/>
      <c r="Z732" s="364"/>
      <c r="AA732" s="364"/>
      <c r="AB732" s="364"/>
    </row>
    <row r="733" spans="2:28" ht="12.75" customHeight="1" x14ac:dyDescent="0.2">
      <c r="B733" s="120"/>
      <c r="C733" s="120"/>
      <c r="D733" s="120"/>
      <c r="E733" s="120"/>
      <c r="F733" s="120"/>
      <c r="G733" s="120"/>
      <c r="H733" s="120"/>
      <c r="I733" s="120"/>
      <c r="J733" s="120"/>
      <c r="K733" s="120"/>
      <c r="L733" s="120"/>
      <c r="M733" s="122"/>
      <c r="N733" s="122"/>
      <c r="O733" s="122"/>
      <c r="P733" s="122"/>
      <c r="Q733" s="124"/>
      <c r="R733" s="124"/>
      <c r="S733" s="124"/>
      <c r="T733" s="124"/>
      <c r="U733" s="127"/>
      <c r="V733" s="127"/>
      <c r="W733" s="127"/>
      <c r="X733" s="127"/>
      <c r="Y733" s="364"/>
      <c r="Z733" s="364"/>
      <c r="AA733" s="364"/>
      <c r="AB733" s="364"/>
    </row>
    <row r="734" spans="2:28" ht="12.75" customHeight="1" x14ac:dyDescent="0.2">
      <c r="B734" s="120"/>
      <c r="C734" s="120"/>
      <c r="D734" s="120"/>
      <c r="E734" s="120"/>
      <c r="F734" s="120"/>
      <c r="G734" s="120"/>
      <c r="H734" s="120"/>
      <c r="I734" s="120"/>
      <c r="J734" s="120"/>
      <c r="K734" s="120"/>
      <c r="L734" s="120"/>
      <c r="M734" s="122"/>
      <c r="N734" s="122"/>
      <c r="O734" s="122"/>
      <c r="P734" s="122"/>
      <c r="Q734" s="124"/>
      <c r="R734" s="124"/>
      <c r="S734" s="124"/>
      <c r="T734" s="124"/>
      <c r="U734" s="127"/>
      <c r="V734" s="127"/>
      <c r="W734" s="127"/>
      <c r="X734" s="127"/>
      <c r="Y734" s="364"/>
      <c r="Z734" s="364"/>
      <c r="AA734" s="364"/>
      <c r="AB734" s="364"/>
    </row>
    <row r="735" spans="2:28" ht="12.75" customHeight="1" x14ac:dyDescent="0.2">
      <c r="B735" s="120"/>
      <c r="C735" s="120"/>
      <c r="D735" s="120"/>
      <c r="E735" s="120"/>
      <c r="F735" s="120"/>
      <c r="G735" s="120"/>
      <c r="H735" s="120"/>
      <c r="I735" s="120"/>
      <c r="J735" s="120"/>
      <c r="K735" s="120"/>
      <c r="L735" s="120"/>
      <c r="M735" s="122"/>
      <c r="N735" s="122"/>
      <c r="O735" s="122"/>
      <c r="P735" s="122"/>
      <c r="Q735" s="124"/>
      <c r="R735" s="124"/>
      <c r="S735" s="124"/>
      <c r="T735" s="124"/>
      <c r="U735" s="127"/>
      <c r="V735" s="127"/>
      <c r="W735" s="127"/>
      <c r="X735" s="127"/>
      <c r="Y735" s="364"/>
      <c r="Z735" s="364"/>
      <c r="AA735" s="364"/>
      <c r="AB735" s="364"/>
    </row>
    <row r="736" spans="2:28" ht="12.75" customHeight="1" x14ac:dyDescent="0.2">
      <c r="B736" s="120"/>
      <c r="C736" s="120"/>
      <c r="D736" s="120"/>
      <c r="E736" s="120"/>
      <c r="F736" s="120"/>
      <c r="G736" s="120"/>
      <c r="H736" s="120"/>
      <c r="I736" s="120"/>
      <c r="J736" s="120"/>
      <c r="K736" s="120"/>
      <c r="L736" s="120"/>
      <c r="M736" s="122"/>
      <c r="N736" s="122"/>
      <c r="O736" s="122"/>
      <c r="P736" s="122"/>
      <c r="Q736" s="124"/>
      <c r="R736" s="124"/>
      <c r="S736" s="124"/>
      <c r="T736" s="124"/>
      <c r="U736" s="127"/>
      <c r="V736" s="127"/>
      <c r="W736" s="127"/>
      <c r="X736" s="127"/>
      <c r="Y736" s="364"/>
      <c r="Z736" s="364"/>
      <c r="AA736" s="364"/>
      <c r="AB736" s="364"/>
    </row>
    <row r="737" spans="2:28" ht="12.75" customHeight="1" x14ac:dyDescent="0.2">
      <c r="B737" s="120"/>
      <c r="C737" s="120"/>
      <c r="D737" s="120"/>
      <c r="E737" s="120"/>
      <c r="F737" s="120"/>
      <c r="G737" s="120"/>
      <c r="H737" s="120"/>
      <c r="I737" s="120"/>
      <c r="J737" s="120"/>
      <c r="K737" s="120"/>
      <c r="L737" s="120"/>
      <c r="M737" s="122"/>
      <c r="N737" s="122"/>
      <c r="O737" s="122"/>
      <c r="P737" s="122"/>
      <c r="Q737" s="124"/>
      <c r="R737" s="124"/>
      <c r="S737" s="124"/>
      <c r="T737" s="124"/>
      <c r="U737" s="127"/>
      <c r="V737" s="127"/>
      <c r="W737" s="127"/>
      <c r="X737" s="127"/>
      <c r="Y737" s="364"/>
      <c r="Z737" s="364"/>
      <c r="AA737" s="364"/>
      <c r="AB737" s="364"/>
    </row>
    <row r="738" spans="2:28" ht="12.75" customHeight="1" x14ac:dyDescent="0.2">
      <c r="B738" s="120"/>
      <c r="C738" s="120"/>
      <c r="D738" s="120"/>
      <c r="E738" s="120"/>
      <c r="F738" s="120"/>
      <c r="G738" s="120"/>
      <c r="H738" s="120"/>
      <c r="I738" s="120"/>
      <c r="J738" s="120"/>
      <c r="K738" s="120"/>
      <c r="L738" s="120"/>
      <c r="M738" s="122"/>
      <c r="N738" s="122"/>
      <c r="O738" s="122"/>
      <c r="P738" s="122"/>
      <c r="Q738" s="124"/>
      <c r="R738" s="124"/>
      <c r="S738" s="124"/>
      <c r="T738" s="124"/>
      <c r="U738" s="127"/>
      <c r="V738" s="127"/>
      <c r="W738" s="127"/>
      <c r="X738" s="127"/>
      <c r="Y738" s="364"/>
      <c r="Z738" s="364"/>
      <c r="AA738" s="364"/>
      <c r="AB738" s="364"/>
    </row>
    <row r="739" spans="2:28" ht="12.75" customHeight="1" x14ac:dyDescent="0.2">
      <c r="B739" s="120"/>
      <c r="C739" s="120"/>
      <c r="D739" s="120"/>
      <c r="E739" s="120"/>
      <c r="F739" s="120"/>
      <c r="G739" s="120"/>
      <c r="H739" s="120"/>
      <c r="I739" s="120"/>
      <c r="J739" s="120"/>
      <c r="K739" s="120"/>
      <c r="L739" s="120"/>
      <c r="M739" s="122"/>
      <c r="N739" s="122"/>
      <c r="O739" s="122"/>
      <c r="P739" s="122"/>
      <c r="Q739" s="124"/>
      <c r="R739" s="124"/>
      <c r="S739" s="124"/>
      <c r="T739" s="124"/>
      <c r="U739" s="127"/>
      <c r="V739" s="127"/>
      <c r="W739" s="127"/>
      <c r="X739" s="127"/>
      <c r="Y739" s="364"/>
      <c r="Z739" s="364"/>
      <c r="AA739" s="364"/>
      <c r="AB739" s="364"/>
    </row>
    <row r="740" spans="2:28" ht="12.75" customHeight="1" x14ac:dyDescent="0.2">
      <c r="B740" s="120"/>
      <c r="C740" s="120"/>
      <c r="D740" s="120"/>
      <c r="E740" s="120"/>
      <c r="F740" s="120"/>
      <c r="G740" s="120"/>
      <c r="H740" s="120"/>
      <c r="I740" s="120"/>
      <c r="J740" s="120"/>
      <c r="K740" s="120"/>
      <c r="L740" s="120"/>
      <c r="M740" s="122"/>
      <c r="N740" s="122"/>
      <c r="O740" s="122"/>
      <c r="P740" s="122"/>
      <c r="Q740" s="124"/>
      <c r="R740" s="124"/>
      <c r="S740" s="124"/>
      <c r="T740" s="124"/>
      <c r="U740" s="127"/>
      <c r="V740" s="127"/>
      <c r="W740" s="127"/>
      <c r="X740" s="127"/>
      <c r="Y740" s="364"/>
      <c r="Z740" s="364"/>
      <c r="AA740" s="364"/>
      <c r="AB740" s="364"/>
    </row>
    <row r="741" spans="2:28" ht="12.75" customHeight="1" x14ac:dyDescent="0.2">
      <c r="B741" s="120"/>
      <c r="C741" s="120"/>
      <c r="D741" s="120"/>
      <c r="E741" s="120"/>
      <c r="F741" s="120"/>
      <c r="G741" s="120"/>
      <c r="H741" s="120"/>
      <c r="I741" s="120"/>
      <c r="J741" s="120"/>
      <c r="K741" s="120"/>
      <c r="L741" s="120"/>
      <c r="M741" s="122"/>
      <c r="N741" s="122"/>
      <c r="O741" s="122"/>
      <c r="P741" s="122"/>
      <c r="Q741" s="124"/>
      <c r="R741" s="124"/>
      <c r="S741" s="124"/>
      <c r="T741" s="124"/>
      <c r="U741" s="127"/>
      <c r="V741" s="127"/>
      <c r="W741" s="127"/>
      <c r="X741" s="127"/>
      <c r="Y741" s="364"/>
      <c r="Z741" s="364"/>
      <c r="AA741" s="364"/>
      <c r="AB741" s="364"/>
    </row>
    <row r="742" spans="2:28" ht="12.75" customHeight="1" x14ac:dyDescent="0.2">
      <c r="B742" s="120"/>
      <c r="C742" s="120"/>
      <c r="D742" s="120"/>
      <c r="E742" s="120"/>
      <c r="F742" s="120"/>
      <c r="G742" s="120"/>
      <c r="H742" s="120"/>
      <c r="I742" s="120"/>
      <c r="J742" s="120"/>
      <c r="K742" s="120"/>
      <c r="L742" s="120"/>
      <c r="M742" s="122"/>
      <c r="N742" s="122"/>
      <c r="O742" s="122"/>
      <c r="P742" s="122"/>
      <c r="Q742" s="124"/>
      <c r="R742" s="124"/>
      <c r="S742" s="124"/>
      <c r="T742" s="124"/>
      <c r="U742" s="127"/>
      <c r="V742" s="127"/>
      <c r="W742" s="127"/>
      <c r="X742" s="127"/>
      <c r="Y742" s="364"/>
      <c r="Z742" s="364"/>
      <c r="AA742" s="364"/>
      <c r="AB742" s="364"/>
    </row>
    <row r="743" spans="2:28" ht="12.75" customHeight="1" x14ac:dyDescent="0.2">
      <c r="B743" s="120"/>
      <c r="C743" s="120"/>
      <c r="D743" s="120"/>
      <c r="E743" s="120"/>
      <c r="F743" s="120"/>
      <c r="G743" s="120"/>
      <c r="H743" s="120"/>
      <c r="I743" s="120"/>
      <c r="J743" s="120"/>
      <c r="K743" s="120"/>
      <c r="L743" s="120"/>
      <c r="M743" s="122"/>
      <c r="N743" s="122"/>
      <c r="O743" s="122"/>
      <c r="P743" s="122"/>
      <c r="Q743" s="124"/>
      <c r="R743" s="124"/>
      <c r="S743" s="124"/>
      <c r="T743" s="124"/>
      <c r="U743" s="127"/>
      <c r="V743" s="127"/>
      <c r="W743" s="127"/>
      <c r="X743" s="127"/>
      <c r="Y743" s="364"/>
      <c r="Z743" s="364"/>
      <c r="AA743" s="364"/>
      <c r="AB743" s="364"/>
    </row>
    <row r="744" spans="2:28" ht="12.75" customHeight="1" x14ac:dyDescent="0.2">
      <c r="B744" s="120"/>
      <c r="C744" s="120"/>
      <c r="D744" s="120"/>
      <c r="E744" s="120"/>
      <c r="F744" s="120"/>
      <c r="G744" s="120"/>
      <c r="H744" s="120"/>
      <c r="I744" s="120"/>
      <c r="J744" s="120"/>
      <c r="K744" s="120"/>
      <c r="L744" s="120"/>
      <c r="M744" s="122"/>
      <c r="N744" s="122"/>
      <c r="O744" s="122"/>
      <c r="P744" s="122"/>
      <c r="Q744" s="124"/>
      <c r="R744" s="124"/>
      <c r="S744" s="124"/>
      <c r="T744" s="124"/>
      <c r="U744" s="127"/>
      <c r="V744" s="127"/>
      <c r="W744" s="127"/>
      <c r="X744" s="127"/>
      <c r="Y744" s="364"/>
      <c r="Z744" s="364"/>
      <c r="AA744" s="364"/>
      <c r="AB744" s="364"/>
    </row>
    <row r="745" spans="2:28" ht="12.75" customHeight="1" x14ac:dyDescent="0.2">
      <c r="B745" s="120"/>
      <c r="C745" s="120"/>
      <c r="D745" s="120"/>
      <c r="E745" s="120"/>
      <c r="F745" s="120"/>
      <c r="G745" s="120"/>
      <c r="H745" s="120"/>
      <c r="I745" s="120"/>
      <c r="J745" s="120"/>
      <c r="K745" s="120"/>
      <c r="L745" s="120"/>
      <c r="M745" s="122"/>
      <c r="N745" s="122"/>
      <c r="O745" s="122"/>
      <c r="P745" s="122"/>
      <c r="Q745" s="124"/>
      <c r="R745" s="124"/>
      <c r="S745" s="124"/>
      <c r="T745" s="124"/>
      <c r="U745" s="127"/>
      <c r="V745" s="127"/>
      <c r="W745" s="127"/>
      <c r="X745" s="127"/>
      <c r="Y745" s="364"/>
      <c r="Z745" s="364"/>
      <c r="AA745" s="364"/>
      <c r="AB745" s="364"/>
    </row>
    <row r="746" spans="2:28" ht="12.75" customHeight="1" x14ac:dyDescent="0.2">
      <c r="B746" s="120"/>
      <c r="C746" s="120"/>
      <c r="D746" s="120"/>
      <c r="E746" s="120"/>
      <c r="F746" s="120"/>
      <c r="G746" s="120"/>
      <c r="H746" s="120"/>
      <c r="I746" s="120"/>
      <c r="J746" s="120"/>
      <c r="K746" s="120"/>
      <c r="L746" s="120"/>
      <c r="M746" s="122"/>
      <c r="N746" s="122"/>
      <c r="O746" s="122"/>
      <c r="P746" s="122"/>
      <c r="Q746" s="124"/>
      <c r="R746" s="124"/>
      <c r="S746" s="124"/>
      <c r="T746" s="124"/>
      <c r="U746" s="127"/>
      <c r="V746" s="127"/>
      <c r="W746" s="127"/>
      <c r="X746" s="127"/>
      <c r="Y746" s="364"/>
      <c r="Z746" s="364"/>
      <c r="AA746" s="364"/>
      <c r="AB746" s="364"/>
    </row>
    <row r="747" spans="2:28" ht="12.75" customHeight="1" x14ac:dyDescent="0.2">
      <c r="B747" s="120"/>
      <c r="C747" s="120"/>
      <c r="D747" s="120"/>
      <c r="E747" s="120"/>
      <c r="F747" s="120"/>
      <c r="G747" s="120"/>
      <c r="H747" s="120"/>
      <c r="I747" s="120"/>
      <c r="J747" s="120"/>
      <c r="K747" s="120"/>
      <c r="L747" s="120"/>
      <c r="M747" s="122"/>
      <c r="N747" s="122"/>
      <c r="O747" s="122"/>
      <c r="P747" s="122"/>
      <c r="Q747" s="124"/>
      <c r="R747" s="124"/>
      <c r="S747" s="124"/>
      <c r="T747" s="124"/>
      <c r="U747" s="127"/>
      <c r="V747" s="127"/>
      <c r="W747" s="127"/>
      <c r="X747" s="127"/>
      <c r="Y747" s="364"/>
      <c r="Z747" s="364"/>
      <c r="AA747" s="364"/>
      <c r="AB747" s="364"/>
    </row>
    <row r="748" spans="2:28" ht="12.75" customHeight="1" x14ac:dyDescent="0.2">
      <c r="B748" s="120"/>
      <c r="C748" s="120"/>
      <c r="D748" s="120"/>
      <c r="E748" s="120"/>
      <c r="F748" s="120"/>
      <c r="G748" s="120"/>
      <c r="H748" s="120"/>
      <c r="I748" s="120"/>
      <c r="J748" s="120"/>
      <c r="K748" s="120"/>
      <c r="L748" s="120"/>
      <c r="M748" s="122"/>
      <c r="N748" s="122"/>
      <c r="O748" s="122"/>
      <c r="P748" s="122"/>
      <c r="Q748" s="124"/>
      <c r="R748" s="124"/>
      <c r="S748" s="124"/>
      <c r="T748" s="124"/>
      <c r="U748" s="127"/>
      <c r="V748" s="127"/>
      <c r="W748" s="127"/>
      <c r="X748" s="127"/>
      <c r="Y748" s="364"/>
      <c r="Z748" s="364"/>
      <c r="AA748" s="364"/>
      <c r="AB748" s="364"/>
    </row>
    <row r="749" spans="2:28" ht="12.75" customHeight="1" x14ac:dyDescent="0.2">
      <c r="B749" s="120"/>
      <c r="C749" s="120"/>
      <c r="D749" s="120"/>
      <c r="E749" s="120"/>
      <c r="F749" s="120"/>
      <c r="G749" s="120"/>
      <c r="H749" s="120"/>
      <c r="I749" s="120"/>
      <c r="J749" s="120"/>
      <c r="K749" s="120"/>
      <c r="L749" s="120"/>
      <c r="M749" s="122"/>
      <c r="N749" s="122"/>
      <c r="O749" s="122"/>
      <c r="P749" s="122"/>
      <c r="Q749" s="124"/>
      <c r="R749" s="124"/>
      <c r="S749" s="124"/>
      <c r="T749" s="124"/>
      <c r="U749" s="127"/>
      <c r="V749" s="127"/>
      <c r="W749" s="127"/>
      <c r="X749" s="127"/>
      <c r="Y749" s="364"/>
      <c r="Z749" s="364"/>
      <c r="AA749" s="364"/>
      <c r="AB749" s="364"/>
    </row>
    <row r="750" spans="2:28" ht="12.75" customHeight="1" x14ac:dyDescent="0.2">
      <c r="B750" s="120"/>
      <c r="C750" s="120"/>
      <c r="D750" s="120"/>
      <c r="E750" s="120"/>
      <c r="F750" s="120"/>
      <c r="G750" s="120"/>
      <c r="H750" s="120"/>
      <c r="I750" s="120"/>
      <c r="J750" s="120"/>
      <c r="K750" s="120"/>
      <c r="L750" s="120"/>
      <c r="M750" s="122"/>
      <c r="N750" s="122"/>
      <c r="O750" s="122"/>
      <c r="P750" s="122"/>
      <c r="Q750" s="124"/>
      <c r="R750" s="124"/>
      <c r="S750" s="124"/>
      <c r="T750" s="124"/>
      <c r="U750" s="127"/>
      <c r="V750" s="127"/>
      <c r="W750" s="127"/>
      <c r="X750" s="127"/>
      <c r="Y750" s="364"/>
      <c r="Z750" s="364"/>
      <c r="AA750" s="364"/>
      <c r="AB750" s="364"/>
    </row>
    <row r="751" spans="2:28" ht="12.75" customHeight="1" x14ac:dyDescent="0.2">
      <c r="B751" s="120"/>
      <c r="C751" s="120"/>
      <c r="D751" s="120"/>
      <c r="E751" s="120"/>
      <c r="F751" s="120"/>
      <c r="G751" s="120"/>
      <c r="H751" s="120"/>
      <c r="I751" s="120"/>
      <c r="J751" s="120"/>
      <c r="K751" s="120"/>
      <c r="L751" s="120"/>
      <c r="M751" s="122"/>
      <c r="N751" s="122"/>
      <c r="O751" s="122"/>
      <c r="P751" s="122"/>
      <c r="Q751" s="124"/>
      <c r="R751" s="124"/>
      <c r="S751" s="124"/>
      <c r="T751" s="124"/>
      <c r="U751" s="127"/>
      <c r="V751" s="127"/>
      <c r="W751" s="127"/>
      <c r="X751" s="127"/>
      <c r="Y751" s="364"/>
      <c r="Z751" s="364"/>
      <c r="AA751" s="364"/>
      <c r="AB751" s="364"/>
    </row>
    <row r="752" spans="2:28" ht="12.75" customHeight="1" x14ac:dyDescent="0.2">
      <c r="B752" s="120"/>
      <c r="C752" s="120"/>
      <c r="D752" s="120"/>
      <c r="E752" s="120"/>
      <c r="F752" s="120"/>
      <c r="G752" s="120"/>
      <c r="H752" s="120"/>
      <c r="I752" s="120"/>
      <c r="J752" s="120"/>
      <c r="K752" s="120"/>
      <c r="L752" s="120"/>
      <c r="M752" s="122"/>
      <c r="N752" s="122"/>
      <c r="O752" s="122"/>
      <c r="P752" s="122"/>
      <c r="Q752" s="124"/>
      <c r="R752" s="124"/>
      <c r="S752" s="124"/>
      <c r="T752" s="124"/>
      <c r="U752" s="127"/>
      <c r="V752" s="127"/>
      <c r="W752" s="127"/>
      <c r="X752" s="127"/>
      <c r="Y752" s="364"/>
      <c r="Z752" s="364"/>
      <c r="AA752" s="364"/>
      <c r="AB752" s="364"/>
    </row>
    <row r="753" spans="2:28" ht="12.75" customHeight="1" x14ac:dyDescent="0.2">
      <c r="B753" s="120"/>
      <c r="C753" s="120"/>
      <c r="D753" s="120"/>
      <c r="E753" s="120"/>
      <c r="F753" s="120"/>
      <c r="G753" s="120"/>
      <c r="H753" s="120"/>
      <c r="I753" s="120"/>
      <c r="J753" s="120"/>
      <c r="K753" s="120"/>
      <c r="L753" s="120"/>
      <c r="M753" s="122"/>
      <c r="N753" s="122"/>
      <c r="O753" s="122"/>
      <c r="P753" s="122"/>
      <c r="Q753" s="124"/>
      <c r="R753" s="124"/>
      <c r="S753" s="124"/>
      <c r="T753" s="124"/>
      <c r="U753" s="127"/>
      <c r="V753" s="127"/>
      <c r="W753" s="127"/>
      <c r="X753" s="127"/>
      <c r="Y753" s="364"/>
      <c r="Z753" s="364"/>
      <c r="AA753" s="364"/>
      <c r="AB753" s="364"/>
    </row>
    <row r="754" spans="2:28" ht="12.75" customHeight="1" x14ac:dyDescent="0.2">
      <c r="B754" s="120"/>
      <c r="C754" s="120"/>
      <c r="D754" s="120"/>
      <c r="E754" s="120"/>
      <c r="F754" s="120"/>
      <c r="G754" s="120"/>
      <c r="H754" s="120"/>
      <c r="I754" s="120"/>
      <c r="J754" s="120"/>
      <c r="K754" s="120"/>
      <c r="L754" s="120"/>
      <c r="M754" s="122"/>
      <c r="N754" s="122"/>
      <c r="O754" s="122"/>
      <c r="P754" s="122"/>
      <c r="Q754" s="124"/>
      <c r="R754" s="124"/>
      <c r="S754" s="124"/>
      <c r="T754" s="124"/>
      <c r="U754" s="127"/>
      <c r="V754" s="127"/>
      <c r="W754" s="127"/>
      <c r="X754" s="127"/>
      <c r="Y754" s="364"/>
      <c r="Z754" s="364"/>
      <c r="AA754" s="364"/>
      <c r="AB754" s="364"/>
    </row>
    <row r="755" spans="2:28" ht="12.75" customHeight="1" x14ac:dyDescent="0.2">
      <c r="B755" s="120"/>
      <c r="C755" s="120"/>
      <c r="D755" s="120"/>
      <c r="E755" s="120"/>
      <c r="F755" s="120"/>
      <c r="G755" s="120"/>
      <c r="H755" s="120"/>
      <c r="I755" s="120"/>
      <c r="J755" s="120"/>
      <c r="K755" s="120"/>
      <c r="L755" s="120"/>
      <c r="M755" s="122"/>
      <c r="N755" s="122"/>
      <c r="O755" s="122"/>
      <c r="P755" s="122"/>
      <c r="Q755" s="124"/>
      <c r="R755" s="124"/>
      <c r="S755" s="124"/>
      <c r="T755" s="124"/>
      <c r="U755" s="127"/>
      <c r="V755" s="127"/>
      <c r="W755" s="127"/>
      <c r="X755" s="127"/>
      <c r="Y755" s="364"/>
      <c r="Z755" s="364"/>
      <c r="AA755" s="364"/>
      <c r="AB755" s="364"/>
    </row>
    <row r="756" spans="2:28" ht="12.75" customHeight="1" x14ac:dyDescent="0.2">
      <c r="B756" s="120"/>
      <c r="C756" s="120"/>
      <c r="D756" s="120"/>
      <c r="E756" s="120"/>
      <c r="F756" s="120"/>
      <c r="G756" s="120"/>
      <c r="H756" s="120"/>
      <c r="I756" s="120"/>
      <c r="J756" s="120"/>
      <c r="K756" s="120"/>
      <c r="L756" s="120"/>
      <c r="M756" s="122"/>
      <c r="N756" s="122"/>
      <c r="O756" s="122"/>
      <c r="P756" s="122"/>
      <c r="Q756" s="124"/>
      <c r="R756" s="124"/>
      <c r="S756" s="124"/>
      <c r="T756" s="124"/>
      <c r="U756" s="127"/>
      <c r="V756" s="127"/>
      <c r="W756" s="127"/>
      <c r="X756" s="127"/>
      <c r="Y756" s="364"/>
      <c r="Z756" s="364"/>
      <c r="AA756" s="364"/>
      <c r="AB756" s="364"/>
    </row>
    <row r="757" spans="2:28" ht="12.75" customHeight="1" x14ac:dyDescent="0.2">
      <c r="B757" s="120"/>
      <c r="C757" s="120"/>
      <c r="D757" s="120"/>
      <c r="E757" s="120"/>
      <c r="F757" s="120"/>
      <c r="G757" s="120"/>
      <c r="H757" s="120"/>
      <c r="I757" s="120"/>
      <c r="J757" s="120"/>
      <c r="K757" s="120"/>
      <c r="L757" s="120"/>
      <c r="M757" s="122"/>
      <c r="N757" s="122"/>
      <c r="O757" s="122"/>
      <c r="P757" s="122"/>
      <c r="Q757" s="124"/>
      <c r="R757" s="124"/>
      <c r="S757" s="124"/>
      <c r="T757" s="124"/>
      <c r="U757" s="127"/>
      <c r="V757" s="127"/>
      <c r="W757" s="127"/>
      <c r="X757" s="127"/>
      <c r="Y757" s="364"/>
      <c r="Z757" s="364"/>
      <c r="AA757" s="364"/>
      <c r="AB757" s="364"/>
    </row>
    <row r="758" spans="2:28" ht="12.75" customHeight="1" x14ac:dyDescent="0.2">
      <c r="B758" s="120"/>
      <c r="C758" s="120"/>
      <c r="D758" s="120"/>
      <c r="E758" s="120"/>
      <c r="F758" s="120"/>
      <c r="G758" s="120"/>
      <c r="H758" s="120"/>
      <c r="I758" s="120"/>
      <c r="J758" s="120"/>
      <c r="K758" s="120"/>
      <c r="L758" s="120"/>
      <c r="M758" s="122"/>
      <c r="N758" s="122"/>
      <c r="O758" s="122"/>
      <c r="P758" s="122"/>
      <c r="Q758" s="124"/>
      <c r="R758" s="124"/>
      <c r="S758" s="124"/>
      <c r="T758" s="124"/>
      <c r="U758" s="127"/>
      <c r="V758" s="127"/>
      <c r="W758" s="127"/>
      <c r="X758" s="127"/>
      <c r="Y758" s="364"/>
      <c r="Z758" s="364"/>
      <c r="AA758" s="364"/>
      <c r="AB758" s="364"/>
    </row>
    <row r="759" spans="2:28" ht="12.75" customHeight="1" x14ac:dyDescent="0.2">
      <c r="B759" s="120"/>
      <c r="C759" s="120"/>
      <c r="D759" s="120"/>
      <c r="E759" s="120"/>
      <c r="F759" s="120"/>
      <c r="G759" s="120"/>
      <c r="H759" s="120"/>
      <c r="I759" s="120"/>
      <c r="J759" s="120"/>
      <c r="K759" s="120"/>
      <c r="L759" s="120"/>
      <c r="M759" s="122"/>
      <c r="N759" s="122"/>
      <c r="O759" s="122"/>
      <c r="P759" s="122"/>
      <c r="Q759" s="124"/>
      <c r="R759" s="124"/>
      <c r="S759" s="124"/>
      <c r="T759" s="124"/>
      <c r="U759" s="127"/>
      <c r="V759" s="127"/>
      <c r="W759" s="127"/>
      <c r="X759" s="127"/>
      <c r="Y759" s="364"/>
      <c r="Z759" s="364"/>
      <c r="AA759" s="364"/>
      <c r="AB759" s="364"/>
    </row>
    <row r="760" spans="2:28" ht="12.75" customHeight="1" x14ac:dyDescent="0.2">
      <c r="B760" s="120"/>
      <c r="C760" s="120"/>
      <c r="D760" s="120"/>
      <c r="E760" s="120"/>
      <c r="F760" s="120"/>
      <c r="G760" s="120"/>
      <c r="H760" s="120"/>
      <c r="I760" s="120"/>
      <c r="J760" s="120"/>
      <c r="K760" s="120"/>
      <c r="L760" s="120"/>
      <c r="M760" s="122"/>
      <c r="N760" s="122"/>
      <c r="O760" s="122"/>
      <c r="P760" s="122"/>
      <c r="Q760" s="124"/>
      <c r="R760" s="124"/>
      <c r="S760" s="124"/>
      <c r="T760" s="124"/>
      <c r="U760" s="127"/>
      <c r="V760" s="127"/>
      <c r="W760" s="127"/>
      <c r="X760" s="127"/>
      <c r="Y760" s="364"/>
      <c r="Z760" s="364"/>
      <c r="AA760" s="364"/>
      <c r="AB760" s="364"/>
    </row>
    <row r="761" spans="2:28" ht="12.75" customHeight="1" x14ac:dyDescent="0.2">
      <c r="B761" s="120"/>
      <c r="C761" s="120"/>
      <c r="D761" s="120"/>
      <c r="E761" s="120"/>
      <c r="F761" s="120"/>
      <c r="G761" s="120"/>
      <c r="H761" s="120"/>
      <c r="I761" s="120"/>
      <c r="J761" s="120"/>
      <c r="K761" s="120"/>
      <c r="L761" s="120"/>
      <c r="M761" s="122"/>
      <c r="N761" s="122"/>
      <c r="O761" s="122"/>
      <c r="P761" s="122"/>
      <c r="Q761" s="124"/>
      <c r="R761" s="124"/>
      <c r="S761" s="124"/>
      <c r="T761" s="124"/>
      <c r="U761" s="127"/>
      <c r="V761" s="127"/>
      <c r="W761" s="127"/>
      <c r="X761" s="127"/>
      <c r="Y761" s="364"/>
      <c r="Z761" s="364"/>
      <c r="AA761" s="364"/>
      <c r="AB761" s="364"/>
    </row>
    <row r="762" spans="2:28" ht="12.75" customHeight="1" x14ac:dyDescent="0.2">
      <c r="B762" s="120"/>
      <c r="C762" s="120"/>
      <c r="D762" s="120"/>
      <c r="E762" s="120"/>
      <c r="F762" s="120"/>
      <c r="G762" s="120"/>
      <c r="H762" s="120"/>
      <c r="I762" s="120"/>
      <c r="J762" s="120"/>
      <c r="K762" s="120"/>
      <c r="L762" s="120"/>
      <c r="M762" s="122"/>
      <c r="N762" s="122"/>
      <c r="O762" s="122"/>
      <c r="P762" s="122"/>
      <c r="Q762" s="124"/>
      <c r="R762" s="124"/>
      <c r="S762" s="124"/>
      <c r="T762" s="124"/>
      <c r="U762" s="127"/>
      <c r="V762" s="127"/>
      <c r="W762" s="127"/>
      <c r="X762" s="127"/>
      <c r="Y762" s="364"/>
      <c r="Z762" s="364"/>
      <c r="AA762" s="364"/>
      <c r="AB762" s="364"/>
    </row>
    <row r="763" spans="2:28" ht="12.75" customHeight="1" x14ac:dyDescent="0.2">
      <c r="B763" s="120"/>
      <c r="C763" s="120"/>
      <c r="D763" s="120"/>
      <c r="E763" s="120"/>
      <c r="F763" s="120"/>
      <c r="G763" s="120"/>
      <c r="H763" s="120"/>
      <c r="I763" s="120"/>
      <c r="J763" s="120"/>
      <c r="K763" s="120"/>
      <c r="L763" s="120"/>
      <c r="M763" s="122"/>
      <c r="N763" s="122"/>
      <c r="O763" s="122"/>
      <c r="P763" s="122"/>
      <c r="Q763" s="124"/>
      <c r="R763" s="124"/>
      <c r="S763" s="124"/>
      <c r="T763" s="124"/>
      <c r="U763" s="127"/>
      <c r="V763" s="127"/>
      <c r="W763" s="127"/>
      <c r="X763" s="127"/>
      <c r="Y763" s="364"/>
      <c r="Z763" s="364"/>
      <c r="AA763" s="364"/>
      <c r="AB763" s="364"/>
    </row>
    <row r="764" spans="2:28" ht="12.75" customHeight="1" x14ac:dyDescent="0.2">
      <c r="B764" s="120"/>
      <c r="C764" s="120"/>
      <c r="D764" s="120"/>
      <c r="E764" s="120"/>
      <c r="F764" s="120"/>
      <c r="G764" s="120"/>
      <c r="H764" s="120"/>
      <c r="I764" s="120"/>
      <c r="J764" s="120"/>
      <c r="K764" s="120"/>
      <c r="L764" s="120"/>
      <c r="M764" s="122"/>
      <c r="N764" s="122"/>
      <c r="O764" s="122"/>
      <c r="P764" s="122"/>
      <c r="Q764" s="124"/>
      <c r="R764" s="124"/>
      <c r="S764" s="124"/>
      <c r="T764" s="124"/>
      <c r="U764" s="127"/>
      <c r="V764" s="127"/>
      <c r="W764" s="127"/>
      <c r="X764" s="127"/>
      <c r="Y764" s="364"/>
      <c r="Z764" s="364"/>
      <c r="AA764" s="364"/>
      <c r="AB764" s="364"/>
    </row>
    <row r="765" spans="2:28" ht="12.75" customHeight="1" x14ac:dyDescent="0.2">
      <c r="B765" s="120"/>
      <c r="C765" s="120"/>
      <c r="D765" s="120"/>
      <c r="E765" s="120"/>
      <c r="F765" s="120"/>
      <c r="G765" s="120"/>
      <c r="H765" s="120"/>
      <c r="I765" s="120"/>
      <c r="J765" s="120"/>
      <c r="K765" s="120"/>
      <c r="L765" s="120"/>
      <c r="M765" s="122"/>
      <c r="N765" s="122"/>
      <c r="O765" s="122"/>
      <c r="P765" s="122"/>
      <c r="Q765" s="124"/>
      <c r="R765" s="124"/>
      <c r="S765" s="124"/>
      <c r="T765" s="124"/>
      <c r="U765" s="127"/>
      <c r="V765" s="127"/>
      <c r="W765" s="127"/>
      <c r="X765" s="127"/>
      <c r="Y765" s="364"/>
      <c r="Z765" s="364"/>
      <c r="AA765" s="364"/>
      <c r="AB765" s="364"/>
    </row>
    <row r="766" spans="2:28" ht="12.75" customHeight="1" x14ac:dyDescent="0.2">
      <c r="B766" s="120"/>
      <c r="C766" s="120"/>
      <c r="D766" s="120"/>
      <c r="E766" s="120"/>
      <c r="F766" s="120"/>
      <c r="G766" s="120"/>
      <c r="H766" s="120"/>
      <c r="I766" s="120"/>
      <c r="J766" s="120"/>
      <c r="K766" s="120"/>
      <c r="L766" s="120"/>
      <c r="M766" s="122"/>
      <c r="N766" s="122"/>
      <c r="O766" s="122"/>
      <c r="P766" s="122"/>
      <c r="Q766" s="124"/>
      <c r="R766" s="124"/>
      <c r="S766" s="124"/>
      <c r="T766" s="124"/>
      <c r="U766" s="127"/>
      <c r="V766" s="127"/>
      <c r="W766" s="127"/>
      <c r="X766" s="127"/>
      <c r="Y766" s="364"/>
      <c r="Z766" s="364"/>
      <c r="AA766" s="364"/>
      <c r="AB766" s="364"/>
    </row>
    <row r="767" spans="2:28" ht="12.75" customHeight="1" x14ac:dyDescent="0.2">
      <c r="B767" s="120"/>
      <c r="C767" s="120"/>
      <c r="D767" s="120"/>
      <c r="E767" s="120"/>
      <c r="F767" s="120"/>
      <c r="G767" s="120"/>
      <c r="H767" s="120"/>
      <c r="I767" s="120"/>
      <c r="J767" s="120"/>
      <c r="K767" s="120"/>
      <c r="L767" s="120"/>
      <c r="M767" s="122"/>
      <c r="N767" s="122"/>
      <c r="O767" s="122"/>
      <c r="P767" s="122"/>
      <c r="Q767" s="124"/>
      <c r="R767" s="124"/>
      <c r="S767" s="124"/>
      <c r="T767" s="124"/>
      <c r="U767" s="127"/>
      <c r="V767" s="127"/>
      <c r="W767" s="127"/>
      <c r="X767" s="127"/>
      <c r="Y767" s="364"/>
      <c r="Z767" s="364"/>
      <c r="AA767" s="364"/>
      <c r="AB767" s="364"/>
    </row>
    <row r="768" spans="2:28" ht="12.75" customHeight="1" x14ac:dyDescent="0.2">
      <c r="B768" s="120"/>
      <c r="C768" s="120"/>
      <c r="D768" s="120"/>
      <c r="E768" s="120"/>
      <c r="F768" s="120"/>
      <c r="G768" s="120"/>
      <c r="H768" s="120"/>
      <c r="I768" s="120"/>
      <c r="J768" s="120"/>
      <c r="K768" s="120"/>
      <c r="L768" s="120"/>
      <c r="M768" s="122"/>
      <c r="N768" s="122"/>
      <c r="O768" s="122"/>
      <c r="P768" s="122"/>
      <c r="Q768" s="124"/>
      <c r="R768" s="124"/>
      <c r="S768" s="124"/>
      <c r="T768" s="124"/>
      <c r="U768" s="127"/>
      <c r="V768" s="127"/>
      <c r="W768" s="127"/>
      <c r="X768" s="127"/>
      <c r="Y768" s="364"/>
      <c r="Z768" s="364"/>
      <c r="AA768" s="364"/>
      <c r="AB768" s="364"/>
    </row>
    <row r="769" spans="2:28" ht="12.75" customHeight="1" x14ac:dyDescent="0.2">
      <c r="B769" s="120"/>
      <c r="C769" s="120"/>
      <c r="D769" s="120"/>
      <c r="E769" s="120"/>
      <c r="F769" s="120"/>
      <c r="G769" s="120"/>
      <c r="H769" s="120"/>
      <c r="I769" s="120"/>
      <c r="J769" s="120"/>
      <c r="K769" s="120"/>
      <c r="L769" s="120"/>
      <c r="M769" s="122"/>
      <c r="N769" s="122"/>
      <c r="O769" s="122"/>
      <c r="P769" s="122"/>
      <c r="Q769" s="124"/>
      <c r="R769" s="124"/>
      <c r="S769" s="124"/>
      <c r="T769" s="124"/>
      <c r="U769" s="127"/>
      <c r="V769" s="127"/>
      <c r="W769" s="127"/>
      <c r="X769" s="127"/>
      <c r="Y769" s="364"/>
      <c r="Z769" s="364"/>
      <c r="AA769" s="364"/>
      <c r="AB769" s="364"/>
    </row>
    <row r="770" spans="2:28" ht="12.75" customHeight="1" x14ac:dyDescent="0.2">
      <c r="B770" s="120"/>
      <c r="C770" s="120"/>
      <c r="D770" s="120"/>
      <c r="E770" s="120"/>
      <c r="F770" s="120"/>
      <c r="G770" s="120"/>
      <c r="H770" s="120"/>
      <c r="I770" s="120"/>
      <c r="J770" s="120"/>
      <c r="K770" s="120"/>
      <c r="L770" s="120"/>
      <c r="M770" s="122"/>
      <c r="N770" s="122"/>
      <c r="O770" s="122"/>
      <c r="P770" s="122"/>
      <c r="Q770" s="124"/>
      <c r="R770" s="124"/>
      <c r="S770" s="124"/>
      <c r="T770" s="124"/>
      <c r="U770" s="127"/>
      <c r="V770" s="127"/>
      <c r="W770" s="127"/>
      <c r="X770" s="127"/>
      <c r="Y770" s="364"/>
      <c r="Z770" s="364"/>
      <c r="AA770" s="364"/>
      <c r="AB770" s="364"/>
    </row>
    <row r="771" spans="2:28" ht="12.75" customHeight="1" x14ac:dyDescent="0.2">
      <c r="B771" s="120"/>
      <c r="C771" s="120"/>
      <c r="D771" s="120"/>
      <c r="E771" s="120"/>
      <c r="F771" s="120"/>
      <c r="G771" s="120"/>
      <c r="H771" s="120"/>
      <c r="I771" s="120"/>
      <c r="J771" s="120"/>
      <c r="K771" s="120"/>
      <c r="L771" s="120"/>
      <c r="M771" s="122"/>
      <c r="N771" s="122"/>
      <c r="O771" s="122"/>
      <c r="P771" s="122"/>
      <c r="Q771" s="124"/>
      <c r="R771" s="124"/>
      <c r="S771" s="124"/>
      <c r="T771" s="124"/>
      <c r="U771" s="127"/>
      <c r="V771" s="127"/>
      <c r="W771" s="127"/>
      <c r="X771" s="127"/>
      <c r="Y771" s="364"/>
      <c r="Z771" s="364"/>
      <c r="AA771" s="364"/>
      <c r="AB771" s="364"/>
    </row>
    <row r="772" spans="2:28" ht="12.75" customHeight="1" x14ac:dyDescent="0.2">
      <c r="B772" s="120"/>
      <c r="C772" s="120"/>
      <c r="D772" s="120"/>
      <c r="E772" s="120"/>
      <c r="F772" s="120"/>
      <c r="G772" s="120"/>
      <c r="H772" s="120"/>
      <c r="I772" s="120"/>
      <c r="J772" s="120"/>
      <c r="K772" s="120"/>
      <c r="L772" s="120"/>
      <c r="M772" s="122"/>
      <c r="N772" s="122"/>
      <c r="O772" s="122"/>
      <c r="P772" s="122"/>
      <c r="Q772" s="124"/>
      <c r="R772" s="124"/>
      <c r="S772" s="124"/>
      <c r="T772" s="124"/>
      <c r="U772" s="127"/>
      <c r="V772" s="127"/>
      <c r="W772" s="127"/>
      <c r="X772" s="127"/>
      <c r="Y772" s="364"/>
      <c r="Z772" s="364"/>
      <c r="AA772" s="364"/>
      <c r="AB772" s="364"/>
    </row>
    <row r="773" spans="2:28" ht="12.75" customHeight="1" x14ac:dyDescent="0.2">
      <c r="B773" s="120"/>
      <c r="C773" s="120"/>
      <c r="D773" s="120"/>
      <c r="E773" s="120"/>
      <c r="F773" s="120"/>
      <c r="G773" s="120"/>
      <c r="H773" s="120"/>
      <c r="I773" s="120"/>
      <c r="J773" s="120"/>
      <c r="K773" s="120"/>
      <c r="L773" s="120"/>
      <c r="M773" s="122"/>
      <c r="N773" s="122"/>
      <c r="O773" s="122"/>
      <c r="P773" s="122"/>
      <c r="Q773" s="124"/>
      <c r="R773" s="124"/>
      <c r="S773" s="124"/>
      <c r="T773" s="124"/>
      <c r="U773" s="127"/>
      <c r="V773" s="127"/>
      <c r="W773" s="127"/>
      <c r="X773" s="127"/>
      <c r="Y773" s="364"/>
      <c r="Z773" s="364"/>
      <c r="AA773" s="364"/>
      <c r="AB773" s="364"/>
    </row>
    <row r="774" spans="2:28" ht="12.75" customHeight="1" x14ac:dyDescent="0.2">
      <c r="B774" s="120"/>
      <c r="C774" s="120"/>
      <c r="D774" s="120"/>
      <c r="E774" s="120"/>
      <c r="F774" s="120"/>
      <c r="G774" s="120"/>
      <c r="H774" s="120"/>
      <c r="I774" s="120"/>
      <c r="J774" s="120"/>
      <c r="K774" s="120"/>
      <c r="L774" s="120"/>
      <c r="M774" s="122"/>
      <c r="N774" s="122"/>
      <c r="O774" s="122"/>
      <c r="P774" s="122"/>
      <c r="Q774" s="124"/>
      <c r="R774" s="124"/>
      <c r="S774" s="124"/>
      <c r="T774" s="124"/>
      <c r="U774" s="127"/>
      <c r="V774" s="127"/>
      <c r="W774" s="127"/>
      <c r="X774" s="127"/>
      <c r="Y774" s="364"/>
      <c r="Z774" s="364"/>
      <c r="AA774" s="364"/>
      <c r="AB774" s="364"/>
    </row>
    <row r="775" spans="2:28" ht="12.75" customHeight="1" x14ac:dyDescent="0.2">
      <c r="B775" s="120"/>
      <c r="C775" s="120"/>
      <c r="D775" s="120"/>
      <c r="E775" s="120"/>
      <c r="F775" s="120"/>
      <c r="G775" s="120"/>
      <c r="H775" s="120"/>
      <c r="I775" s="120"/>
      <c r="J775" s="120"/>
      <c r="K775" s="120"/>
      <c r="L775" s="120"/>
      <c r="M775" s="122"/>
      <c r="N775" s="122"/>
      <c r="O775" s="122"/>
      <c r="P775" s="122"/>
      <c r="Q775" s="124"/>
      <c r="R775" s="124"/>
      <c r="S775" s="124"/>
      <c r="T775" s="124"/>
      <c r="U775" s="127"/>
      <c r="V775" s="127"/>
      <c r="W775" s="127"/>
      <c r="X775" s="127"/>
      <c r="Y775" s="364"/>
      <c r="Z775" s="364"/>
      <c r="AA775" s="364"/>
      <c r="AB775" s="364"/>
    </row>
    <row r="776" spans="2:28" ht="12.75" customHeight="1" x14ac:dyDescent="0.2">
      <c r="B776" s="120"/>
      <c r="C776" s="120"/>
      <c r="D776" s="120"/>
      <c r="E776" s="120"/>
      <c r="F776" s="120"/>
      <c r="G776" s="120"/>
      <c r="H776" s="120"/>
      <c r="I776" s="120"/>
      <c r="J776" s="120"/>
      <c r="K776" s="120"/>
      <c r="L776" s="120"/>
      <c r="M776" s="122"/>
      <c r="N776" s="122"/>
      <c r="O776" s="122"/>
      <c r="P776" s="122"/>
      <c r="Q776" s="124"/>
      <c r="R776" s="124"/>
      <c r="S776" s="124"/>
      <c r="T776" s="124"/>
      <c r="U776" s="127"/>
      <c r="V776" s="127"/>
      <c r="W776" s="127"/>
      <c r="X776" s="127"/>
      <c r="Y776" s="364"/>
      <c r="Z776" s="364"/>
      <c r="AA776" s="364"/>
      <c r="AB776" s="364"/>
    </row>
    <row r="777" spans="2:28" ht="12.75" customHeight="1" x14ac:dyDescent="0.2">
      <c r="B777" s="120"/>
      <c r="C777" s="120"/>
      <c r="D777" s="120"/>
      <c r="E777" s="120"/>
      <c r="F777" s="120"/>
      <c r="G777" s="120"/>
      <c r="H777" s="120"/>
      <c r="I777" s="120"/>
      <c r="J777" s="120"/>
      <c r="K777" s="120"/>
      <c r="L777" s="120"/>
      <c r="M777" s="122"/>
      <c r="N777" s="122"/>
      <c r="O777" s="122"/>
      <c r="P777" s="122"/>
      <c r="Q777" s="124"/>
      <c r="R777" s="124"/>
      <c r="S777" s="124"/>
      <c r="T777" s="124"/>
      <c r="U777" s="127"/>
      <c r="V777" s="127"/>
      <c r="W777" s="127"/>
      <c r="X777" s="127"/>
      <c r="Y777" s="364"/>
      <c r="Z777" s="364"/>
      <c r="AA777" s="364"/>
      <c r="AB777" s="364"/>
    </row>
    <row r="778" spans="2:28" ht="12.75" customHeight="1" x14ac:dyDescent="0.2">
      <c r="B778" s="120"/>
      <c r="C778" s="120"/>
      <c r="D778" s="120"/>
      <c r="E778" s="120"/>
      <c r="F778" s="120"/>
      <c r="G778" s="120"/>
      <c r="H778" s="120"/>
      <c r="I778" s="120"/>
      <c r="J778" s="120"/>
      <c r="K778" s="120"/>
      <c r="L778" s="120"/>
      <c r="M778" s="122"/>
      <c r="N778" s="122"/>
      <c r="O778" s="122"/>
      <c r="P778" s="122"/>
      <c r="Q778" s="124"/>
      <c r="R778" s="124"/>
      <c r="S778" s="124"/>
      <c r="T778" s="124"/>
      <c r="U778" s="127"/>
      <c r="V778" s="127"/>
      <c r="W778" s="127"/>
      <c r="X778" s="127"/>
      <c r="Y778" s="364"/>
      <c r="Z778" s="364"/>
      <c r="AA778" s="364"/>
      <c r="AB778" s="364"/>
    </row>
    <row r="779" spans="2:28" ht="12.75" customHeight="1" x14ac:dyDescent="0.2">
      <c r="B779" s="120"/>
      <c r="C779" s="120"/>
      <c r="D779" s="120"/>
      <c r="E779" s="120"/>
      <c r="F779" s="120"/>
      <c r="G779" s="120"/>
      <c r="H779" s="120"/>
      <c r="I779" s="120"/>
      <c r="J779" s="120"/>
      <c r="K779" s="120"/>
      <c r="L779" s="120"/>
      <c r="M779" s="122"/>
      <c r="N779" s="122"/>
      <c r="O779" s="122"/>
      <c r="P779" s="122"/>
      <c r="Q779" s="124"/>
      <c r="R779" s="124"/>
      <c r="S779" s="124"/>
      <c r="T779" s="124"/>
      <c r="U779" s="127"/>
      <c r="V779" s="127"/>
      <c r="W779" s="127"/>
      <c r="X779" s="127"/>
      <c r="Y779" s="364"/>
      <c r="Z779" s="364"/>
      <c r="AA779" s="364"/>
      <c r="AB779" s="364"/>
    </row>
    <row r="780" spans="2:28" ht="12.75" customHeight="1" x14ac:dyDescent="0.2">
      <c r="B780" s="120"/>
      <c r="C780" s="120"/>
      <c r="D780" s="120"/>
      <c r="E780" s="120"/>
      <c r="F780" s="120"/>
      <c r="G780" s="120"/>
      <c r="H780" s="120"/>
      <c r="I780" s="120"/>
      <c r="J780" s="120"/>
      <c r="K780" s="120"/>
      <c r="L780" s="120"/>
      <c r="M780" s="122"/>
      <c r="N780" s="122"/>
      <c r="O780" s="122"/>
      <c r="P780" s="122"/>
      <c r="Q780" s="124"/>
      <c r="R780" s="124"/>
      <c r="S780" s="124"/>
      <c r="T780" s="124"/>
      <c r="U780" s="127"/>
      <c r="V780" s="127"/>
      <c r="W780" s="127"/>
      <c r="X780" s="127"/>
      <c r="Y780" s="364"/>
      <c r="Z780" s="364"/>
      <c r="AA780" s="364"/>
      <c r="AB780" s="364"/>
    </row>
    <row r="781" spans="2:28" ht="12.75" customHeight="1" x14ac:dyDescent="0.2">
      <c r="B781" s="120"/>
      <c r="C781" s="120"/>
      <c r="D781" s="120"/>
      <c r="E781" s="120"/>
      <c r="F781" s="120"/>
      <c r="G781" s="120"/>
      <c r="H781" s="120"/>
      <c r="I781" s="120"/>
      <c r="J781" s="120"/>
      <c r="K781" s="120"/>
      <c r="L781" s="120"/>
      <c r="M781" s="122"/>
      <c r="N781" s="122"/>
      <c r="O781" s="122"/>
      <c r="P781" s="122"/>
      <c r="Q781" s="124"/>
      <c r="R781" s="124"/>
      <c r="S781" s="124"/>
      <c r="T781" s="124"/>
      <c r="U781" s="127"/>
      <c r="V781" s="127"/>
      <c r="W781" s="127"/>
      <c r="X781" s="127"/>
      <c r="Y781" s="364"/>
      <c r="Z781" s="364"/>
      <c r="AA781" s="364"/>
      <c r="AB781" s="364"/>
    </row>
    <row r="782" spans="2:28" ht="12.75" customHeight="1" x14ac:dyDescent="0.2">
      <c r="B782" s="120"/>
      <c r="C782" s="120"/>
      <c r="D782" s="120"/>
      <c r="E782" s="120"/>
      <c r="F782" s="120"/>
      <c r="G782" s="120"/>
      <c r="H782" s="120"/>
      <c r="I782" s="120"/>
      <c r="J782" s="120"/>
      <c r="K782" s="120"/>
      <c r="L782" s="120"/>
      <c r="M782" s="122"/>
      <c r="N782" s="122"/>
      <c r="O782" s="122"/>
      <c r="P782" s="122"/>
      <c r="Q782" s="124"/>
      <c r="R782" s="124"/>
      <c r="S782" s="124"/>
      <c r="T782" s="124"/>
      <c r="U782" s="127"/>
      <c r="V782" s="127"/>
      <c r="W782" s="127"/>
      <c r="X782" s="127"/>
      <c r="Y782" s="364"/>
      <c r="Z782" s="364"/>
      <c r="AA782" s="364"/>
      <c r="AB782" s="364"/>
    </row>
    <row r="783" spans="2:28" ht="12.75" customHeight="1" x14ac:dyDescent="0.2">
      <c r="B783" s="120"/>
      <c r="C783" s="120"/>
      <c r="D783" s="120"/>
      <c r="E783" s="120"/>
      <c r="F783" s="120"/>
      <c r="G783" s="120"/>
      <c r="H783" s="120"/>
      <c r="I783" s="120"/>
      <c r="J783" s="120"/>
      <c r="K783" s="120"/>
      <c r="L783" s="120"/>
      <c r="M783" s="122"/>
      <c r="N783" s="122"/>
      <c r="O783" s="122"/>
      <c r="P783" s="122"/>
      <c r="Q783" s="124"/>
      <c r="R783" s="124"/>
      <c r="S783" s="124"/>
      <c r="T783" s="124"/>
      <c r="U783" s="127"/>
      <c r="V783" s="127"/>
      <c r="W783" s="127"/>
      <c r="X783" s="127"/>
      <c r="Y783" s="364"/>
      <c r="Z783" s="364"/>
      <c r="AA783" s="364"/>
      <c r="AB783" s="364"/>
    </row>
    <row r="784" spans="2:28" ht="12.75" customHeight="1" x14ac:dyDescent="0.2">
      <c r="B784" s="120"/>
      <c r="C784" s="120"/>
      <c r="D784" s="120"/>
      <c r="E784" s="120"/>
      <c r="F784" s="120"/>
      <c r="G784" s="120"/>
      <c r="H784" s="120"/>
      <c r="I784" s="120"/>
      <c r="J784" s="120"/>
      <c r="K784" s="120"/>
      <c r="L784" s="120"/>
      <c r="M784" s="122"/>
      <c r="N784" s="122"/>
      <c r="O784" s="122"/>
      <c r="P784" s="122"/>
      <c r="Q784" s="124"/>
      <c r="R784" s="124"/>
      <c r="S784" s="124"/>
      <c r="T784" s="124"/>
      <c r="U784" s="127"/>
      <c r="V784" s="127"/>
      <c r="W784" s="127"/>
      <c r="X784" s="127"/>
      <c r="Y784" s="364"/>
      <c r="Z784" s="364"/>
      <c r="AA784" s="364"/>
      <c r="AB784" s="364"/>
    </row>
    <row r="785" spans="2:28" ht="12.75" customHeight="1" x14ac:dyDescent="0.2">
      <c r="B785" s="120"/>
      <c r="C785" s="120"/>
      <c r="D785" s="120"/>
      <c r="E785" s="120"/>
      <c r="F785" s="120"/>
      <c r="G785" s="120"/>
      <c r="H785" s="120"/>
      <c r="I785" s="120"/>
      <c r="J785" s="120"/>
      <c r="K785" s="120"/>
      <c r="L785" s="120"/>
      <c r="M785" s="122"/>
      <c r="N785" s="122"/>
      <c r="O785" s="122"/>
      <c r="P785" s="122"/>
      <c r="Q785" s="124"/>
      <c r="R785" s="124"/>
      <c r="S785" s="124"/>
      <c r="T785" s="124"/>
      <c r="U785" s="127"/>
      <c r="V785" s="127"/>
      <c r="W785" s="127"/>
      <c r="X785" s="127"/>
      <c r="Y785" s="364"/>
      <c r="Z785" s="364"/>
      <c r="AA785" s="364"/>
      <c r="AB785" s="364"/>
    </row>
    <row r="786" spans="2:28" ht="12.75" customHeight="1" x14ac:dyDescent="0.2">
      <c r="B786" s="120"/>
      <c r="C786" s="120"/>
      <c r="D786" s="120"/>
      <c r="E786" s="120"/>
      <c r="F786" s="120"/>
      <c r="G786" s="120"/>
      <c r="H786" s="120"/>
      <c r="I786" s="120"/>
      <c r="J786" s="120"/>
      <c r="K786" s="120"/>
      <c r="L786" s="120"/>
      <c r="M786" s="122"/>
      <c r="N786" s="122"/>
      <c r="O786" s="122"/>
      <c r="P786" s="122"/>
      <c r="Q786" s="124"/>
      <c r="R786" s="124"/>
      <c r="S786" s="124"/>
      <c r="T786" s="124"/>
      <c r="U786" s="127"/>
      <c r="V786" s="127"/>
      <c r="W786" s="127"/>
      <c r="X786" s="127"/>
      <c r="Y786" s="364"/>
      <c r="Z786" s="364"/>
      <c r="AA786" s="364"/>
      <c r="AB786" s="364"/>
    </row>
    <row r="787" spans="2:28" ht="12.75" customHeight="1" x14ac:dyDescent="0.2">
      <c r="B787" s="120"/>
      <c r="C787" s="120"/>
      <c r="D787" s="120"/>
      <c r="E787" s="120"/>
      <c r="F787" s="120"/>
      <c r="G787" s="120"/>
      <c r="H787" s="120"/>
      <c r="I787" s="120"/>
      <c r="J787" s="120"/>
      <c r="K787" s="120"/>
      <c r="L787" s="120"/>
      <c r="M787" s="122"/>
      <c r="N787" s="122"/>
      <c r="O787" s="122"/>
      <c r="P787" s="122"/>
      <c r="Q787" s="124"/>
      <c r="R787" s="124"/>
      <c r="S787" s="124"/>
      <c r="T787" s="124"/>
      <c r="U787" s="127"/>
      <c r="V787" s="127"/>
      <c r="W787" s="127"/>
      <c r="X787" s="127"/>
      <c r="Y787" s="364"/>
      <c r="Z787" s="364"/>
      <c r="AA787" s="364"/>
      <c r="AB787" s="364"/>
    </row>
    <row r="788" spans="2:28" ht="12.75" customHeight="1" x14ac:dyDescent="0.2">
      <c r="B788" s="120"/>
      <c r="C788" s="120"/>
      <c r="D788" s="120"/>
      <c r="E788" s="120"/>
      <c r="F788" s="120"/>
      <c r="G788" s="120"/>
      <c r="H788" s="120"/>
      <c r="I788" s="120"/>
      <c r="J788" s="120"/>
      <c r="K788" s="120"/>
      <c r="L788" s="120"/>
      <c r="M788" s="122"/>
      <c r="N788" s="122"/>
      <c r="O788" s="122"/>
      <c r="P788" s="122"/>
      <c r="Q788" s="124"/>
      <c r="R788" s="124"/>
      <c r="S788" s="124"/>
      <c r="T788" s="124"/>
      <c r="U788" s="127"/>
      <c r="V788" s="127"/>
      <c r="W788" s="127"/>
      <c r="X788" s="127"/>
      <c r="Y788" s="364"/>
      <c r="Z788" s="364"/>
      <c r="AA788" s="364"/>
      <c r="AB788" s="364"/>
    </row>
    <row r="789" spans="2:28" ht="12.75" customHeight="1" x14ac:dyDescent="0.2">
      <c r="B789" s="120"/>
      <c r="C789" s="120"/>
      <c r="D789" s="120"/>
      <c r="E789" s="120"/>
      <c r="F789" s="120"/>
      <c r="G789" s="120"/>
      <c r="H789" s="120"/>
      <c r="I789" s="120"/>
      <c r="J789" s="120"/>
      <c r="K789" s="120"/>
      <c r="L789" s="120"/>
      <c r="M789" s="122"/>
      <c r="N789" s="122"/>
      <c r="O789" s="122"/>
      <c r="P789" s="122"/>
      <c r="Q789" s="124"/>
      <c r="R789" s="124"/>
      <c r="S789" s="124"/>
      <c r="T789" s="124"/>
      <c r="U789" s="127"/>
      <c r="V789" s="127"/>
      <c r="W789" s="127"/>
      <c r="X789" s="127"/>
      <c r="Y789" s="364"/>
      <c r="Z789" s="364"/>
      <c r="AA789" s="364"/>
      <c r="AB789" s="364"/>
    </row>
    <row r="790" spans="2:28" ht="12.75" customHeight="1" x14ac:dyDescent="0.2">
      <c r="B790" s="120"/>
      <c r="C790" s="120"/>
      <c r="D790" s="120"/>
      <c r="E790" s="120"/>
      <c r="F790" s="120"/>
      <c r="G790" s="120"/>
      <c r="H790" s="120"/>
      <c r="I790" s="120"/>
      <c r="J790" s="120"/>
      <c r="K790" s="120"/>
      <c r="L790" s="120"/>
      <c r="M790" s="122"/>
      <c r="N790" s="122"/>
      <c r="O790" s="122"/>
      <c r="P790" s="122"/>
      <c r="Q790" s="124"/>
      <c r="R790" s="124"/>
      <c r="S790" s="124"/>
      <c r="T790" s="124"/>
      <c r="U790" s="127"/>
      <c r="V790" s="127"/>
      <c r="W790" s="127"/>
      <c r="X790" s="127"/>
      <c r="Y790" s="364"/>
      <c r="Z790" s="364"/>
      <c r="AA790" s="364"/>
      <c r="AB790" s="364"/>
    </row>
    <row r="791" spans="2:28" ht="12.75" customHeight="1" x14ac:dyDescent="0.2">
      <c r="B791" s="120"/>
      <c r="C791" s="120"/>
      <c r="D791" s="120"/>
      <c r="E791" s="120"/>
      <c r="F791" s="120"/>
      <c r="G791" s="120"/>
      <c r="H791" s="120"/>
      <c r="I791" s="120"/>
      <c r="J791" s="120"/>
      <c r="K791" s="120"/>
      <c r="L791" s="120"/>
      <c r="M791" s="122"/>
      <c r="N791" s="122"/>
      <c r="O791" s="122"/>
      <c r="P791" s="122"/>
      <c r="Q791" s="124"/>
      <c r="R791" s="124"/>
      <c r="S791" s="124"/>
      <c r="T791" s="124"/>
      <c r="U791" s="127"/>
      <c r="V791" s="127"/>
      <c r="W791" s="127"/>
      <c r="X791" s="127"/>
      <c r="Y791" s="364"/>
      <c r="Z791" s="364"/>
      <c r="AA791" s="364"/>
      <c r="AB791" s="364"/>
    </row>
    <row r="792" spans="2:28" ht="12.75" customHeight="1" x14ac:dyDescent="0.2">
      <c r="B792" s="120"/>
      <c r="C792" s="120"/>
      <c r="D792" s="120"/>
      <c r="E792" s="120"/>
      <c r="F792" s="120"/>
      <c r="G792" s="120"/>
      <c r="H792" s="120"/>
      <c r="I792" s="120"/>
      <c r="J792" s="120"/>
      <c r="K792" s="120"/>
      <c r="L792" s="120"/>
      <c r="M792" s="122"/>
      <c r="N792" s="122"/>
      <c r="O792" s="122"/>
      <c r="P792" s="122"/>
      <c r="Q792" s="124"/>
      <c r="R792" s="124"/>
      <c r="S792" s="124"/>
      <c r="T792" s="124"/>
      <c r="U792" s="127"/>
      <c r="V792" s="127"/>
      <c r="W792" s="127"/>
      <c r="X792" s="127"/>
      <c r="Y792" s="364"/>
      <c r="Z792" s="364"/>
      <c r="AA792" s="364"/>
      <c r="AB792" s="364"/>
    </row>
    <row r="793" spans="2:28" ht="12.75" customHeight="1" x14ac:dyDescent="0.2">
      <c r="B793" s="120"/>
      <c r="C793" s="120"/>
      <c r="D793" s="120"/>
      <c r="E793" s="120"/>
      <c r="F793" s="120"/>
      <c r="G793" s="120"/>
      <c r="H793" s="120"/>
      <c r="I793" s="120"/>
      <c r="J793" s="120"/>
      <c r="K793" s="120"/>
      <c r="L793" s="120"/>
      <c r="M793" s="122"/>
      <c r="N793" s="122"/>
      <c r="O793" s="122"/>
      <c r="P793" s="122"/>
      <c r="Q793" s="124"/>
      <c r="R793" s="124"/>
      <c r="S793" s="124"/>
      <c r="T793" s="124"/>
      <c r="U793" s="127"/>
      <c r="V793" s="127"/>
      <c r="W793" s="127"/>
      <c r="X793" s="127"/>
      <c r="Y793" s="364"/>
      <c r="Z793" s="364"/>
      <c r="AA793" s="364"/>
      <c r="AB793" s="364"/>
    </row>
    <row r="794" spans="2:28" ht="12.75" customHeight="1" x14ac:dyDescent="0.2">
      <c r="B794" s="120"/>
      <c r="C794" s="120"/>
      <c r="D794" s="120"/>
      <c r="E794" s="120"/>
      <c r="F794" s="120"/>
      <c r="G794" s="120"/>
      <c r="H794" s="120"/>
      <c r="I794" s="120"/>
      <c r="J794" s="120"/>
      <c r="K794" s="120"/>
      <c r="L794" s="120"/>
      <c r="M794" s="122"/>
      <c r="N794" s="122"/>
      <c r="O794" s="122"/>
      <c r="P794" s="122"/>
      <c r="Q794" s="124"/>
      <c r="R794" s="124"/>
      <c r="S794" s="124"/>
      <c r="T794" s="124"/>
      <c r="U794" s="127"/>
      <c r="V794" s="127"/>
      <c r="W794" s="127"/>
      <c r="X794" s="127"/>
      <c r="Y794" s="364"/>
      <c r="Z794" s="364"/>
      <c r="AA794" s="364"/>
      <c r="AB794" s="364"/>
    </row>
    <row r="795" spans="2:28" ht="12.75" customHeight="1" x14ac:dyDescent="0.2">
      <c r="B795" s="120"/>
      <c r="C795" s="120"/>
      <c r="D795" s="120"/>
      <c r="E795" s="120"/>
      <c r="F795" s="120"/>
      <c r="G795" s="120"/>
      <c r="H795" s="120"/>
      <c r="I795" s="120"/>
      <c r="J795" s="120"/>
      <c r="K795" s="120"/>
      <c r="L795" s="120"/>
      <c r="M795" s="122"/>
      <c r="N795" s="122"/>
      <c r="O795" s="122"/>
      <c r="P795" s="122"/>
      <c r="Q795" s="124"/>
      <c r="R795" s="124"/>
      <c r="S795" s="124"/>
      <c r="T795" s="124"/>
      <c r="U795" s="127"/>
      <c r="V795" s="127"/>
      <c r="W795" s="127"/>
      <c r="X795" s="127"/>
      <c r="Y795" s="364"/>
      <c r="Z795" s="364"/>
      <c r="AA795" s="364"/>
      <c r="AB795" s="364"/>
    </row>
    <row r="796" spans="2:28" ht="12.75" customHeight="1" x14ac:dyDescent="0.2">
      <c r="B796" s="120"/>
      <c r="C796" s="120"/>
      <c r="D796" s="120"/>
      <c r="E796" s="120"/>
      <c r="F796" s="120"/>
      <c r="G796" s="120"/>
      <c r="H796" s="120"/>
      <c r="I796" s="120"/>
      <c r="J796" s="120"/>
      <c r="K796" s="120"/>
      <c r="L796" s="120"/>
      <c r="M796" s="122"/>
      <c r="N796" s="122"/>
      <c r="O796" s="122"/>
      <c r="P796" s="122"/>
      <c r="Q796" s="124"/>
      <c r="R796" s="124"/>
      <c r="S796" s="124"/>
      <c r="T796" s="124"/>
      <c r="U796" s="127"/>
      <c r="V796" s="127"/>
      <c r="W796" s="127"/>
      <c r="X796" s="127"/>
      <c r="Y796" s="364"/>
      <c r="Z796" s="364"/>
      <c r="AA796" s="364"/>
      <c r="AB796" s="364"/>
    </row>
    <row r="797" spans="2:28" ht="12.75" customHeight="1" x14ac:dyDescent="0.2">
      <c r="B797" s="120"/>
      <c r="C797" s="120"/>
      <c r="D797" s="120"/>
      <c r="E797" s="120"/>
      <c r="F797" s="120"/>
      <c r="G797" s="120"/>
      <c r="H797" s="120"/>
      <c r="I797" s="120"/>
      <c r="J797" s="120"/>
      <c r="K797" s="120"/>
      <c r="L797" s="120"/>
      <c r="M797" s="122"/>
      <c r="N797" s="122"/>
      <c r="O797" s="122"/>
      <c r="P797" s="122"/>
      <c r="Q797" s="124"/>
      <c r="R797" s="124"/>
      <c r="S797" s="124"/>
      <c r="T797" s="124"/>
      <c r="U797" s="127"/>
      <c r="V797" s="127"/>
      <c r="W797" s="127"/>
      <c r="X797" s="127"/>
      <c r="Y797" s="364"/>
      <c r="Z797" s="364"/>
      <c r="AA797" s="364"/>
      <c r="AB797" s="364"/>
    </row>
    <row r="798" spans="2:28" ht="12.75" customHeight="1" x14ac:dyDescent="0.2">
      <c r="B798" s="120"/>
      <c r="C798" s="120"/>
      <c r="D798" s="120"/>
      <c r="E798" s="120"/>
      <c r="F798" s="120"/>
      <c r="G798" s="120"/>
      <c r="H798" s="120"/>
      <c r="I798" s="120"/>
      <c r="J798" s="120"/>
      <c r="K798" s="120"/>
      <c r="L798" s="120"/>
      <c r="M798" s="122"/>
      <c r="N798" s="122"/>
      <c r="O798" s="122"/>
      <c r="P798" s="122"/>
      <c r="Q798" s="124"/>
      <c r="R798" s="124"/>
      <c r="S798" s="124"/>
      <c r="T798" s="124"/>
      <c r="U798" s="127"/>
      <c r="V798" s="127"/>
      <c r="W798" s="127"/>
      <c r="X798" s="127"/>
      <c r="Y798" s="364"/>
      <c r="Z798" s="364"/>
      <c r="AA798" s="364"/>
      <c r="AB798" s="364"/>
    </row>
    <row r="799" spans="2:28" ht="12.75" customHeight="1" x14ac:dyDescent="0.2">
      <c r="B799" s="120"/>
      <c r="C799" s="120"/>
      <c r="D799" s="120"/>
      <c r="E799" s="120"/>
      <c r="F799" s="120"/>
      <c r="G799" s="120"/>
      <c r="H799" s="120"/>
      <c r="I799" s="120"/>
      <c r="J799" s="120"/>
      <c r="K799" s="120"/>
      <c r="L799" s="120"/>
      <c r="M799" s="122"/>
      <c r="N799" s="122"/>
      <c r="O799" s="122"/>
      <c r="P799" s="122"/>
      <c r="Q799" s="124"/>
      <c r="R799" s="124"/>
      <c r="S799" s="124"/>
      <c r="T799" s="124"/>
      <c r="U799" s="127"/>
      <c r="V799" s="127"/>
      <c r="W799" s="127"/>
      <c r="X799" s="127"/>
      <c r="Y799" s="364"/>
      <c r="Z799" s="364"/>
      <c r="AA799" s="364"/>
      <c r="AB799" s="364"/>
    </row>
    <row r="800" spans="2:28" ht="12.75" customHeight="1" x14ac:dyDescent="0.2">
      <c r="B800" s="120"/>
      <c r="C800" s="120"/>
      <c r="D800" s="120"/>
      <c r="E800" s="120"/>
      <c r="F800" s="120"/>
      <c r="G800" s="120"/>
      <c r="H800" s="120"/>
      <c r="I800" s="120"/>
      <c r="J800" s="120"/>
      <c r="K800" s="120"/>
      <c r="L800" s="120"/>
      <c r="M800" s="122"/>
      <c r="N800" s="122"/>
      <c r="O800" s="122"/>
      <c r="P800" s="122"/>
      <c r="Q800" s="124"/>
      <c r="R800" s="124"/>
      <c r="S800" s="124"/>
      <c r="T800" s="124"/>
      <c r="U800" s="127"/>
      <c r="V800" s="127"/>
      <c r="W800" s="127"/>
      <c r="X800" s="127"/>
      <c r="Y800" s="364"/>
      <c r="Z800" s="364"/>
      <c r="AA800" s="364"/>
      <c r="AB800" s="364"/>
    </row>
    <row r="801" spans="2:28" ht="12.75" customHeight="1" x14ac:dyDescent="0.2">
      <c r="B801" s="120"/>
      <c r="C801" s="120"/>
      <c r="D801" s="120"/>
      <c r="E801" s="120"/>
      <c r="F801" s="120"/>
      <c r="G801" s="120"/>
      <c r="H801" s="120"/>
      <c r="I801" s="120"/>
      <c r="J801" s="120"/>
      <c r="K801" s="120"/>
      <c r="L801" s="120"/>
      <c r="M801" s="122"/>
      <c r="N801" s="122"/>
      <c r="O801" s="122"/>
      <c r="P801" s="122"/>
      <c r="Q801" s="124"/>
      <c r="R801" s="124"/>
      <c r="S801" s="124"/>
      <c r="T801" s="124"/>
      <c r="U801" s="127"/>
      <c r="V801" s="127"/>
      <c r="W801" s="127"/>
      <c r="X801" s="127"/>
      <c r="Y801" s="364"/>
      <c r="Z801" s="364"/>
      <c r="AA801" s="364"/>
      <c r="AB801" s="364"/>
    </row>
    <row r="802" spans="2:28" ht="12.75" customHeight="1" x14ac:dyDescent="0.2">
      <c r="B802" s="120"/>
      <c r="C802" s="120"/>
      <c r="D802" s="120"/>
      <c r="E802" s="120"/>
      <c r="F802" s="120"/>
      <c r="G802" s="120"/>
      <c r="H802" s="120"/>
      <c r="I802" s="120"/>
      <c r="J802" s="120"/>
      <c r="K802" s="120"/>
      <c r="L802" s="120"/>
      <c r="M802" s="122"/>
      <c r="N802" s="122"/>
      <c r="O802" s="122"/>
      <c r="P802" s="122"/>
      <c r="Q802" s="124"/>
      <c r="R802" s="124"/>
      <c r="S802" s="124"/>
      <c r="T802" s="124"/>
      <c r="U802" s="127"/>
      <c r="V802" s="127"/>
      <c r="W802" s="127"/>
      <c r="X802" s="127"/>
      <c r="Y802" s="364"/>
      <c r="Z802" s="364"/>
      <c r="AA802" s="364"/>
      <c r="AB802" s="364"/>
    </row>
    <row r="803" spans="2:28" ht="12.75" customHeight="1" x14ac:dyDescent="0.2">
      <c r="B803" s="120"/>
      <c r="C803" s="120"/>
      <c r="D803" s="120"/>
      <c r="E803" s="120"/>
      <c r="F803" s="120"/>
      <c r="G803" s="120"/>
      <c r="H803" s="120"/>
      <c r="I803" s="120"/>
      <c r="J803" s="120"/>
      <c r="K803" s="120"/>
      <c r="L803" s="120"/>
      <c r="M803" s="122"/>
      <c r="N803" s="122"/>
      <c r="O803" s="122"/>
      <c r="P803" s="122"/>
      <c r="Q803" s="124"/>
      <c r="R803" s="124"/>
      <c r="S803" s="124"/>
      <c r="T803" s="124"/>
      <c r="U803" s="127"/>
      <c r="V803" s="127"/>
      <c r="W803" s="127"/>
      <c r="X803" s="127"/>
      <c r="Y803" s="364"/>
      <c r="Z803" s="364"/>
      <c r="AA803" s="364"/>
      <c r="AB803" s="364"/>
    </row>
    <row r="804" spans="2:28" ht="12.75" customHeight="1" x14ac:dyDescent="0.2">
      <c r="B804" s="120"/>
      <c r="C804" s="120"/>
      <c r="D804" s="120"/>
      <c r="E804" s="120"/>
      <c r="F804" s="120"/>
      <c r="G804" s="120"/>
      <c r="H804" s="120"/>
      <c r="I804" s="120"/>
      <c r="J804" s="120"/>
      <c r="K804" s="120"/>
      <c r="L804" s="120"/>
      <c r="M804" s="122"/>
      <c r="N804" s="122"/>
      <c r="O804" s="122"/>
      <c r="P804" s="122"/>
      <c r="Q804" s="124"/>
      <c r="R804" s="124"/>
      <c r="S804" s="124"/>
      <c r="T804" s="124"/>
      <c r="U804" s="127"/>
      <c r="V804" s="127"/>
      <c r="W804" s="127"/>
      <c r="X804" s="127"/>
      <c r="Y804" s="364"/>
      <c r="Z804" s="364"/>
      <c r="AA804" s="364"/>
      <c r="AB804" s="364"/>
    </row>
    <row r="805" spans="2:28" ht="12.75" customHeight="1" x14ac:dyDescent="0.2">
      <c r="B805" s="120"/>
      <c r="C805" s="120"/>
      <c r="D805" s="120"/>
      <c r="E805" s="120"/>
      <c r="F805" s="120"/>
      <c r="G805" s="120"/>
      <c r="H805" s="120"/>
      <c r="I805" s="120"/>
      <c r="J805" s="120"/>
      <c r="K805" s="120"/>
      <c r="L805" s="120"/>
      <c r="M805" s="122"/>
      <c r="N805" s="122"/>
      <c r="O805" s="122"/>
      <c r="P805" s="122"/>
      <c r="Q805" s="124"/>
      <c r="R805" s="124"/>
      <c r="S805" s="124"/>
      <c r="T805" s="124"/>
      <c r="U805" s="127"/>
      <c r="V805" s="127"/>
      <c r="W805" s="127"/>
      <c r="X805" s="127"/>
      <c r="Y805" s="364"/>
      <c r="Z805" s="364"/>
      <c r="AA805" s="364"/>
      <c r="AB805" s="364"/>
    </row>
    <row r="806" spans="2:28" ht="12.75" customHeight="1" x14ac:dyDescent="0.2">
      <c r="B806" s="120"/>
      <c r="C806" s="120"/>
      <c r="D806" s="120"/>
      <c r="E806" s="120"/>
      <c r="F806" s="120"/>
      <c r="G806" s="120"/>
      <c r="H806" s="120"/>
      <c r="I806" s="120"/>
      <c r="J806" s="120"/>
      <c r="K806" s="120"/>
      <c r="L806" s="120"/>
      <c r="M806" s="122"/>
      <c r="N806" s="122"/>
      <c r="O806" s="122"/>
      <c r="P806" s="122"/>
      <c r="Q806" s="124"/>
      <c r="R806" s="124"/>
      <c r="S806" s="124"/>
      <c r="T806" s="124"/>
      <c r="U806" s="127"/>
      <c r="V806" s="127"/>
      <c r="W806" s="127"/>
      <c r="X806" s="127"/>
      <c r="Y806" s="364"/>
      <c r="Z806" s="364"/>
      <c r="AA806" s="364"/>
      <c r="AB806" s="364"/>
    </row>
    <row r="807" spans="2:28" ht="12.75" customHeight="1" x14ac:dyDescent="0.2">
      <c r="B807" s="120"/>
      <c r="C807" s="120"/>
      <c r="D807" s="120"/>
      <c r="E807" s="120"/>
      <c r="F807" s="120"/>
      <c r="G807" s="120"/>
      <c r="H807" s="120"/>
      <c r="I807" s="120"/>
      <c r="J807" s="120"/>
      <c r="K807" s="120"/>
      <c r="L807" s="120"/>
      <c r="M807" s="122"/>
      <c r="N807" s="122"/>
      <c r="O807" s="122"/>
      <c r="P807" s="122"/>
      <c r="Q807" s="124"/>
      <c r="R807" s="124"/>
      <c r="S807" s="124"/>
      <c r="T807" s="124"/>
      <c r="U807" s="127"/>
      <c r="V807" s="127"/>
      <c r="W807" s="127"/>
      <c r="X807" s="127"/>
      <c r="Y807" s="364"/>
      <c r="Z807" s="364"/>
      <c r="AA807" s="364"/>
      <c r="AB807" s="364"/>
    </row>
    <row r="808" spans="2:28" ht="12.75" customHeight="1" x14ac:dyDescent="0.2">
      <c r="B808" s="120"/>
      <c r="C808" s="120"/>
      <c r="D808" s="120"/>
      <c r="E808" s="120"/>
      <c r="F808" s="120"/>
      <c r="G808" s="120"/>
      <c r="H808" s="120"/>
      <c r="I808" s="120"/>
      <c r="J808" s="120"/>
      <c r="K808" s="120"/>
      <c r="L808" s="120"/>
      <c r="M808" s="122"/>
      <c r="N808" s="122"/>
      <c r="O808" s="122"/>
      <c r="P808" s="122"/>
      <c r="Q808" s="124"/>
      <c r="R808" s="124"/>
      <c r="S808" s="124"/>
      <c r="T808" s="124"/>
      <c r="U808" s="127"/>
      <c r="V808" s="127"/>
      <c r="W808" s="127"/>
      <c r="X808" s="127"/>
      <c r="Y808" s="364"/>
      <c r="Z808" s="364"/>
      <c r="AA808" s="364"/>
      <c r="AB808" s="364"/>
    </row>
    <row r="809" spans="2:28" ht="12.75" customHeight="1" x14ac:dyDescent="0.2">
      <c r="B809" s="120"/>
      <c r="C809" s="120"/>
      <c r="D809" s="120"/>
      <c r="E809" s="120"/>
      <c r="F809" s="120"/>
      <c r="G809" s="120"/>
      <c r="H809" s="120"/>
      <c r="I809" s="120"/>
      <c r="J809" s="120"/>
      <c r="K809" s="120"/>
      <c r="L809" s="120"/>
      <c r="M809" s="122"/>
      <c r="N809" s="122"/>
      <c r="O809" s="122"/>
      <c r="P809" s="122"/>
      <c r="Q809" s="124"/>
      <c r="R809" s="124"/>
      <c r="S809" s="124"/>
      <c r="T809" s="124"/>
      <c r="U809" s="127"/>
      <c r="V809" s="127"/>
      <c r="W809" s="127"/>
      <c r="X809" s="127"/>
      <c r="Y809" s="364"/>
      <c r="Z809" s="364"/>
      <c r="AA809" s="364"/>
      <c r="AB809" s="364"/>
    </row>
    <row r="810" spans="2:28" ht="12.75" customHeight="1" x14ac:dyDescent="0.2">
      <c r="B810" s="120"/>
      <c r="C810" s="120"/>
      <c r="D810" s="120"/>
      <c r="E810" s="120"/>
      <c r="F810" s="120"/>
      <c r="G810" s="120"/>
      <c r="H810" s="120"/>
      <c r="I810" s="120"/>
      <c r="J810" s="120"/>
      <c r="K810" s="120"/>
      <c r="L810" s="120"/>
      <c r="M810" s="122"/>
      <c r="N810" s="122"/>
      <c r="O810" s="122"/>
      <c r="P810" s="122"/>
      <c r="Q810" s="124"/>
      <c r="R810" s="124"/>
      <c r="S810" s="124"/>
      <c r="T810" s="124"/>
      <c r="U810" s="127"/>
      <c r="V810" s="127"/>
      <c r="W810" s="127"/>
      <c r="X810" s="127"/>
      <c r="Y810" s="364"/>
      <c r="Z810" s="364"/>
      <c r="AA810" s="364"/>
      <c r="AB810" s="364"/>
    </row>
    <row r="811" spans="2:28" ht="12.75" customHeight="1" x14ac:dyDescent="0.2">
      <c r="B811" s="120"/>
      <c r="C811" s="120"/>
      <c r="D811" s="120"/>
      <c r="E811" s="120"/>
      <c r="F811" s="120"/>
      <c r="G811" s="120"/>
      <c r="H811" s="120"/>
      <c r="I811" s="120"/>
      <c r="J811" s="120"/>
      <c r="K811" s="120"/>
      <c r="L811" s="120"/>
      <c r="M811" s="122"/>
      <c r="N811" s="122"/>
      <c r="O811" s="122"/>
      <c r="P811" s="122"/>
      <c r="Q811" s="124"/>
      <c r="R811" s="124"/>
      <c r="S811" s="124"/>
      <c r="T811" s="124"/>
      <c r="U811" s="127"/>
      <c r="V811" s="127"/>
      <c r="W811" s="127"/>
      <c r="X811" s="127"/>
      <c r="Y811" s="364"/>
      <c r="Z811" s="364"/>
      <c r="AA811" s="364"/>
      <c r="AB811" s="364"/>
    </row>
    <row r="812" spans="2:28" ht="12.75" customHeight="1" x14ac:dyDescent="0.2">
      <c r="B812" s="120"/>
      <c r="C812" s="120"/>
      <c r="D812" s="120"/>
      <c r="E812" s="120"/>
      <c r="F812" s="120"/>
      <c r="G812" s="120"/>
      <c r="H812" s="120"/>
      <c r="I812" s="120"/>
      <c r="J812" s="120"/>
      <c r="K812" s="120"/>
      <c r="L812" s="120"/>
      <c r="M812" s="122"/>
      <c r="N812" s="122"/>
      <c r="O812" s="122"/>
      <c r="P812" s="122"/>
      <c r="Q812" s="124"/>
      <c r="R812" s="124"/>
      <c r="S812" s="124"/>
      <c r="T812" s="124"/>
      <c r="U812" s="127"/>
      <c r="V812" s="127"/>
      <c r="W812" s="127"/>
      <c r="X812" s="127"/>
      <c r="Y812" s="364"/>
      <c r="Z812" s="364"/>
      <c r="AA812" s="364"/>
      <c r="AB812" s="364"/>
    </row>
    <row r="813" spans="2:28" ht="12.75" customHeight="1" x14ac:dyDescent="0.2">
      <c r="B813" s="120"/>
      <c r="C813" s="120"/>
      <c r="D813" s="120"/>
      <c r="E813" s="120"/>
      <c r="F813" s="120"/>
      <c r="G813" s="120"/>
      <c r="H813" s="120"/>
      <c r="I813" s="120"/>
      <c r="J813" s="120"/>
      <c r="K813" s="120"/>
      <c r="L813" s="120"/>
      <c r="M813" s="122"/>
      <c r="N813" s="122"/>
      <c r="O813" s="122"/>
      <c r="P813" s="122"/>
      <c r="Q813" s="124"/>
      <c r="R813" s="124"/>
      <c r="S813" s="124"/>
      <c r="T813" s="124"/>
      <c r="U813" s="127"/>
      <c r="V813" s="127"/>
      <c r="W813" s="127"/>
      <c r="X813" s="127"/>
      <c r="Y813" s="364"/>
      <c r="Z813" s="364"/>
      <c r="AA813" s="364"/>
      <c r="AB813" s="364"/>
    </row>
    <row r="814" spans="2:28" ht="12.75" customHeight="1" x14ac:dyDescent="0.2">
      <c r="B814" s="120"/>
      <c r="C814" s="120"/>
      <c r="D814" s="120"/>
      <c r="E814" s="120"/>
      <c r="F814" s="120"/>
      <c r="G814" s="120"/>
      <c r="H814" s="120"/>
      <c r="I814" s="120"/>
      <c r="J814" s="120"/>
      <c r="K814" s="120"/>
      <c r="L814" s="120"/>
      <c r="M814" s="122"/>
      <c r="N814" s="122"/>
      <c r="O814" s="122"/>
      <c r="P814" s="122"/>
      <c r="Q814" s="124"/>
      <c r="R814" s="124"/>
      <c r="S814" s="124"/>
      <c r="T814" s="124"/>
      <c r="U814" s="127"/>
      <c r="V814" s="127"/>
      <c r="W814" s="127"/>
      <c r="X814" s="127"/>
      <c r="Y814" s="364"/>
      <c r="Z814" s="364"/>
      <c r="AA814" s="364"/>
      <c r="AB814" s="364"/>
    </row>
    <row r="815" spans="2:28" ht="12.75" customHeight="1" x14ac:dyDescent="0.2">
      <c r="B815" s="120"/>
      <c r="C815" s="120"/>
      <c r="D815" s="120"/>
      <c r="E815" s="120"/>
      <c r="F815" s="120"/>
      <c r="G815" s="120"/>
      <c r="H815" s="120"/>
      <c r="I815" s="120"/>
      <c r="J815" s="120"/>
      <c r="K815" s="120"/>
      <c r="L815" s="120"/>
      <c r="M815" s="122"/>
      <c r="N815" s="122"/>
      <c r="O815" s="122"/>
      <c r="P815" s="122"/>
      <c r="Q815" s="124"/>
      <c r="R815" s="124"/>
      <c r="S815" s="124"/>
      <c r="T815" s="124"/>
      <c r="U815" s="127"/>
      <c r="V815" s="127"/>
      <c r="W815" s="127"/>
      <c r="X815" s="127"/>
      <c r="Y815" s="364"/>
      <c r="Z815" s="364"/>
      <c r="AA815" s="364"/>
      <c r="AB815" s="364"/>
    </row>
    <row r="816" spans="2:28" ht="12.75" customHeight="1" x14ac:dyDescent="0.2">
      <c r="B816" s="120"/>
      <c r="C816" s="120"/>
      <c r="D816" s="120"/>
      <c r="E816" s="120"/>
      <c r="F816" s="120"/>
      <c r="G816" s="120"/>
      <c r="H816" s="120"/>
      <c r="I816" s="120"/>
      <c r="J816" s="120"/>
      <c r="K816" s="120"/>
      <c r="L816" s="120"/>
      <c r="M816" s="122"/>
      <c r="N816" s="122"/>
      <c r="O816" s="122"/>
      <c r="P816" s="122"/>
      <c r="Q816" s="124"/>
      <c r="R816" s="124"/>
      <c r="S816" s="124"/>
      <c r="T816" s="124"/>
      <c r="U816" s="127"/>
      <c r="V816" s="127"/>
      <c r="W816" s="127"/>
      <c r="X816" s="127"/>
      <c r="Y816" s="364"/>
      <c r="Z816" s="364"/>
      <c r="AA816" s="364"/>
      <c r="AB816" s="364"/>
    </row>
    <row r="817" spans="2:28" ht="12.75" customHeight="1" x14ac:dyDescent="0.2">
      <c r="B817" s="120"/>
      <c r="C817" s="120"/>
      <c r="D817" s="120"/>
      <c r="E817" s="120"/>
      <c r="F817" s="120"/>
      <c r="G817" s="120"/>
      <c r="H817" s="120"/>
      <c r="I817" s="120"/>
      <c r="J817" s="120"/>
      <c r="K817" s="120"/>
      <c r="L817" s="120"/>
      <c r="M817" s="122"/>
      <c r="N817" s="122"/>
      <c r="O817" s="122"/>
      <c r="P817" s="122"/>
      <c r="Q817" s="124"/>
      <c r="R817" s="124"/>
      <c r="S817" s="124"/>
      <c r="T817" s="124"/>
      <c r="U817" s="127"/>
      <c r="V817" s="127"/>
      <c r="W817" s="127"/>
      <c r="X817" s="127"/>
      <c r="Y817" s="364"/>
      <c r="Z817" s="364"/>
      <c r="AA817" s="364"/>
      <c r="AB817" s="364"/>
    </row>
    <row r="818" spans="2:28" ht="12.75" customHeight="1" x14ac:dyDescent="0.2">
      <c r="B818" s="120"/>
      <c r="C818" s="120"/>
      <c r="D818" s="120"/>
      <c r="E818" s="120"/>
      <c r="F818" s="120"/>
      <c r="G818" s="120"/>
      <c r="H818" s="120"/>
      <c r="I818" s="120"/>
      <c r="J818" s="120"/>
      <c r="K818" s="120"/>
      <c r="L818" s="120"/>
      <c r="M818" s="122"/>
      <c r="N818" s="122"/>
      <c r="O818" s="122"/>
      <c r="P818" s="122"/>
      <c r="Q818" s="124"/>
      <c r="R818" s="124"/>
      <c r="S818" s="124"/>
      <c r="T818" s="124"/>
      <c r="U818" s="127"/>
      <c r="V818" s="127"/>
      <c r="W818" s="127"/>
      <c r="X818" s="127"/>
      <c r="Y818" s="364"/>
      <c r="Z818" s="364"/>
      <c r="AA818" s="364"/>
      <c r="AB818" s="364"/>
    </row>
    <row r="819" spans="2:28" ht="12.75" customHeight="1" x14ac:dyDescent="0.2">
      <c r="B819" s="120"/>
      <c r="C819" s="120"/>
      <c r="D819" s="120"/>
      <c r="E819" s="120"/>
      <c r="F819" s="120"/>
      <c r="G819" s="120"/>
      <c r="H819" s="120"/>
      <c r="I819" s="120"/>
      <c r="J819" s="120"/>
      <c r="K819" s="120"/>
      <c r="L819" s="120"/>
      <c r="M819" s="122"/>
      <c r="N819" s="122"/>
      <c r="O819" s="122"/>
      <c r="P819" s="122"/>
      <c r="Q819" s="124"/>
      <c r="R819" s="124"/>
      <c r="S819" s="124"/>
      <c r="T819" s="124"/>
      <c r="U819" s="127"/>
      <c r="V819" s="127"/>
      <c r="W819" s="127"/>
      <c r="X819" s="127"/>
      <c r="Y819" s="364"/>
      <c r="Z819" s="364"/>
      <c r="AA819" s="364"/>
      <c r="AB819" s="364"/>
    </row>
    <row r="820" spans="2:28" ht="12.75" customHeight="1" x14ac:dyDescent="0.2">
      <c r="B820" s="120"/>
      <c r="C820" s="120"/>
      <c r="D820" s="120"/>
      <c r="E820" s="120"/>
      <c r="F820" s="120"/>
      <c r="G820" s="120"/>
      <c r="H820" s="120"/>
      <c r="I820" s="120"/>
      <c r="J820" s="120"/>
      <c r="K820" s="120"/>
      <c r="L820" s="120"/>
      <c r="M820" s="122"/>
      <c r="N820" s="122"/>
      <c r="O820" s="122"/>
      <c r="P820" s="122"/>
      <c r="Q820" s="124"/>
      <c r="R820" s="124"/>
      <c r="S820" s="124"/>
      <c r="T820" s="124"/>
      <c r="U820" s="127"/>
      <c r="V820" s="127"/>
      <c r="W820" s="127"/>
      <c r="X820" s="127"/>
      <c r="Y820" s="364"/>
      <c r="Z820" s="364"/>
      <c r="AA820" s="364"/>
      <c r="AB820" s="364"/>
    </row>
    <row r="821" spans="2:28" ht="12.75" customHeight="1" x14ac:dyDescent="0.2">
      <c r="B821" s="120"/>
      <c r="C821" s="120"/>
      <c r="D821" s="120"/>
      <c r="E821" s="120"/>
      <c r="F821" s="120"/>
      <c r="G821" s="120"/>
      <c r="H821" s="120"/>
      <c r="I821" s="120"/>
      <c r="J821" s="120"/>
      <c r="K821" s="120"/>
      <c r="L821" s="120"/>
      <c r="M821" s="122"/>
      <c r="N821" s="122"/>
      <c r="O821" s="122"/>
      <c r="P821" s="122"/>
      <c r="Q821" s="124"/>
      <c r="R821" s="124"/>
      <c r="S821" s="124"/>
      <c r="T821" s="124"/>
      <c r="U821" s="127"/>
      <c r="V821" s="127"/>
      <c r="W821" s="127"/>
      <c r="X821" s="127"/>
      <c r="Y821" s="364"/>
      <c r="Z821" s="364"/>
      <c r="AA821" s="364"/>
      <c r="AB821" s="364"/>
    </row>
    <row r="822" spans="2:28" ht="12.75" customHeight="1" x14ac:dyDescent="0.2">
      <c r="B822" s="120"/>
      <c r="C822" s="120"/>
      <c r="D822" s="120"/>
      <c r="E822" s="120"/>
      <c r="F822" s="120"/>
      <c r="G822" s="120"/>
      <c r="H822" s="120"/>
      <c r="I822" s="120"/>
      <c r="J822" s="120"/>
      <c r="K822" s="120"/>
      <c r="L822" s="120"/>
      <c r="M822" s="122"/>
      <c r="N822" s="122"/>
      <c r="O822" s="122"/>
      <c r="P822" s="122"/>
      <c r="Q822" s="124"/>
      <c r="R822" s="124"/>
      <c r="S822" s="124"/>
      <c r="T822" s="124"/>
      <c r="U822" s="127"/>
      <c r="V822" s="127"/>
      <c r="W822" s="127"/>
      <c r="X822" s="127"/>
      <c r="Y822" s="364"/>
      <c r="Z822" s="364"/>
      <c r="AA822" s="364"/>
      <c r="AB822" s="364"/>
    </row>
    <row r="823" spans="2:28" ht="12.75" customHeight="1" x14ac:dyDescent="0.2">
      <c r="B823" s="120"/>
      <c r="C823" s="120"/>
      <c r="D823" s="120"/>
      <c r="E823" s="120"/>
      <c r="F823" s="120"/>
      <c r="G823" s="120"/>
      <c r="H823" s="120"/>
      <c r="I823" s="120"/>
      <c r="J823" s="120"/>
      <c r="K823" s="120"/>
      <c r="L823" s="120"/>
      <c r="M823" s="122"/>
      <c r="N823" s="122"/>
      <c r="O823" s="122"/>
      <c r="P823" s="122"/>
      <c r="Q823" s="124"/>
      <c r="R823" s="124"/>
      <c r="S823" s="124"/>
      <c r="T823" s="124"/>
      <c r="U823" s="127"/>
      <c r="V823" s="127"/>
      <c r="W823" s="127"/>
      <c r="X823" s="127"/>
      <c r="Y823" s="364"/>
      <c r="Z823" s="364"/>
      <c r="AA823" s="364"/>
      <c r="AB823" s="364"/>
    </row>
    <row r="824" spans="2:28" ht="12.75" customHeight="1" x14ac:dyDescent="0.2">
      <c r="B824" s="120"/>
      <c r="C824" s="120"/>
      <c r="D824" s="120"/>
      <c r="E824" s="120"/>
      <c r="F824" s="120"/>
      <c r="G824" s="120"/>
      <c r="H824" s="120"/>
      <c r="I824" s="120"/>
      <c r="J824" s="120"/>
      <c r="K824" s="120"/>
      <c r="L824" s="120"/>
      <c r="M824" s="122"/>
      <c r="N824" s="122"/>
      <c r="O824" s="122"/>
      <c r="P824" s="122"/>
      <c r="Q824" s="124"/>
      <c r="R824" s="124"/>
      <c r="S824" s="124"/>
      <c r="T824" s="124"/>
      <c r="U824" s="127"/>
      <c r="V824" s="127"/>
      <c r="W824" s="127"/>
      <c r="X824" s="127"/>
      <c r="Y824" s="364"/>
      <c r="Z824" s="364"/>
      <c r="AA824" s="364"/>
      <c r="AB824" s="364"/>
    </row>
    <row r="825" spans="2:28" ht="12.75" customHeight="1" x14ac:dyDescent="0.2">
      <c r="B825" s="120"/>
      <c r="C825" s="120"/>
      <c r="D825" s="120"/>
      <c r="E825" s="120"/>
      <c r="F825" s="120"/>
      <c r="G825" s="120"/>
      <c r="H825" s="120"/>
      <c r="I825" s="120"/>
      <c r="J825" s="120"/>
      <c r="K825" s="120"/>
      <c r="L825" s="120"/>
      <c r="M825" s="122"/>
      <c r="N825" s="122"/>
      <c r="O825" s="122"/>
      <c r="P825" s="122"/>
      <c r="Q825" s="124"/>
      <c r="R825" s="124"/>
      <c r="S825" s="124"/>
      <c r="T825" s="124"/>
      <c r="U825" s="127"/>
      <c r="V825" s="127"/>
      <c r="W825" s="127"/>
      <c r="X825" s="127"/>
      <c r="Y825" s="364"/>
      <c r="Z825" s="364"/>
      <c r="AA825" s="364"/>
      <c r="AB825" s="364"/>
    </row>
    <row r="826" spans="2:28" ht="12.75" customHeight="1" x14ac:dyDescent="0.2">
      <c r="B826" s="120"/>
      <c r="C826" s="120"/>
      <c r="D826" s="120"/>
      <c r="E826" s="120"/>
      <c r="F826" s="120"/>
      <c r="G826" s="120"/>
      <c r="H826" s="120"/>
      <c r="I826" s="120"/>
      <c r="J826" s="120"/>
      <c r="K826" s="120"/>
      <c r="L826" s="120"/>
      <c r="M826" s="122"/>
      <c r="N826" s="122"/>
      <c r="O826" s="122"/>
      <c r="P826" s="122"/>
      <c r="Q826" s="124"/>
      <c r="R826" s="124"/>
      <c r="S826" s="124"/>
      <c r="T826" s="124"/>
      <c r="U826" s="127"/>
      <c r="V826" s="127"/>
      <c r="W826" s="127"/>
      <c r="X826" s="127"/>
      <c r="Y826" s="364"/>
      <c r="Z826" s="364"/>
      <c r="AA826" s="364"/>
      <c r="AB826" s="364"/>
    </row>
    <row r="827" spans="2:28" ht="12.75" customHeight="1" x14ac:dyDescent="0.2">
      <c r="B827" s="120"/>
      <c r="C827" s="120"/>
      <c r="D827" s="120"/>
      <c r="E827" s="120"/>
      <c r="F827" s="120"/>
      <c r="G827" s="120"/>
      <c r="H827" s="120"/>
      <c r="I827" s="120"/>
      <c r="J827" s="120"/>
      <c r="K827" s="120"/>
      <c r="L827" s="120"/>
      <c r="M827" s="122"/>
      <c r="N827" s="122"/>
      <c r="O827" s="122"/>
      <c r="P827" s="122"/>
      <c r="Q827" s="124"/>
      <c r="R827" s="124"/>
      <c r="S827" s="124"/>
      <c r="T827" s="124"/>
      <c r="U827" s="127"/>
      <c r="V827" s="127"/>
      <c r="W827" s="127"/>
      <c r="X827" s="127"/>
      <c r="Y827" s="364"/>
      <c r="Z827" s="364"/>
      <c r="AA827" s="364"/>
      <c r="AB827" s="364"/>
    </row>
    <row r="828" spans="2:28" ht="12.75" customHeight="1" x14ac:dyDescent="0.2">
      <c r="B828" s="120"/>
      <c r="C828" s="120"/>
      <c r="D828" s="120"/>
      <c r="E828" s="120"/>
      <c r="F828" s="120"/>
      <c r="G828" s="120"/>
      <c r="H828" s="120"/>
      <c r="I828" s="120"/>
      <c r="J828" s="120"/>
      <c r="K828" s="120"/>
      <c r="L828" s="120"/>
      <c r="M828" s="122"/>
      <c r="N828" s="122"/>
      <c r="O828" s="122"/>
      <c r="P828" s="122"/>
      <c r="Q828" s="124"/>
      <c r="R828" s="124"/>
      <c r="S828" s="124"/>
      <c r="T828" s="124"/>
      <c r="U828" s="127"/>
      <c r="V828" s="127"/>
      <c r="W828" s="127"/>
      <c r="X828" s="127"/>
      <c r="Y828" s="364"/>
      <c r="Z828" s="364"/>
      <c r="AA828" s="364"/>
      <c r="AB828" s="364"/>
    </row>
    <row r="829" spans="2:28" ht="12.75" customHeight="1" x14ac:dyDescent="0.2">
      <c r="B829" s="120"/>
      <c r="C829" s="120"/>
      <c r="D829" s="120"/>
      <c r="E829" s="120"/>
      <c r="F829" s="120"/>
      <c r="G829" s="120"/>
      <c r="H829" s="120"/>
      <c r="I829" s="120"/>
      <c r="J829" s="120"/>
      <c r="K829" s="120"/>
      <c r="L829" s="120"/>
      <c r="M829" s="122"/>
      <c r="N829" s="122"/>
      <c r="O829" s="122"/>
      <c r="P829" s="122"/>
      <c r="Q829" s="124"/>
      <c r="R829" s="124"/>
      <c r="S829" s="124"/>
      <c r="T829" s="124"/>
      <c r="U829" s="127"/>
      <c r="V829" s="127"/>
      <c r="W829" s="127"/>
      <c r="X829" s="127"/>
      <c r="Y829" s="364"/>
      <c r="Z829" s="364"/>
      <c r="AA829" s="364"/>
      <c r="AB829" s="364"/>
    </row>
    <row r="830" spans="2:28" ht="12.75" customHeight="1" x14ac:dyDescent="0.2">
      <c r="B830" s="120"/>
      <c r="C830" s="120"/>
      <c r="D830" s="120"/>
      <c r="E830" s="120"/>
      <c r="F830" s="120"/>
      <c r="G830" s="120"/>
      <c r="H830" s="120"/>
      <c r="I830" s="120"/>
      <c r="J830" s="120"/>
      <c r="K830" s="120"/>
      <c r="L830" s="120"/>
      <c r="M830" s="122"/>
      <c r="N830" s="122"/>
      <c r="O830" s="122"/>
      <c r="P830" s="122"/>
      <c r="Q830" s="124"/>
      <c r="R830" s="124"/>
      <c r="S830" s="124"/>
      <c r="T830" s="124"/>
      <c r="U830" s="127"/>
      <c r="V830" s="127"/>
      <c r="W830" s="127"/>
      <c r="X830" s="127"/>
      <c r="Y830" s="364"/>
      <c r="Z830" s="364"/>
      <c r="AA830" s="364"/>
      <c r="AB830" s="364"/>
    </row>
    <row r="831" spans="2:28" ht="12.75" customHeight="1" x14ac:dyDescent="0.2">
      <c r="B831" s="120"/>
      <c r="C831" s="120"/>
      <c r="D831" s="120"/>
      <c r="E831" s="120"/>
      <c r="F831" s="120"/>
      <c r="G831" s="120"/>
      <c r="H831" s="120"/>
      <c r="I831" s="120"/>
      <c r="J831" s="120"/>
      <c r="K831" s="120"/>
      <c r="L831" s="120"/>
      <c r="M831" s="122"/>
      <c r="N831" s="122"/>
      <c r="O831" s="122"/>
      <c r="P831" s="122"/>
      <c r="Q831" s="124"/>
      <c r="R831" s="124"/>
      <c r="S831" s="124"/>
      <c r="T831" s="124"/>
      <c r="U831" s="127"/>
      <c r="V831" s="127"/>
      <c r="W831" s="127"/>
      <c r="X831" s="127"/>
      <c r="Y831" s="364"/>
      <c r="Z831" s="364"/>
      <c r="AA831" s="364"/>
      <c r="AB831" s="364"/>
    </row>
    <row r="832" spans="2:28" ht="12.75" customHeight="1" x14ac:dyDescent="0.2">
      <c r="B832" s="120"/>
      <c r="C832" s="120"/>
      <c r="D832" s="120"/>
      <c r="E832" s="120"/>
      <c r="F832" s="120"/>
      <c r="G832" s="120"/>
      <c r="H832" s="120"/>
      <c r="I832" s="120"/>
      <c r="J832" s="120"/>
      <c r="K832" s="120"/>
      <c r="L832" s="120"/>
      <c r="M832" s="122"/>
      <c r="N832" s="122"/>
      <c r="O832" s="122"/>
      <c r="P832" s="122"/>
      <c r="Q832" s="124"/>
      <c r="R832" s="124"/>
      <c r="S832" s="124"/>
      <c r="T832" s="124"/>
      <c r="U832" s="127"/>
      <c r="V832" s="127"/>
      <c r="W832" s="127"/>
      <c r="X832" s="127"/>
      <c r="Y832" s="364"/>
      <c r="Z832" s="364"/>
      <c r="AA832" s="364"/>
      <c r="AB832" s="364"/>
    </row>
    <row r="833" spans="2:28" ht="12.75" customHeight="1" x14ac:dyDescent="0.2">
      <c r="B833" s="120"/>
      <c r="C833" s="120"/>
      <c r="D833" s="120"/>
      <c r="E833" s="120"/>
      <c r="F833" s="120"/>
      <c r="G833" s="120"/>
      <c r="H833" s="120"/>
      <c r="I833" s="120"/>
      <c r="J833" s="120"/>
      <c r="K833" s="120"/>
      <c r="L833" s="120"/>
      <c r="M833" s="122"/>
      <c r="N833" s="122"/>
      <c r="O833" s="122"/>
      <c r="P833" s="122"/>
      <c r="Q833" s="124"/>
      <c r="R833" s="124"/>
      <c r="S833" s="124"/>
      <c r="T833" s="124"/>
      <c r="U833" s="127"/>
      <c r="V833" s="127"/>
      <c r="W833" s="127"/>
      <c r="X833" s="127"/>
      <c r="Y833" s="364"/>
      <c r="Z833" s="364"/>
      <c r="AA833" s="364"/>
      <c r="AB833" s="364"/>
    </row>
    <row r="834" spans="2:28" ht="12.75" customHeight="1" x14ac:dyDescent="0.2">
      <c r="B834" s="120"/>
      <c r="C834" s="120"/>
      <c r="D834" s="120"/>
      <c r="E834" s="120"/>
      <c r="F834" s="120"/>
      <c r="G834" s="120"/>
      <c r="H834" s="120"/>
      <c r="I834" s="120"/>
      <c r="J834" s="120"/>
      <c r="K834" s="120"/>
      <c r="L834" s="120"/>
      <c r="M834" s="122"/>
      <c r="N834" s="122"/>
      <c r="O834" s="122"/>
      <c r="P834" s="122"/>
      <c r="Q834" s="124"/>
      <c r="R834" s="124"/>
      <c r="S834" s="124"/>
      <c r="T834" s="124"/>
      <c r="U834" s="127"/>
      <c r="V834" s="127"/>
      <c r="W834" s="127"/>
      <c r="X834" s="127"/>
      <c r="Y834" s="364"/>
      <c r="Z834" s="364"/>
      <c r="AA834" s="364"/>
      <c r="AB834" s="364"/>
    </row>
    <row r="835" spans="2:28" ht="12.75" customHeight="1" x14ac:dyDescent="0.2">
      <c r="B835" s="120"/>
      <c r="C835" s="120"/>
      <c r="D835" s="120"/>
      <c r="E835" s="120"/>
      <c r="F835" s="120"/>
      <c r="G835" s="120"/>
      <c r="H835" s="120"/>
      <c r="I835" s="120"/>
      <c r="J835" s="120"/>
      <c r="K835" s="120"/>
      <c r="L835" s="120"/>
      <c r="M835" s="122"/>
      <c r="N835" s="122"/>
      <c r="O835" s="122"/>
      <c r="P835" s="122"/>
      <c r="Q835" s="124"/>
      <c r="R835" s="124"/>
      <c r="S835" s="124"/>
      <c r="T835" s="124"/>
      <c r="U835" s="127"/>
      <c r="V835" s="127"/>
      <c r="W835" s="127"/>
      <c r="X835" s="127"/>
      <c r="Y835" s="364"/>
      <c r="Z835" s="364"/>
      <c r="AA835" s="364"/>
      <c r="AB835" s="364"/>
    </row>
    <row r="836" spans="2:28" ht="12.75" customHeight="1" x14ac:dyDescent="0.2">
      <c r="B836" s="120"/>
      <c r="C836" s="120"/>
      <c r="D836" s="120"/>
      <c r="E836" s="120"/>
      <c r="F836" s="120"/>
      <c r="G836" s="120"/>
      <c r="H836" s="120"/>
      <c r="I836" s="120"/>
      <c r="J836" s="120"/>
      <c r="K836" s="120"/>
      <c r="L836" s="120"/>
      <c r="M836" s="122"/>
      <c r="N836" s="122"/>
      <c r="O836" s="122"/>
      <c r="P836" s="122"/>
      <c r="Q836" s="124"/>
      <c r="R836" s="124"/>
      <c r="S836" s="124"/>
      <c r="T836" s="124"/>
      <c r="U836" s="127"/>
      <c r="V836" s="127"/>
      <c r="W836" s="127"/>
      <c r="X836" s="127"/>
      <c r="Y836" s="364"/>
      <c r="Z836" s="364"/>
      <c r="AA836" s="364"/>
      <c r="AB836" s="364"/>
    </row>
    <row r="837" spans="2:28" ht="12.75" customHeight="1" x14ac:dyDescent="0.2">
      <c r="B837" s="120"/>
      <c r="C837" s="120"/>
      <c r="D837" s="120"/>
      <c r="E837" s="120"/>
      <c r="F837" s="120"/>
      <c r="G837" s="120"/>
      <c r="H837" s="120"/>
      <c r="I837" s="120"/>
      <c r="J837" s="120"/>
      <c r="K837" s="120"/>
      <c r="L837" s="120"/>
      <c r="M837" s="122"/>
      <c r="N837" s="122"/>
      <c r="O837" s="122"/>
      <c r="P837" s="122"/>
      <c r="Q837" s="124"/>
      <c r="R837" s="124"/>
      <c r="S837" s="124"/>
      <c r="T837" s="124"/>
      <c r="U837" s="127"/>
      <c r="V837" s="127"/>
      <c r="W837" s="127"/>
      <c r="X837" s="127"/>
      <c r="Y837" s="364"/>
      <c r="Z837" s="364"/>
      <c r="AA837" s="364"/>
      <c r="AB837" s="364"/>
    </row>
    <row r="838" spans="2:28" ht="12.75" customHeight="1" x14ac:dyDescent="0.2">
      <c r="B838" s="120"/>
      <c r="C838" s="120"/>
      <c r="D838" s="120"/>
      <c r="E838" s="120"/>
      <c r="F838" s="120"/>
      <c r="G838" s="120"/>
      <c r="H838" s="120"/>
      <c r="I838" s="120"/>
      <c r="J838" s="120"/>
      <c r="K838" s="120"/>
      <c r="L838" s="120"/>
      <c r="M838" s="122"/>
      <c r="N838" s="122"/>
      <c r="O838" s="122"/>
      <c r="P838" s="122"/>
      <c r="Q838" s="124"/>
      <c r="R838" s="124"/>
      <c r="S838" s="124"/>
      <c r="T838" s="124"/>
      <c r="U838" s="127"/>
      <c r="V838" s="127"/>
      <c r="W838" s="127"/>
      <c r="X838" s="127"/>
      <c r="Y838" s="364"/>
      <c r="Z838" s="364"/>
      <c r="AA838" s="364"/>
      <c r="AB838" s="364"/>
    </row>
    <row r="839" spans="2:28" ht="12.75" customHeight="1" x14ac:dyDescent="0.2">
      <c r="B839" s="120"/>
      <c r="C839" s="120"/>
      <c r="D839" s="120"/>
      <c r="E839" s="120"/>
      <c r="F839" s="120"/>
      <c r="G839" s="120"/>
      <c r="H839" s="120"/>
      <c r="I839" s="120"/>
      <c r="J839" s="120"/>
      <c r="K839" s="120"/>
      <c r="L839" s="120"/>
      <c r="M839" s="122"/>
      <c r="N839" s="122"/>
      <c r="O839" s="122"/>
      <c r="P839" s="122"/>
      <c r="Q839" s="124"/>
      <c r="R839" s="124"/>
      <c r="S839" s="124"/>
      <c r="T839" s="124"/>
      <c r="U839" s="127"/>
      <c r="V839" s="127"/>
      <c r="W839" s="127"/>
      <c r="X839" s="127"/>
      <c r="Y839" s="364"/>
      <c r="Z839" s="364"/>
      <c r="AA839" s="364"/>
      <c r="AB839" s="364"/>
    </row>
    <row r="840" spans="2:28" ht="12.75" customHeight="1" x14ac:dyDescent="0.2">
      <c r="B840" s="120"/>
      <c r="C840" s="120"/>
      <c r="D840" s="120"/>
      <c r="E840" s="120"/>
      <c r="F840" s="120"/>
      <c r="G840" s="120"/>
      <c r="H840" s="120"/>
      <c r="I840" s="120"/>
      <c r="J840" s="120"/>
      <c r="K840" s="120"/>
      <c r="L840" s="120"/>
      <c r="M840" s="122"/>
      <c r="N840" s="122"/>
      <c r="O840" s="122"/>
      <c r="P840" s="122"/>
      <c r="Q840" s="124"/>
      <c r="R840" s="124"/>
      <c r="S840" s="124"/>
      <c r="T840" s="124"/>
      <c r="U840" s="127"/>
      <c r="V840" s="127"/>
      <c r="W840" s="127"/>
      <c r="X840" s="127"/>
      <c r="Y840" s="364"/>
      <c r="Z840" s="364"/>
      <c r="AA840" s="364"/>
      <c r="AB840" s="364"/>
    </row>
    <row r="841" spans="2:28" ht="12.75" customHeight="1" x14ac:dyDescent="0.2">
      <c r="B841" s="120"/>
      <c r="C841" s="120"/>
      <c r="D841" s="120"/>
      <c r="E841" s="120"/>
      <c r="F841" s="120"/>
      <c r="G841" s="120"/>
      <c r="H841" s="120"/>
      <c r="I841" s="120"/>
      <c r="J841" s="120"/>
      <c r="K841" s="120"/>
      <c r="L841" s="120"/>
      <c r="M841" s="122"/>
      <c r="N841" s="122"/>
      <c r="O841" s="122"/>
      <c r="P841" s="122"/>
      <c r="Q841" s="124"/>
      <c r="R841" s="124"/>
      <c r="S841" s="124"/>
      <c r="T841" s="124"/>
      <c r="U841" s="127"/>
      <c r="V841" s="127"/>
      <c r="W841" s="127"/>
      <c r="X841" s="127"/>
      <c r="Y841" s="364"/>
      <c r="Z841" s="364"/>
      <c r="AA841" s="364"/>
      <c r="AB841" s="364"/>
    </row>
    <row r="842" spans="2:28" ht="12.75" customHeight="1" x14ac:dyDescent="0.2">
      <c r="B842" s="120"/>
      <c r="C842" s="120"/>
      <c r="D842" s="120"/>
      <c r="E842" s="120"/>
      <c r="F842" s="120"/>
      <c r="G842" s="120"/>
      <c r="H842" s="120"/>
      <c r="I842" s="120"/>
      <c r="J842" s="120"/>
      <c r="K842" s="120"/>
      <c r="L842" s="120"/>
      <c r="M842" s="122"/>
      <c r="N842" s="122"/>
      <c r="O842" s="122"/>
      <c r="P842" s="122"/>
      <c r="Q842" s="124"/>
      <c r="R842" s="124"/>
      <c r="S842" s="124"/>
      <c r="T842" s="124"/>
      <c r="U842" s="127"/>
      <c r="V842" s="127"/>
      <c r="W842" s="127"/>
      <c r="X842" s="127"/>
      <c r="Y842" s="364"/>
      <c r="Z842" s="364"/>
      <c r="AA842" s="364"/>
      <c r="AB842" s="364"/>
    </row>
    <row r="843" spans="2:28" ht="12.75" customHeight="1" x14ac:dyDescent="0.2">
      <c r="B843" s="120"/>
      <c r="C843" s="120"/>
      <c r="D843" s="120"/>
      <c r="E843" s="120"/>
      <c r="F843" s="120"/>
      <c r="G843" s="120"/>
      <c r="H843" s="120"/>
      <c r="I843" s="120"/>
      <c r="J843" s="120"/>
      <c r="K843" s="120"/>
      <c r="L843" s="120"/>
      <c r="M843" s="122"/>
      <c r="N843" s="122"/>
      <c r="O843" s="122"/>
      <c r="P843" s="122"/>
      <c r="Q843" s="124"/>
      <c r="R843" s="124"/>
      <c r="S843" s="124"/>
      <c r="T843" s="124"/>
      <c r="U843" s="127"/>
      <c r="V843" s="127"/>
      <c r="W843" s="127"/>
      <c r="X843" s="127"/>
      <c r="Y843" s="364"/>
      <c r="Z843" s="364"/>
      <c r="AA843" s="364"/>
      <c r="AB843" s="364"/>
    </row>
    <row r="844" spans="2:28" ht="12.75" customHeight="1" x14ac:dyDescent="0.2">
      <c r="B844" s="120"/>
      <c r="C844" s="120"/>
      <c r="D844" s="120"/>
      <c r="E844" s="120"/>
      <c r="F844" s="120"/>
      <c r="G844" s="120"/>
      <c r="H844" s="120"/>
      <c r="I844" s="120"/>
      <c r="J844" s="120"/>
      <c r="K844" s="120"/>
      <c r="L844" s="120"/>
      <c r="M844" s="122"/>
      <c r="N844" s="122"/>
      <c r="O844" s="122"/>
      <c r="P844" s="122"/>
      <c r="Q844" s="124"/>
      <c r="R844" s="124"/>
      <c r="S844" s="124"/>
      <c r="T844" s="124"/>
      <c r="U844" s="127"/>
      <c r="V844" s="127"/>
      <c r="W844" s="127"/>
      <c r="X844" s="127"/>
      <c r="Y844" s="364"/>
      <c r="Z844" s="364"/>
      <c r="AA844" s="364"/>
      <c r="AB844" s="364"/>
    </row>
    <row r="845" spans="2:28" ht="12.75" customHeight="1" x14ac:dyDescent="0.2">
      <c r="B845" s="120"/>
      <c r="C845" s="120"/>
      <c r="D845" s="120"/>
      <c r="E845" s="120"/>
      <c r="F845" s="120"/>
      <c r="G845" s="120"/>
      <c r="H845" s="120"/>
      <c r="I845" s="120"/>
      <c r="J845" s="120"/>
      <c r="K845" s="120"/>
      <c r="L845" s="120"/>
      <c r="M845" s="122"/>
      <c r="N845" s="122"/>
      <c r="O845" s="122"/>
      <c r="P845" s="122"/>
      <c r="Q845" s="124"/>
      <c r="R845" s="124"/>
      <c r="S845" s="124"/>
      <c r="T845" s="124"/>
      <c r="U845" s="127"/>
      <c r="V845" s="127"/>
      <c r="W845" s="127"/>
      <c r="X845" s="127"/>
      <c r="Y845" s="364"/>
      <c r="Z845" s="364"/>
      <c r="AA845" s="364"/>
      <c r="AB845" s="364"/>
    </row>
    <row r="846" spans="2:28" ht="12.75" customHeight="1" x14ac:dyDescent="0.2">
      <c r="B846" s="120"/>
      <c r="C846" s="120"/>
      <c r="D846" s="120"/>
      <c r="E846" s="120"/>
      <c r="F846" s="120"/>
      <c r="G846" s="120"/>
      <c r="H846" s="120"/>
      <c r="I846" s="120"/>
      <c r="J846" s="120"/>
      <c r="K846" s="120"/>
      <c r="L846" s="120"/>
      <c r="M846" s="122"/>
      <c r="N846" s="122"/>
      <c r="O846" s="122"/>
      <c r="P846" s="122"/>
      <c r="Q846" s="124"/>
      <c r="R846" s="124"/>
      <c r="S846" s="124"/>
      <c r="T846" s="124"/>
      <c r="U846" s="127"/>
      <c r="V846" s="127"/>
      <c r="W846" s="127"/>
      <c r="X846" s="127"/>
      <c r="Y846" s="364"/>
      <c r="Z846" s="364"/>
      <c r="AA846" s="364"/>
      <c r="AB846" s="364"/>
    </row>
    <row r="847" spans="2:28" ht="12.75" customHeight="1" x14ac:dyDescent="0.2">
      <c r="B847" s="120"/>
      <c r="C847" s="120"/>
      <c r="D847" s="120"/>
      <c r="E847" s="120"/>
      <c r="F847" s="120"/>
      <c r="G847" s="120"/>
      <c r="H847" s="120"/>
      <c r="I847" s="120"/>
      <c r="J847" s="120"/>
      <c r="K847" s="120"/>
      <c r="L847" s="120"/>
      <c r="M847" s="122"/>
      <c r="N847" s="122"/>
      <c r="O847" s="122"/>
      <c r="P847" s="122"/>
      <c r="Q847" s="124"/>
      <c r="R847" s="124"/>
      <c r="S847" s="124"/>
      <c r="T847" s="124"/>
      <c r="U847" s="127"/>
      <c r="V847" s="127"/>
      <c r="W847" s="127"/>
      <c r="X847" s="127"/>
      <c r="Y847" s="364"/>
      <c r="Z847" s="364"/>
      <c r="AA847" s="364"/>
      <c r="AB847" s="364"/>
    </row>
    <row r="848" spans="2:28" ht="12.75" customHeight="1" x14ac:dyDescent="0.2">
      <c r="B848" s="120"/>
      <c r="C848" s="120"/>
      <c r="D848" s="120"/>
      <c r="E848" s="120"/>
      <c r="F848" s="120"/>
      <c r="G848" s="120"/>
      <c r="H848" s="120"/>
      <c r="I848" s="120"/>
      <c r="J848" s="120"/>
      <c r="K848" s="120"/>
      <c r="L848" s="120"/>
      <c r="M848" s="122"/>
      <c r="N848" s="122"/>
      <c r="O848" s="122"/>
      <c r="P848" s="122"/>
      <c r="Q848" s="124"/>
      <c r="R848" s="124"/>
      <c r="S848" s="124"/>
      <c r="T848" s="124"/>
      <c r="U848" s="127"/>
      <c r="V848" s="127"/>
      <c r="W848" s="127"/>
      <c r="X848" s="127"/>
      <c r="Y848" s="364"/>
      <c r="Z848" s="364"/>
      <c r="AA848" s="364"/>
      <c r="AB848" s="364"/>
    </row>
    <row r="849" spans="2:28" ht="12.75" customHeight="1" x14ac:dyDescent="0.2">
      <c r="B849" s="120"/>
      <c r="C849" s="120"/>
      <c r="D849" s="120"/>
      <c r="E849" s="120"/>
      <c r="F849" s="120"/>
      <c r="G849" s="120"/>
      <c r="H849" s="120"/>
      <c r="I849" s="120"/>
      <c r="J849" s="120"/>
      <c r="K849" s="120"/>
      <c r="L849" s="120"/>
      <c r="M849" s="122"/>
      <c r="N849" s="122"/>
      <c r="O849" s="122"/>
      <c r="P849" s="122"/>
      <c r="Q849" s="124"/>
      <c r="R849" s="124"/>
      <c r="S849" s="124"/>
      <c r="T849" s="124"/>
      <c r="U849" s="127"/>
      <c r="V849" s="127"/>
      <c r="W849" s="127"/>
      <c r="X849" s="127"/>
      <c r="Y849" s="364"/>
      <c r="Z849" s="364"/>
      <c r="AA849" s="364"/>
      <c r="AB849" s="364"/>
    </row>
    <row r="850" spans="2:28" ht="12.75" customHeight="1" x14ac:dyDescent="0.2">
      <c r="B850" s="120"/>
      <c r="C850" s="120"/>
      <c r="D850" s="120"/>
      <c r="E850" s="120"/>
      <c r="F850" s="120"/>
      <c r="G850" s="120"/>
      <c r="H850" s="120"/>
      <c r="I850" s="120"/>
      <c r="J850" s="120"/>
      <c r="K850" s="120"/>
      <c r="L850" s="120"/>
      <c r="M850" s="122"/>
      <c r="N850" s="122"/>
      <c r="O850" s="122"/>
      <c r="P850" s="122"/>
      <c r="Q850" s="124"/>
      <c r="R850" s="124"/>
      <c r="S850" s="124"/>
      <c r="T850" s="124"/>
      <c r="U850" s="127"/>
      <c r="V850" s="127"/>
      <c r="W850" s="127"/>
      <c r="X850" s="127"/>
      <c r="Y850" s="364"/>
      <c r="Z850" s="364"/>
      <c r="AA850" s="364"/>
      <c r="AB850" s="364"/>
    </row>
    <row r="851" spans="2:28" ht="12.75" customHeight="1" x14ac:dyDescent="0.2">
      <c r="B851" s="120"/>
      <c r="C851" s="120"/>
      <c r="D851" s="120"/>
      <c r="E851" s="120"/>
      <c r="F851" s="120"/>
      <c r="G851" s="120"/>
      <c r="H851" s="120"/>
      <c r="I851" s="120"/>
      <c r="J851" s="120"/>
      <c r="K851" s="120"/>
      <c r="L851" s="120"/>
      <c r="M851" s="122"/>
      <c r="N851" s="122"/>
      <c r="O851" s="122"/>
      <c r="P851" s="122"/>
      <c r="Q851" s="124"/>
      <c r="R851" s="124"/>
      <c r="S851" s="124"/>
      <c r="T851" s="124"/>
      <c r="U851" s="127"/>
      <c r="V851" s="127"/>
      <c r="W851" s="127"/>
      <c r="X851" s="127"/>
      <c r="Y851" s="364"/>
      <c r="Z851" s="364"/>
      <c r="AA851" s="364"/>
      <c r="AB851" s="364"/>
    </row>
    <row r="852" spans="2:28" ht="12.75" customHeight="1" x14ac:dyDescent="0.2">
      <c r="B852" s="120"/>
      <c r="C852" s="120"/>
      <c r="D852" s="120"/>
      <c r="E852" s="120"/>
      <c r="F852" s="120"/>
      <c r="G852" s="120"/>
      <c r="H852" s="120"/>
      <c r="I852" s="120"/>
      <c r="J852" s="120"/>
      <c r="K852" s="120"/>
      <c r="L852" s="120"/>
      <c r="M852" s="122"/>
      <c r="N852" s="122"/>
      <c r="O852" s="122"/>
      <c r="P852" s="122"/>
      <c r="Q852" s="124"/>
      <c r="R852" s="124"/>
      <c r="S852" s="124"/>
      <c r="T852" s="124"/>
      <c r="U852" s="127"/>
      <c r="V852" s="127"/>
      <c r="W852" s="127"/>
      <c r="X852" s="127"/>
      <c r="Y852" s="364"/>
      <c r="Z852" s="364"/>
      <c r="AA852" s="364"/>
      <c r="AB852" s="364"/>
    </row>
    <row r="853" spans="2:28" ht="12.75" customHeight="1" x14ac:dyDescent="0.2">
      <c r="B853" s="120"/>
      <c r="C853" s="120"/>
      <c r="D853" s="120"/>
      <c r="E853" s="120"/>
      <c r="F853" s="120"/>
      <c r="G853" s="120"/>
      <c r="H853" s="120"/>
      <c r="I853" s="120"/>
      <c r="J853" s="120"/>
      <c r="K853" s="120"/>
      <c r="L853" s="120"/>
      <c r="M853" s="122"/>
      <c r="N853" s="122"/>
      <c r="O853" s="122"/>
      <c r="P853" s="122"/>
      <c r="Q853" s="124"/>
      <c r="R853" s="124"/>
      <c r="S853" s="124"/>
      <c r="T853" s="124"/>
      <c r="U853" s="127"/>
      <c r="V853" s="127"/>
      <c r="W853" s="127"/>
      <c r="X853" s="127"/>
      <c r="Y853" s="364"/>
      <c r="Z853" s="364"/>
      <c r="AA853" s="364"/>
      <c r="AB853" s="364"/>
    </row>
    <row r="854" spans="2:28" ht="12.75" customHeight="1" x14ac:dyDescent="0.2">
      <c r="B854" s="120"/>
      <c r="C854" s="120"/>
      <c r="D854" s="120"/>
      <c r="E854" s="120"/>
      <c r="F854" s="120"/>
      <c r="G854" s="120"/>
      <c r="H854" s="120"/>
      <c r="I854" s="120"/>
      <c r="J854" s="120"/>
      <c r="K854" s="120"/>
      <c r="L854" s="120"/>
      <c r="M854" s="122"/>
      <c r="N854" s="122"/>
      <c r="O854" s="122"/>
      <c r="P854" s="122"/>
      <c r="Q854" s="124"/>
      <c r="R854" s="124"/>
      <c r="S854" s="124"/>
      <c r="T854" s="124"/>
      <c r="U854" s="127"/>
      <c r="V854" s="127"/>
      <c r="W854" s="127"/>
      <c r="X854" s="127"/>
      <c r="Y854" s="364"/>
      <c r="Z854" s="364"/>
      <c r="AA854" s="364"/>
      <c r="AB854" s="364"/>
    </row>
    <row r="855" spans="2:28" ht="12.75" customHeight="1" x14ac:dyDescent="0.2">
      <c r="B855" s="120"/>
      <c r="C855" s="120"/>
      <c r="D855" s="120"/>
      <c r="E855" s="120"/>
      <c r="F855" s="120"/>
      <c r="G855" s="120"/>
      <c r="H855" s="120"/>
      <c r="I855" s="120"/>
      <c r="J855" s="120"/>
      <c r="K855" s="120"/>
      <c r="L855" s="120"/>
      <c r="M855" s="122"/>
      <c r="N855" s="122"/>
      <c r="O855" s="122"/>
      <c r="P855" s="122"/>
      <c r="Q855" s="124"/>
      <c r="R855" s="124"/>
      <c r="S855" s="124"/>
      <c r="T855" s="124"/>
      <c r="U855" s="127"/>
      <c r="V855" s="127"/>
      <c r="W855" s="127"/>
      <c r="X855" s="127"/>
      <c r="Y855" s="364"/>
      <c r="Z855" s="364"/>
      <c r="AA855" s="364"/>
      <c r="AB855" s="364"/>
    </row>
    <row r="856" spans="2:28" ht="12.75" customHeight="1" x14ac:dyDescent="0.2">
      <c r="B856" s="120"/>
      <c r="C856" s="120"/>
      <c r="D856" s="120"/>
      <c r="E856" s="120"/>
      <c r="F856" s="120"/>
      <c r="G856" s="120"/>
      <c r="H856" s="120"/>
      <c r="I856" s="120"/>
      <c r="J856" s="120"/>
      <c r="K856" s="120"/>
      <c r="L856" s="120"/>
      <c r="M856" s="122"/>
      <c r="N856" s="122"/>
      <c r="O856" s="122"/>
      <c r="P856" s="122"/>
      <c r="Q856" s="124"/>
      <c r="R856" s="124"/>
      <c r="S856" s="124"/>
      <c r="T856" s="124"/>
      <c r="U856" s="127"/>
      <c r="V856" s="127"/>
      <c r="W856" s="127"/>
      <c r="X856" s="127"/>
      <c r="Y856" s="364"/>
      <c r="Z856" s="364"/>
      <c r="AA856" s="364"/>
      <c r="AB856" s="364"/>
    </row>
    <row r="857" spans="2:28" ht="12.75" customHeight="1" x14ac:dyDescent="0.2">
      <c r="B857" s="120"/>
      <c r="C857" s="120"/>
      <c r="D857" s="120"/>
      <c r="E857" s="120"/>
      <c r="F857" s="120"/>
      <c r="G857" s="120"/>
      <c r="H857" s="120"/>
      <c r="I857" s="120"/>
      <c r="J857" s="120"/>
      <c r="K857" s="120"/>
      <c r="L857" s="120"/>
      <c r="M857" s="122"/>
      <c r="N857" s="122"/>
      <c r="O857" s="122"/>
      <c r="P857" s="122"/>
      <c r="Q857" s="124"/>
      <c r="R857" s="124"/>
      <c r="S857" s="124"/>
      <c r="T857" s="124"/>
      <c r="U857" s="127"/>
      <c r="V857" s="127"/>
      <c r="W857" s="127"/>
      <c r="X857" s="127"/>
      <c r="Y857" s="364"/>
      <c r="Z857" s="364"/>
      <c r="AA857" s="364"/>
      <c r="AB857" s="364"/>
    </row>
    <row r="858" spans="2:28" ht="12.75" customHeight="1" x14ac:dyDescent="0.2">
      <c r="B858" s="120"/>
      <c r="C858" s="120"/>
      <c r="D858" s="120"/>
      <c r="E858" s="120"/>
      <c r="F858" s="120"/>
      <c r="G858" s="120"/>
      <c r="H858" s="120"/>
      <c r="I858" s="120"/>
      <c r="J858" s="120"/>
      <c r="K858" s="120"/>
      <c r="L858" s="120"/>
      <c r="M858" s="122"/>
      <c r="N858" s="122"/>
      <c r="O858" s="122"/>
      <c r="P858" s="122"/>
      <c r="Q858" s="124"/>
      <c r="R858" s="124"/>
      <c r="S858" s="124"/>
      <c r="T858" s="124"/>
      <c r="U858" s="127"/>
      <c r="V858" s="127"/>
      <c r="W858" s="127"/>
      <c r="X858" s="127"/>
      <c r="Y858" s="364"/>
      <c r="Z858" s="364"/>
      <c r="AA858" s="364"/>
      <c r="AB858" s="364"/>
    </row>
    <row r="859" spans="2:28" ht="12.75" customHeight="1" x14ac:dyDescent="0.2">
      <c r="B859" s="120"/>
      <c r="C859" s="120"/>
      <c r="D859" s="120"/>
      <c r="E859" s="120"/>
      <c r="F859" s="120"/>
      <c r="G859" s="120"/>
      <c r="H859" s="120"/>
      <c r="I859" s="120"/>
      <c r="J859" s="120"/>
      <c r="K859" s="120"/>
      <c r="L859" s="120"/>
      <c r="M859" s="122"/>
      <c r="N859" s="122"/>
      <c r="O859" s="122"/>
      <c r="P859" s="122"/>
      <c r="Q859" s="124"/>
      <c r="R859" s="124"/>
      <c r="S859" s="124"/>
      <c r="T859" s="124"/>
      <c r="U859" s="127"/>
      <c r="V859" s="127"/>
      <c r="W859" s="127"/>
      <c r="X859" s="127"/>
      <c r="Y859" s="364"/>
      <c r="Z859" s="364"/>
      <c r="AA859" s="364"/>
      <c r="AB859" s="364"/>
    </row>
    <row r="860" spans="2:28" ht="12.75" customHeight="1" x14ac:dyDescent="0.2">
      <c r="B860" s="120"/>
      <c r="C860" s="120"/>
      <c r="D860" s="120"/>
      <c r="E860" s="120"/>
      <c r="F860" s="120"/>
      <c r="G860" s="120"/>
      <c r="H860" s="120"/>
      <c r="I860" s="120"/>
      <c r="J860" s="120"/>
      <c r="K860" s="120"/>
      <c r="L860" s="120"/>
      <c r="M860" s="122"/>
      <c r="N860" s="122"/>
      <c r="O860" s="122"/>
      <c r="P860" s="122"/>
      <c r="Q860" s="124"/>
      <c r="R860" s="124"/>
      <c r="S860" s="124"/>
      <c r="T860" s="124"/>
      <c r="U860" s="127"/>
      <c r="V860" s="127"/>
      <c r="W860" s="127"/>
      <c r="X860" s="127"/>
      <c r="Y860" s="364"/>
      <c r="Z860" s="364"/>
      <c r="AA860" s="364"/>
      <c r="AB860" s="364"/>
    </row>
    <row r="861" spans="2:28" ht="12.75" customHeight="1" x14ac:dyDescent="0.2">
      <c r="B861" s="120"/>
      <c r="C861" s="120"/>
      <c r="D861" s="120"/>
      <c r="E861" s="120"/>
      <c r="F861" s="120"/>
      <c r="G861" s="120"/>
      <c r="H861" s="120"/>
      <c r="I861" s="120"/>
      <c r="J861" s="120"/>
      <c r="K861" s="120"/>
      <c r="L861" s="120"/>
      <c r="M861" s="122"/>
      <c r="N861" s="122"/>
      <c r="O861" s="122"/>
      <c r="P861" s="122"/>
      <c r="Q861" s="124"/>
      <c r="R861" s="124"/>
      <c r="S861" s="124"/>
      <c r="T861" s="124"/>
      <c r="U861" s="127"/>
      <c r="V861" s="127"/>
      <c r="W861" s="127"/>
      <c r="X861" s="127"/>
      <c r="Y861" s="364"/>
      <c r="Z861" s="364"/>
      <c r="AA861" s="364"/>
      <c r="AB861" s="364"/>
    </row>
    <row r="862" spans="2:28" ht="12.75" customHeight="1" x14ac:dyDescent="0.2">
      <c r="B862" s="120"/>
      <c r="C862" s="120"/>
      <c r="D862" s="120"/>
      <c r="E862" s="120"/>
      <c r="F862" s="120"/>
      <c r="G862" s="120"/>
      <c r="H862" s="120"/>
      <c r="I862" s="120"/>
      <c r="J862" s="120"/>
      <c r="K862" s="120"/>
      <c r="L862" s="120"/>
      <c r="M862" s="122"/>
      <c r="N862" s="122"/>
      <c r="O862" s="122"/>
      <c r="P862" s="122"/>
      <c r="Q862" s="124"/>
      <c r="R862" s="124"/>
      <c r="S862" s="124"/>
      <c r="T862" s="124"/>
      <c r="U862" s="127"/>
      <c r="V862" s="127"/>
      <c r="W862" s="127"/>
      <c r="X862" s="127"/>
      <c r="Y862" s="364"/>
      <c r="Z862" s="364"/>
      <c r="AA862" s="364"/>
      <c r="AB862" s="364"/>
    </row>
    <row r="863" spans="2:28" ht="12.75" customHeight="1" x14ac:dyDescent="0.2">
      <c r="B863" s="120"/>
      <c r="C863" s="120"/>
      <c r="D863" s="120"/>
      <c r="E863" s="120"/>
      <c r="F863" s="120"/>
      <c r="G863" s="120"/>
      <c r="H863" s="120"/>
      <c r="I863" s="120"/>
      <c r="J863" s="120"/>
      <c r="K863" s="120"/>
      <c r="L863" s="120"/>
      <c r="M863" s="122"/>
      <c r="N863" s="122"/>
      <c r="O863" s="122"/>
      <c r="P863" s="122"/>
      <c r="Q863" s="124"/>
      <c r="R863" s="124"/>
      <c r="S863" s="124"/>
      <c r="T863" s="124"/>
      <c r="U863" s="127"/>
      <c r="V863" s="127"/>
      <c r="W863" s="127"/>
      <c r="X863" s="127"/>
      <c r="Y863" s="364"/>
      <c r="Z863" s="364"/>
      <c r="AA863" s="364"/>
      <c r="AB863" s="364"/>
    </row>
    <row r="864" spans="2:28" ht="12.75" customHeight="1" x14ac:dyDescent="0.2">
      <c r="B864" s="120"/>
      <c r="C864" s="120"/>
      <c r="D864" s="120"/>
      <c r="E864" s="120"/>
      <c r="F864" s="120"/>
      <c r="G864" s="120"/>
      <c r="H864" s="120"/>
      <c r="I864" s="120"/>
      <c r="J864" s="120"/>
      <c r="K864" s="120"/>
      <c r="L864" s="120"/>
      <c r="M864" s="122"/>
      <c r="N864" s="122"/>
      <c r="O864" s="122"/>
      <c r="P864" s="122"/>
      <c r="Q864" s="124"/>
      <c r="R864" s="124"/>
      <c r="S864" s="124"/>
      <c r="T864" s="124"/>
      <c r="U864" s="127"/>
      <c r="V864" s="127"/>
      <c r="W864" s="127"/>
      <c r="X864" s="127"/>
      <c r="Y864" s="364"/>
      <c r="Z864" s="364"/>
      <c r="AA864" s="364"/>
      <c r="AB864" s="364"/>
    </row>
    <row r="865" spans="2:28" ht="12.75" customHeight="1" x14ac:dyDescent="0.2">
      <c r="B865" s="120"/>
      <c r="C865" s="120"/>
      <c r="D865" s="120"/>
      <c r="E865" s="120"/>
      <c r="F865" s="120"/>
      <c r="G865" s="120"/>
      <c r="H865" s="120"/>
      <c r="I865" s="120"/>
      <c r="J865" s="120"/>
      <c r="K865" s="120"/>
      <c r="L865" s="120"/>
      <c r="M865" s="122"/>
      <c r="N865" s="122"/>
      <c r="O865" s="122"/>
      <c r="P865" s="122"/>
      <c r="Q865" s="124"/>
      <c r="R865" s="124"/>
      <c r="S865" s="124"/>
      <c r="T865" s="124"/>
      <c r="U865" s="127"/>
      <c r="V865" s="127"/>
      <c r="W865" s="127"/>
      <c r="X865" s="127"/>
      <c r="Y865" s="364"/>
      <c r="Z865" s="364"/>
      <c r="AA865" s="364"/>
      <c r="AB865" s="364"/>
    </row>
    <row r="866" spans="2:28" ht="12.75" customHeight="1" x14ac:dyDescent="0.2">
      <c r="B866" s="120"/>
      <c r="C866" s="120"/>
      <c r="D866" s="120"/>
      <c r="E866" s="120"/>
      <c r="F866" s="120"/>
      <c r="G866" s="120"/>
      <c r="H866" s="120"/>
      <c r="I866" s="120"/>
      <c r="J866" s="120"/>
      <c r="K866" s="120"/>
      <c r="L866" s="120"/>
      <c r="M866" s="122"/>
      <c r="N866" s="122"/>
      <c r="O866" s="122"/>
      <c r="P866" s="122"/>
      <c r="Q866" s="124"/>
      <c r="R866" s="124"/>
      <c r="S866" s="124"/>
      <c r="T866" s="124"/>
      <c r="U866" s="127"/>
      <c r="V866" s="127"/>
      <c r="W866" s="127"/>
      <c r="X866" s="127"/>
      <c r="Y866" s="364"/>
      <c r="Z866" s="364"/>
      <c r="AA866" s="364"/>
      <c r="AB866" s="364"/>
    </row>
    <row r="867" spans="2:28" ht="12.75" customHeight="1" x14ac:dyDescent="0.2">
      <c r="B867" s="120"/>
      <c r="C867" s="120"/>
      <c r="D867" s="120"/>
      <c r="E867" s="120"/>
      <c r="F867" s="120"/>
      <c r="G867" s="120"/>
      <c r="H867" s="120"/>
      <c r="I867" s="120"/>
      <c r="J867" s="120"/>
      <c r="K867" s="120"/>
      <c r="L867" s="120"/>
      <c r="M867" s="122"/>
      <c r="N867" s="122"/>
      <c r="O867" s="122"/>
      <c r="P867" s="122"/>
      <c r="Q867" s="124"/>
      <c r="R867" s="124"/>
      <c r="S867" s="124"/>
      <c r="T867" s="124"/>
      <c r="U867" s="127"/>
      <c r="V867" s="127"/>
      <c r="W867" s="127"/>
      <c r="X867" s="127"/>
      <c r="Y867" s="364"/>
      <c r="Z867" s="364"/>
      <c r="AA867" s="364"/>
      <c r="AB867" s="364"/>
    </row>
    <row r="868" spans="2:28" ht="12.75" customHeight="1" x14ac:dyDescent="0.2">
      <c r="B868" s="120"/>
      <c r="C868" s="120"/>
      <c r="D868" s="120"/>
      <c r="E868" s="120"/>
      <c r="F868" s="120"/>
      <c r="G868" s="120"/>
      <c r="H868" s="120"/>
      <c r="I868" s="120"/>
      <c r="J868" s="120"/>
      <c r="K868" s="120"/>
      <c r="L868" s="120"/>
      <c r="M868" s="122"/>
      <c r="N868" s="122"/>
      <c r="O868" s="122"/>
      <c r="P868" s="122"/>
      <c r="Q868" s="124"/>
      <c r="R868" s="124"/>
      <c r="S868" s="124"/>
      <c r="T868" s="124"/>
      <c r="U868" s="127"/>
      <c r="V868" s="127"/>
      <c r="W868" s="127"/>
      <c r="X868" s="127"/>
      <c r="Y868" s="364"/>
      <c r="Z868" s="364"/>
      <c r="AA868" s="364"/>
      <c r="AB868" s="364"/>
    </row>
    <row r="869" spans="2:28" ht="12.75" customHeight="1" x14ac:dyDescent="0.2">
      <c r="B869" s="120"/>
      <c r="C869" s="120"/>
      <c r="D869" s="120"/>
      <c r="E869" s="120"/>
      <c r="F869" s="120"/>
      <c r="G869" s="120"/>
      <c r="H869" s="120"/>
      <c r="I869" s="120"/>
      <c r="J869" s="120"/>
      <c r="K869" s="120"/>
      <c r="L869" s="120"/>
      <c r="M869" s="122"/>
      <c r="N869" s="122"/>
      <c r="O869" s="122"/>
      <c r="P869" s="122"/>
      <c r="Q869" s="124"/>
      <c r="R869" s="124"/>
      <c r="S869" s="124"/>
      <c r="T869" s="124"/>
      <c r="U869" s="127"/>
      <c r="V869" s="127"/>
      <c r="W869" s="127"/>
      <c r="X869" s="127"/>
      <c r="Y869" s="364"/>
      <c r="Z869" s="364"/>
      <c r="AA869" s="364"/>
      <c r="AB869" s="364"/>
    </row>
    <row r="870" spans="2:28" ht="12.75" customHeight="1" x14ac:dyDescent="0.2">
      <c r="B870" s="120"/>
      <c r="C870" s="120"/>
      <c r="D870" s="120"/>
      <c r="E870" s="120"/>
      <c r="F870" s="120"/>
      <c r="G870" s="120"/>
      <c r="H870" s="120"/>
      <c r="I870" s="120"/>
      <c r="J870" s="120"/>
      <c r="K870" s="120"/>
      <c r="L870" s="120"/>
      <c r="M870" s="122"/>
      <c r="N870" s="122"/>
      <c r="O870" s="122"/>
      <c r="P870" s="122"/>
      <c r="Q870" s="124"/>
      <c r="R870" s="124"/>
      <c r="S870" s="124"/>
      <c r="T870" s="124"/>
      <c r="U870" s="127"/>
      <c r="V870" s="127"/>
      <c r="W870" s="127"/>
      <c r="X870" s="127"/>
      <c r="Y870" s="364"/>
      <c r="Z870" s="364"/>
      <c r="AA870" s="364"/>
      <c r="AB870" s="364"/>
    </row>
    <row r="871" spans="2:28" ht="12.75" customHeight="1" x14ac:dyDescent="0.2">
      <c r="B871" s="120"/>
      <c r="C871" s="120"/>
      <c r="D871" s="120"/>
      <c r="E871" s="120"/>
      <c r="F871" s="120"/>
      <c r="G871" s="120"/>
      <c r="H871" s="120"/>
      <c r="I871" s="120"/>
      <c r="J871" s="120"/>
      <c r="K871" s="120"/>
      <c r="L871" s="120"/>
      <c r="M871" s="122"/>
      <c r="N871" s="122"/>
      <c r="O871" s="122"/>
      <c r="P871" s="122"/>
      <c r="Q871" s="124"/>
      <c r="R871" s="124"/>
      <c r="S871" s="124"/>
      <c r="T871" s="124"/>
      <c r="U871" s="127"/>
      <c r="V871" s="127"/>
      <c r="W871" s="127"/>
      <c r="X871" s="127"/>
      <c r="Y871" s="364"/>
      <c r="Z871" s="364"/>
      <c r="AA871" s="364"/>
      <c r="AB871" s="364"/>
    </row>
    <row r="872" spans="2:28" ht="12.75" customHeight="1" x14ac:dyDescent="0.2">
      <c r="B872" s="120"/>
      <c r="C872" s="120"/>
      <c r="D872" s="120"/>
      <c r="E872" s="120"/>
      <c r="F872" s="120"/>
      <c r="G872" s="120"/>
      <c r="H872" s="120"/>
      <c r="I872" s="120"/>
      <c r="J872" s="120"/>
      <c r="K872" s="120"/>
      <c r="L872" s="120"/>
      <c r="M872" s="122"/>
      <c r="N872" s="122"/>
      <c r="O872" s="122"/>
      <c r="P872" s="122"/>
      <c r="Q872" s="124"/>
      <c r="R872" s="124"/>
      <c r="S872" s="124"/>
      <c r="T872" s="124"/>
      <c r="U872" s="127"/>
      <c r="V872" s="127"/>
      <c r="W872" s="127"/>
      <c r="X872" s="127"/>
      <c r="Y872" s="364"/>
      <c r="Z872" s="364"/>
      <c r="AA872" s="364"/>
      <c r="AB872" s="364"/>
    </row>
    <row r="873" spans="2:28" ht="12.75" customHeight="1" x14ac:dyDescent="0.2">
      <c r="B873" s="120"/>
      <c r="C873" s="120"/>
      <c r="D873" s="120"/>
      <c r="E873" s="120"/>
      <c r="F873" s="120"/>
      <c r="G873" s="120"/>
      <c r="H873" s="120"/>
      <c r="I873" s="120"/>
      <c r="J873" s="120"/>
      <c r="K873" s="120"/>
      <c r="L873" s="120"/>
      <c r="M873" s="122"/>
      <c r="N873" s="122"/>
      <c r="O873" s="122"/>
      <c r="P873" s="122"/>
      <c r="Q873" s="124"/>
      <c r="R873" s="124"/>
      <c r="S873" s="124"/>
      <c r="T873" s="124"/>
      <c r="U873" s="127"/>
      <c r="V873" s="127"/>
      <c r="W873" s="127"/>
      <c r="X873" s="127"/>
      <c r="Y873" s="364"/>
      <c r="Z873" s="364"/>
      <c r="AA873" s="364"/>
      <c r="AB873" s="364"/>
    </row>
    <row r="874" spans="2:28" ht="12.75" customHeight="1" x14ac:dyDescent="0.2">
      <c r="B874" s="120"/>
      <c r="C874" s="120"/>
      <c r="D874" s="120"/>
      <c r="E874" s="120"/>
      <c r="F874" s="120"/>
      <c r="G874" s="120"/>
      <c r="H874" s="120"/>
      <c r="I874" s="120"/>
      <c r="J874" s="120"/>
      <c r="K874" s="120"/>
      <c r="L874" s="120"/>
      <c r="M874" s="122"/>
      <c r="N874" s="122"/>
      <c r="O874" s="122"/>
      <c r="P874" s="122"/>
      <c r="Q874" s="124"/>
      <c r="R874" s="124"/>
      <c r="S874" s="124"/>
      <c r="T874" s="124"/>
      <c r="U874" s="127"/>
      <c r="V874" s="127"/>
      <c r="W874" s="127"/>
      <c r="X874" s="127"/>
      <c r="Y874" s="364"/>
      <c r="Z874" s="364"/>
      <c r="AA874" s="364"/>
      <c r="AB874" s="364"/>
    </row>
    <row r="875" spans="2:28" ht="12.75" customHeight="1" x14ac:dyDescent="0.2">
      <c r="B875" s="120"/>
      <c r="C875" s="120"/>
      <c r="D875" s="120"/>
      <c r="E875" s="120"/>
      <c r="F875" s="120"/>
      <c r="G875" s="120"/>
      <c r="H875" s="120"/>
      <c r="I875" s="120"/>
      <c r="J875" s="120"/>
      <c r="K875" s="120"/>
      <c r="L875" s="120"/>
      <c r="M875" s="122"/>
      <c r="N875" s="122"/>
      <c r="O875" s="122"/>
      <c r="P875" s="122"/>
      <c r="Q875" s="124"/>
      <c r="R875" s="124"/>
      <c r="S875" s="124"/>
      <c r="T875" s="124"/>
      <c r="U875" s="127"/>
      <c r="V875" s="127"/>
      <c r="W875" s="127"/>
      <c r="X875" s="127"/>
      <c r="Y875" s="364"/>
      <c r="Z875" s="364"/>
      <c r="AA875" s="364"/>
      <c r="AB875" s="364"/>
    </row>
    <row r="876" spans="2:28" ht="12.75" customHeight="1" x14ac:dyDescent="0.2">
      <c r="B876" s="120"/>
      <c r="C876" s="120"/>
      <c r="D876" s="120"/>
      <c r="E876" s="120"/>
      <c r="F876" s="120"/>
      <c r="G876" s="120"/>
      <c r="H876" s="120"/>
      <c r="I876" s="120"/>
      <c r="J876" s="120"/>
      <c r="K876" s="120"/>
      <c r="L876" s="120"/>
      <c r="M876" s="122"/>
      <c r="N876" s="122"/>
      <c r="O876" s="122"/>
      <c r="P876" s="122"/>
      <c r="Q876" s="124"/>
      <c r="R876" s="124"/>
      <c r="S876" s="124"/>
      <c r="T876" s="124"/>
      <c r="U876" s="127"/>
      <c r="V876" s="127"/>
      <c r="W876" s="127"/>
      <c r="X876" s="127"/>
      <c r="Y876" s="364"/>
      <c r="Z876" s="364"/>
      <c r="AA876" s="364"/>
      <c r="AB876" s="364"/>
    </row>
    <row r="877" spans="2:28" ht="12.75" customHeight="1" x14ac:dyDescent="0.2">
      <c r="B877" s="120"/>
      <c r="C877" s="120"/>
      <c r="D877" s="120"/>
      <c r="E877" s="120"/>
      <c r="F877" s="120"/>
      <c r="G877" s="120"/>
      <c r="H877" s="120"/>
      <c r="I877" s="120"/>
      <c r="J877" s="120"/>
      <c r="K877" s="120"/>
      <c r="L877" s="120"/>
      <c r="M877" s="122"/>
      <c r="N877" s="122"/>
      <c r="O877" s="122"/>
      <c r="P877" s="122"/>
      <c r="Q877" s="124"/>
      <c r="R877" s="124"/>
      <c r="S877" s="124"/>
      <c r="T877" s="124"/>
      <c r="U877" s="127"/>
      <c r="V877" s="127"/>
      <c r="W877" s="127"/>
      <c r="X877" s="127"/>
      <c r="Y877" s="364"/>
      <c r="Z877" s="364"/>
      <c r="AA877" s="364"/>
      <c r="AB877" s="364"/>
    </row>
    <row r="878" spans="2:28" ht="12.75" customHeight="1" x14ac:dyDescent="0.2">
      <c r="B878" s="120"/>
      <c r="C878" s="120"/>
      <c r="D878" s="120"/>
      <c r="E878" s="120"/>
      <c r="F878" s="120"/>
      <c r="G878" s="120"/>
      <c r="H878" s="120"/>
      <c r="I878" s="120"/>
      <c r="J878" s="120"/>
      <c r="K878" s="120"/>
      <c r="L878" s="120"/>
      <c r="M878" s="122"/>
      <c r="N878" s="122"/>
      <c r="O878" s="122"/>
      <c r="P878" s="122"/>
      <c r="Q878" s="124"/>
      <c r="R878" s="124"/>
      <c r="S878" s="124"/>
      <c r="T878" s="124"/>
      <c r="U878" s="127"/>
      <c r="V878" s="127"/>
      <c r="W878" s="127"/>
      <c r="X878" s="127"/>
      <c r="Y878" s="364"/>
      <c r="Z878" s="364"/>
      <c r="AA878" s="364"/>
      <c r="AB878" s="364"/>
    </row>
    <row r="879" spans="2:28" ht="12.75" customHeight="1" x14ac:dyDescent="0.2">
      <c r="B879" s="120"/>
      <c r="C879" s="120"/>
      <c r="D879" s="120"/>
      <c r="E879" s="120"/>
      <c r="F879" s="120"/>
      <c r="G879" s="120"/>
      <c r="H879" s="120"/>
      <c r="I879" s="120"/>
      <c r="J879" s="120"/>
      <c r="K879" s="120"/>
      <c r="L879" s="120"/>
      <c r="M879" s="122"/>
      <c r="N879" s="122"/>
      <c r="O879" s="122"/>
      <c r="P879" s="122"/>
      <c r="Q879" s="124"/>
      <c r="R879" s="124"/>
      <c r="S879" s="124"/>
      <c r="T879" s="124"/>
      <c r="U879" s="127"/>
      <c r="V879" s="127"/>
      <c r="W879" s="127"/>
      <c r="X879" s="127"/>
      <c r="Y879" s="364"/>
      <c r="Z879" s="364"/>
      <c r="AA879" s="364"/>
      <c r="AB879" s="364"/>
    </row>
    <row r="880" spans="2:28" ht="12.75" customHeight="1" x14ac:dyDescent="0.2">
      <c r="B880" s="120"/>
      <c r="C880" s="120"/>
      <c r="D880" s="120"/>
      <c r="E880" s="120"/>
      <c r="F880" s="120"/>
      <c r="G880" s="120"/>
      <c r="H880" s="120"/>
      <c r="I880" s="120"/>
      <c r="J880" s="120"/>
      <c r="K880" s="120"/>
      <c r="L880" s="120"/>
      <c r="M880" s="122"/>
      <c r="N880" s="122"/>
      <c r="O880" s="122"/>
      <c r="P880" s="122"/>
      <c r="Q880" s="124"/>
      <c r="R880" s="124"/>
      <c r="S880" s="124"/>
      <c r="T880" s="124"/>
      <c r="U880" s="127"/>
      <c r="V880" s="127"/>
      <c r="W880" s="127"/>
      <c r="X880" s="127"/>
      <c r="Y880" s="364"/>
      <c r="Z880" s="364"/>
      <c r="AA880" s="364"/>
      <c r="AB880" s="364"/>
    </row>
    <row r="881" spans="2:28" ht="12.75" customHeight="1" x14ac:dyDescent="0.2">
      <c r="B881" s="120"/>
      <c r="C881" s="120"/>
      <c r="D881" s="120"/>
      <c r="E881" s="120"/>
      <c r="F881" s="120"/>
      <c r="G881" s="120"/>
      <c r="H881" s="120"/>
      <c r="I881" s="120"/>
      <c r="J881" s="120"/>
      <c r="K881" s="120"/>
      <c r="L881" s="120"/>
      <c r="M881" s="122"/>
      <c r="N881" s="122"/>
      <c r="O881" s="122"/>
      <c r="P881" s="122"/>
      <c r="Q881" s="124"/>
      <c r="R881" s="124"/>
      <c r="S881" s="124"/>
      <c r="T881" s="124"/>
      <c r="U881" s="127"/>
      <c r="V881" s="127"/>
      <c r="W881" s="127"/>
      <c r="X881" s="127"/>
      <c r="Y881" s="364"/>
      <c r="Z881" s="364"/>
      <c r="AA881" s="364"/>
      <c r="AB881" s="364"/>
    </row>
    <row r="882" spans="2:28" ht="12.75" customHeight="1" x14ac:dyDescent="0.2">
      <c r="B882" s="120"/>
      <c r="C882" s="120"/>
      <c r="D882" s="120"/>
      <c r="E882" s="120"/>
      <c r="F882" s="120"/>
      <c r="G882" s="120"/>
      <c r="H882" s="120"/>
      <c r="I882" s="120"/>
      <c r="J882" s="120"/>
      <c r="K882" s="120"/>
      <c r="L882" s="120"/>
      <c r="M882" s="122"/>
      <c r="N882" s="122"/>
      <c r="O882" s="122"/>
      <c r="P882" s="122"/>
      <c r="Q882" s="124"/>
      <c r="R882" s="124"/>
      <c r="S882" s="124"/>
      <c r="T882" s="124"/>
      <c r="U882" s="127"/>
      <c r="V882" s="127"/>
      <c r="W882" s="127"/>
      <c r="X882" s="127"/>
      <c r="Y882" s="364"/>
      <c r="Z882" s="364"/>
      <c r="AA882" s="364"/>
      <c r="AB882" s="364"/>
    </row>
    <row r="883" spans="2:28" ht="12.75" customHeight="1" x14ac:dyDescent="0.2">
      <c r="B883" s="120"/>
      <c r="C883" s="120"/>
      <c r="D883" s="120"/>
      <c r="E883" s="120"/>
      <c r="F883" s="120"/>
      <c r="G883" s="120"/>
      <c r="H883" s="120"/>
      <c r="I883" s="120"/>
      <c r="J883" s="120"/>
      <c r="K883" s="120"/>
      <c r="L883" s="120"/>
      <c r="M883" s="122"/>
      <c r="N883" s="122"/>
      <c r="O883" s="122"/>
      <c r="P883" s="122"/>
      <c r="Q883" s="124"/>
      <c r="R883" s="124"/>
      <c r="S883" s="124"/>
      <c r="T883" s="124"/>
      <c r="U883" s="127"/>
      <c r="V883" s="127"/>
      <c r="W883" s="127"/>
      <c r="X883" s="127"/>
      <c r="Y883" s="364"/>
      <c r="Z883" s="364"/>
      <c r="AA883" s="364"/>
      <c r="AB883" s="364"/>
    </row>
    <row r="884" spans="2:28" ht="12.75" customHeight="1" x14ac:dyDescent="0.2">
      <c r="B884" s="120"/>
      <c r="C884" s="120"/>
      <c r="D884" s="120"/>
      <c r="E884" s="120"/>
      <c r="F884" s="120"/>
      <c r="G884" s="120"/>
      <c r="H884" s="120"/>
      <c r="I884" s="120"/>
      <c r="J884" s="120"/>
      <c r="K884" s="120"/>
      <c r="L884" s="120"/>
      <c r="M884" s="122"/>
      <c r="N884" s="122"/>
      <c r="O884" s="122"/>
      <c r="P884" s="122"/>
      <c r="Q884" s="124"/>
      <c r="R884" s="124"/>
      <c r="S884" s="124"/>
      <c r="T884" s="124"/>
      <c r="U884" s="127"/>
      <c r="V884" s="127"/>
      <c r="W884" s="127"/>
      <c r="X884" s="127"/>
      <c r="Y884" s="364"/>
      <c r="Z884" s="364"/>
      <c r="AA884" s="364"/>
      <c r="AB884" s="364"/>
    </row>
    <row r="885" spans="2:28" ht="12.75" customHeight="1" x14ac:dyDescent="0.2">
      <c r="B885" s="120"/>
      <c r="C885" s="120"/>
      <c r="D885" s="120"/>
      <c r="E885" s="120"/>
      <c r="F885" s="120"/>
      <c r="G885" s="120"/>
      <c r="H885" s="120"/>
      <c r="I885" s="120"/>
      <c r="J885" s="120"/>
      <c r="K885" s="120"/>
      <c r="L885" s="120"/>
      <c r="M885" s="122"/>
      <c r="N885" s="122"/>
      <c r="O885" s="122"/>
      <c r="P885" s="122"/>
      <c r="Q885" s="124"/>
      <c r="R885" s="124"/>
      <c r="S885" s="124"/>
      <c r="T885" s="124"/>
      <c r="U885" s="127"/>
      <c r="V885" s="127"/>
      <c r="W885" s="127"/>
      <c r="X885" s="127"/>
      <c r="Y885" s="364"/>
      <c r="Z885" s="364"/>
      <c r="AA885" s="364"/>
      <c r="AB885" s="364"/>
    </row>
    <row r="886" spans="2:28" ht="12.75" customHeight="1" x14ac:dyDescent="0.2">
      <c r="B886" s="120"/>
      <c r="C886" s="120"/>
      <c r="D886" s="120"/>
      <c r="E886" s="120"/>
      <c r="F886" s="120"/>
      <c r="G886" s="120"/>
      <c r="H886" s="120"/>
      <c r="I886" s="120"/>
      <c r="J886" s="120"/>
      <c r="K886" s="120"/>
      <c r="L886" s="120"/>
      <c r="M886" s="122"/>
      <c r="N886" s="122"/>
      <c r="O886" s="122"/>
      <c r="P886" s="122"/>
      <c r="Q886" s="124"/>
      <c r="R886" s="124"/>
      <c r="S886" s="124"/>
      <c r="T886" s="124"/>
      <c r="U886" s="127"/>
      <c r="V886" s="127"/>
      <c r="W886" s="127"/>
      <c r="X886" s="127"/>
      <c r="Y886" s="364"/>
      <c r="Z886" s="364"/>
      <c r="AA886" s="364"/>
      <c r="AB886" s="364"/>
    </row>
    <row r="887" spans="2:28" ht="12.75" customHeight="1" x14ac:dyDescent="0.2">
      <c r="B887" s="120"/>
      <c r="C887" s="120"/>
      <c r="D887" s="120"/>
      <c r="E887" s="120"/>
      <c r="F887" s="120"/>
      <c r="G887" s="120"/>
      <c r="H887" s="120"/>
      <c r="I887" s="120"/>
      <c r="J887" s="120"/>
      <c r="K887" s="120"/>
      <c r="L887" s="120"/>
      <c r="M887" s="122"/>
      <c r="N887" s="122"/>
      <c r="O887" s="122"/>
      <c r="P887" s="122"/>
      <c r="Q887" s="124"/>
      <c r="R887" s="124"/>
      <c r="S887" s="124"/>
      <c r="T887" s="124"/>
      <c r="U887" s="127"/>
      <c r="V887" s="127"/>
      <c r="W887" s="127"/>
      <c r="X887" s="127"/>
      <c r="Y887" s="364"/>
      <c r="Z887" s="364"/>
      <c r="AA887" s="364"/>
      <c r="AB887" s="364"/>
    </row>
    <row r="888" spans="2:28" ht="12.75" customHeight="1" x14ac:dyDescent="0.2">
      <c r="B888" s="120"/>
      <c r="C888" s="120"/>
      <c r="D888" s="120"/>
      <c r="E888" s="120"/>
      <c r="F888" s="120"/>
      <c r="G888" s="120"/>
      <c r="H888" s="120"/>
      <c r="I888" s="120"/>
      <c r="J888" s="120"/>
      <c r="K888" s="120"/>
      <c r="L888" s="120"/>
      <c r="M888" s="122"/>
      <c r="N888" s="122"/>
      <c r="O888" s="122"/>
      <c r="P888" s="122"/>
      <c r="Q888" s="124"/>
      <c r="R888" s="124"/>
      <c r="S888" s="124"/>
      <c r="T888" s="124"/>
      <c r="U888" s="127"/>
      <c r="V888" s="127"/>
      <c r="W888" s="127"/>
      <c r="X888" s="127"/>
      <c r="Y888" s="364"/>
      <c r="Z888" s="364"/>
      <c r="AA888" s="364"/>
      <c r="AB888" s="364"/>
    </row>
    <row r="889" spans="2:28" ht="12.75" customHeight="1" x14ac:dyDescent="0.2">
      <c r="B889" s="120"/>
      <c r="C889" s="120"/>
      <c r="D889" s="120"/>
      <c r="E889" s="120"/>
      <c r="F889" s="120"/>
      <c r="G889" s="120"/>
      <c r="H889" s="120"/>
      <c r="I889" s="120"/>
      <c r="J889" s="120"/>
      <c r="K889" s="120"/>
      <c r="L889" s="120"/>
      <c r="M889" s="122"/>
      <c r="N889" s="122"/>
      <c r="O889" s="122"/>
      <c r="P889" s="122"/>
      <c r="Q889" s="124"/>
      <c r="R889" s="124"/>
      <c r="S889" s="124"/>
      <c r="T889" s="124"/>
      <c r="U889" s="127"/>
      <c r="V889" s="127"/>
      <c r="W889" s="127"/>
      <c r="X889" s="127"/>
      <c r="Y889" s="364"/>
      <c r="Z889" s="364"/>
      <c r="AA889" s="364"/>
      <c r="AB889" s="364"/>
    </row>
    <row r="890" spans="2:28" ht="12.75" customHeight="1" x14ac:dyDescent="0.2">
      <c r="B890" s="120"/>
      <c r="C890" s="120"/>
      <c r="D890" s="120"/>
      <c r="E890" s="120"/>
      <c r="F890" s="120"/>
      <c r="G890" s="120"/>
      <c r="H890" s="120"/>
      <c r="I890" s="120"/>
      <c r="J890" s="120"/>
      <c r="K890" s="120"/>
      <c r="L890" s="120"/>
      <c r="M890" s="122"/>
      <c r="N890" s="122"/>
      <c r="O890" s="122"/>
      <c r="P890" s="122"/>
      <c r="Q890" s="124"/>
      <c r="R890" s="124"/>
      <c r="S890" s="124"/>
      <c r="T890" s="124"/>
      <c r="U890" s="127"/>
      <c r="V890" s="127"/>
      <c r="W890" s="127"/>
      <c r="X890" s="127"/>
      <c r="Y890" s="364"/>
      <c r="Z890" s="364"/>
      <c r="AA890" s="364"/>
      <c r="AB890" s="364"/>
    </row>
    <row r="891" spans="2:28" ht="12.75" customHeight="1" x14ac:dyDescent="0.2">
      <c r="B891" s="120"/>
      <c r="C891" s="120"/>
      <c r="D891" s="120"/>
      <c r="E891" s="120"/>
      <c r="F891" s="120"/>
      <c r="G891" s="120"/>
      <c r="H891" s="120"/>
      <c r="I891" s="120"/>
      <c r="J891" s="120"/>
      <c r="K891" s="120"/>
      <c r="L891" s="120"/>
      <c r="M891" s="122"/>
      <c r="N891" s="122"/>
      <c r="O891" s="122"/>
      <c r="P891" s="122"/>
      <c r="Q891" s="124"/>
      <c r="R891" s="124"/>
      <c r="S891" s="124"/>
      <c r="T891" s="124"/>
      <c r="U891" s="127"/>
      <c r="V891" s="127"/>
      <c r="W891" s="127"/>
      <c r="X891" s="127"/>
      <c r="Y891" s="364"/>
      <c r="Z891" s="364"/>
      <c r="AA891" s="364"/>
      <c r="AB891" s="364"/>
    </row>
    <row r="892" spans="2:28" ht="12.75" customHeight="1" x14ac:dyDescent="0.2">
      <c r="B892" s="120"/>
      <c r="C892" s="120"/>
      <c r="D892" s="120"/>
      <c r="E892" s="120"/>
      <c r="F892" s="120"/>
      <c r="G892" s="120"/>
      <c r="H892" s="120"/>
      <c r="I892" s="120"/>
      <c r="J892" s="120"/>
      <c r="K892" s="120"/>
      <c r="L892" s="120"/>
      <c r="M892" s="122"/>
      <c r="N892" s="122"/>
      <c r="O892" s="122"/>
      <c r="P892" s="122"/>
      <c r="Q892" s="124"/>
      <c r="R892" s="124"/>
      <c r="S892" s="124"/>
      <c r="T892" s="124"/>
      <c r="U892" s="127"/>
      <c r="V892" s="127"/>
      <c r="W892" s="127"/>
      <c r="X892" s="127"/>
      <c r="Y892" s="364"/>
      <c r="Z892" s="364"/>
      <c r="AA892" s="364"/>
      <c r="AB892" s="364"/>
    </row>
    <row r="893" spans="2:28" ht="12.75" customHeight="1" x14ac:dyDescent="0.2">
      <c r="B893" s="120"/>
      <c r="C893" s="120"/>
      <c r="D893" s="120"/>
      <c r="E893" s="120"/>
      <c r="F893" s="120"/>
      <c r="G893" s="120"/>
      <c r="H893" s="120"/>
      <c r="I893" s="120"/>
      <c r="J893" s="120"/>
      <c r="K893" s="120"/>
      <c r="L893" s="120"/>
      <c r="M893" s="122"/>
      <c r="N893" s="122"/>
      <c r="O893" s="122"/>
      <c r="P893" s="122"/>
      <c r="Q893" s="124"/>
      <c r="R893" s="124"/>
      <c r="S893" s="124"/>
      <c r="T893" s="124"/>
      <c r="U893" s="127"/>
      <c r="V893" s="127"/>
      <c r="W893" s="127"/>
      <c r="X893" s="127"/>
      <c r="Y893" s="364"/>
      <c r="Z893" s="364"/>
      <c r="AA893" s="364"/>
      <c r="AB893" s="364"/>
    </row>
    <row r="894" spans="2:28" ht="12.75" customHeight="1" x14ac:dyDescent="0.2">
      <c r="B894" s="120"/>
      <c r="C894" s="120"/>
      <c r="D894" s="120"/>
      <c r="E894" s="120"/>
      <c r="F894" s="120"/>
      <c r="G894" s="120"/>
      <c r="H894" s="120"/>
      <c r="I894" s="120"/>
      <c r="J894" s="120"/>
      <c r="K894" s="120"/>
      <c r="L894" s="120"/>
      <c r="M894" s="122"/>
      <c r="N894" s="122"/>
      <c r="O894" s="122"/>
      <c r="P894" s="122"/>
      <c r="Q894" s="124"/>
      <c r="R894" s="124"/>
      <c r="S894" s="124"/>
      <c r="T894" s="124"/>
      <c r="U894" s="127"/>
      <c r="V894" s="127"/>
      <c r="W894" s="127"/>
      <c r="X894" s="127"/>
      <c r="Y894" s="364"/>
      <c r="Z894" s="364"/>
      <c r="AA894" s="364"/>
      <c r="AB894" s="364"/>
    </row>
    <row r="895" spans="2:28" ht="12.75" customHeight="1" x14ac:dyDescent="0.2">
      <c r="B895" s="120"/>
      <c r="C895" s="120"/>
      <c r="D895" s="120"/>
      <c r="E895" s="120"/>
      <c r="F895" s="120"/>
      <c r="G895" s="120"/>
      <c r="H895" s="120"/>
      <c r="I895" s="120"/>
      <c r="J895" s="120"/>
      <c r="K895" s="120"/>
      <c r="L895" s="120"/>
      <c r="M895" s="122"/>
      <c r="N895" s="122"/>
      <c r="O895" s="122"/>
      <c r="P895" s="122"/>
      <c r="Q895" s="124"/>
      <c r="R895" s="124"/>
      <c r="S895" s="124"/>
      <c r="T895" s="124"/>
      <c r="U895" s="127"/>
      <c r="V895" s="127"/>
      <c r="W895" s="127"/>
      <c r="X895" s="127"/>
      <c r="Y895" s="364"/>
      <c r="Z895" s="364"/>
      <c r="AA895" s="364"/>
      <c r="AB895" s="364"/>
    </row>
    <row r="896" spans="2:28" ht="12.75" customHeight="1" x14ac:dyDescent="0.2">
      <c r="B896" s="120"/>
      <c r="C896" s="120"/>
      <c r="D896" s="120"/>
      <c r="E896" s="120"/>
      <c r="F896" s="120"/>
      <c r="G896" s="120"/>
      <c r="H896" s="120"/>
      <c r="I896" s="120"/>
      <c r="J896" s="120"/>
      <c r="K896" s="120"/>
      <c r="L896" s="120"/>
      <c r="M896" s="122"/>
      <c r="N896" s="122"/>
      <c r="O896" s="122"/>
      <c r="P896" s="122"/>
      <c r="Q896" s="124"/>
      <c r="R896" s="124"/>
      <c r="S896" s="124"/>
      <c r="T896" s="124"/>
      <c r="U896" s="127"/>
      <c r="V896" s="127"/>
      <c r="W896" s="127"/>
      <c r="X896" s="127"/>
      <c r="Y896" s="364"/>
      <c r="Z896" s="364"/>
      <c r="AA896" s="364"/>
      <c r="AB896" s="364"/>
    </row>
    <row r="897" spans="2:28" ht="12.75" customHeight="1" x14ac:dyDescent="0.2">
      <c r="B897" s="120"/>
      <c r="C897" s="120"/>
      <c r="D897" s="120"/>
      <c r="E897" s="120"/>
      <c r="F897" s="120"/>
      <c r="G897" s="120"/>
      <c r="H897" s="120"/>
      <c r="I897" s="120"/>
      <c r="J897" s="120"/>
      <c r="K897" s="120"/>
      <c r="L897" s="120"/>
      <c r="M897" s="122"/>
      <c r="N897" s="122"/>
      <c r="O897" s="122"/>
      <c r="P897" s="122"/>
      <c r="Q897" s="124"/>
      <c r="R897" s="124"/>
      <c r="S897" s="124"/>
      <c r="T897" s="124"/>
      <c r="U897" s="127"/>
      <c r="V897" s="127"/>
      <c r="W897" s="127"/>
      <c r="X897" s="127"/>
      <c r="Y897" s="364"/>
      <c r="Z897" s="364"/>
      <c r="AA897" s="364"/>
      <c r="AB897" s="364"/>
    </row>
    <row r="898" spans="2:28" ht="12.75" customHeight="1" x14ac:dyDescent="0.2">
      <c r="B898" s="120"/>
      <c r="C898" s="120"/>
      <c r="D898" s="120"/>
      <c r="E898" s="120"/>
      <c r="F898" s="120"/>
      <c r="G898" s="120"/>
      <c r="H898" s="120"/>
      <c r="I898" s="120"/>
      <c r="J898" s="120"/>
      <c r="K898" s="120"/>
      <c r="L898" s="120"/>
      <c r="M898" s="122"/>
      <c r="N898" s="122"/>
      <c r="O898" s="122"/>
      <c r="P898" s="122"/>
      <c r="Q898" s="124"/>
      <c r="R898" s="124"/>
      <c r="S898" s="124"/>
      <c r="T898" s="124"/>
      <c r="U898" s="127"/>
      <c r="V898" s="127"/>
      <c r="W898" s="127"/>
      <c r="X898" s="127"/>
      <c r="Y898" s="364"/>
      <c r="Z898" s="364"/>
      <c r="AA898" s="364"/>
      <c r="AB898" s="364"/>
    </row>
    <row r="899" spans="2:28" ht="12.75" customHeight="1" x14ac:dyDescent="0.2">
      <c r="B899" s="120"/>
      <c r="C899" s="120"/>
      <c r="D899" s="120"/>
      <c r="E899" s="120"/>
      <c r="F899" s="120"/>
      <c r="G899" s="120"/>
      <c r="H899" s="120"/>
      <c r="I899" s="120"/>
      <c r="J899" s="120"/>
      <c r="K899" s="120"/>
      <c r="L899" s="120"/>
      <c r="M899" s="122"/>
      <c r="N899" s="122"/>
      <c r="O899" s="122"/>
      <c r="P899" s="122"/>
      <c r="Q899" s="124"/>
      <c r="R899" s="124"/>
      <c r="S899" s="124"/>
      <c r="T899" s="124"/>
      <c r="U899" s="127"/>
      <c r="V899" s="127"/>
      <c r="W899" s="127"/>
      <c r="X899" s="127"/>
      <c r="Y899" s="364"/>
      <c r="Z899" s="364"/>
      <c r="AA899" s="364"/>
      <c r="AB899" s="364"/>
    </row>
    <row r="900" spans="2:28" ht="12.75" customHeight="1" x14ac:dyDescent="0.2">
      <c r="B900" s="120"/>
      <c r="C900" s="120"/>
      <c r="D900" s="120"/>
      <c r="E900" s="120"/>
      <c r="F900" s="120"/>
      <c r="G900" s="120"/>
      <c r="H900" s="120"/>
      <c r="I900" s="120"/>
      <c r="J900" s="120"/>
      <c r="K900" s="120"/>
      <c r="L900" s="120"/>
      <c r="M900" s="122"/>
      <c r="N900" s="122"/>
      <c r="O900" s="122"/>
      <c r="P900" s="122"/>
      <c r="Q900" s="124"/>
      <c r="R900" s="124"/>
      <c r="S900" s="124"/>
      <c r="T900" s="124"/>
      <c r="U900" s="127"/>
      <c r="V900" s="127"/>
      <c r="W900" s="127"/>
      <c r="X900" s="127"/>
      <c r="Y900" s="364"/>
      <c r="Z900" s="364"/>
      <c r="AA900" s="364"/>
      <c r="AB900" s="364"/>
    </row>
    <row r="901" spans="2:28" ht="12.75" customHeight="1" x14ac:dyDescent="0.2">
      <c r="B901" s="120"/>
      <c r="C901" s="120"/>
      <c r="D901" s="120"/>
      <c r="E901" s="120"/>
      <c r="F901" s="120"/>
      <c r="G901" s="120"/>
      <c r="H901" s="120"/>
      <c r="I901" s="120"/>
      <c r="J901" s="120"/>
      <c r="K901" s="120"/>
      <c r="L901" s="120"/>
      <c r="M901" s="122"/>
      <c r="N901" s="122"/>
      <c r="O901" s="122"/>
      <c r="P901" s="122"/>
      <c r="Q901" s="124"/>
      <c r="R901" s="124"/>
      <c r="S901" s="124"/>
      <c r="T901" s="124"/>
      <c r="U901" s="127"/>
      <c r="V901" s="127"/>
      <c r="W901" s="127"/>
      <c r="X901" s="127"/>
      <c r="Y901" s="364"/>
      <c r="Z901" s="364"/>
      <c r="AA901" s="364"/>
      <c r="AB901" s="364"/>
    </row>
    <row r="902" spans="2:28" ht="12.75" customHeight="1" x14ac:dyDescent="0.2">
      <c r="B902" s="120"/>
      <c r="C902" s="120"/>
      <c r="D902" s="120"/>
      <c r="E902" s="120"/>
      <c r="F902" s="120"/>
      <c r="G902" s="120"/>
      <c r="H902" s="120"/>
      <c r="I902" s="120"/>
      <c r="J902" s="120"/>
      <c r="K902" s="120"/>
      <c r="L902" s="120"/>
      <c r="M902" s="122"/>
      <c r="N902" s="122"/>
      <c r="O902" s="122"/>
      <c r="P902" s="122"/>
      <c r="Q902" s="124"/>
      <c r="R902" s="124"/>
      <c r="S902" s="124"/>
      <c r="T902" s="124"/>
      <c r="U902" s="127"/>
      <c r="V902" s="127"/>
      <c r="W902" s="127"/>
      <c r="X902" s="127"/>
      <c r="Y902" s="364"/>
      <c r="Z902" s="364"/>
      <c r="AA902" s="364"/>
      <c r="AB902" s="364"/>
    </row>
    <row r="903" spans="2:28" ht="12.75" customHeight="1" x14ac:dyDescent="0.2">
      <c r="B903" s="120"/>
      <c r="C903" s="120"/>
      <c r="D903" s="120"/>
      <c r="E903" s="120"/>
      <c r="F903" s="120"/>
      <c r="G903" s="120"/>
      <c r="H903" s="120"/>
      <c r="I903" s="120"/>
      <c r="J903" s="120"/>
      <c r="K903" s="120"/>
      <c r="L903" s="120"/>
      <c r="M903" s="122"/>
      <c r="N903" s="122"/>
      <c r="O903" s="122"/>
      <c r="P903" s="122"/>
      <c r="Q903" s="124"/>
      <c r="R903" s="124"/>
      <c r="S903" s="124"/>
      <c r="T903" s="124"/>
      <c r="U903" s="127"/>
      <c r="V903" s="127"/>
      <c r="W903" s="127"/>
      <c r="X903" s="127"/>
      <c r="Y903" s="364"/>
      <c r="Z903" s="364"/>
      <c r="AA903" s="364"/>
      <c r="AB903" s="364"/>
    </row>
    <row r="904" spans="2:28" ht="12.75" customHeight="1" x14ac:dyDescent="0.2">
      <c r="B904" s="120"/>
      <c r="C904" s="120"/>
      <c r="D904" s="120"/>
      <c r="E904" s="120"/>
      <c r="F904" s="120"/>
      <c r="G904" s="120"/>
      <c r="H904" s="120"/>
      <c r="I904" s="120"/>
      <c r="J904" s="120"/>
      <c r="K904" s="120"/>
      <c r="L904" s="120"/>
      <c r="M904" s="122"/>
      <c r="N904" s="122"/>
      <c r="O904" s="122"/>
      <c r="P904" s="122"/>
      <c r="Q904" s="124"/>
      <c r="R904" s="124"/>
      <c r="S904" s="124"/>
      <c r="T904" s="124"/>
      <c r="U904" s="127"/>
      <c r="V904" s="127"/>
      <c r="W904" s="127"/>
      <c r="X904" s="127"/>
      <c r="Y904" s="364"/>
      <c r="Z904" s="364"/>
      <c r="AA904" s="364"/>
      <c r="AB904" s="364"/>
    </row>
    <row r="905" spans="2:28" ht="12.75" customHeight="1" x14ac:dyDescent="0.2">
      <c r="B905" s="120"/>
      <c r="C905" s="120"/>
      <c r="D905" s="120"/>
      <c r="E905" s="120"/>
      <c r="F905" s="120"/>
      <c r="G905" s="120"/>
      <c r="H905" s="120"/>
      <c r="I905" s="120"/>
      <c r="J905" s="120"/>
      <c r="K905" s="120"/>
      <c r="L905" s="120"/>
      <c r="M905" s="122"/>
      <c r="N905" s="122"/>
      <c r="O905" s="122"/>
      <c r="P905" s="122"/>
      <c r="Q905" s="124"/>
      <c r="R905" s="124"/>
      <c r="S905" s="124"/>
      <c r="T905" s="124"/>
      <c r="U905" s="127"/>
      <c r="V905" s="127"/>
      <c r="W905" s="127"/>
      <c r="X905" s="127"/>
      <c r="Y905" s="364"/>
      <c r="Z905" s="364"/>
      <c r="AA905" s="364"/>
      <c r="AB905" s="364"/>
    </row>
    <row r="906" spans="2:28" ht="12.75" customHeight="1" x14ac:dyDescent="0.2">
      <c r="B906" s="120"/>
      <c r="C906" s="120"/>
      <c r="D906" s="120"/>
      <c r="E906" s="120"/>
      <c r="F906" s="120"/>
      <c r="G906" s="120"/>
      <c r="H906" s="120"/>
      <c r="I906" s="120"/>
      <c r="J906" s="120"/>
      <c r="K906" s="120"/>
      <c r="L906" s="120"/>
      <c r="M906" s="122"/>
      <c r="N906" s="122"/>
      <c r="O906" s="122"/>
      <c r="P906" s="122"/>
      <c r="Q906" s="124"/>
      <c r="R906" s="124"/>
      <c r="S906" s="124"/>
      <c r="T906" s="124"/>
      <c r="U906" s="127"/>
      <c r="V906" s="127"/>
      <c r="W906" s="127"/>
      <c r="X906" s="127"/>
      <c r="Y906" s="364"/>
      <c r="Z906" s="364"/>
      <c r="AA906" s="364"/>
      <c r="AB906" s="364"/>
    </row>
    <row r="907" spans="2:28" ht="12.75" customHeight="1" x14ac:dyDescent="0.2">
      <c r="B907" s="120"/>
      <c r="C907" s="120"/>
      <c r="D907" s="120"/>
      <c r="E907" s="120"/>
      <c r="F907" s="120"/>
      <c r="G907" s="120"/>
      <c r="H907" s="120"/>
      <c r="I907" s="120"/>
      <c r="J907" s="120"/>
      <c r="K907" s="120"/>
      <c r="L907" s="120"/>
      <c r="M907" s="122"/>
      <c r="N907" s="122"/>
      <c r="O907" s="122"/>
      <c r="P907" s="122"/>
      <c r="Q907" s="124"/>
      <c r="R907" s="124"/>
      <c r="S907" s="124"/>
      <c r="T907" s="124"/>
      <c r="U907" s="127"/>
      <c r="V907" s="127"/>
      <c r="W907" s="127"/>
      <c r="X907" s="127"/>
      <c r="Y907" s="364"/>
      <c r="Z907" s="364"/>
      <c r="AA907" s="364"/>
      <c r="AB907" s="364"/>
    </row>
    <row r="908" spans="2:28" ht="12.75" customHeight="1" x14ac:dyDescent="0.2">
      <c r="B908" s="120"/>
      <c r="C908" s="120"/>
      <c r="D908" s="120"/>
      <c r="E908" s="120"/>
      <c r="F908" s="120"/>
      <c r="G908" s="120"/>
      <c r="H908" s="120"/>
      <c r="I908" s="120"/>
      <c r="J908" s="120"/>
      <c r="K908" s="120"/>
      <c r="L908" s="120"/>
      <c r="M908" s="122"/>
      <c r="N908" s="122"/>
      <c r="O908" s="122"/>
      <c r="P908" s="122"/>
      <c r="Q908" s="124"/>
      <c r="R908" s="124"/>
      <c r="S908" s="124"/>
      <c r="T908" s="124"/>
      <c r="U908" s="127"/>
      <c r="V908" s="127"/>
      <c r="W908" s="127"/>
      <c r="X908" s="127"/>
      <c r="Y908" s="364"/>
      <c r="Z908" s="364"/>
      <c r="AA908" s="364"/>
      <c r="AB908" s="364"/>
    </row>
    <row r="909" spans="2:28" ht="12.75" customHeight="1" x14ac:dyDescent="0.2">
      <c r="B909" s="120"/>
      <c r="C909" s="120"/>
      <c r="D909" s="120"/>
      <c r="E909" s="120"/>
      <c r="F909" s="120"/>
      <c r="G909" s="120"/>
      <c r="H909" s="120"/>
      <c r="I909" s="120"/>
      <c r="J909" s="120"/>
      <c r="K909" s="120"/>
      <c r="L909" s="120"/>
      <c r="M909" s="122"/>
      <c r="N909" s="122"/>
      <c r="O909" s="122"/>
      <c r="P909" s="122"/>
      <c r="Q909" s="124"/>
      <c r="R909" s="124"/>
      <c r="S909" s="124"/>
      <c r="T909" s="124"/>
      <c r="U909" s="127"/>
      <c r="V909" s="127"/>
      <c r="W909" s="127"/>
      <c r="X909" s="127"/>
      <c r="Y909" s="364"/>
      <c r="Z909" s="364"/>
      <c r="AA909" s="364"/>
      <c r="AB909" s="364"/>
    </row>
    <row r="910" spans="2:28" ht="12.75" customHeight="1" x14ac:dyDescent="0.2">
      <c r="B910" s="120"/>
      <c r="C910" s="120"/>
      <c r="D910" s="120"/>
      <c r="E910" s="120"/>
      <c r="F910" s="120"/>
      <c r="G910" s="120"/>
      <c r="H910" s="120"/>
      <c r="I910" s="120"/>
      <c r="J910" s="120"/>
      <c r="K910" s="120"/>
      <c r="L910" s="120"/>
      <c r="M910" s="122"/>
      <c r="N910" s="122"/>
      <c r="O910" s="122"/>
      <c r="P910" s="122"/>
      <c r="Q910" s="124"/>
      <c r="R910" s="124"/>
      <c r="S910" s="124"/>
      <c r="T910" s="124"/>
      <c r="U910" s="127"/>
      <c r="V910" s="127"/>
      <c r="W910" s="127"/>
      <c r="X910" s="127"/>
      <c r="Y910" s="364"/>
      <c r="Z910" s="364"/>
      <c r="AA910" s="364"/>
      <c r="AB910" s="364"/>
    </row>
    <row r="911" spans="2:28" ht="12.75" customHeight="1" x14ac:dyDescent="0.2">
      <c r="B911" s="120"/>
      <c r="C911" s="120"/>
      <c r="D911" s="120"/>
      <c r="E911" s="120"/>
      <c r="F911" s="120"/>
      <c r="G911" s="120"/>
      <c r="H911" s="120"/>
      <c r="I911" s="120"/>
      <c r="J911" s="120"/>
      <c r="K911" s="120"/>
      <c r="L911" s="120"/>
      <c r="M911" s="122"/>
      <c r="N911" s="122"/>
      <c r="O911" s="122"/>
      <c r="P911" s="122"/>
      <c r="Q911" s="124"/>
      <c r="R911" s="124"/>
      <c r="S911" s="124"/>
      <c r="T911" s="124"/>
      <c r="U911" s="127"/>
      <c r="V911" s="127"/>
      <c r="W911" s="127"/>
      <c r="X911" s="127"/>
      <c r="Y911" s="364"/>
      <c r="Z911" s="364"/>
      <c r="AA911" s="364"/>
      <c r="AB911" s="364"/>
    </row>
    <row r="912" spans="2:28" ht="12.75" customHeight="1" x14ac:dyDescent="0.2">
      <c r="B912" s="120"/>
      <c r="C912" s="120"/>
      <c r="D912" s="120"/>
      <c r="E912" s="120"/>
      <c r="F912" s="120"/>
      <c r="G912" s="120"/>
      <c r="H912" s="120"/>
      <c r="I912" s="120"/>
      <c r="J912" s="120"/>
      <c r="K912" s="120"/>
      <c r="L912" s="120"/>
      <c r="M912" s="122"/>
      <c r="N912" s="122"/>
      <c r="O912" s="122"/>
      <c r="P912" s="122"/>
      <c r="Q912" s="124"/>
      <c r="R912" s="124"/>
      <c r="S912" s="124"/>
      <c r="T912" s="124"/>
      <c r="U912" s="127"/>
      <c r="V912" s="127"/>
      <c r="W912" s="127"/>
      <c r="X912" s="127"/>
      <c r="Y912" s="364"/>
      <c r="Z912" s="364"/>
      <c r="AA912" s="364"/>
      <c r="AB912" s="364"/>
    </row>
    <row r="913" spans="2:28" ht="12.75" customHeight="1" x14ac:dyDescent="0.2">
      <c r="B913" s="120"/>
      <c r="C913" s="120"/>
      <c r="D913" s="120"/>
      <c r="E913" s="120"/>
      <c r="F913" s="120"/>
      <c r="G913" s="120"/>
      <c r="H913" s="120"/>
      <c r="I913" s="120"/>
      <c r="J913" s="120"/>
      <c r="K913" s="120"/>
      <c r="L913" s="120"/>
      <c r="M913" s="122"/>
      <c r="N913" s="122"/>
      <c r="O913" s="122"/>
      <c r="P913" s="122"/>
      <c r="Q913" s="124"/>
      <c r="R913" s="124"/>
      <c r="S913" s="124"/>
      <c r="T913" s="124"/>
      <c r="U913" s="127"/>
      <c r="V913" s="127"/>
      <c r="W913" s="127"/>
      <c r="X913" s="127"/>
      <c r="Y913" s="364"/>
      <c r="Z913" s="364"/>
      <c r="AA913" s="364"/>
      <c r="AB913" s="364"/>
    </row>
    <row r="914" spans="2:28" ht="12.75" customHeight="1" x14ac:dyDescent="0.2">
      <c r="B914" s="120"/>
      <c r="C914" s="120"/>
      <c r="D914" s="120"/>
      <c r="E914" s="120"/>
      <c r="F914" s="120"/>
      <c r="G914" s="120"/>
      <c r="H914" s="120"/>
      <c r="I914" s="120"/>
      <c r="J914" s="120"/>
      <c r="K914" s="120"/>
      <c r="L914" s="120"/>
      <c r="M914" s="122"/>
      <c r="N914" s="122"/>
      <c r="O914" s="122"/>
      <c r="P914" s="122"/>
      <c r="Q914" s="124"/>
      <c r="R914" s="124"/>
      <c r="S914" s="124"/>
      <c r="T914" s="124"/>
      <c r="U914" s="127"/>
      <c r="V914" s="127"/>
      <c r="W914" s="127"/>
      <c r="X914" s="127"/>
      <c r="Y914" s="364"/>
      <c r="Z914" s="364"/>
      <c r="AA914" s="364"/>
      <c r="AB914" s="364"/>
    </row>
    <row r="915" spans="2:28" ht="12.75" customHeight="1" x14ac:dyDescent="0.2">
      <c r="B915" s="120"/>
      <c r="C915" s="120"/>
      <c r="D915" s="120"/>
      <c r="E915" s="120"/>
      <c r="F915" s="120"/>
      <c r="G915" s="120"/>
      <c r="H915" s="120"/>
      <c r="I915" s="120"/>
      <c r="J915" s="120"/>
      <c r="K915" s="120"/>
      <c r="L915" s="120"/>
      <c r="M915" s="122"/>
      <c r="N915" s="122"/>
      <c r="O915" s="122"/>
      <c r="P915" s="122"/>
      <c r="Q915" s="124"/>
      <c r="R915" s="124"/>
      <c r="S915" s="124"/>
      <c r="T915" s="124"/>
      <c r="U915" s="127"/>
      <c r="V915" s="127"/>
      <c r="W915" s="127"/>
      <c r="X915" s="127"/>
      <c r="Y915" s="364"/>
      <c r="Z915" s="364"/>
      <c r="AA915" s="364"/>
      <c r="AB915" s="364"/>
    </row>
    <row r="916" spans="2:28" ht="12.75" customHeight="1" x14ac:dyDescent="0.2">
      <c r="B916" s="120"/>
      <c r="C916" s="120"/>
      <c r="D916" s="120"/>
      <c r="E916" s="120"/>
      <c r="F916" s="120"/>
      <c r="G916" s="120"/>
      <c r="H916" s="120"/>
      <c r="I916" s="120"/>
      <c r="J916" s="120"/>
      <c r="K916" s="120"/>
      <c r="L916" s="120"/>
      <c r="M916" s="122"/>
      <c r="N916" s="122"/>
      <c r="O916" s="122"/>
      <c r="P916" s="122"/>
      <c r="Q916" s="124"/>
      <c r="R916" s="124"/>
      <c r="S916" s="124"/>
      <c r="T916" s="124"/>
      <c r="U916" s="127"/>
      <c r="V916" s="127"/>
      <c r="W916" s="127"/>
      <c r="X916" s="127"/>
      <c r="Y916" s="364"/>
      <c r="Z916" s="364"/>
      <c r="AA916" s="364"/>
      <c r="AB916" s="364"/>
    </row>
    <row r="917" spans="2:28" ht="12.75" customHeight="1" x14ac:dyDescent="0.2">
      <c r="B917" s="120"/>
      <c r="C917" s="120"/>
      <c r="D917" s="120"/>
      <c r="E917" s="120"/>
      <c r="F917" s="120"/>
      <c r="G917" s="120"/>
      <c r="H917" s="120"/>
      <c r="I917" s="120"/>
      <c r="J917" s="120"/>
      <c r="K917" s="120"/>
      <c r="L917" s="120"/>
      <c r="M917" s="122"/>
      <c r="N917" s="122"/>
      <c r="O917" s="122"/>
      <c r="P917" s="122"/>
      <c r="Q917" s="124"/>
      <c r="R917" s="124"/>
      <c r="S917" s="124"/>
      <c r="T917" s="124"/>
      <c r="U917" s="127"/>
      <c r="V917" s="127"/>
      <c r="W917" s="127"/>
      <c r="X917" s="127"/>
      <c r="Y917" s="364"/>
      <c r="Z917" s="364"/>
      <c r="AA917" s="364"/>
      <c r="AB917" s="364"/>
    </row>
    <row r="918" spans="2:28" ht="12.75" customHeight="1" x14ac:dyDescent="0.2">
      <c r="B918" s="120"/>
      <c r="C918" s="120"/>
      <c r="D918" s="120"/>
      <c r="E918" s="120"/>
      <c r="F918" s="120"/>
      <c r="G918" s="120"/>
      <c r="H918" s="120"/>
      <c r="I918" s="120"/>
      <c r="J918" s="120"/>
      <c r="K918" s="120"/>
      <c r="L918" s="120"/>
      <c r="M918" s="122"/>
      <c r="N918" s="122"/>
      <c r="O918" s="122"/>
      <c r="P918" s="122"/>
      <c r="Q918" s="124"/>
      <c r="R918" s="124"/>
      <c r="S918" s="124"/>
      <c r="T918" s="124"/>
      <c r="U918" s="127"/>
      <c r="V918" s="127"/>
      <c r="W918" s="127"/>
      <c r="X918" s="127"/>
      <c r="Y918" s="364"/>
      <c r="Z918" s="364"/>
      <c r="AA918" s="364"/>
      <c r="AB918" s="364"/>
    </row>
    <row r="919" spans="2:28" ht="12.75" customHeight="1" x14ac:dyDescent="0.2">
      <c r="B919" s="120"/>
      <c r="C919" s="120"/>
      <c r="D919" s="120"/>
      <c r="E919" s="120"/>
      <c r="F919" s="120"/>
      <c r="G919" s="120"/>
      <c r="H919" s="120"/>
      <c r="I919" s="120"/>
      <c r="J919" s="120"/>
      <c r="K919" s="120"/>
      <c r="L919" s="120"/>
      <c r="M919" s="122"/>
      <c r="N919" s="122"/>
      <c r="O919" s="122"/>
      <c r="P919" s="122"/>
      <c r="Q919" s="124"/>
      <c r="R919" s="124"/>
      <c r="S919" s="124"/>
      <c r="T919" s="124"/>
      <c r="U919" s="127"/>
      <c r="V919" s="127"/>
      <c r="W919" s="127"/>
      <c r="X919" s="127"/>
      <c r="Y919" s="364"/>
      <c r="Z919" s="364"/>
      <c r="AA919" s="364"/>
      <c r="AB919" s="364"/>
    </row>
    <row r="920" spans="2:28" ht="12.75" customHeight="1" x14ac:dyDescent="0.2">
      <c r="B920" s="120"/>
      <c r="C920" s="120"/>
      <c r="D920" s="120"/>
      <c r="E920" s="120"/>
      <c r="F920" s="120"/>
      <c r="G920" s="120"/>
      <c r="H920" s="120"/>
      <c r="I920" s="120"/>
      <c r="J920" s="120"/>
      <c r="K920" s="120"/>
      <c r="L920" s="120"/>
      <c r="M920" s="122"/>
      <c r="N920" s="122"/>
      <c r="O920" s="122"/>
      <c r="P920" s="122"/>
      <c r="Q920" s="124"/>
      <c r="R920" s="124"/>
      <c r="S920" s="124"/>
      <c r="T920" s="124"/>
      <c r="U920" s="127"/>
      <c r="V920" s="127"/>
      <c r="W920" s="127"/>
      <c r="X920" s="127"/>
      <c r="Y920" s="364"/>
      <c r="Z920" s="364"/>
      <c r="AA920" s="364"/>
      <c r="AB920" s="364"/>
    </row>
    <row r="921" spans="2:28" ht="12.75" customHeight="1" x14ac:dyDescent="0.2">
      <c r="B921" s="120"/>
      <c r="C921" s="120"/>
      <c r="D921" s="120"/>
      <c r="E921" s="120"/>
      <c r="F921" s="120"/>
      <c r="G921" s="120"/>
      <c r="H921" s="120"/>
      <c r="I921" s="120"/>
      <c r="J921" s="120"/>
      <c r="K921" s="120"/>
      <c r="L921" s="120"/>
      <c r="M921" s="122"/>
      <c r="N921" s="122"/>
      <c r="O921" s="122"/>
      <c r="P921" s="122"/>
      <c r="Q921" s="124"/>
      <c r="R921" s="124"/>
      <c r="S921" s="124"/>
      <c r="T921" s="124"/>
      <c r="U921" s="127"/>
      <c r="V921" s="127"/>
      <c r="W921" s="127"/>
      <c r="X921" s="127"/>
      <c r="Y921" s="364"/>
      <c r="Z921" s="364"/>
      <c r="AA921" s="364"/>
      <c r="AB921" s="364"/>
    </row>
    <row r="922" spans="2:28" ht="12.75" customHeight="1" x14ac:dyDescent="0.2">
      <c r="B922" s="120"/>
      <c r="C922" s="120"/>
      <c r="D922" s="120"/>
      <c r="E922" s="120"/>
      <c r="F922" s="120"/>
      <c r="G922" s="120"/>
      <c r="H922" s="120"/>
      <c r="I922" s="120"/>
      <c r="J922" s="120"/>
      <c r="K922" s="120"/>
      <c r="L922" s="120"/>
      <c r="M922" s="122"/>
      <c r="N922" s="122"/>
      <c r="O922" s="122"/>
      <c r="P922" s="122"/>
      <c r="Q922" s="124"/>
      <c r="R922" s="124"/>
      <c r="S922" s="124"/>
      <c r="T922" s="124"/>
      <c r="U922" s="127"/>
      <c r="V922" s="127"/>
      <c r="W922" s="127"/>
      <c r="X922" s="127"/>
      <c r="Y922" s="364"/>
      <c r="Z922" s="364"/>
      <c r="AA922" s="364"/>
      <c r="AB922" s="364"/>
    </row>
    <row r="923" spans="2:28" ht="12.75" customHeight="1" x14ac:dyDescent="0.2">
      <c r="B923" s="120"/>
      <c r="C923" s="120"/>
      <c r="D923" s="120"/>
      <c r="E923" s="120"/>
      <c r="F923" s="120"/>
      <c r="G923" s="120"/>
      <c r="H923" s="120"/>
      <c r="I923" s="120"/>
      <c r="J923" s="120"/>
      <c r="K923" s="120"/>
      <c r="L923" s="120"/>
      <c r="M923" s="122"/>
      <c r="N923" s="122"/>
      <c r="O923" s="122"/>
      <c r="P923" s="122"/>
      <c r="Q923" s="124"/>
      <c r="R923" s="124"/>
      <c r="S923" s="124"/>
      <c r="T923" s="124"/>
      <c r="U923" s="127"/>
      <c r="V923" s="127"/>
      <c r="W923" s="127"/>
      <c r="X923" s="127"/>
      <c r="Y923" s="364"/>
      <c r="Z923" s="364"/>
      <c r="AA923" s="364"/>
      <c r="AB923" s="364"/>
    </row>
    <row r="924" spans="2:28" ht="12.75" customHeight="1" x14ac:dyDescent="0.2">
      <c r="B924" s="120"/>
      <c r="C924" s="120"/>
      <c r="D924" s="120"/>
      <c r="E924" s="120"/>
      <c r="F924" s="120"/>
      <c r="G924" s="120"/>
      <c r="H924" s="120"/>
      <c r="I924" s="120"/>
      <c r="J924" s="120"/>
      <c r="K924" s="120"/>
      <c r="L924" s="120"/>
      <c r="M924" s="122"/>
      <c r="N924" s="122"/>
      <c r="O924" s="122"/>
      <c r="P924" s="122"/>
      <c r="Q924" s="124"/>
      <c r="R924" s="124"/>
      <c r="S924" s="124"/>
      <c r="T924" s="124"/>
      <c r="U924" s="127"/>
      <c r="V924" s="127"/>
      <c r="W924" s="127"/>
      <c r="X924" s="127"/>
      <c r="Y924" s="364"/>
      <c r="Z924" s="364"/>
      <c r="AA924" s="364"/>
      <c r="AB924" s="364"/>
    </row>
    <row r="925" spans="2:28" ht="12.75" customHeight="1" x14ac:dyDescent="0.2">
      <c r="B925" s="120"/>
      <c r="C925" s="120"/>
      <c r="D925" s="120"/>
      <c r="E925" s="120"/>
      <c r="F925" s="120"/>
      <c r="G925" s="120"/>
      <c r="H925" s="120"/>
      <c r="I925" s="120"/>
      <c r="J925" s="120"/>
      <c r="K925" s="120"/>
      <c r="L925" s="120"/>
      <c r="M925" s="122"/>
      <c r="N925" s="122"/>
      <c r="O925" s="122"/>
      <c r="P925" s="122"/>
      <c r="Q925" s="124"/>
      <c r="R925" s="124"/>
      <c r="S925" s="124"/>
      <c r="T925" s="124"/>
      <c r="U925" s="127"/>
      <c r="V925" s="127"/>
      <c r="W925" s="127"/>
      <c r="X925" s="127"/>
      <c r="Y925" s="364"/>
      <c r="Z925" s="364"/>
      <c r="AA925" s="364"/>
      <c r="AB925" s="364"/>
    </row>
    <row r="926" spans="2:28" ht="12.75" customHeight="1" x14ac:dyDescent="0.2">
      <c r="B926" s="120"/>
      <c r="C926" s="120"/>
      <c r="D926" s="120"/>
      <c r="E926" s="120"/>
      <c r="F926" s="120"/>
      <c r="G926" s="120"/>
      <c r="H926" s="120"/>
      <c r="I926" s="120"/>
      <c r="J926" s="120"/>
      <c r="K926" s="120"/>
      <c r="L926" s="120"/>
      <c r="M926" s="122"/>
      <c r="N926" s="122"/>
      <c r="O926" s="122"/>
      <c r="P926" s="122"/>
      <c r="Q926" s="124"/>
      <c r="R926" s="124"/>
      <c r="S926" s="124"/>
      <c r="T926" s="124"/>
      <c r="U926" s="127"/>
      <c r="V926" s="127"/>
      <c r="W926" s="127"/>
      <c r="X926" s="127"/>
      <c r="Y926" s="364"/>
      <c r="Z926" s="364"/>
      <c r="AA926" s="364"/>
      <c r="AB926" s="364"/>
    </row>
    <row r="927" spans="2:28" ht="12.75" customHeight="1" x14ac:dyDescent="0.2">
      <c r="B927" s="120"/>
      <c r="C927" s="120"/>
      <c r="D927" s="120"/>
      <c r="E927" s="120"/>
      <c r="F927" s="120"/>
      <c r="G927" s="120"/>
      <c r="H927" s="120"/>
      <c r="I927" s="120"/>
      <c r="J927" s="120"/>
      <c r="K927" s="120"/>
      <c r="L927" s="120"/>
      <c r="M927" s="122"/>
      <c r="N927" s="122"/>
      <c r="O927" s="122"/>
      <c r="P927" s="122"/>
      <c r="Q927" s="124"/>
      <c r="R927" s="124"/>
      <c r="S927" s="124"/>
      <c r="T927" s="124"/>
      <c r="U927" s="127"/>
      <c r="V927" s="127"/>
      <c r="W927" s="127"/>
      <c r="X927" s="127"/>
      <c r="Y927" s="364"/>
      <c r="Z927" s="364"/>
      <c r="AA927" s="364"/>
      <c r="AB927" s="364"/>
    </row>
    <row r="928" spans="2:28" ht="12.75" customHeight="1" x14ac:dyDescent="0.2">
      <c r="B928" s="120"/>
      <c r="C928" s="120"/>
      <c r="D928" s="120"/>
      <c r="E928" s="120"/>
      <c r="F928" s="120"/>
      <c r="G928" s="120"/>
      <c r="H928" s="120"/>
      <c r="I928" s="120"/>
      <c r="J928" s="120"/>
      <c r="K928" s="120"/>
      <c r="L928" s="120"/>
      <c r="M928" s="122"/>
      <c r="N928" s="122"/>
      <c r="O928" s="122"/>
      <c r="P928" s="122"/>
      <c r="Q928" s="124"/>
      <c r="R928" s="124"/>
      <c r="S928" s="124"/>
      <c r="T928" s="124"/>
      <c r="U928" s="127"/>
      <c r="V928" s="127"/>
      <c r="W928" s="127"/>
      <c r="X928" s="127"/>
      <c r="Y928" s="364"/>
      <c r="Z928" s="364"/>
      <c r="AA928" s="364"/>
      <c r="AB928" s="364"/>
    </row>
    <row r="929" spans="2:28" ht="12.75" customHeight="1" x14ac:dyDescent="0.2">
      <c r="B929" s="120"/>
      <c r="C929" s="120"/>
      <c r="D929" s="120"/>
      <c r="E929" s="120"/>
      <c r="F929" s="120"/>
      <c r="G929" s="120"/>
      <c r="H929" s="120"/>
      <c r="I929" s="120"/>
      <c r="J929" s="120"/>
      <c r="K929" s="120"/>
      <c r="L929" s="120"/>
      <c r="M929" s="122"/>
      <c r="N929" s="122"/>
      <c r="O929" s="122"/>
      <c r="P929" s="122"/>
      <c r="Q929" s="124"/>
      <c r="R929" s="124"/>
      <c r="S929" s="124"/>
      <c r="T929" s="124"/>
      <c r="U929" s="127"/>
      <c r="V929" s="127"/>
      <c r="W929" s="127"/>
      <c r="X929" s="127"/>
      <c r="Y929" s="364"/>
      <c r="Z929" s="364"/>
      <c r="AA929" s="364"/>
      <c r="AB929" s="364"/>
    </row>
    <row r="930" spans="2:28" ht="12.75" customHeight="1" x14ac:dyDescent="0.2">
      <c r="B930" s="120"/>
      <c r="C930" s="120"/>
      <c r="D930" s="120"/>
      <c r="E930" s="120"/>
      <c r="F930" s="120"/>
      <c r="G930" s="120"/>
      <c r="H930" s="120"/>
      <c r="I930" s="120"/>
      <c r="J930" s="120"/>
      <c r="K930" s="120"/>
      <c r="L930" s="120"/>
      <c r="M930" s="122"/>
      <c r="N930" s="122"/>
      <c r="O930" s="122"/>
      <c r="P930" s="122"/>
      <c r="Q930" s="124"/>
      <c r="R930" s="124"/>
      <c r="S930" s="124"/>
      <c r="T930" s="124"/>
      <c r="U930" s="127"/>
      <c r="V930" s="127"/>
      <c r="W930" s="127"/>
      <c r="X930" s="127"/>
      <c r="Y930" s="364"/>
      <c r="Z930" s="364"/>
      <c r="AA930" s="364"/>
      <c r="AB930" s="364"/>
    </row>
    <row r="931" spans="2:28" ht="12.75" customHeight="1" x14ac:dyDescent="0.2">
      <c r="B931" s="120"/>
      <c r="C931" s="120"/>
      <c r="D931" s="120"/>
      <c r="E931" s="120"/>
      <c r="F931" s="120"/>
      <c r="G931" s="120"/>
      <c r="H931" s="120"/>
      <c r="I931" s="120"/>
      <c r="J931" s="120"/>
      <c r="K931" s="120"/>
      <c r="L931" s="120"/>
      <c r="M931" s="122"/>
      <c r="N931" s="122"/>
      <c r="O931" s="122"/>
      <c r="P931" s="122"/>
      <c r="Q931" s="124"/>
      <c r="R931" s="124"/>
      <c r="S931" s="124"/>
      <c r="T931" s="124"/>
      <c r="U931" s="127"/>
      <c r="V931" s="127"/>
      <c r="W931" s="127"/>
      <c r="X931" s="127"/>
      <c r="Y931" s="364"/>
      <c r="Z931" s="364"/>
      <c r="AA931" s="364"/>
      <c r="AB931" s="364"/>
    </row>
    <row r="932" spans="2:28" ht="12.75" customHeight="1" x14ac:dyDescent="0.2">
      <c r="B932" s="120"/>
      <c r="C932" s="120"/>
      <c r="D932" s="120"/>
      <c r="E932" s="120"/>
      <c r="F932" s="120"/>
      <c r="G932" s="120"/>
      <c r="H932" s="120"/>
      <c r="I932" s="120"/>
      <c r="J932" s="120"/>
      <c r="K932" s="120"/>
      <c r="L932" s="120"/>
      <c r="M932" s="122"/>
      <c r="N932" s="122"/>
      <c r="O932" s="122"/>
      <c r="P932" s="122"/>
      <c r="Q932" s="124"/>
      <c r="R932" s="124"/>
      <c r="S932" s="124"/>
      <c r="T932" s="124"/>
      <c r="U932" s="127"/>
      <c r="V932" s="127"/>
      <c r="W932" s="127"/>
      <c r="X932" s="127"/>
      <c r="Y932" s="364"/>
      <c r="Z932" s="364"/>
      <c r="AA932" s="364"/>
      <c r="AB932" s="364"/>
    </row>
    <row r="933" spans="2:28" ht="12.75" customHeight="1" x14ac:dyDescent="0.2">
      <c r="B933" s="120"/>
      <c r="C933" s="120"/>
      <c r="D933" s="120"/>
      <c r="E933" s="120"/>
      <c r="F933" s="120"/>
      <c r="G933" s="120"/>
      <c r="H933" s="120"/>
      <c r="I933" s="120"/>
      <c r="J933" s="120"/>
      <c r="K933" s="120"/>
      <c r="L933" s="120"/>
      <c r="M933" s="122"/>
      <c r="N933" s="122"/>
      <c r="O933" s="122"/>
      <c r="P933" s="122"/>
      <c r="Q933" s="124"/>
      <c r="R933" s="124"/>
      <c r="S933" s="124"/>
      <c r="T933" s="124"/>
      <c r="U933" s="127"/>
      <c r="V933" s="127"/>
      <c r="W933" s="127"/>
      <c r="X933" s="127"/>
      <c r="Y933" s="364"/>
      <c r="Z933" s="364"/>
      <c r="AA933" s="364"/>
      <c r="AB933" s="364"/>
    </row>
    <row r="934" spans="2:28" ht="12.75" customHeight="1" x14ac:dyDescent="0.2">
      <c r="B934" s="120"/>
      <c r="C934" s="120"/>
      <c r="D934" s="120"/>
      <c r="E934" s="120"/>
      <c r="F934" s="120"/>
      <c r="G934" s="120"/>
      <c r="H934" s="120"/>
      <c r="I934" s="120"/>
      <c r="J934" s="120"/>
      <c r="K934" s="120"/>
      <c r="L934" s="120"/>
      <c r="M934" s="122"/>
      <c r="N934" s="122"/>
      <c r="O934" s="122"/>
      <c r="P934" s="122"/>
      <c r="Q934" s="124"/>
      <c r="R934" s="124"/>
      <c r="S934" s="124"/>
      <c r="T934" s="124"/>
      <c r="U934" s="127"/>
      <c r="V934" s="127"/>
      <c r="W934" s="127"/>
      <c r="X934" s="127"/>
      <c r="Y934" s="364"/>
      <c r="Z934" s="364"/>
      <c r="AA934" s="364"/>
      <c r="AB934" s="364"/>
    </row>
    <row r="935" spans="2:28" ht="12.75" customHeight="1" x14ac:dyDescent="0.2">
      <c r="B935" s="120"/>
      <c r="C935" s="120"/>
      <c r="D935" s="120"/>
      <c r="E935" s="120"/>
      <c r="F935" s="120"/>
      <c r="G935" s="120"/>
      <c r="H935" s="120"/>
      <c r="I935" s="120"/>
      <c r="J935" s="120"/>
      <c r="K935" s="120"/>
      <c r="L935" s="120"/>
      <c r="M935" s="122"/>
      <c r="N935" s="122"/>
      <c r="O935" s="122"/>
      <c r="P935" s="122"/>
      <c r="Q935" s="124"/>
      <c r="R935" s="124"/>
      <c r="S935" s="124"/>
      <c r="T935" s="124"/>
      <c r="U935" s="127"/>
      <c r="V935" s="127"/>
      <c r="W935" s="127"/>
      <c r="X935" s="127"/>
      <c r="Y935" s="364"/>
      <c r="Z935" s="364"/>
      <c r="AA935" s="364"/>
      <c r="AB935" s="364"/>
    </row>
    <row r="936" spans="2:28" ht="12.75" customHeight="1" x14ac:dyDescent="0.2">
      <c r="B936" s="120"/>
      <c r="C936" s="120"/>
      <c r="D936" s="120"/>
      <c r="E936" s="120"/>
      <c r="F936" s="120"/>
      <c r="G936" s="120"/>
      <c r="H936" s="120"/>
      <c r="I936" s="120"/>
      <c r="J936" s="120"/>
      <c r="K936" s="120"/>
      <c r="L936" s="120"/>
      <c r="M936" s="122"/>
      <c r="N936" s="122"/>
      <c r="O936" s="122"/>
      <c r="P936" s="122"/>
      <c r="Q936" s="124"/>
      <c r="R936" s="124"/>
      <c r="S936" s="124"/>
      <c r="T936" s="124"/>
      <c r="U936" s="127"/>
      <c r="V936" s="127"/>
      <c r="W936" s="127"/>
      <c r="X936" s="127"/>
      <c r="Y936" s="364"/>
      <c r="Z936" s="364"/>
      <c r="AA936" s="364"/>
      <c r="AB936" s="364"/>
    </row>
    <row r="937" spans="2:28" ht="12.75" customHeight="1" x14ac:dyDescent="0.2">
      <c r="B937" s="120"/>
      <c r="C937" s="120"/>
      <c r="D937" s="120"/>
      <c r="E937" s="120"/>
      <c r="F937" s="120"/>
      <c r="G937" s="120"/>
      <c r="H937" s="120"/>
      <c r="I937" s="120"/>
      <c r="J937" s="120"/>
      <c r="K937" s="120"/>
      <c r="L937" s="120"/>
      <c r="M937" s="122"/>
      <c r="N937" s="122"/>
      <c r="O937" s="122"/>
      <c r="P937" s="122"/>
      <c r="Q937" s="124"/>
      <c r="R937" s="124"/>
      <c r="S937" s="124"/>
      <c r="T937" s="124"/>
      <c r="U937" s="127"/>
      <c r="V937" s="127"/>
      <c r="W937" s="127"/>
      <c r="X937" s="127"/>
      <c r="Y937" s="364"/>
      <c r="Z937" s="364"/>
      <c r="AA937" s="364"/>
      <c r="AB937" s="364"/>
    </row>
    <row r="938" spans="2:28" ht="12.75" customHeight="1" x14ac:dyDescent="0.2">
      <c r="B938" s="120"/>
      <c r="C938" s="120"/>
      <c r="D938" s="120"/>
      <c r="E938" s="120"/>
      <c r="F938" s="120"/>
      <c r="G938" s="120"/>
      <c r="H938" s="120"/>
      <c r="I938" s="120"/>
      <c r="J938" s="120"/>
      <c r="K938" s="120"/>
      <c r="L938" s="120"/>
      <c r="M938" s="122"/>
      <c r="N938" s="122"/>
      <c r="O938" s="122"/>
      <c r="P938" s="122"/>
      <c r="Q938" s="124"/>
      <c r="R938" s="124"/>
      <c r="S938" s="124"/>
      <c r="T938" s="124"/>
      <c r="U938" s="127"/>
      <c r="V938" s="127"/>
      <c r="W938" s="127"/>
      <c r="X938" s="127"/>
      <c r="Y938" s="364"/>
      <c r="Z938" s="364"/>
      <c r="AA938" s="364"/>
      <c r="AB938" s="364"/>
    </row>
    <row r="939" spans="2:28" ht="12.75" customHeight="1" x14ac:dyDescent="0.2">
      <c r="B939" s="120"/>
      <c r="C939" s="120"/>
      <c r="D939" s="120"/>
      <c r="E939" s="120"/>
      <c r="F939" s="120"/>
      <c r="G939" s="120"/>
      <c r="H939" s="120"/>
      <c r="I939" s="120"/>
      <c r="J939" s="120"/>
      <c r="K939" s="120"/>
      <c r="L939" s="120"/>
      <c r="M939" s="122"/>
      <c r="N939" s="122"/>
      <c r="O939" s="122"/>
      <c r="P939" s="122"/>
      <c r="Q939" s="124"/>
      <c r="R939" s="124"/>
      <c r="S939" s="124"/>
      <c r="T939" s="124"/>
      <c r="U939" s="127"/>
      <c r="V939" s="127"/>
      <c r="W939" s="127"/>
      <c r="X939" s="127"/>
      <c r="Y939" s="364"/>
      <c r="Z939" s="364"/>
      <c r="AA939" s="364"/>
      <c r="AB939" s="364"/>
    </row>
    <row r="940" spans="2:28" ht="12.75" customHeight="1" x14ac:dyDescent="0.2">
      <c r="B940" s="120"/>
      <c r="C940" s="120"/>
      <c r="D940" s="120"/>
      <c r="E940" s="120"/>
      <c r="F940" s="120"/>
      <c r="G940" s="120"/>
      <c r="H940" s="120"/>
      <c r="I940" s="120"/>
      <c r="J940" s="120"/>
      <c r="K940" s="120"/>
      <c r="L940" s="120"/>
      <c r="M940" s="122"/>
      <c r="N940" s="122"/>
      <c r="O940" s="122"/>
      <c r="P940" s="122"/>
      <c r="Q940" s="124"/>
      <c r="R940" s="124"/>
      <c r="S940" s="124"/>
      <c r="T940" s="124"/>
      <c r="U940" s="127"/>
      <c r="V940" s="127"/>
      <c r="W940" s="127"/>
      <c r="X940" s="127"/>
      <c r="Y940" s="364"/>
      <c r="Z940" s="364"/>
      <c r="AA940" s="364"/>
      <c r="AB940" s="364"/>
    </row>
    <row r="941" spans="2:28" ht="12.75" customHeight="1" x14ac:dyDescent="0.2">
      <c r="B941" s="120"/>
      <c r="C941" s="120"/>
      <c r="D941" s="120"/>
      <c r="E941" s="120"/>
      <c r="F941" s="120"/>
      <c r="G941" s="120"/>
      <c r="H941" s="120"/>
      <c r="I941" s="120"/>
      <c r="J941" s="120"/>
      <c r="K941" s="120"/>
      <c r="L941" s="120"/>
      <c r="M941" s="122"/>
      <c r="N941" s="122"/>
      <c r="O941" s="122"/>
      <c r="P941" s="122"/>
      <c r="Q941" s="124"/>
      <c r="R941" s="124"/>
      <c r="S941" s="124"/>
      <c r="T941" s="124"/>
      <c r="U941" s="127"/>
      <c r="V941" s="127"/>
      <c r="W941" s="127"/>
      <c r="X941" s="127"/>
      <c r="Y941" s="364"/>
      <c r="Z941" s="364"/>
      <c r="AA941" s="364"/>
      <c r="AB941" s="364"/>
    </row>
    <row r="942" spans="2:28" ht="12.75" customHeight="1" x14ac:dyDescent="0.2">
      <c r="B942" s="120"/>
      <c r="C942" s="120"/>
      <c r="D942" s="120"/>
      <c r="E942" s="120"/>
      <c r="F942" s="120"/>
      <c r="G942" s="120"/>
      <c r="H942" s="120"/>
      <c r="I942" s="120"/>
      <c r="J942" s="120"/>
      <c r="K942" s="120"/>
      <c r="L942" s="120"/>
      <c r="M942" s="122"/>
      <c r="N942" s="122"/>
      <c r="O942" s="122"/>
      <c r="P942" s="122"/>
      <c r="Q942" s="124"/>
      <c r="R942" s="124"/>
      <c r="S942" s="124"/>
      <c r="T942" s="124"/>
      <c r="U942" s="127"/>
      <c r="V942" s="127"/>
      <c r="W942" s="127"/>
      <c r="X942" s="127"/>
      <c r="Y942" s="364"/>
      <c r="Z942" s="364"/>
      <c r="AA942" s="364"/>
      <c r="AB942" s="364"/>
    </row>
    <row r="943" spans="2:28" ht="12.75" customHeight="1" x14ac:dyDescent="0.2">
      <c r="B943" s="120"/>
      <c r="C943" s="120"/>
      <c r="D943" s="120"/>
      <c r="E943" s="120"/>
      <c r="F943" s="120"/>
      <c r="G943" s="120"/>
      <c r="H943" s="120"/>
      <c r="I943" s="120"/>
      <c r="J943" s="120"/>
      <c r="K943" s="120"/>
      <c r="L943" s="120"/>
      <c r="M943" s="122"/>
      <c r="N943" s="122"/>
      <c r="O943" s="122"/>
      <c r="P943" s="122"/>
      <c r="Q943" s="124"/>
      <c r="R943" s="124"/>
      <c r="S943" s="124"/>
      <c r="T943" s="124"/>
      <c r="U943" s="127"/>
      <c r="V943" s="127"/>
      <c r="W943" s="127"/>
      <c r="X943" s="127"/>
      <c r="Y943" s="364"/>
      <c r="Z943" s="364"/>
      <c r="AA943" s="364"/>
      <c r="AB943" s="364"/>
    </row>
    <row r="944" spans="2:28" ht="12.75" customHeight="1" x14ac:dyDescent="0.2">
      <c r="B944" s="120"/>
      <c r="C944" s="120"/>
      <c r="D944" s="120"/>
      <c r="E944" s="120"/>
      <c r="F944" s="120"/>
      <c r="G944" s="120"/>
      <c r="H944" s="120"/>
      <c r="I944" s="120"/>
      <c r="J944" s="120"/>
      <c r="K944" s="120"/>
      <c r="L944" s="120"/>
      <c r="M944" s="122"/>
      <c r="N944" s="122"/>
      <c r="O944" s="122"/>
      <c r="P944" s="122"/>
      <c r="Q944" s="124"/>
      <c r="R944" s="124"/>
      <c r="S944" s="124"/>
      <c r="T944" s="124"/>
      <c r="U944" s="127"/>
      <c r="V944" s="127"/>
      <c r="W944" s="127"/>
      <c r="X944" s="127"/>
      <c r="Y944" s="364"/>
      <c r="Z944" s="364"/>
      <c r="AA944" s="364"/>
      <c r="AB944" s="364"/>
    </row>
    <row r="945" spans="2:28" ht="12.75" customHeight="1" x14ac:dyDescent="0.2">
      <c r="B945" s="120"/>
      <c r="C945" s="120"/>
      <c r="D945" s="120"/>
      <c r="E945" s="120"/>
      <c r="F945" s="120"/>
      <c r="G945" s="120"/>
      <c r="H945" s="120"/>
      <c r="I945" s="120"/>
      <c r="J945" s="120"/>
      <c r="K945" s="120"/>
      <c r="L945" s="120"/>
      <c r="M945" s="122"/>
      <c r="N945" s="122"/>
      <c r="O945" s="122"/>
      <c r="P945" s="122"/>
      <c r="Q945" s="124"/>
      <c r="R945" s="124"/>
      <c r="S945" s="124"/>
      <c r="T945" s="124"/>
      <c r="U945" s="127"/>
      <c r="V945" s="127"/>
      <c r="W945" s="127"/>
      <c r="X945" s="127"/>
      <c r="Y945" s="364"/>
      <c r="Z945" s="364"/>
      <c r="AA945" s="364"/>
      <c r="AB945" s="364"/>
    </row>
    <row r="946" spans="2:28" ht="12.75" customHeight="1" x14ac:dyDescent="0.2">
      <c r="B946" s="120"/>
      <c r="C946" s="120"/>
      <c r="D946" s="120"/>
      <c r="E946" s="120"/>
      <c r="F946" s="120"/>
      <c r="G946" s="120"/>
      <c r="H946" s="120"/>
      <c r="I946" s="120"/>
      <c r="J946" s="120"/>
      <c r="K946" s="120"/>
      <c r="L946" s="120"/>
      <c r="M946" s="122"/>
      <c r="N946" s="122"/>
      <c r="O946" s="122"/>
      <c r="P946" s="122"/>
      <c r="Q946" s="124"/>
      <c r="R946" s="124"/>
      <c r="S946" s="124"/>
      <c r="T946" s="124"/>
      <c r="U946" s="127"/>
      <c r="V946" s="127"/>
      <c r="W946" s="127"/>
      <c r="X946" s="127"/>
      <c r="Y946" s="364"/>
      <c r="Z946" s="364"/>
      <c r="AA946" s="364"/>
      <c r="AB946" s="364"/>
    </row>
    <row r="947" spans="2:28" ht="12.75" customHeight="1" x14ac:dyDescent="0.2">
      <c r="B947" s="120"/>
      <c r="C947" s="120"/>
      <c r="D947" s="120"/>
      <c r="E947" s="120"/>
      <c r="F947" s="120"/>
      <c r="G947" s="120"/>
      <c r="H947" s="120"/>
      <c r="I947" s="120"/>
      <c r="J947" s="120"/>
      <c r="K947" s="120"/>
      <c r="L947" s="120"/>
      <c r="M947" s="122"/>
      <c r="N947" s="122"/>
      <c r="O947" s="122"/>
      <c r="P947" s="122"/>
      <c r="Q947" s="124"/>
      <c r="R947" s="124"/>
      <c r="S947" s="124"/>
      <c r="T947" s="124"/>
      <c r="U947" s="127"/>
      <c r="V947" s="127"/>
      <c r="W947" s="127"/>
      <c r="X947" s="127"/>
      <c r="Y947" s="364"/>
      <c r="Z947" s="364"/>
      <c r="AA947" s="364"/>
      <c r="AB947" s="364"/>
    </row>
    <row r="948" spans="2:28" ht="12.75" customHeight="1" x14ac:dyDescent="0.2">
      <c r="B948" s="120"/>
      <c r="C948" s="120"/>
      <c r="D948" s="120"/>
      <c r="E948" s="120"/>
      <c r="F948" s="120"/>
      <c r="G948" s="120"/>
      <c r="H948" s="120"/>
      <c r="I948" s="120"/>
      <c r="J948" s="120"/>
      <c r="K948" s="120"/>
      <c r="L948" s="120"/>
      <c r="M948" s="122"/>
      <c r="N948" s="122"/>
      <c r="O948" s="122"/>
      <c r="P948" s="122"/>
      <c r="Q948" s="124"/>
      <c r="R948" s="124"/>
      <c r="S948" s="124"/>
      <c r="T948" s="124"/>
      <c r="U948" s="127"/>
      <c r="V948" s="127"/>
      <c r="W948" s="127"/>
      <c r="X948" s="127"/>
      <c r="Y948" s="364"/>
      <c r="Z948" s="364"/>
      <c r="AA948" s="364"/>
      <c r="AB948" s="364"/>
    </row>
    <row r="949" spans="2:28" ht="12.75" customHeight="1" x14ac:dyDescent="0.2">
      <c r="B949" s="120"/>
      <c r="C949" s="120"/>
      <c r="D949" s="120"/>
      <c r="E949" s="120"/>
      <c r="F949" s="120"/>
      <c r="G949" s="120"/>
      <c r="H949" s="120"/>
      <c r="I949" s="120"/>
      <c r="J949" s="120"/>
      <c r="K949" s="120"/>
      <c r="L949" s="120"/>
      <c r="M949" s="122"/>
      <c r="N949" s="122"/>
      <c r="O949" s="122"/>
      <c r="P949" s="122"/>
      <c r="Q949" s="124"/>
      <c r="R949" s="124"/>
      <c r="S949" s="124"/>
      <c r="T949" s="124"/>
      <c r="U949" s="127"/>
      <c r="V949" s="127"/>
      <c r="W949" s="127"/>
      <c r="X949" s="127"/>
      <c r="Y949" s="364"/>
      <c r="Z949" s="364"/>
      <c r="AA949" s="364"/>
      <c r="AB949" s="364"/>
    </row>
    <row r="950" spans="2:28" ht="12.75" customHeight="1" x14ac:dyDescent="0.2">
      <c r="B950" s="120"/>
      <c r="C950" s="120"/>
      <c r="D950" s="120"/>
      <c r="E950" s="120"/>
      <c r="F950" s="120"/>
      <c r="G950" s="120"/>
      <c r="H950" s="120"/>
      <c r="I950" s="120"/>
      <c r="J950" s="120"/>
      <c r="K950" s="120"/>
      <c r="L950" s="120"/>
      <c r="M950" s="122"/>
      <c r="N950" s="122"/>
      <c r="O950" s="122"/>
      <c r="P950" s="122"/>
      <c r="Q950" s="124"/>
      <c r="R950" s="124"/>
      <c r="S950" s="124"/>
      <c r="T950" s="124"/>
      <c r="U950" s="127"/>
      <c r="V950" s="127"/>
      <c r="W950" s="127"/>
      <c r="X950" s="127"/>
      <c r="Y950" s="364"/>
      <c r="Z950" s="364"/>
      <c r="AA950" s="364"/>
      <c r="AB950" s="364"/>
    </row>
    <row r="951" spans="2:28" ht="12.75" customHeight="1" x14ac:dyDescent="0.2">
      <c r="B951" s="120"/>
      <c r="C951" s="120"/>
      <c r="D951" s="120"/>
      <c r="E951" s="120"/>
      <c r="F951" s="120"/>
      <c r="G951" s="120"/>
      <c r="H951" s="120"/>
      <c r="I951" s="120"/>
      <c r="J951" s="120"/>
      <c r="K951" s="120"/>
      <c r="L951" s="120"/>
      <c r="M951" s="122"/>
      <c r="N951" s="122"/>
      <c r="O951" s="122"/>
      <c r="P951" s="122"/>
      <c r="Q951" s="124"/>
      <c r="R951" s="124"/>
      <c r="S951" s="124"/>
      <c r="T951" s="124"/>
      <c r="U951" s="127"/>
      <c r="V951" s="127"/>
      <c r="W951" s="127"/>
      <c r="X951" s="127"/>
      <c r="Y951" s="364"/>
      <c r="Z951" s="364"/>
      <c r="AA951" s="364"/>
      <c r="AB951" s="364"/>
    </row>
    <row r="952" spans="2:28" ht="12.75" customHeight="1" x14ac:dyDescent="0.2">
      <c r="B952" s="120"/>
      <c r="C952" s="120"/>
      <c r="D952" s="120"/>
      <c r="E952" s="120"/>
      <c r="F952" s="120"/>
      <c r="G952" s="120"/>
      <c r="H952" s="120"/>
      <c r="I952" s="120"/>
      <c r="J952" s="120"/>
      <c r="K952" s="120"/>
      <c r="L952" s="120"/>
      <c r="M952" s="122"/>
      <c r="N952" s="122"/>
      <c r="O952" s="122"/>
      <c r="P952" s="122"/>
      <c r="Q952" s="124"/>
      <c r="R952" s="124"/>
      <c r="S952" s="124"/>
      <c r="T952" s="124"/>
      <c r="U952" s="127"/>
      <c r="V952" s="127"/>
      <c r="W952" s="127"/>
      <c r="X952" s="127"/>
      <c r="Y952" s="364"/>
      <c r="Z952" s="364"/>
      <c r="AA952" s="364"/>
      <c r="AB952" s="364"/>
    </row>
    <row r="953" spans="2:28" ht="12.75" customHeight="1" x14ac:dyDescent="0.2">
      <c r="B953" s="120"/>
      <c r="C953" s="120"/>
      <c r="D953" s="120"/>
      <c r="E953" s="120"/>
      <c r="F953" s="120"/>
      <c r="G953" s="120"/>
      <c r="H953" s="120"/>
      <c r="I953" s="120"/>
      <c r="J953" s="120"/>
      <c r="K953" s="120"/>
      <c r="L953" s="120"/>
      <c r="M953" s="122"/>
      <c r="N953" s="122"/>
      <c r="O953" s="122"/>
      <c r="P953" s="122"/>
      <c r="Q953" s="124"/>
      <c r="R953" s="124"/>
      <c r="S953" s="124"/>
      <c r="T953" s="124"/>
      <c r="U953" s="127"/>
      <c r="V953" s="127"/>
      <c r="W953" s="127"/>
      <c r="X953" s="127"/>
      <c r="Y953" s="364"/>
      <c r="Z953" s="364"/>
      <c r="AA953" s="364"/>
      <c r="AB953" s="364"/>
    </row>
    <row r="954" spans="2:28" ht="12.75" customHeight="1" x14ac:dyDescent="0.2">
      <c r="B954" s="120"/>
      <c r="C954" s="120"/>
      <c r="D954" s="120"/>
      <c r="E954" s="120"/>
      <c r="F954" s="120"/>
      <c r="G954" s="120"/>
      <c r="H954" s="120"/>
      <c r="I954" s="120"/>
      <c r="J954" s="120"/>
      <c r="K954" s="120"/>
      <c r="L954" s="120"/>
      <c r="M954" s="122"/>
      <c r="N954" s="122"/>
      <c r="O954" s="122"/>
      <c r="P954" s="122"/>
      <c r="Q954" s="124"/>
      <c r="R954" s="124"/>
      <c r="S954" s="124"/>
      <c r="T954" s="124"/>
      <c r="U954" s="127"/>
      <c r="V954" s="127"/>
      <c r="W954" s="127"/>
      <c r="X954" s="127"/>
      <c r="Y954" s="364"/>
      <c r="Z954" s="364"/>
      <c r="AA954" s="364"/>
      <c r="AB954" s="364"/>
    </row>
    <row r="955" spans="2:28" ht="12.75" customHeight="1" x14ac:dyDescent="0.2">
      <c r="B955" s="120"/>
      <c r="C955" s="120"/>
      <c r="D955" s="120"/>
      <c r="E955" s="120"/>
      <c r="F955" s="120"/>
      <c r="G955" s="120"/>
      <c r="H955" s="120"/>
      <c r="I955" s="120"/>
      <c r="J955" s="120"/>
      <c r="K955" s="120"/>
      <c r="L955" s="120"/>
      <c r="M955" s="122"/>
      <c r="N955" s="122"/>
      <c r="O955" s="122"/>
      <c r="P955" s="122"/>
      <c r="Q955" s="124"/>
      <c r="R955" s="124"/>
      <c r="S955" s="124"/>
      <c r="T955" s="124"/>
      <c r="U955" s="127"/>
      <c r="V955" s="127"/>
      <c r="W955" s="127"/>
      <c r="X955" s="127"/>
      <c r="Y955" s="364"/>
      <c r="Z955" s="364"/>
      <c r="AA955" s="364"/>
      <c r="AB955" s="364"/>
    </row>
    <row r="956" spans="2:28" ht="12.75" customHeight="1" x14ac:dyDescent="0.2">
      <c r="B956" s="120"/>
      <c r="C956" s="120"/>
      <c r="D956" s="120"/>
      <c r="E956" s="120"/>
      <c r="F956" s="120"/>
      <c r="G956" s="120"/>
      <c r="H956" s="120"/>
      <c r="I956" s="120"/>
      <c r="J956" s="120"/>
      <c r="K956" s="120"/>
      <c r="L956" s="120"/>
      <c r="M956" s="122"/>
      <c r="N956" s="122"/>
      <c r="O956" s="122"/>
      <c r="P956" s="122"/>
      <c r="Q956" s="124"/>
      <c r="R956" s="124"/>
      <c r="S956" s="124"/>
      <c r="T956" s="124"/>
      <c r="U956" s="127"/>
      <c r="V956" s="127"/>
      <c r="W956" s="127"/>
      <c r="X956" s="127"/>
      <c r="Y956" s="364"/>
      <c r="Z956" s="364"/>
      <c r="AA956" s="364"/>
      <c r="AB956" s="364"/>
    </row>
    <row r="957" spans="2:28" ht="12.75" customHeight="1" x14ac:dyDescent="0.2">
      <c r="B957" s="120"/>
      <c r="C957" s="120"/>
      <c r="D957" s="120"/>
      <c r="E957" s="120"/>
      <c r="F957" s="120"/>
      <c r="G957" s="120"/>
      <c r="H957" s="120"/>
      <c r="I957" s="120"/>
      <c r="J957" s="120"/>
      <c r="K957" s="120"/>
      <c r="L957" s="120"/>
      <c r="M957" s="122"/>
      <c r="N957" s="122"/>
      <c r="O957" s="122"/>
      <c r="P957" s="122"/>
      <c r="Q957" s="124"/>
      <c r="R957" s="124"/>
      <c r="S957" s="124"/>
      <c r="T957" s="124"/>
      <c r="U957" s="127"/>
      <c r="V957" s="127"/>
      <c r="W957" s="127"/>
      <c r="X957" s="127"/>
      <c r="Y957" s="364"/>
      <c r="Z957" s="364"/>
      <c r="AA957" s="364"/>
      <c r="AB957" s="364"/>
    </row>
    <row r="958" spans="2:28" ht="12.75" customHeight="1" x14ac:dyDescent="0.2">
      <c r="B958" s="120"/>
      <c r="C958" s="120"/>
      <c r="D958" s="120"/>
      <c r="E958" s="120"/>
      <c r="F958" s="120"/>
      <c r="G958" s="120"/>
      <c r="H958" s="120"/>
      <c r="I958" s="120"/>
      <c r="J958" s="120"/>
      <c r="K958" s="120"/>
      <c r="L958" s="120"/>
      <c r="M958" s="122"/>
      <c r="N958" s="122"/>
      <c r="O958" s="122"/>
      <c r="P958" s="122"/>
      <c r="Q958" s="124"/>
      <c r="R958" s="124"/>
      <c r="S958" s="124"/>
      <c r="T958" s="124"/>
      <c r="U958" s="127"/>
      <c r="V958" s="127"/>
      <c r="W958" s="127"/>
      <c r="X958" s="127"/>
      <c r="Y958" s="364"/>
      <c r="Z958" s="364"/>
      <c r="AA958" s="364"/>
      <c r="AB958" s="364"/>
    </row>
    <row r="959" spans="2:28" ht="12.75" customHeight="1" x14ac:dyDescent="0.2">
      <c r="B959" s="120"/>
      <c r="C959" s="120"/>
      <c r="D959" s="120"/>
      <c r="E959" s="120"/>
      <c r="F959" s="120"/>
      <c r="G959" s="120"/>
      <c r="H959" s="120"/>
      <c r="I959" s="120"/>
      <c r="J959" s="120"/>
      <c r="K959" s="120"/>
      <c r="L959" s="120"/>
      <c r="M959" s="122"/>
      <c r="N959" s="122"/>
      <c r="O959" s="122"/>
      <c r="P959" s="122"/>
      <c r="Q959" s="124"/>
      <c r="R959" s="124"/>
      <c r="S959" s="124"/>
      <c r="T959" s="124"/>
      <c r="U959" s="127"/>
      <c r="V959" s="127"/>
      <c r="W959" s="127"/>
      <c r="X959" s="127"/>
      <c r="Y959" s="364"/>
      <c r="Z959" s="364"/>
      <c r="AA959" s="364"/>
      <c r="AB959" s="364"/>
    </row>
    <row r="960" spans="2:28" ht="12.75" customHeight="1" x14ac:dyDescent="0.2">
      <c r="B960" s="120"/>
      <c r="C960" s="120"/>
      <c r="D960" s="120"/>
      <c r="E960" s="120"/>
      <c r="F960" s="120"/>
      <c r="G960" s="120"/>
      <c r="H960" s="120"/>
      <c r="I960" s="120"/>
      <c r="J960" s="120"/>
      <c r="K960" s="120"/>
      <c r="L960" s="120"/>
      <c r="M960" s="122"/>
      <c r="N960" s="122"/>
      <c r="O960" s="122"/>
      <c r="P960" s="122"/>
      <c r="Q960" s="124"/>
      <c r="R960" s="124"/>
      <c r="S960" s="124"/>
      <c r="T960" s="124"/>
      <c r="U960" s="127"/>
      <c r="V960" s="127"/>
      <c r="W960" s="127"/>
      <c r="X960" s="127"/>
      <c r="Y960" s="364"/>
      <c r="Z960" s="364"/>
      <c r="AA960" s="364"/>
      <c r="AB960" s="364"/>
    </row>
    <row r="961" spans="2:28" ht="12.75" customHeight="1" x14ac:dyDescent="0.2">
      <c r="B961" s="120"/>
      <c r="C961" s="120"/>
      <c r="D961" s="120"/>
      <c r="E961" s="120"/>
      <c r="F961" s="120"/>
      <c r="G961" s="120"/>
      <c r="H961" s="120"/>
      <c r="I961" s="120"/>
      <c r="J961" s="120"/>
      <c r="K961" s="120"/>
      <c r="L961" s="120"/>
      <c r="M961" s="122"/>
      <c r="N961" s="122"/>
      <c r="O961" s="122"/>
      <c r="P961" s="122"/>
      <c r="Q961" s="124"/>
      <c r="R961" s="124"/>
      <c r="S961" s="124"/>
      <c r="T961" s="124"/>
      <c r="U961" s="127"/>
      <c r="V961" s="127"/>
      <c r="W961" s="127"/>
      <c r="X961" s="127"/>
      <c r="Y961" s="364"/>
      <c r="Z961" s="364"/>
      <c r="AA961" s="364"/>
      <c r="AB961" s="364"/>
    </row>
    <row r="962" spans="2:28" ht="12.75" customHeight="1" x14ac:dyDescent="0.2">
      <c r="B962" s="120"/>
      <c r="C962" s="120"/>
      <c r="D962" s="120"/>
      <c r="E962" s="120"/>
      <c r="F962" s="120"/>
      <c r="G962" s="120"/>
      <c r="H962" s="120"/>
      <c r="I962" s="120"/>
      <c r="J962" s="120"/>
      <c r="K962" s="120"/>
      <c r="L962" s="120"/>
      <c r="M962" s="122"/>
      <c r="N962" s="122"/>
      <c r="O962" s="122"/>
      <c r="P962" s="122"/>
      <c r="Q962" s="124"/>
      <c r="R962" s="124"/>
      <c r="S962" s="124"/>
      <c r="T962" s="124"/>
      <c r="U962" s="127"/>
      <c r="V962" s="127"/>
      <c r="W962" s="127"/>
      <c r="X962" s="127"/>
      <c r="Y962" s="364"/>
      <c r="Z962" s="364"/>
      <c r="AA962" s="364"/>
      <c r="AB962" s="364"/>
    </row>
    <row r="963" spans="2:28" ht="12.75" customHeight="1" x14ac:dyDescent="0.2">
      <c r="B963" s="120"/>
      <c r="C963" s="120"/>
      <c r="D963" s="120"/>
      <c r="E963" s="120"/>
      <c r="F963" s="120"/>
      <c r="G963" s="120"/>
      <c r="H963" s="120"/>
      <c r="I963" s="120"/>
      <c r="J963" s="120"/>
      <c r="K963" s="120"/>
      <c r="L963" s="120"/>
      <c r="M963" s="122"/>
      <c r="N963" s="122"/>
      <c r="O963" s="122"/>
      <c r="P963" s="122"/>
      <c r="Q963" s="124"/>
      <c r="R963" s="124"/>
      <c r="S963" s="124"/>
      <c r="T963" s="124"/>
      <c r="U963" s="127"/>
      <c r="V963" s="127"/>
      <c r="W963" s="127"/>
      <c r="X963" s="127"/>
      <c r="Y963" s="364"/>
      <c r="Z963" s="364"/>
      <c r="AA963" s="364"/>
      <c r="AB963" s="364"/>
    </row>
    <row r="964" spans="2:28" ht="12.75" customHeight="1" x14ac:dyDescent="0.2">
      <c r="B964" s="120"/>
      <c r="C964" s="120"/>
      <c r="D964" s="120"/>
      <c r="E964" s="120"/>
      <c r="F964" s="120"/>
      <c r="G964" s="120"/>
      <c r="H964" s="120"/>
      <c r="I964" s="120"/>
      <c r="J964" s="120"/>
      <c r="K964" s="120"/>
      <c r="L964" s="120"/>
      <c r="M964" s="122"/>
      <c r="N964" s="122"/>
      <c r="O964" s="122"/>
      <c r="P964" s="122"/>
      <c r="Q964" s="124"/>
      <c r="R964" s="124"/>
      <c r="S964" s="124"/>
      <c r="T964" s="124"/>
      <c r="U964" s="127"/>
      <c r="V964" s="127"/>
      <c r="W964" s="127"/>
      <c r="X964" s="127"/>
      <c r="Y964" s="364"/>
      <c r="Z964" s="364"/>
      <c r="AA964" s="364"/>
      <c r="AB964" s="364"/>
    </row>
    <row r="965" spans="2:28" ht="12.75" customHeight="1" x14ac:dyDescent="0.2">
      <c r="B965" s="120"/>
      <c r="C965" s="120"/>
      <c r="D965" s="120"/>
      <c r="E965" s="120"/>
      <c r="F965" s="120"/>
      <c r="G965" s="120"/>
      <c r="H965" s="120"/>
      <c r="I965" s="120"/>
      <c r="J965" s="120"/>
      <c r="K965" s="120"/>
      <c r="L965" s="120"/>
      <c r="M965" s="122"/>
      <c r="N965" s="122"/>
      <c r="O965" s="122"/>
      <c r="P965" s="122"/>
      <c r="Q965" s="124"/>
      <c r="R965" s="124"/>
      <c r="S965" s="124"/>
      <c r="T965" s="124"/>
      <c r="U965" s="127"/>
      <c r="V965" s="127"/>
      <c r="W965" s="127"/>
      <c r="X965" s="127"/>
      <c r="Y965" s="364"/>
      <c r="Z965" s="364"/>
      <c r="AA965" s="364"/>
      <c r="AB965" s="364"/>
    </row>
    <row r="966" spans="2:28" ht="12.75" customHeight="1" x14ac:dyDescent="0.2">
      <c r="B966" s="120"/>
      <c r="C966" s="120"/>
      <c r="D966" s="120"/>
      <c r="E966" s="120"/>
      <c r="F966" s="120"/>
      <c r="G966" s="120"/>
      <c r="H966" s="120"/>
      <c r="I966" s="120"/>
      <c r="J966" s="120"/>
      <c r="K966" s="120"/>
      <c r="L966" s="120"/>
      <c r="M966" s="122"/>
      <c r="N966" s="122"/>
      <c r="O966" s="122"/>
      <c r="P966" s="122"/>
      <c r="Q966" s="124"/>
      <c r="R966" s="124"/>
      <c r="S966" s="124"/>
      <c r="T966" s="124"/>
      <c r="U966" s="127"/>
      <c r="V966" s="127"/>
      <c r="W966" s="127"/>
      <c r="X966" s="127"/>
      <c r="Y966" s="364"/>
      <c r="Z966" s="364"/>
      <c r="AA966" s="364"/>
      <c r="AB966" s="364"/>
    </row>
    <row r="967" spans="2:28" ht="12.75" customHeight="1" x14ac:dyDescent="0.2">
      <c r="B967" s="120"/>
      <c r="C967" s="120"/>
      <c r="D967" s="120"/>
      <c r="E967" s="120"/>
      <c r="F967" s="120"/>
      <c r="G967" s="120"/>
      <c r="H967" s="120"/>
      <c r="I967" s="120"/>
      <c r="J967" s="120"/>
      <c r="K967" s="120"/>
      <c r="L967" s="120"/>
      <c r="M967" s="122"/>
      <c r="N967" s="122"/>
      <c r="O967" s="122"/>
      <c r="P967" s="122"/>
      <c r="Q967" s="124"/>
      <c r="R967" s="124"/>
      <c r="S967" s="124"/>
      <c r="T967" s="124"/>
      <c r="U967" s="127"/>
      <c r="V967" s="127"/>
      <c r="W967" s="127"/>
      <c r="X967" s="127"/>
      <c r="Y967" s="364"/>
      <c r="Z967" s="364"/>
      <c r="AA967" s="364"/>
      <c r="AB967" s="364"/>
    </row>
    <row r="968" spans="2:28" ht="12.75" customHeight="1" x14ac:dyDescent="0.2">
      <c r="B968" s="120"/>
      <c r="C968" s="120"/>
      <c r="D968" s="120"/>
      <c r="E968" s="120"/>
      <c r="F968" s="120"/>
      <c r="G968" s="120"/>
      <c r="H968" s="120"/>
      <c r="I968" s="120"/>
      <c r="J968" s="120"/>
      <c r="K968" s="120"/>
      <c r="L968" s="120"/>
      <c r="M968" s="122"/>
      <c r="N968" s="122"/>
      <c r="O968" s="122"/>
      <c r="P968" s="122"/>
      <c r="Q968" s="124"/>
      <c r="R968" s="124"/>
      <c r="S968" s="124"/>
      <c r="T968" s="124"/>
      <c r="U968" s="127"/>
      <c r="V968" s="127"/>
      <c r="W968" s="127"/>
      <c r="X968" s="127"/>
      <c r="Y968" s="364"/>
      <c r="Z968" s="364"/>
      <c r="AA968" s="364"/>
      <c r="AB968" s="364"/>
    </row>
    <row r="969" spans="2:28" ht="12.75" customHeight="1" x14ac:dyDescent="0.2">
      <c r="B969" s="120"/>
      <c r="C969" s="120"/>
      <c r="D969" s="120"/>
      <c r="E969" s="120"/>
      <c r="F969" s="120"/>
      <c r="G969" s="120"/>
      <c r="H969" s="120"/>
      <c r="I969" s="120"/>
      <c r="J969" s="120"/>
      <c r="K969" s="120"/>
      <c r="L969" s="120"/>
      <c r="M969" s="122"/>
      <c r="N969" s="122"/>
      <c r="O969" s="122"/>
      <c r="P969" s="122"/>
      <c r="Q969" s="124"/>
      <c r="R969" s="124"/>
      <c r="S969" s="124"/>
      <c r="T969" s="124"/>
      <c r="U969" s="127"/>
      <c r="V969" s="127"/>
      <c r="W969" s="127"/>
      <c r="X969" s="127"/>
      <c r="Y969" s="364"/>
      <c r="Z969" s="364"/>
      <c r="AA969" s="364"/>
      <c r="AB969" s="364"/>
    </row>
    <row r="970" spans="2:28" ht="12.75" customHeight="1" x14ac:dyDescent="0.2">
      <c r="B970" s="120"/>
      <c r="C970" s="120"/>
      <c r="D970" s="120"/>
      <c r="E970" s="120"/>
      <c r="F970" s="120"/>
      <c r="G970" s="120"/>
      <c r="H970" s="120"/>
      <c r="I970" s="120"/>
      <c r="J970" s="120"/>
      <c r="K970" s="120"/>
      <c r="L970" s="120"/>
      <c r="M970" s="122"/>
      <c r="N970" s="122"/>
      <c r="O970" s="122"/>
      <c r="P970" s="122"/>
      <c r="Q970" s="124"/>
      <c r="R970" s="124"/>
      <c r="S970" s="124"/>
      <c r="T970" s="124"/>
      <c r="U970" s="127"/>
      <c r="V970" s="127"/>
      <c r="W970" s="127"/>
      <c r="X970" s="127"/>
      <c r="Y970" s="364"/>
      <c r="Z970" s="364"/>
      <c r="AA970" s="364"/>
      <c r="AB970" s="364"/>
    </row>
    <row r="971" spans="2:28" ht="12.75" customHeight="1" x14ac:dyDescent="0.2">
      <c r="B971" s="120"/>
      <c r="C971" s="120"/>
      <c r="D971" s="120"/>
      <c r="E971" s="120"/>
      <c r="F971" s="120"/>
      <c r="G971" s="120"/>
      <c r="H971" s="120"/>
      <c r="I971" s="120"/>
      <c r="J971" s="120"/>
      <c r="K971" s="120"/>
      <c r="L971" s="120"/>
      <c r="M971" s="122"/>
      <c r="N971" s="122"/>
      <c r="O971" s="122"/>
      <c r="P971" s="122"/>
      <c r="Q971" s="124"/>
      <c r="R971" s="124"/>
      <c r="S971" s="124"/>
      <c r="T971" s="124"/>
      <c r="U971" s="127"/>
      <c r="V971" s="127"/>
      <c r="W971" s="127"/>
      <c r="X971" s="127"/>
      <c r="Y971" s="364"/>
      <c r="Z971" s="364"/>
      <c r="AA971" s="364"/>
      <c r="AB971" s="364"/>
    </row>
    <row r="972" spans="2:28" ht="12.75" customHeight="1" x14ac:dyDescent="0.2">
      <c r="B972" s="120"/>
      <c r="C972" s="120"/>
      <c r="D972" s="120"/>
      <c r="E972" s="120"/>
      <c r="F972" s="120"/>
      <c r="G972" s="120"/>
      <c r="H972" s="120"/>
      <c r="I972" s="120"/>
      <c r="J972" s="120"/>
      <c r="K972" s="120"/>
      <c r="L972" s="120"/>
      <c r="M972" s="122"/>
      <c r="N972" s="122"/>
      <c r="O972" s="122"/>
      <c r="P972" s="122"/>
      <c r="Q972" s="124"/>
      <c r="R972" s="124"/>
      <c r="S972" s="124"/>
      <c r="T972" s="124"/>
      <c r="U972" s="127"/>
      <c r="V972" s="127"/>
      <c r="W972" s="127"/>
      <c r="X972" s="127"/>
      <c r="Y972" s="364"/>
      <c r="Z972" s="364"/>
      <c r="AA972" s="364"/>
      <c r="AB972" s="364"/>
    </row>
    <row r="973" spans="2:28" ht="12.75" customHeight="1" x14ac:dyDescent="0.2">
      <c r="B973" s="120"/>
      <c r="C973" s="120"/>
      <c r="D973" s="120"/>
      <c r="E973" s="120"/>
      <c r="F973" s="120"/>
      <c r="G973" s="120"/>
      <c r="H973" s="120"/>
      <c r="I973" s="120"/>
      <c r="J973" s="120"/>
      <c r="K973" s="120"/>
      <c r="L973" s="120"/>
      <c r="M973" s="122"/>
      <c r="N973" s="122"/>
      <c r="O973" s="122"/>
      <c r="P973" s="122"/>
      <c r="Q973" s="124"/>
      <c r="R973" s="124"/>
      <c r="S973" s="124"/>
      <c r="T973" s="124"/>
      <c r="U973" s="127"/>
      <c r="V973" s="127"/>
      <c r="W973" s="127"/>
      <c r="X973" s="127"/>
      <c r="Y973" s="364"/>
      <c r="Z973" s="364"/>
      <c r="AA973" s="364"/>
      <c r="AB973" s="364"/>
    </row>
    <row r="974" spans="2:28" ht="12.75" customHeight="1" x14ac:dyDescent="0.2">
      <c r="B974" s="120"/>
      <c r="C974" s="120"/>
      <c r="D974" s="120"/>
      <c r="E974" s="120"/>
      <c r="F974" s="120"/>
      <c r="G974" s="120"/>
      <c r="H974" s="120"/>
      <c r="I974" s="120"/>
      <c r="J974" s="120"/>
      <c r="K974" s="120"/>
      <c r="L974" s="120"/>
      <c r="M974" s="122"/>
      <c r="N974" s="122"/>
      <c r="O974" s="122"/>
      <c r="P974" s="122"/>
      <c r="Q974" s="124"/>
      <c r="R974" s="124"/>
      <c r="S974" s="124"/>
      <c r="T974" s="124"/>
      <c r="U974" s="127"/>
      <c r="V974" s="127"/>
      <c r="W974" s="127"/>
      <c r="X974" s="127"/>
      <c r="Y974" s="364"/>
      <c r="Z974" s="364"/>
      <c r="AA974" s="364"/>
      <c r="AB974" s="364"/>
    </row>
    <row r="975" spans="2:28" ht="12.75" customHeight="1" x14ac:dyDescent="0.2">
      <c r="B975" s="120"/>
      <c r="C975" s="120"/>
      <c r="D975" s="120"/>
      <c r="E975" s="120"/>
      <c r="F975" s="120"/>
      <c r="G975" s="120"/>
      <c r="H975" s="120"/>
      <c r="I975" s="120"/>
      <c r="J975" s="120"/>
      <c r="K975" s="120"/>
      <c r="L975" s="120"/>
      <c r="M975" s="122"/>
      <c r="N975" s="122"/>
      <c r="O975" s="122"/>
      <c r="P975" s="122"/>
      <c r="Q975" s="124"/>
      <c r="R975" s="124"/>
      <c r="S975" s="124"/>
      <c r="T975" s="124"/>
      <c r="U975" s="127"/>
      <c r="V975" s="127"/>
      <c r="W975" s="127"/>
      <c r="X975" s="127"/>
      <c r="Y975" s="364"/>
      <c r="Z975" s="364"/>
      <c r="AA975" s="364"/>
      <c r="AB975" s="364"/>
    </row>
    <row r="976" spans="2:28" ht="12.75" customHeight="1" x14ac:dyDescent="0.2">
      <c r="B976" s="120"/>
      <c r="C976" s="120"/>
      <c r="D976" s="120"/>
      <c r="E976" s="120"/>
      <c r="F976" s="120"/>
      <c r="G976" s="120"/>
      <c r="H976" s="120"/>
      <c r="I976" s="120"/>
      <c r="J976" s="120"/>
      <c r="K976" s="120"/>
      <c r="L976" s="120"/>
      <c r="M976" s="122"/>
      <c r="N976" s="122"/>
      <c r="O976" s="122"/>
      <c r="P976" s="122"/>
      <c r="Q976" s="124"/>
      <c r="R976" s="124"/>
      <c r="S976" s="124"/>
      <c r="T976" s="124"/>
      <c r="U976" s="127"/>
      <c r="V976" s="127"/>
      <c r="W976" s="127"/>
      <c r="X976" s="127"/>
      <c r="Y976" s="364"/>
      <c r="Z976" s="364"/>
      <c r="AA976" s="364"/>
      <c r="AB976" s="364"/>
    </row>
    <row r="977" spans="2:28" ht="12.75" customHeight="1" x14ac:dyDescent="0.2">
      <c r="B977" s="120"/>
      <c r="C977" s="120"/>
      <c r="D977" s="120"/>
      <c r="E977" s="120"/>
      <c r="F977" s="120"/>
      <c r="G977" s="120"/>
      <c r="H977" s="120"/>
      <c r="I977" s="120"/>
      <c r="J977" s="120"/>
      <c r="K977" s="120"/>
      <c r="L977" s="120"/>
      <c r="M977" s="122"/>
      <c r="N977" s="122"/>
      <c r="O977" s="122"/>
      <c r="P977" s="122"/>
      <c r="Q977" s="124"/>
      <c r="R977" s="124"/>
      <c r="S977" s="124"/>
      <c r="T977" s="124"/>
      <c r="U977" s="127"/>
      <c r="V977" s="127"/>
      <c r="W977" s="127"/>
      <c r="X977" s="127"/>
      <c r="Y977" s="364"/>
      <c r="Z977" s="364"/>
      <c r="AA977" s="364"/>
      <c r="AB977" s="364"/>
    </row>
    <row r="978" spans="2:28" ht="12.75" customHeight="1" x14ac:dyDescent="0.2">
      <c r="B978" s="120"/>
      <c r="C978" s="120"/>
      <c r="D978" s="120"/>
      <c r="E978" s="120"/>
      <c r="F978" s="120"/>
      <c r="G978" s="120"/>
      <c r="H978" s="120"/>
      <c r="I978" s="120"/>
      <c r="J978" s="120"/>
      <c r="K978" s="120"/>
      <c r="L978" s="120"/>
      <c r="M978" s="122"/>
      <c r="N978" s="122"/>
      <c r="O978" s="122"/>
      <c r="P978" s="122"/>
      <c r="Q978" s="124"/>
      <c r="R978" s="124"/>
      <c r="S978" s="124"/>
      <c r="T978" s="124"/>
      <c r="U978" s="127"/>
      <c r="V978" s="127"/>
      <c r="W978" s="127"/>
      <c r="X978" s="127"/>
      <c r="Y978" s="364"/>
      <c r="Z978" s="364"/>
      <c r="AA978" s="364"/>
      <c r="AB978" s="364"/>
    </row>
    <row r="979" spans="2:28" ht="12.75" customHeight="1" x14ac:dyDescent="0.2">
      <c r="B979" s="120"/>
      <c r="C979" s="120"/>
      <c r="D979" s="120"/>
      <c r="E979" s="120"/>
      <c r="F979" s="120"/>
      <c r="G979" s="120"/>
      <c r="H979" s="120"/>
      <c r="I979" s="120"/>
      <c r="J979" s="120"/>
      <c r="K979" s="120"/>
      <c r="L979" s="120"/>
      <c r="M979" s="122"/>
      <c r="N979" s="122"/>
      <c r="O979" s="122"/>
      <c r="P979" s="122"/>
      <c r="Q979" s="124"/>
      <c r="R979" s="124"/>
      <c r="S979" s="124"/>
      <c r="T979" s="124"/>
      <c r="U979" s="127"/>
      <c r="V979" s="127"/>
      <c r="W979" s="127"/>
      <c r="X979" s="127"/>
      <c r="Y979" s="364"/>
      <c r="Z979" s="364"/>
      <c r="AA979" s="364"/>
      <c r="AB979" s="364"/>
    </row>
    <row r="980" spans="2:28" ht="12.75" customHeight="1" x14ac:dyDescent="0.2">
      <c r="B980" s="120"/>
      <c r="C980" s="120"/>
      <c r="D980" s="120"/>
      <c r="E980" s="120"/>
      <c r="F980" s="120"/>
      <c r="G980" s="120"/>
      <c r="H980" s="120"/>
      <c r="I980" s="120"/>
      <c r="J980" s="120"/>
      <c r="K980" s="120"/>
      <c r="L980" s="120"/>
      <c r="M980" s="122"/>
      <c r="N980" s="122"/>
      <c r="O980" s="122"/>
      <c r="P980" s="122"/>
      <c r="Q980" s="124"/>
      <c r="R980" s="124"/>
      <c r="S980" s="124"/>
      <c r="T980" s="124"/>
      <c r="U980" s="127"/>
      <c r="V980" s="127"/>
      <c r="W980" s="127"/>
      <c r="X980" s="127"/>
      <c r="Y980" s="364"/>
      <c r="Z980" s="364"/>
      <c r="AA980" s="364"/>
      <c r="AB980" s="364"/>
    </row>
    <row r="981" spans="2:28" ht="12.75" customHeight="1" x14ac:dyDescent="0.2">
      <c r="B981" s="120"/>
      <c r="C981" s="120"/>
      <c r="D981" s="120"/>
      <c r="E981" s="120"/>
      <c r="F981" s="120"/>
      <c r="G981" s="120"/>
      <c r="H981" s="120"/>
      <c r="I981" s="120"/>
      <c r="J981" s="120"/>
      <c r="K981" s="120"/>
      <c r="L981" s="120"/>
      <c r="M981" s="122"/>
      <c r="N981" s="122"/>
      <c r="O981" s="122"/>
      <c r="P981" s="122"/>
      <c r="Q981" s="124"/>
      <c r="R981" s="124"/>
      <c r="S981" s="124"/>
      <c r="T981" s="124"/>
      <c r="U981" s="127"/>
      <c r="V981" s="127"/>
      <c r="W981" s="127"/>
      <c r="X981" s="127"/>
      <c r="Y981" s="364"/>
      <c r="Z981" s="364"/>
      <c r="AA981" s="364"/>
      <c r="AB981" s="364"/>
    </row>
    <row r="982" spans="2:28" ht="12.75" customHeight="1" x14ac:dyDescent="0.2">
      <c r="B982" s="120"/>
      <c r="C982" s="120"/>
      <c r="D982" s="120"/>
      <c r="E982" s="120"/>
      <c r="F982" s="120"/>
      <c r="G982" s="120"/>
      <c r="H982" s="120"/>
      <c r="I982" s="120"/>
      <c r="J982" s="120"/>
      <c r="K982" s="120"/>
      <c r="L982" s="120"/>
      <c r="M982" s="122"/>
      <c r="N982" s="122"/>
      <c r="O982" s="122"/>
      <c r="P982" s="122"/>
      <c r="Q982" s="124"/>
      <c r="R982" s="124"/>
      <c r="S982" s="124"/>
      <c r="T982" s="124"/>
      <c r="U982" s="127"/>
      <c r="V982" s="127"/>
      <c r="W982" s="127"/>
      <c r="X982" s="127"/>
      <c r="Y982" s="364"/>
      <c r="Z982" s="364"/>
      <c r="AA982" s="364"/>
      <c r="AB982" s="364"/>
    </row>
    <row r="983" spans="2:28" ht="12.75" customHeight="1" x14ac:dyDescent="0.2">
      <c r="B983" s="120"/>
      <c r="C983" s="120"/>
      <c r="D983" s="120"/>
      <c r="E983" s="120"/>
      <c r="F983" s="120"/>
      <c r="G983" s="120"/>
      <c r="H983" s="120"/>
      <c r="I983" s="120"/>
      <c r="J983" s="120"/>
      <c r="K983" s="120"/>
      <c r="L983" s="120"/>
      <c r="M983" s="122"/>
      <c r="N983" s="122"/>
      <c r="O983" s="122"/>
      <c r="P983" s="122"/>
      <c r="Q983" s="124"/>
      <c r="R983" s="124"/>
      <c r="S983" s="124"/>
      <c r="T983" s="124"/>
      <c r="U983" s="127"/>
      <c r="V983" s="127"/>
      <c r="W983" s="127"/>
      <c r="X983" s="127"/>
      <c r="Y983" s="364"/>
      <c r="Z983" s="364"/>
      <c r="AA983" s="364"/>
      <c r="AB983" s="364"/>
    </row>
    <row r="984" spans="2:28" ht="12.75" customHeight="1" x14ac:dyDescent="0.2">
      <c r="B984" s="120"/>
      <c r="C984" s="120"/>
      <c r="D984" s="120"/>
      <c r="E984" s="120"/>
      <c r="F984" s="120"/>
      <c r="G984" s="120"/>
      <c r="H984" s="120"/>
      <c r="I984" s="120"/>
      <c r="J984" s="120"/>
      <c r="K984" s="120"/>
      <c r="L984" s="120"/>
      <c r="M984" s="122"/>
      <c r="N984" s="122"/>
      <c r="O984" s="122"/>
      <c r="P984" s="122"/>
      <c r="Q984" s="124"/>
      <c r="R984" s="124"/>
      <c r="S984" s="124"/>
      <c r="T984" s="124"/>
      <c r="U984" s="127"/>
      <c r="V984" s="127"/>
      <c r="W984" s="127"/>
      <c r="X984" s="127"/>
      <c r="Y984" s="364"/>
      <c r="Z984" s="364"/>
      <c r="AA984" s="364"/>
      <c r="AB984" s="364"/>
    </row>
    <row r="985" spans="2:28" ht="12.75" customHeight="1" x14ac:dyDescent="0.2">
      <c r="B985" s="120"/>
      <c r="C985" s="120"/>
      <c r="D985" s="120"/>
      <c r="E985" s="120"/>
      <c r="F985" s="120"/>
      <c r="G985" s="120"/>
      <c r="H985" s="120"/>
      <c r="I985" s="120"/>
      <c r="J985" s="120"/>
      <c r="K985" s="120"/>
      <c r="L985" s="120"/>
      <c r="M985" s="122"/>
      <c r="N985" s="122"/>
      <c r="O985" s="122"/>
      <c r="P985" s="122"/>
      <c r="Q985" s="124"/>
      <c r="R985" s="124"/>
      <c r="S985" s="124"/>
      <c r="T985" s="124"/>
      <c r="U985" s="127"/>
      <c r="V985" s="127"/>
      <c r="W985" s="127"/>
      <c r="X985" s="127"/>
      <c r="Y985" s="364"/>
      <c r="Z985" s="364"/>
      <c r="AA985" s="364"/>
      <c r="AB985" s="364"/>
    </row>
    <row r="986" spans="2:28" ht="12.75" customHeight="1" x14ac:dyDescent="0.2">
      <c r="B986" s="120"/>
      <c r="C986" s="120"/>
      <c r="D986" s="120"/>
      <c r="E986" s="120"/>
      <c r="F986" s="120"/>
      <c r="G986" s="120"/>
      <c r="H986" s="120"/>
      <c r="I986" s="120"/>
      <c r="J986" s="120"/>
      <c r="K986" s="120"/>
      <c r="L986" s="120"/>
      <c r="M986" s="122"/>
      <c r="N986" s="122"/>
      <c r="O986" s="122"/>
      <c r="P986" s="122"/>
      <c r="Q986" s="124"/>
      <c r="R986" s="124"/>
      <c r="S986" s="124"/>
      <c r="T986" s="124"/>
      <c r="U986" s="127"/>
      <c r="V986" s="127"/>
      <c r="W986" s="127"/>
      <c r="X986" s="127"/>
      <c r="Y986" s="364"/>
      <c r="Z986" s="364"/>
      <c r="AA986" s="364"/>
      <c r="AB986" s="364"/>
    </row>
    <row r="987" spans="2:28" ht="12.75" customHeight="1" x14ac:dyDescent="0.2">
      <c r="B987" s="120"/>
      <c r="C987" s="120"/>
      <c r="D987" s="120"/>
      <c r="E987" s="120"/>
      <c r="F987" s="120"/>
      <c r="G987" s="120"/>
      <c r="H987" s="120"/>
      <c r="I987" s="120"/>
      <c r="J987" s="120"/>
      <c r="K987" s="120"/>
      <c r="L987" s="120"/>
      <c r="M987" s="122"/>
      <c r="N987" s="122"/>
      <c r="O987" s="122"/>
      <c r="P987" s="122"/>
      <c r="Q987" s="124"/>
      <c r="R987" s="124"/>
      <c r="S987" s="124"/>
      <c r="T987" s="124"/>
      <c r="U987" s="127"/>
      <c r="V987" s="127"/>
      <c r="W987" s="127"/>
      <c r="X987" s="127"/>
      <c r="Y987" s="364"/>
      <c r="Z987" s="364"/>
      <c r="AA987" s="364"/>
      <c r="AB987" s="364"/>
    </row>
    <row r="988" spans="2:28" ht="12.75" customHeight="1" x14ac:dyDescent="0.2">
      <c r="B988" s="120"/>
      <c r="C988" s="120"/>
      <c r="D988" s="120"/>
      <c r="E988" s="120"/>
      <c r="F988" s="120"/>
      <c r="G988" s="120"/>
      <c r="H988" s="120"/>
      <c r="I988" s="120"/>
      <c r="J988" s="120"/>
      <c r="K988" s="120"/>
      <c r="L988" s="120"/>
      <c r="M988" s="122"/>
      <c r="N988" s="122"/>
      <c r="O988" s="122"/>
      <c r="P988" s="122"/>
      <c r="Q988" s="124"/>
      <c r="R988" s="124"/>
      <c r="S988" s="124"/>
      <c r="T988" s="124"/>
      <c r="U988" s="127"/>
      <c r="V988" s="127"/>
      <c r="W988" s="127"/>
      <c r="X988" s="127"/>
      <c r="Y988" s="364"/>
      <c r="Z988" s="364"/>
      <c r="AA988" s="364"/>
      <c r="AB988" s="364"/>
    </row>
    <row r="989" spans="2:28" ht="12.75" customHeight="1" x14ac:dyDescent="0.2">
      <c r="B989" s="120"/>
      <c r="C989" s="120"/>
      <c r="D989" s="120"/>
      <c r="E989" s="120"/>
      <c r="F989" s="120"/>
      <c r="G989" s="120"/>
      <c r="H989" s="120"/>
      <c r="I989" s="120"/>
      <c r="J989" s="120"/>
      <c r="K989" s="120"/>
      <c r="L989" s="120"/>
      <c r="M989" s="122"/>
      <c r="N989" s="122"/>
      <c r="O989" s="122"/>
      <c r="P989" s="122"/>
      <c r="Q989" s="124"/>
      <c r="R989" s="124"/>
      <c r="S989" s="124"/>
      <c r="T989" s="124"/>
      <c r="U989" s="127"/>
      <c r="V989" s="127"/>
      <c r="W989" s="127"/>
      <c r="X989" s="127"/>
      <c r="Y989" s="364"/>
      <c r="Z989" s="364"/>
      <c r="AA989" s="364"/>
      <c r="AB989" s="364"/>
    </row>
    <row r="990" spans="2:28" ht="12.75" customHeight="1" x14ac:dyDescent="0.2">
      <c r="B990" s="120"/>
      <c r="C990" s="120"/>
      <c r="D990" s="120"/>
      <c r="E990" s="120"/>
      <c r="F990" s="120"/>
      <c r="G990" s="120"/>
      <c r="H990" s="120"/>
      <c r="I990" s="120"/>
      <c r="J990" s="120"/>
      <c r="K990" s="120"/>
      <c r="L990" s="120"/>
      <c r="M990" s="122"/>
      <c r="N990" s="122"/>
      <c r="O990" s="122"/>
      <c r="P990" s="122"/>
      <c r="Q990" s="124"/>
      <c r="R990" s="124"/>
      <c r="S990" s="124"/>
      <c r="T990" s="124"/>
      <c r="U990" s="127"/>
      <c r="V990" s="127"/>
      <c r="W990" s="127"/>
      <c r="X990" s="127"/>
      <c r="Y990" s="364"/>
      <c r="Z990" s="364"/>
      <c r="AA990" s="364"/>
      <c r="AB990" s="364"/>
    </row>
    <row r="991" spans="2:28" ht="12.75" customHeight="1" x14ac:dyDescent="0.2">
      <c r="B991" s="120"/>
      <c r="C991" s="120"/>
      <c r="D991" s="120"/>
      <c r="E991" s="120"/>
      <c r="F991" s="120"/>
      <c r="G991" s="120"/>
      <c r="H991" s="120"/>
      <c r="I991" s="120"/>
      <c r="J991" s="120"/>
      <c r="K991" s="120"/>
      <c r="L991" s="120"/>
      <c r="M991" s="122"/>
      <c r="N991" s="122"/>
      <c r="O991" s="122"/>
      <c r="P991" s="122"/>
      <c r="Q991" s="124"/>
      <c r="R991" s="124"/>
      <c r="S991" s="124"/>
      <c r="T991" s="124"/>
      <c r="U991" s="127"/>
      <c r="V991" s="127"/>
      <c r="W991" s="127"/>
      <c r="X991" s="127"/>
      <c r="Y991" s="364"/>
      <c r="Z991" s="364"/>
      <c r="AA991" s="364"/>
      <c r="AB991" s="364"/>
    </row>
    <row r="992" spans="2:28" ht="12.75" customHeight="1" x14ac:dyDescent="0.2">
      <c r="B992" s="120"/>
      <c r="C992" s="120"/>
      <c r="D992" s="120"/>
      <c r="E992" s="120"/>
      <c r="F992" s="120"/>
      <c r="G992" s="120"/>
      <c r="H992" s="120"/>
      <c r="I992" s="120"/>
      <c r="J992" s="120"/>
      <c r="K992" s="120"/>
      <c r="L992" s="120"/>
      <c r="M992" s="122"/>
      <c r="N992" s="122"/>
      <c r="O992" s="122"/>
      <c r="P992" s="122"/>
      <c r="Q992" s="124"/>
      <c r="R992" s="124"/>
      <c r="S992" s="124"/>
      <c r="T992" s="124"/>
      <c r="U992" s="127"/>
      <c r="V992" s="127"/>
      <c r="W992" s="127"/>
      <c r="X992" s="127"/>
      <c r="Y992" s="364"/>
      <c r="Z992" s="364"/>
      <c r="AA992" s="364"/>
      <c r="AB992" s="364"/>
    </row>
    <row r="993" spans="2:28" ht="12.75" customHeight="1" x14ac:dyDescent="0.2">
      <c r="B993" s="120"/>
      <c r="C993" s="120"/>
      <c r="D993" s="120"/>
      <c r="E993" s="120"/>
      <c r="F993" s="120"/>
      <c r="G993" s="120"/>
      <c r="H993" s="120"/>
      <c r="I993" s="120"/>
      <c r="J993" s="120"/>
      <c r="K993" s="120"/>
      <c r="L993" s="120"/>
      <c r="M993" s="122"/>
      <c r="N993" s="122"/>
      <c r="O993" s="122"/>
      <c r="P993" s="122"/>
      <c r="Q993" s="124"/>
      <c r="R993" s="124"/>
      <c r="S993" s="124"/>
      <c r="T993" s="124"/>
      <c r="U993" s="127"/>
      <c r="V993" s="127"/>
      <c r="W993" s="127"/>
      <c r="X993" s="127"/>
      <c r="Y993" s="364"/>
      <c r="Z993" s="364"/>
      <c r="AA993" s="364"/>
      <c r="AB993" s="364"/>
    </row>
    <row r="994" spans="2:28" ht="12.75" customHeight="1" x14ac:dyDescent="0.2">
      <c r="B994" s="120"/>
      <c r="C994" s="120"/>
      <c r="D994" s="120"/>
      <c r="E994" s="120"/>
      <c r="F994" s="120"/>
      <c r="G994" s="120"/>
      <c r="H994" s="120"/>
      <c r="I994" s="120"/>
      <c r="J994" s="120"/>
      <c r="K994" s="120"/>
      <c r="L994" s="120"/>
      <c r="M994" s="122"/>
      <c r="N994" s="122"/>
      <c r="O994" s="122"/>
      <c r="P994" s="122"/>
      <c r="Q994" s="124"/>
      <c r="R994" s="124"/>
      <c r="S994" s="124"/>
      <c r="T994" s="124"/>
      <c r="U994" s="127"/>
      <c r="V994" s="127"/>
      <c r="W994" s="127"/>
      <c r="X994" s="127"/>
      <c r="Y994" s="364"/>
      <c r="Z994" s="364"/>
      <c r="AA994" s="364"/>
      <c r="AB994" s="364"/>
    </row>
    <row r="995" spans="2:28" ht="12.75" customHeight="1" x14ac:dyDescent="0.2">
      <c r="B995" s="120"/>
      <c r="C995" s="120"/>
      <c r="D995" s="120"/>
      <c r="E995" s="120"/>
      <c r="F995" s="120"/>
      <c r="G995" s="120"/>
      <c r="H995" s="120"/>
      <c r="I995" s="120"/>
      <c r="J995" s="120"/>
      <c r="K995" s="120"/>
      <c r="L995" s="120"/>
      <c r="M995" s="180"/>
      <c r="N995" s="122"/>
      <c r="O995" s="122"/>
      <c r="P995" s="122"/>
      <c r="Q995" s="124"/>
      <c r="R995" s="124"/>
      <c r="S995" s="124"/>
      <c r="T995" s="124"/>
      <c r="U995" s="127"/>
      <c r="V995" s="127"/>
      <c r="W995" s="127"/>
      <c r="X995" s="127"/>
      <c r="Y995" s="364"/>
      <c r="Z995" s="364"/>
      <c r="AA995" s="364"/>
      <c r="AB995" s="364"/>
    </row>
    <row r="996" spans="2:28" ht="12.75" customHeight="1" x14ac:dyDescent="0.2">
      <c r="B996" s="120"/>
      <c r="C996" s="120"/>
      <c r="D996" s="120"/>
      <c r="E996" s="120"/>
      <c r="F996" s="120"/>
      <c r="G996" s="120"/>
      <c r="H996" s="120"/>
      <c r="I996" s="120"/>
      <c r="J996" s="120"/>
      <c r="K996" s="120"/>
      <c r="L996" s="120"/>
      <c r="M996" s="180"/>
      <c r="N996" s="122"/>
      <c r="O996" s="122"/>
      <c r="P996" s="122"/>
      <c r="Q996" s="124"/>
      <c r="R996" s="124"/>
      <c r="S996" s="124"/>
      <c r="T996" s="124"/>
      <c r="U996" s="127"/>
      <c r="V996" s="127"/>
      <c r="W996" s="127"/>
      <c r="X996" s="127"/>
      <c r="Y996" s="364"/>
      <c r="Z996" s="364"/>
      <c r="AA996" s="364"/>
      <c r="AB996" s="364"/>
    </row>
    <row r="997" spans="2:28" ht="12.75" customHeight="1" x14ac:dyDescent="0.2">
      <c r="B997" s="120"/>
      <c r="C997" s="120"/>
      <c r="D997" s="120"/>
      <c r="E997" s="120"/>
      <c r="F997" s="120"/>
      <c r="G997" s="120"/>
      <c r="H997" s="120"/>
      <c r="I997" s="120"/>
      <c r="J997" s="120"/>
      <c r="K997" s="120"/>
      <c r="L997" s="120"/>
      <c r="M997" s="180"/>
      <c r="N997" s="122"/>
      <c r="O997" s="122"/>
      <c r="P997" s="122"/>
      <c r="Q997" s="124"/>
      <c r="R997" s="124"/>
      <c r="S997" s="124"/>
      <c r="T997" s="124"/>
      <c r="U997" s="127"/>
      <c r="V997" s="127"/>
      <c r="W997" s="127"/>
      <c r="X997" s="127"/>
      <c r="Y997" s="364"/>
      <c r="Z997" s="364"/>
      <c r="AA997" s="364"/>
      <c r="AB997" s="364"/>
    </row>
    <row r="998" spans="2:28" ht="12.75" customHeight="1" x14ac:dyDescent="0.2">
      <c r="B998" s="120"/>
      <c r="C998" s="120"/>
      <c r="D998" s="120"/>
      <c r="E998" s="120"/>
      <c r="F998" s="120"/>
      <c r="G998" s="120"/>
      <c r="H998" s="120"/>
      <c r="I998" s="120"/>
      <c r="J998" s="120"/>
      <c r="K998" s="120"/>
      <c r="L998" s="120"/>
      <c r="M998" s="180"/>
      <c r="N998" s="122"/>
      <c r="O998" s="122"/>
      <c r="P998" s="122"/>
      <c r="Q998" s="124"/>
      <c r="R998" s="124"/>
      <c r="S998" s="124"/>
      <c r="T998" s="124"/>
      <c r="U998" s="127"/>
      <c r="V998" s="127"/>
      <c r="W998" s="127"/>
      <c r="X998" s="127"/>
      <c r="Y998" s="364"/>
      <c r="Z998" s="364"/>
      <c r="AA998" s="364"/>
      <c r="AB998" s="364"/>
    </row>
    <row r="999" spans="2:28" ht="12.75" customHeight="1" x14ac:dyDescent="0.2">
      <c r="B999" s="120"/>
      <c r="C999" s="120"/>
      <c r="D999" s="120"/>
      <c r="E999" s="120"/>
      <c r="F999" s="120"/>
      <c r="G999" s="120"/>
      <c r="H999" s="120"/>
      <c r="I999" s="120"/>
      <c r="J999" s="377"/>
      <c r="K999" s="120"/>
      <c r="L999" s="120"/>
      <c r="M999" s="122"/>
      <c r="N999" s="122"/>
      <c r="O999" s="122"/>
      <c r="P999" s="122"/>
      <c r="Q999" s="124"/>
      <c r="R999" s="124"/>
      <c r="S999" s="124"/>
      <c r="T999" s="124"/>
      <c r="U999" s="127"/>
      <c r="V999" s="127"/>
      <c r="W999" s="127"/>
      <c r="X999" s="127"/>
      <c r="Y999" s="363"/>
      <c r="Z999" s="363"/>
      <c r="AA999" s="363"/>
      <c r="AB999" s="363"/>
    </row>
    <row r="1000" spans="2:28" ht="12.75" customHeight="1" x14ac:dyDescent="0.2">
      <c r="B1000" s="120"/>
      <c r="C1000" s="120"/>
      <c r="D1000" s="120"/>
      <c r="E1000" s="120"/>
      <c r="F1000" s="120"/>
      <c r="G1000" s="120"/>
      <c r="H1000" s="120"/>
      <c r="I1000" s="120"/>
      <c r="J1000" s="377"/>
      <c r="K1000" s="120"/>
      <c r="L1000" s="120"/>
      <c r="M1000" s="122"/>
      <c r="N1000" s="122"/>
      <c r="O1000" s="122"/>
      <c r="P1000" s="122"/>
      <c r="Q1000" s="124"/>
      <c r="R1000" s="124"/>
      <c r="S1000" s="124"/>
      <c r="T1000" s="124"/>
      <c r="U1000" s="127"/>
      <c r="V1000" s="127"/>
      <c r="W1000" s="127"/>
      <c r="X1000" s="127"/>
      <c r="Y1000" s="363"/>
      <c r="Z1000" s="363"/>
      <c r="AA1000" s="363"/>
      <c r="AB1000" s="363"/>
    </row>
    <row r="1001" spans="2:28" ht="12.75" customHeight="1" x14ac:dyDescent="0.2">
      <c r="B1001" s="120"/>
      <c r="C1001" s="120"/>
      <c r="D1001" s="120"/>
      <c r="E1001" s="120"/>
      <c r="F1001" s="120"/>
      <c r="G1001" s="120"/>
      <c r="H1001" s="120"/>
      <c r="I1001" s="120"/>
      <c r="J1001" s="377"/>
      <c r="K1001" s="120"/>
      <c r="L1001" s="120"/>
      <c r="M1001" s="122"/>
      <c r="N1001" s="122"/>
      <c r="O1001" s="122"/>
      <c r="P1001" s="122"/>
      <c r="Q1001" s="124"/>
      <c r="R1001" s="124"/>
      <c r="S1001" s="124"/>
      <c r="T1001" s="124"/>
      <c r="U1001" s="127"/>
      <c r="V1001" s="127"/>
      <c r="W1001" s="127"/>
      <c r="X1001" s="127"/>
      <c r="Y1001" s="363"/>
      <c r="Z1001" s="363"/>
      <c r="AA1001" s="363"/>
      <c r="AB1001" s="363"/>
    </row>
    <row r="1002" spans="2:28" ht="12.75" customHeight="1" x14ac:dyDescent="0.2">
      <c r="B1002" s="120"/>
      <c r="C1002" s="120"/>
      <c r="D1002" s="120"/>
      <c r="E1002" s="120"/>
      <c r="F1002" s="120"/>
      <c r="G1002" s="120"/>
      <c r="H1002" s="120"/>
      <c r="I1002" s="120"/>
      <c r="J1002" s="377"/>
      <c r="K1002" s="120"/>
      <c r="L1002" s="120"/>
      <c r="M1002" s="122"/>
      <c r="N1002" s="122"/>
      <c r="O1002" s="122"/>
      <c r="P1002" s="122"/>
      <c r="Q1002" s="124"/>
      <c r="R1002" s="124"/>
      <c r="S1002" s="124"/>
      <c r="T1002" s="124"/>
      <c r="U1002" s="127"/>
      <c r="V1002" s="127"/>
      <c r="W1002" s="127"/>
      <c r="X1002" s="127"/>
      <c r="Y1002" s="363"/>
      <c r="Z1002" s="363"/>
      <c r="AA1002" s="363"/>
      <c r="AB1002" s="363"/>
    </row>
    <row r="1003" spans="2:28" ht="12.75" customHeight="1" x14ac:dyDescent="0.2">
      <c r="B1003" s="120"/>
      <c r="C1003" s="120"/>
      <c r="D1003" s="120"/>
      <c r="E1003" s="120"/>
      <c r="F1003" s="120"/>
      <c r="G1003" s="120"/>
      <c r="H1003" s="120"/>
      <c r="I1003" s="120"/>
      <c r="J1003" s="377"/>
      <c r="K1003" s="120"/>
      <c r="L1003" s="120"/>
      <c r="M1003" s="122"/>
      <c r="N1003" s="122"/>
      <c r="O1003" s="122"/>
      <c r="P1003" s="122"/>
      <c r="Q1003" s="124"/>
      <c r="R1003" s="124"/>
      <c r="S1003" s="124"/>
      <c r="T1003" s="124"/>
      <c r="U1003" s="127"/>
      <c r="V1003" s="127"/>
      <c r="W1003" s="127"/>
      <c r="X1003" s="127"/>
      <c r="Y1003" s="363"/>
      <c r="Z1003" s="363"/>
      <c r="AA1003" s="363"/>
      <c r="AB1003" s="363"/>
    </row>
    <row r="1004" spans="2:28" ht="12.75" customHeight="1" x14ac:dyDescent="0.2">
      <c r="B1004" s="120"/>
      <c r="C1004" s="120"/>
      <c r="D1004" s="120"/>
      <c r="E1004" s="120"/>
      <c r="F1004" s="120"/>
      <c r="G1004" s="120"/>
      <c r="H1004" s="120"/>
      <c r="I1004" s="120"/>
      <c r="J1004" s="377"/>
      <c r="K1004" s="120"/>
      <c r="L1004" s="120"/>
      <c r="M1004" s="122"/>
      <c r="N1004" s="122"/>
      <c r="O1004" s="122"/>
      <c r="P1004" s="122"/>
      <c r="Q1004" s="124"/>
      <c r="R1004" s="124"/>
      <c r="S1004" s="124"/>
      <c r="T1004" s="124"/>
      <c r="U1004" s="127"/>
      <c r="V1004" s="127"/>
      <c r="W1004" s="127"/>
      <c r="X1004" s="127"/>
      <c r="Y1004" s="363"/>
      <c r="Z1004" s="363"/>
      <c r="AA1004" s="363"/>
      <c r="AB1004" s="363"/>
    </row>
  </sheetData>
  <pageMargins left="0.75" right="0.75" top="1" bottom="1" header="0.5" footer="0.5"/>
  <pageSetup paperSize="9" orientation="landscape" horizontalDpi="4294967294" verticalDpi="300"/>
  <headerFooter alignWithMargins="0"/>
  <rowBreaks count="5" manualBreakCount="5">
    <brk id="26" min="1" max="22" man="1"/>
    <brk id="52" min="1" max="22" man="1"/>
    <brk id="81" min="1" max="22" man="1"/>
    <brk id="111" min="1" max="22" man="1"/>
    <brk id="141" min="1" max="22" man="1"/>
  </rowBreaks>
  <colBreaks count="3" manualBreakCount="3">
    <brk id="5" min="3" max="168" man="1"/>
    <brk id="16" min="3" max="168" man="1"/>
    <brk id="20" min="3" max="168" man="1"/>
  </colBreaks>
  <drawing r:id="rId1"/>
  <legacyDrawing r:id="rId2"/>
  <controls>
    <mc:AlternateContent xmlns:mc="http://schemas.openxmlformats.org/markup-compatibility/2006">
      <mc:Choice Requires="x14">
        <control shapeId="106499" r:id="rId3" name="cmdBack">
          <controlPr defaultSize="0" autoLine="0" r:id="rId4">
            <anchor moveWithCells="1">
              <from>
                <xdr:col>0</xdr:col>
                <xdr:colOff>114300</xdr:colOff>
                <xdr:row>1</xdr:row>
                <xdr:rowOff>144780</xdr:rowOff>
              </from>
              <to>
                <xdr:col>0</xdr:col>
                <xdr:colOff>1775460</xdr:colOff>
                <xdr:row>2</xdr:row>
                <xdr:rowOff>381000</xdr:rowOff>
              </to>
            </anchor>
          </controlPr>
        </control>
      </mc:Choice>
      <mc:Fallback>
        <control shapeId="106499" r:id="rId3" name="cmdBack"/>
      </mc:Fallback>
    </mc:AlternateContent>
    <mc:AlternateContent xmlns:mc="http://schemas.openxmlformats.org/markup-compatibility/2006">
      <mc:Choice Requires="x14">
        <control shapeId="106498" r:id="rId5" name="cmdCalculate">
          <controlPr defaultSize="0" autoLine="0" r:id="rId6">
            <anchor moveWithCells="1">
              <from>
                <xdr:col>0</xdr:col>
                <xdr:colOff>114300</xdr:colOff>
                <xdr:row>2</xdr:row>
                <xdr:rowOff>381000</xdr:rowOff>
              </from>
              <to>
                <xdr:col>0</xdr:col>
                <xdr:colOff>1775460</xdr:colOff>
                <xdr:row>2</xdr:row>
                <xdr:rowOff>807720</xdr:rowOff>
              </to>
            </anchor>
          </controlPr>
        </control>
      </mc:Choice>
      <mc:Fallback>
        <control shapeId="106498" r:id="rId5" name="cmdCalculate"/>
      </mc:Fallback>
    </mc:AlternateContent>
    <mc:AlternateContent xmlns:mc="http://schemas.openxmlformats.org/markup-compatibility/2006">
      <mc:Choice Requires="x14">
        <control shapeId="106497" r:id="rId7" name="cmdClearData">
          <controlPr defaultSize="0" autoLine="0" r:id="rId8">
            <anchor moveWithCells="1">
              <from>
                <xdr:col>0</xdr:col>
                <xdr:colOff>114300</xdr:colOff>
                <xdr:row>2</xdr:row>
                <xdr:rowOff>815340</xdr:rowOff>
              </from>
              <to>
                <xdr:col>0</xdr:col>
                <xdr:colOff>1775460</xdr:colOff>
                <xdr:row>3</xdr:row>
                <xdr:rowOff>335280</xdr:rowOff>
              </to>
            </anchor>
          </controlPr>
        </control>
      </mc:Choice>
      <mc:Fallback>
        <control shapeId="106497" r:id="rId7" name="cmdClearData"/>
      </mc:Fallback>
    </mc:AlternateContent>
  </control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
  <sheetViews>
    <sheetView workbookViewId="0">
      <selection activeCell="F37" sqref="F37"/>
    </sheetView>
  </sheetViews>
  <sheetFormatPr defaultColWidth="9.21875" defaultRowHeight="15" x14ac:dyDescent="0.25"/>
  <cols>
    <col min="1" max="16384" width="9.21875" style="565"/>
  </cols>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7">
    <tabColor indexed="42"/>
  </sheetPr>
  <dimension ref="B2:AB76"/>
  <sheetViews>
    <sheetView topLeftCell="E1" workbookViewId="0">
      <selection activeCell="R10" sqref="R10"/>
    </sheetView>
  </sheetViews>
  <sheetFormatPr defaultRowHeight="13.2" x14ac:dyDescent="0.25"/>
  <sheetData>
    <row r="2" spans="2:28" ht="13.8" thickBot="1" x14ac:dyDescent="0.3"/>
    <row r="3" spans="2:28" ht="13.8" thickBot="1" x14ac:dyDescent="0.3">
      <c r="B3" s="154" t="s">
        <v>37</v>
      </c>
      <c r="C3" s="155"/>
      <c r="D3" s="155"/>
      <c r="E3" s="155"/>
      <c r="F3" s="155"/>
      <c r="G3" s="155"/>
      <c r="H3" s="155"/>
      <c r="I3" s="155"/>
      <c r="J3" s="155"/>
      <c r="K3" s="155"/>
      <c r="L3" s="156"/>
      <c r="M3" s="157" t="s">
        <v>38</v>
      </c>
      <c r="N3" s="158"/>
      <c r="O3" s="158"/>
      <c r="P3" s="159"/>
      <c r="Q3" s="160" t="s">
        <v>39</v>
      </c>
      <c r="R3" s="161"/>
      <c r="S3" s="161"/>
      <c r="T3" s="162"/>
      <c r="U3" s="163" t="s">
        <v>189</v>
      </c>
      <c r="V3" s="164"/>
      <c r="W3" s="164"/>
      <c r="X3" s="165"/>
      <c r="Y3" s="369" t="s">
        <v>486</v>
      </c>
      <c r="Z3" s="370"/>
      <c r="AA3" s="370"/>
      <c r="AB3" s="371"/>
    </row>
    <row r="4" spans="2:28" ht="49.2" thickBot="1" x14ac:dyDescent="0.3">
      <c r="B4" s="166" t="s">
        <v>64</v>
      </c>
      <c r="C4" s="167" t="s">
        <v>3</v>
      </c>
      <c r="D4" s="167" t="s">
        <v>59</v>
      </c>
      <c r="E4" s="167" t="s">
        <v>5</v>
      </c>
      <c r="F4" s="167" t="s">
        <v>610</v>
      </c>
      <c r="G4" s="167" t="s">
        <v>611</v>
      </c>
      <c r="H4" s="167" t="s">
        <v>157</v>
      </c>
      <c r="I4" s="167" t="s">
        <v>612</v>
      </c>
      <c r="J4" s="167" t="s">
        <v>2</v>
      </c>
      <c r="K4" s="167" t="s">
        <v>0</v>
      </c>
      <c r="L4" s="168" t="s">
        <v>1</v>
      </c>
      <c r="M4" s="169" t="s">
        <v>613</v>
      </c>
      <c r="N4" s="170" t="s">
        <v>12</v>
      </c>
      <c r="O4" s="170" t="s">
        <v>614</v>
      </c>
      <c r="P4" s="171" t="s">
        <v>40</v>
      </c>
      <c r="Q4" s="172" t="s">
        <v>615</v>
      </c>
      <c r="R4" s="173" t="s">
        <v>12</v>
      </c>
      <c r="S4" s="173" t="s">
        <v>63</v>
      </c>
      <c r="T4" s="174" t="s">
        <v>40</v>
      </c>
      <c r="U4" s="175" t="s">
        <v>616</v>
      </c>
      <c r="V4" s="176" t="s">
        <v>12</v>
      </c>
      <c r="W4" s="176" t="s">
        <v>617</v>
      </c>
      <c r="X4" s="177" t="s">
        <v>40</v>
      </c>
      <c r="Y4" s="372" t="s">
        <v>618</v>
      </c>
      <c r="Z4" s="373" t="s">
        <v>12</v>
      </c>
      <c r="AA4" s="373" t="s">
        <v>619</v>
      </c>
      <c r="AB4" s="374" t="s">
        <v>40</v>
      </c>
    </row>
    <row r="5" spans="2:28" ht="13.8" thickBot="1" x14ac:dyDescent="0.3">
      <c r="B5" s="117">
        <v>1</v>
      </c>
      <c r="C5" s="485"/>
      <c r="D5" s="117"/>
      <c r="E5" s="117"/>
      <c r="F5" s="117">
        <v>15</v>
      </c>
      <c r="G5" s="117"/>
      <c r="H5" s="117"/>
      <c r="I5" s="117"/>
      <c r="J5" s="117">
        <v>5.8</v>
      </c>
      <c r="K5" s="117">
        <v>10</v>
      </c>
      <c r="L5" s="117">
        <v>60</v>
      </c>
      <c r="M5" s="170">
        <f>IF('Bio Ass test Data'!M5='Bioavailability Assessment Tool'!M5,"",'Bio Ass test Data'!M5-'Bioavailability Assessment Tool'!M5)</f>
        <v>-3.8002613721698708</v>
      </c>
      <c r="N5" s="170">
        <f>IF('Bio Ass test Data'!N5='Bioavailability Assessment Tool'!N5,"",'Bio Ass test Data'!N5-'Bioavailability Assessment Tool'!N5)</f>
        <v>2.1900815521163061E-2</v>
      </c>
      <c r="O5" s="170">
        <f>IF('Bio Ass test Data'!O5='Bioavailability Assessment Tool'!O5,"",'Bio Ass test Data'!O5-'Bioavailability Assessment Tool'!O5)</f>
        <v>1.1464369612523986</v>
      </c>
      <c r="P5" s="170">
        <f>IF('Bio Ass test Data'!P5='Bioavailability Assessment Tool'!P5,"",'Bio Ass test Data'!P5-'Bioavailability Assessment Tool'!P5)</f>
        <v>1.1464369612523986</v>
      </c>
      <c r="Q5" s="173">
        <f>IF('Bio Ass test Data'!Q5='Bioavailability Assessment Tool'!Q5,"",'Bio Ass test Data'!Q5-'Bioavailability Assessment Tool'!Q5)</f>
        <v>-8.2751300521888567</v>
      </c>
      <c r="R5" s="173">
        <f>IF('Bio Ass test Data'!R5='Bioavailability Assessment Tool'!R5,"",'Bio Ass test Data'!R5-'Bioavailability Assessment Tool'!R5)</f>
        <v>0.16086393237657504</v>
      </c>
      <c r="S5" s="173">
        <f>IF('Bio Ass test Data'!S5='Bioavailability Assessment Tool'!S5,"",'Bio Ass test Data'!S5-'Bioavailability Assessment Tool'!S5)</f>
        <v>-0.38685728850077128</v>
      </c>
      <c r="T5" s="173">
        <f>IF('Bio Ass test Data'!T5='Bioavailability Assessment Tool'!T5,"",'Bio Ass test Data'!T5-'Bioavailability Assessment Tool'!T5)</f>
        <v>-3.549149435786892E-2</v>
      </c>
      <c r="U5" s="176">
        <f>IF('Bio Ass test Data'!U5='Bioavailability Assessment Tool'!U5,"",'Bio Ass test Data'!U5-'Bioavailability Assessment Tool'!U5)</f>
        <v>2001.2036363697521</v>
      </c>
      <c r="V5" s="176">
        <f>IF('Bio Ass test Data'!V5='Bioavailability Assessment Tool'!V5,"",'Bio Ass test Data'!V5-'Bioavailability Assessment Tool'!V5)</f>
        <v>-0.94209594697323551</v>
      </c>
      <c r="W5" s="176">
        <f>IF('Bio Ass test Data'!W5='Bioavailability Assessment Tool'!W5,"",'Bio Ass test Data'!W5-'Bioavailability Assessment Tool'!W5)</f>
        <v>-3</v>
      </c>
      <c r="X5" s="176">
        <f>IF('Bio Ass test Data'!X5='Bioavailability Assessment Tool'!X5,"",'Bio Ass test Data'!X5-'Bioavailability Assessment Tool'!X5)</f>
        <v>-2.4390243902439025E-2</v>
      </c>
      <c r="Y5" s="373">
        <f>IF('Bio Ass test Data'!Y5='Bioavailability Assessment Tool'!Y5,"",'Bio Ass test Data'!Y5-'Bioavailability Assessment Tool'!Y5)</f>
        <v>21.235398141167821</v>
      </c>
      <c r="Z5" s="373">
        <f>IF('Bio Ass test Data'!Z5='Bioavailability Assessment Tool'!Z5,"",'Bio Ass test Data'!Z5-'Bioavailability Assessment Tool'!Z5)</f>
        <v>-0.28133234366546783</v>
      </c>
      <c r="AA5" s="373">
        <f>IF('Bio Ass test Data'!AA5='Bioavailability Assessment Tool'!AA5,"",'Bio Ass test Data'!AA5-'Bioavailability Assessment Tool'!AA5)</f>
        <v>-0.84551458573933147</v>
      </c>
      <c r="AB5" s="373">
        <f>IF('Bio Ass test Data'!AB5='Bioavailability Assessment Tool'!AB5,"",'Bio Ass test Data'!AB5-'Bioavailability Assessment Tool'!AB5)</f>
        <v>-0.21137864643483287</v>
      </c>
    </row>
    <row r="6" spans="2:28" ht="13.8" thickBot="1" x14ac:dyDescent="0.3">
      <c r="B6" s="120">
        <v>2</v>
      </c>
      <c r="C6" s="481"/>
      <c r="D6" s="120"/>
      <c r="E6" s="120"/>
      <c r="F6" s="120">
        <v>15</v>
      </c>
      <c r="G6" s="120"/>
      <c r="H6" s="120"/>
      <c r="I6" s="120"/>
      <c r="J6" s="120">
        <v>6</v>
      </c>
      <c r="K6" s="120">
        <v>10</v>
      </c>
      <c r="L6" s="120">
        <v>60</v>
      </c>
      <c r="M6" s="170">
        <f>IF('Bio Ass test Data'!M6='Bioavailability Assessment Tool'!M6,"",'Bio Ass test Data'!M6-'Bioavailability Assessment Tool'!M6)</f>
        <v>-3.8002613721698708</v>
      </c>
      <c r="N6" s="170">
        <f>IF('Bio Ass test Data'!N6='Bioavailability Assessment Tool'!N6,"",'Bio Ass test Data'!N6-'Bioavailability Assessment Tool'!N6)</f>
        <v>2.1900815521163061E-2</v>
      </c>
      <c r="O6" s="170">
        <f>IF('Bio Ass test Data'!O6='Bioavailability Assessment Tool'!O6,"",'Bio Ass test Data'!O6-'Bioavailability Assessment Tool'!O6)</f>
        <v>1.1490669443020287</v>
      </c>
      <c r="P6" s="170">
        <f>IF('Bio Ass test Data'!P6='Bioavailability Assessment Tool'!P6,"",'Bio Ass test Data'!P6-'Bioavailability Assessment Tool'!P6)</f>
        <v>1.1490669443020287</v>
      </c>
      <c r="Q6" s="173">
        <f>IF('Bio Ass test Data'!Q6='Bioavailability Assessment Tool'!Q6,"",'Bio Ass test Data'!Q6-'Bioavailability Assessment Tool'!Q6)</f>
        <v>-5.7056284612260448</v>
      </c>
      <c r="R6" s="173">
        <f>IF('Bio Ass test Data'!R6='Bioavailability Assessment Tool'!R6,"",'Bio Ass test Data'!R6-'Bioavailability Assessment Tool'!R6)</f>
        <v>9.8230999372036887E-2</v>
      </c>
      <c r="S6" s="173">
        <f>IF('Bio Ass test Data'!S6='Bioavailability Assessment Tool'!S6,"",'Bio Ass test Data'!S6-'Bioavailability Assessment Tool'!S6)</f>
        <v>-0.38685728850077128</v>
      </c>
      <c r="T6" s="173">
        <f>IF('Bio Ass test Data'!T6='Bioavailability Assessment Tool'!T6,"",'Bio Ass test Data'!T6-'Bioavailability Assessment Tool'!T6)</f>
        <v>-3.549149435786892E-2</v>
      </c>
      <c r="U6" s="176">
        <f>IF('Bio Ass test Data'!U6='Bioavailability Assessment Tool'!U6,"",'Bio Ass test Data'!U6-'Bioavailability Assessment Tool'!U6)</f>
        <v>2011.9373175440669</v>
      </c>
      <c r="V6" s="176">
        <f>IF('Bio Ass test Data'!V6='Bioavailability Assessment Tool'!V6,"",'Bio Ass test Data'!V6-'Bioavailability Assessment Tool'!V6)</f>
        <v>-0.94238706729736987</v>
      </c>
      <c r="W6" s="176">
        <f>IF('Bio Ass test Data'!W6='Bioavailability Assessment Tool'!W6,"",'Bio Ass test Data'!W6-'Bioavailability Assessment Tool'!W6)</f>
        <v>-3</v>
      </c>
      <c r="X6" s="176">
        <f>IF('Bio Ass test Data'!X6='Bioavailability Assessment Tool'!X6,"",'Bio Ass test Data'!X6-'Bioavailability Assessment Tool'!X6)</f>
        <v>-2.4390243902439025E-2</v>
      </c>
      <c r="Y6" s="373">
        <f>IF('Bio Ass test Data'!Y6='Bioavailability Assessment Tool'!Y6,"",'Bio Ass test Data'!Y6-'Bioavailability Assessment Tool'!Y6)</f>
        <v>20.461895360380218</v>
      </c>
      <c r="Z6" s="373">
        <f>IF('Bio Ass test Data'!Z6='Bioavailability Assessment Tool'!Z6,"",'Bio Ass test Data'!Z6-'Bioavailability Assessment Tool'!Z6)</f>
        <v>-0.27802626392566504</v>
      </c>
      <c r="AA6" s="373">
        <f>IF('Bio Ass test Data'!AA6='Bioavailability Assessment Tool'!AA6,"",'Bio Ass test Data'!AA6-'Bioavailability Assessment Tool'!AA6)</f>
        <v>-0.89066342284191702</v>
      </c>
      <c r="AB6" s="373">
        <f>IF('Bio Ass test Data'!AB6='Bioavailability Assessment Tool'!AB6,"",'Bio Ass test Data'!AB6-'Bioavailability Assessment Tool'!AB6)</f>
        <v>-0.22266585571047925</v>
      </c>
    </row>
    <row r="7" spans="2:28" ht="13.8" thickBot="1" x14ac:dyDescent="0.3">
      <c r="B7" s="120">
        <v>3</v>
      </c>
      <c r="C7" s="481"/>
      <c r="D7" s="120"/>
      <c r="E7" s="120"/>
      <c r="F7" s="120">
        <v>15</v>
      </c>
      <c r="G7" s="120"/>
      <c r="H7" s="120"/>
      <c r="I7" s="120"/>
      <c r="J7" s="120">
        <v>6.2</v>
      </c>
      <c r="K7" s="120">
        <v>10</v>
      </c>
      <c r="L7" s="120">
        <v>60</v>
      </c>
      <c r="M7" s="170">
        <f>IF('Bio Ass test Data'!M7='Bioavailability Assessment Tool'!M7,"",'Bio Ass test Data'!M7-'Bioavailability Assessment Tool'!M7)</f>
        <v>-2.7835793069614283</v>
      </c>
      <c r="N7" s="170">
        <f>IF('Bio Ass test Data'!N7='Bioavailability Assessment Tool'!N7,"",'Bio Ass test Data'!N7-'Bioavailability Assessment Tool'!N7)</f>
        <v>1.4729148609033488E-2</v>
      </c>
      <c r="O7" s="170">
        <f>IF('Bio Ass test Data'!O7='Bioavailability Assessment Tool'!O7,"",'Bio Ass test Data'!O7-'Bioavailability Assessment Tool'!O7)</f>
        <v>1.0342594872336024</v>
      </c>
      <c r="P7" s="170">
        <f>IF('Bio Ass test Data'!P7='Bioavailability Assessment Tool'!P7,"",'Bio Ass test Data'!P7-'Bioavailability Assessment Tool'!P7)</f>
        <v>1.0342594872336024</v>
      </c>
      <c r="Q7" s="173">
        <f>IF('Bio Ass test Data'!Q7='Bioavailability Assessment Tool'!Q7,"",'Bio Ass test Data'!Q7-'Bioavailability Assessment Tool'!Q7)</f>
        <v>-3.1361268702632223</v>
      </c>
      <c r="R7" s="173">
        <f>IF('Bio Ass test Data'!R7='Bioavailability Assessment Tool'!R7,"",'Bio Ass test Data'!R7-'Bioavailability Assessment Tool'!R7)</f>
        <v>4.8452519054684173E-2</v>
      </c>
      <c r="S7" s="173">
        <f>IF('Bio Ass test Data'!S7='Bioavailability Assessment Tool'!S7,"",'Bio Ass test Data'!S7-'Bioavailability Assessment Tool'!S7)</f>
        <v>-0.38685728850077128</v>
      </c>
      <c r="T7" s="173">
        <f>IF('Bio Ass test Data'!T7='Bioavailability Assessment Tool'!T7,"",'Bio Ass test Data'!T7-'Bioavailability Assessment Tool'!T7)</f>
        <v>-3.549149435786892E-2</v>
      </c>
      <c r="U7" s="176">
        <f>IF('Bio Ass test Data'!U7='Bioavailability Assessment Tool'!U7,"",'Bio Ass test Data'!U7-'Bioavailability Assessment Tool'!U7)</f>
        <v>2021.5847681091873</v>
      </c>
      <c r="V7" s="176">
        <f>IF('Bio Ass test Data'!V7='Bioavailability Assessment Tool'!V7,"",'Bio Ass test Data'!V7-'Bioavailability Assessment Tool'!V7)</f>
        <v>-0.94264624004186826</v>
      </c>
      <c r="W7" s="176">
        <f>IF('Bio Ass test Data'!W7='Bioavailability Assessment Tool'!W7,"",'Bio Ass test Data'!W7-'Bioavailability Assessment Tool'!W7)</f>
        <v>-3</v>
      </c>
      <c r="X7" s="176">
        <f>IF('Bio Ass test Data'!X7='Bioavailability Assessment Tool'!X7,"",'Bio Ass test Data'!X7-'Bioavailability Assessment Tool'!X7)</f>
        <v>-2.4390243902439025E-2</v>
      </c>
      <c r="Y7" s="373">
        <f>IF('Bio Ass test Data'!Y7='Bioavailability Assessment Tool'!Y7,"",'Bio Ass test Data'!Y7-'Bioavailability Assessment Tool'!Y7)</f>
        <v>19.629806377526918</v>
      </c>
      <c r="Z7" s="373">
        <f>IF('Bio Ass test Data'!Z7='Bioavailability Assessment Tool'!Z7,"",'Bio Ass test Data'!Z7-'Bioavailability Assessment Tool'!Z7)</f>
        <v>-0.27427538728232537</v>
      </c>
      <c r="AA7" s="373">
        <f>IF('Bio Ass test Data'!AA7='Bioavailability Assessment Tool'!AA7,"",'Bio Ass test Data'!AA7-'Bioavailability Assessment Tool'!AA7)</f>
        <v>-0.95633445862749622</v>
      </c>
      <c r="AB7" s="373">
        <f>IF('Bio Ass test Data'!AB7='Bioavailability Assessment Tool'!AB7,"",'Bio Ass test Data'!AB7-'Bioavailability Assessment Tool'!AB7)</f>
        <v>-0.23908361465687406</v>
      </c>
    </row>
    <row r="8" spans="2:28" ht="13.8" thickBot="1" x14ac:dyDescent="0.3">
      <c r="B8" s="120">
        <v>4</v>
      </c>
      <c r="C8" s="481"/>
      <c r="D8" s="120"/>
      <c r="E8" s="120"/>
      <c r="F8" s="120">
        <v>15</v>
      </c>
      <c r="G8" s="120"/>
      <c r="H8" s="120"/>
      <c r="I8" s="120"/>
      <c r="J8" s="120">
        <v>8.4</v>
      </c>
      <c r="K8" s="120">
        <v>10</v>
      </c>
      <c r="L8" s="120">
        <v>60</v>
      </c>
      <c r="M8" s="170">
        <f>IF('Bio Ass test Data'!M8='Bioavailability Assessment Tool'!M8,"",'Bio Ass test Data'!M8-'Bioavailability Assessment Tool'!M8)</f>
        <v>1.2807952989307978</v>
      </c>
      <c r="N8" s="170">
        <f>IF('Bio Ass test Data'!N8='Bioavailability Assessment Tool'!N8,"",'Bio Ass test Data'!N8-'Bioavailability Assessment Tool'!N8)</f>
        <v>-5.1068315438913409E-3</v>
      </c>
      <c r="O8" s="170">
        <f>IF('Bio Ass test Data'!O8='Bioavailability Assessment Tool'!O8,"",'Bio Ass test Data'!O8-'Bioavailability Assessment Tool'!O8)</f>
        <v>0.73080232307806225</v>
      </c>
      <c r="P8" s="170">
        <f>IF('Bio Ass test Data'!P8='Bioavailability Assessment Tool'!P8,"",'Bio Ass test Data'!P8-'Bioavailability Assessment Tool'!P8)</f>
        <v>0.73080232307806225</v>
      </c>
      <c r="Q8" s="173">
        <f>IF('Bio Ass test Data'!Q8='Bioavailability Assessment Tool'!Q8,"",'Bio Ass test Data'!Q8-'Bioavailability Assessment Tool'!Q8)</f>
        <v>25.128390630327768</v>
      </c>
      <c r="R8" s="173">
        <f>IF('Bio Ass test Data'!R8='Bioavailability Assessment Tool'!R8,"",'Bio Ass test Data'!R8-'Bioavailability Assessment Tool'!R8)</f>
        <v>-0.18237041693918399</v>
      </c>
      <c r="S8" s="173">
        <f>IF('Bio Ass test Data'!S8='Bioavailability Assessment Tool'!S8,"",'Bio Ass test Data'!S8-'Bioavailability Assessment Tool'!S8)</f>
        <v>-0.38685728850077128</v>
      </c>
      <c r="T8" s="173">
        <f>IF('Bio Ass test Data'!T8='Bioavailability Assessment Tool'!T8,"",'Bio Ass test Data'!T8-'Bioavailability Assessment Tool'!T8)</f>
        <v>-3.549149435786892E-2</v>
      </c>
      <c r="U8" s="176" t="str">
        <f>IF('Bio Ass test Data'!U8='Bioavailability Assessment Tool'!U8,"",'Bio Ass test Data'!U8-'Bioavailability Assessment Tool'!U8)</f>
        <v/>
      </c>
      <c r="V8" s="176" t="str">
        <f>IF('Bio Ass test Data'!V8='Bioavailability Assessment Tool'!V8,"",'Bio Ass test Data'!V8-'Bioavailability Assessment Tool'!V8)</f>
        <v/>
      </c>
      <c r="W8" s="176">
        <f>IF('Bio Ass test Data'!W8='Bioavailability Assessment Tool'!W8,"",'Bio Ass test Data'!W8-'Bioavailability Assessment Tool'!W8)</f>
        <v>-3</v>
      </c>
      <c r="X8" s="176">
        <f>IF('Bio Ass test Data'!X8='Bioavailability Assessment Tool'!X8,"",'Bio Ass test Data'!X8-'Bioavailability Assessment Tool'!X8)</f>
        <v>-2.4390243902439025E-2</v>
      </c>
      <c r="Y8" s="373">
        <f>IF('Bio Ass test Data'!Y8='Bioavailability Assessment Tool'!Y8,"",'Bio Ass test Data'!Y8-'Bioavailability Assessment Tool'!Y8)</f>
        <v>-1.2104263828180102</v>
      </c>
      <c r="Z8" s="373">
        <f>IF('Bio Ass test Data'!Z8='Bioavailability Assessment Tool'!Z8,"",'Bio Ass test Data'!Z8-'Bioavailability Assessment Tool'!Z8)</f>
        <v>5.8208007082290847E-2</v>
      </c>
      <c r="AA8" s="373">
        <f>IF('Bio Ass test Data'!AA8='Bioavailability Assessment Tool'!AA8,"",'Bio Ass test Data'!AA8-'Bioavailability Assessment Tool'!AA8)</f>
        <v>-1.3914050707069581</v>
      </c>
      <c r="AB8" s="373">
        <f>IF('Bio Ass test Data'!AB8='Bioavailability Assessment Tool'!AB8,"",'Bio Ass test Data'!AB8-'Bioavailability Assessment Tool'!AB8)</f>
        <v>-0.34785126767673952</v>
      </c>
    </row>
    <row r="9" spans="2:28" ht="13.8" thickBot="1" x14ac:dyDescent="0.3">
      <c r="B9" s="120">
        <v>5</v>
      </c>
      <c r="C9" s="481"/>
      <c r="D9" s="120"/>
      <c r="E9" s="120"/>
      <c r="F9" s="120">
        <v>15</v>
      </c>
      <c r="G9" s="120"/>
      <c r="H9" s="120"/>
      <c r="I9" s="120"/>
      <c r="J9" s="120">
        <v>8.6999999999999993</v>
      </c>
      <c r="K9" s="120">
        <v>10</v>
      </c>
      <c r="L9" s="120">
        <v>60</v>
      </c>
      <c r="M9" s="170">
        <f>IF('Bio Ass test Data'!M9='Bioavailability Assessment Tool'!M9,"",'Bio Ass test Data'!M9-'Bioavailability Assessment Tool'!M9)</f>
        <v>-0.4174853213996812</v>
      </c>
      <c r="N9" s="170">
        <f>IF('Bio Ass test Data'!N9='Bioavailability Assessment Tool'!N9,"",'Bio Ass test Data'!N9-'Bioavailability Assessment Tool'!N9)</f>
        <v>1.8557307220740948E-3</v>
      </c>
      <c r="O9" s="170">
        <f>IF('Bio Ass test Data'!O9='Bioavailability Assessment Tool'!O9,"",'Bio Ass test Data'!O9-'Bioavailability Assessment Tool'!O9)</f>
        <v>0.89112789687218286</v>
      </c>
      <c r="P9" s="170">
        <f>IF('Bio Ass test Data'!P9='Bioavailability Assessment Tool'!P9,"",'Bio Ass test Data'!P9-'Bioavailability Assessment Tool'!P9)</f>
        <v>0.89112789687218286</v>
      </c>
      <c r="Q9" s="173">
        <f>IF('Bio Ass test Data'!Q9='Bioavailability Assessment Tool'!Q9,"",'Bio Ass test Data'!Q9-'Bioavailability Assessment Tool'!Q9)</f>
        <v>28.98264301677197</v>
      </c>
      <c r="R9" s="173">
        <f>IF('Bio Ass test Data'!R9='Bioavailability Assessment Tool'!R9,"",'Bio Ass test Data'!R9-'Bioavailability Assessment Tool'!R9)</f>
        <v>-0.19615918471312091</v>
      </c>
      <c r="S9" s="173">
        <f>IF('Bio Ass test Data'!S9='Bioavailability Assessment Tool'!S9,"",'Bio Ass test Data'!S9-'Bioavailability Assessment Tool'!S9)</f>
        <v>-19.80709317123949</v>
      </c>
      <c r="T9" s="173">
        <f>IF('Bio Ass test Data'!T9='Bioavailability Assessment Tool'!T9,"",'Bio Ass test Data'!T9-'Bioavailability Assessment Tool'!T9)</f>
        <v>-1.8171645111228889</v>
      </c>
      <c r="U9" s="176" t="str">
        <f>IF('Bio Ass test Data'!U9='Bioavailability Assessment Tool'!U9,"",'Bio Ass test Data'!U9-'Bioavailability Assessment Tool'!U9)</f>
        <v/>
      </c>
      <c r="V9" s="176" t="str">
        <f>IF('Bio Ass test Data'!V9='Bioavailability Assessment Tool'!V9,"",'Bio Ass test Data'!V9-'Bioavailability Assessment Tool'!V9)</f>
        <v/>
      </c>
      <c r="W9" s="176">
        <f>IF('Bio Ass test Data'!W9='Bioavailability Assessment Tool'!W9,"",'Bio Ass test Data'!W9-'Bioavailability Assessment Tool'!W9)</f>
        <v>-3</v>
      </c>
      <c r="X9" s="176">
        <f>IF('Bio Ass test Data'!X9='Bioavailability Assessment Tool'!X9,"",'Bio Ass test Data'!X9-'Bioavailability Assessment Tool'!X9)</f>
        <v>-2.4390243902439025E-2</v>
      </c>
      <c r="Y9" s="373">
        <f>IF('Bio Ass test Data'!Y9='Bioavailability Assessment Tool'!Y9,"",'Bio Ass test Data'!Y9-'Bioavailability Assessment Tool'!Y9)</f>
        <v>-5.7455444754921796</v>
      </c>
      <c r="Z9" s="373">
        <f>IF('Bio Ass test Data'!Z9='Bioavailability Assessment Tool'!Z9,"",'Bio Ass test Data'!Z9-'Bioavailability Assessment Tool'!Z9)</f>
        <v>0.58955602634013038</v>
      </c>
      <c r="AA9" s="373">
        <f>IF('Bio Ass test Data'!AA9='Bioavailability Assessment Tool'!AA9,"",'Bio Ass test Data'!AA9-'Bioavailability Assessment Tool'!AA9)</f>
        <v>-2.0193843504065585</v>
      </c>
      <c r="AB9" s="373">
        <f>IF('Bio Ass test Data'!AB9='Bioavailability Assessment Tool'!AB9,"",'Bio Ass test Data'!AB9-'Bioavailability Assessment Tool'!AB9)</f>
        <v>-0.50484608760163963</v>
      </c>
    </row>
    <row r="10" spans="2:28" ht="13.8" thickBot="1" x14ac:dyDescent="0.3">
      <c r="B10" s="120">
        <v>6</v>
      </c>
      <c r="C10" s="481"/>
      <c r="D10" s="120"/>
      <c r="E10" s="120"/>
      <c r="F10" s="120">
        <v>15</v>
      </c>
      <c r="G10" s="120"/>
      <c r="H10" s="120"/>
      <c r="I10" s="120"/>
      <c r="J10" s="120">
        <v>8.5</v>
      </c>
      <c r="K10" s="120">
        <v>10</v>
      </c>
      <c r="L10" s="120">
        <v>60</v>
      </c>
      <c r="M10" s="170">
        <f>IF('Bio Ass test Data'!M10='Bioavailability Assessment Tool'!M10,"",'Bio Ass test Data'!M10-'Bioavailability Assessment Tool'!M10)</f>
        <v>-0.4174853213996812</v>
      </c>
      <c r="N10" s="170">
        <f>IF('Bio Ass test Data'!N10='Bioavailability Assessment Tool'!N10,"",'Bio Ass test Data'!N10-'Bioavailability Assessment Tool'!N10)</f>
        <v>1.8557307220740948E-3</v>
      </c>
      <c r="O10" s="170">
        <f>IF('Bio Ass test Data'!O10='Bioavailability Assessment Tool'!O10,"",'Bio Ass test Data'!O10-'Bioavailability Assessment Tool'!O10)</f>
        <v>0.90559280364514827</v>
      </c>
      <c r="P10" s="170">
        <f>IF('Bio Ass test Data'!P10='Bioavailability Assessment Tool'!P10,"",'Bio Ass test Data'!P10-'Bioavailability Assessment Tool'!P10)</f>
        <v>0.90559280364514827</v>
      </c>
      <c r="Q10" s="173">
        <f>IF('Bio Ass test Data'!Q10='Bioavailability Assessment Tool'!Q10,"",'Bio Ass test Data'!Q10-'Bioavailability Assessment Tool'!Q10)</f>
        <v>26.413141425809162</v>
      </c>
      <c r="R10" s="173">
        <f>IF('Bio Ass test Data'!R10='Bioavailability Assessment Tool'!R10,"",'Bio Ass test Data'!R10-'Bioavailability Assessment Tool'!R10)</f>
        <v>-0.18718301877935897</v>
      </c>
      <c r="S10" s="173">
        <f>IF('Bio Ass test Data'!S10='Bioavailability Assessment Tool'!S10,"",'Bio Ass test Data'!S10-'Bioavailability Assessment Tool'!S10)</f>
        <v>-0.42167444446584074</v>
      </c>
      <c r="T10" s="173">
        <f>IF('Bio Ass test Data'!T10='Bioavailability Assessment Tool'!T10,"",'Bio Ass test Data'!T10-'Bioavailability Assessment Tool'!T10)</f>
        <v>-3.8685728850077129E-2</v>
      </c>
      <c r="U10" s="176" t="str">
        <f>IF('Bio Ass test Data'!U10='Bioavailability Assessment Tool'!U10,"",'Bio Ass test Data'!U10-'Bioavailability Assessment Tool'!U10)</f>
        <v/>
      </c>
      <c r="V10" s="176" t="str">
        <f>IF('Bio Ass test Data'!V10='Bioavailability Assessment Tool'!V10,"",'Bio Ass test Data'!V10-'Bioavailability Assessment Tool'!V10)</f>
        <v/>
      </c>
      <c r="W10" s="176">
        <f>IF('Bio Ass test Data'!W10='Bioavailability Assessment Tool'!W10,"",'Bio Ass test Data'!W10-'Bioavailability Assessment Tool'!W10)</f>
        <v>-3</v>
      </c>
      <c r="X10" s="176">
        <f>IF('Bio Ass test Data'!X10='Bioavailability Assessment Tool'!X10,"",'Bio Ass test Data'!X10-'Bioavailability Assessment Tool'!X10)</f>
        <v>-2.4390243902439025E-2</v>
      </c>
      <c r="Y10" s="373">
        <f>IF('Bio Ass test Data'!Y10='Bioavailability Assessment Tool'!Y10,"",'Bio Ass test Data'!Y10-'Bioavailability Assessment Tool'!Y10)</f>
        <v>-2.9943794536371797</v>
      </c>
      <c r="Z10" s="373">
        <f>IF('Bio Ass test Data'!Z10='Bioavailability Assessment Tool'!Z10,"",'Bio Ass test Data'!Z10-'Bioavailability Assessment Tool'!Z10)</f>
        <v>0.18204635757201759</v>
      </c>
      <c r="AA10" s="373">
        <f>IF('Bio Ass test Data'!AA10='Bioavailability Assessment Tool'!AA10,"",'Bio Ass test Data'!AA10-'Bioavailability Assessment Tool'!AA10)</f>
        <v>-2.1999796988169011</v>
      </c>
      <c r="AB10" s="373">
        <f>IF('Bio Ass test Data'!AB10='Bioavailability Assessment Tool'!AB10,"",'Bio Ass test Data'!AB10-'Bioavailability Assessment Tool'!AB10)</f>
        <v>-0.54999492470422529</v>
      </c>
    </row>
    <row r="11" spans="2:28" ht="13.8" thickBot="1" x14ac:dyDescent="0.3">
      <c r="B11" s="120">
        <v>7</v>
      </c>
      <c r="C11" s="481"/>
      <c r="D11" s="120"/>
      <c r="E11" s="120"/>
      <c r="F11" s="120">
        <v>15</v>
      </c>
      <c r="G11" s="120"/>
      <c r="H11" s="120"/>
      <c r="I11" s="120"/>
      <c r="J11" s="120">
        <v>7</v>
      </c>
      <c r="K11" s="120">
        <v>10</v>
      </c>
      <c r="L11" s="120">
        <v>3</v>
      </c>
      <c r="M11" s="170">
        <f>IF('Bio Ass test Data'!M11='Bioavailability Assessment Tool'!M11,"",'Bio Ass test Data'!M11-'Bioavailability Assessment Tool'!M11)</f>
        <v>23.191270952627576</v>
      </c>
      <c r="N11" s="170">
        <f>IF('Bio Ass test Data'!N11='Bioavailability Assessment Tool'!N11,"",'Bio Ass test Data'!N11-'Bioavailability Assessment Tool'!N11)</f>
        <v>-3.970824489113349E-2</v>
      </c>
      <c r="O11" s="170">
        <f>IF('Bio Ass test Data'!O11='Bioavailability Assessment Tool'!O11,"",'Bio Ass test Data'!O11-'Bioavailability Assessment Tool'!O11)</f>
        <v>0.30251553808166753</v>
      </c>
      <c r="P11" s="170">
        <f>IF('Bio Ass test Data'!P11='Bioavailability Assessment Tool'!P11,"",'Bio Ass test Data'!P11-'Bioavailability Assessment Tool'!P11)</f>
        <v>0.30251553808166753</v>
      </c>
      <c r="Q11" s="173">
        <f>IF('Bio Ass test Data'!Q11='Bioavailability Assessment Tool'!Q11,"",'Bio Ass test Data'!Q11-'Bioavailability Assessment Tool'!Q11)</f>
        <v>13.728413303782506</v>
      </c>
      <c r="R11" s="173">
        <f>IF('Bio Ass test Data'!R11='Bioavailability Assessment Tool'!R11,"",'Bio Ass test Data'!R11-'Bioavailability Assessment Tool'!R11)</f>
        <v>-0.12674002873366585</v>
      </c>
      <c r="S11" s="173">
        <f>IF('Bio Ass test Data'!S11='Bioavailability Assessment Tool'!S11,"",'Bio Ass test Data'!S11-'Bioavailability Assessment Tool'!S11)</f>
        <v>-0.38685728850077128</v>
      </c>
      <c r="T11" s="173">
        <f>IF('Bio Ass test Data'!T11='Bioavailability Assessment Tool'!T11,"",'Bio Ass test Data'!T11-'Bioavailability Assessment Tool'!T11)</f>
        <v>-3.549149435786892E-2</v>
      </c>
      <c r="U11" s="176">
        <f>IF('Bio Ass test Data'!U11='Bioavailability Assessment Tool'!U11,"",'Bio Ass test Data'!U11-'Bioavailability Assessment Tool'!U11)</f>
        <v>23.692617259699347</v>
      </c>
      <c r="V11" s="176">
        <f>IF('Bio Ass test Data'!V11='Bioavailability Assessment Tool'!V11,"",'Bio Ass test Data'!V11-'Bioavailability Assessment Tool'!V11)</f>
        <v>-0.1615119949612378</v>
      </c>
      <c r="W11" s="176">
        <f>IF('Bio Ass test Data'!W11='Bioavailability Assessment Tool'!W11,"",'Bio Ass test Data'!W11-'Bioavailability Assessment Tool'!W11)</f>
        <v>-3</v>
      </c>
      <c r="X11" s="176">
        <f>IF('Bio Ass test Data'!X11='Bioavailability Assessment Tool'!X11,"",'Bio Ass test Data'!X11-'Bioavailability Assessment Tool'!X11)</f>
        <v>-2.4390243902439025E-2</v>
      </c>
      <c r="Y11" s="373">
        <f>IF('Bio Ass test Data'!Y11='Bioavailability Assessment Tool'!Y11,"",'Bio Ass test Data'!Y11-'Bioavailability Assessment Tool'!Y11)</f>
        <v>14.225803632147821</v>
      </c>
      <c r="Z11" s="373">
        <f>IF('Bio Ass test Data'!Z11='Bioavailability Assessment Tool'!Z11,"",'Bio Ass test Data'!Z11-'Bioavailability Assessment Tool'!Z11)</f>
        <v>-0.24357809769667568</v>
      </c>
      <c r="AA11" s="373">
        <f>IF('Bio Ass test Data'!AA11='Bioavailability Assessment Tool'!AA11,"",'Bio Ass test Data'!AA11-'Bioavailability Assessment Tool'!AA11)</f>
        <v>-2.1630397411875126</v>
      </c>
      <c r="AB11" s="373">
        <f>IF('Bio Ass test Data'!AB11='Bioavailability Assessment Tool'!AB11,"",'Bio Ass test Data'!AB11-'Bioavailability Assessment Tool'!AB11)</f>
        <v>-0.54075993529687816</v>
      </c>
    </row>
    <row r="12" spans="2:28" ht="13.8" thickBot="1" x14ac:dyDescent="0.3">
      <c r="B12" s="120">
        <v>8</v>
      </c>
      <c r="C12" s="481"/>
      <c r="D12" s="120"/>
      <c r="E12" s="120"/>
      <c r="F12" s="120">
        <v>15</v>
      </c>
      <c r="G12" s="120"/>
      <c r="H12" s="120"/>
      <c r="I12" s="120"/>
      <c r="J12" s="120">
        <v>7</v>
      </c>
      <c r="K12" s="120">
        <v>10</v>
      </c>
      <c r="L12" s="120">
        <v>3.1</v>
      </c>
      <c r="M12" s="170">
        <f>IF('Bio Ass test Data'!M12='Bioavailability Assessment Tool'!M12,"",'Bio Ass test Data'!M12-'Bioavailability Assessment Tool'!M12)</f>
        <v>23.196749100747908</v>
      </c>
      <c r="N12" s="170">
        <f>IF('Bio Ass test Data'!N12='Bioavailability Assessment Tool'!N12,"",'Bio Ass test Data'!N12-'Bioavailability Assessment Tool'!N12)</f>
        <v>-3.9711959372520832E-2</v>
      </c>
      <c r="O12" s="170">
        <f>IF('Bio Ass test Data'!O12='Bioavailability Assessment Tool'!O12,"",'Bio Ass test Data'!O12-'Bioavailability Assessment Tool'!O12)</f>
        <v>0.2281627997088079</v>
      </c>
      <c r="P12" s="170">
        <f>IF('Bio Ass test Data'!P12='Bioavailability Assessment Tool'!P12,"",'Bio Ass test Data'!P12-'Bioavailability Assessment Tool'!P12)</f>
        <v>0.2281627997088079</v>
      </c>
      <c r="Q12" s="173">
        <f>IF('Bio Ass test Data'!Q12='Bioavailability Assessment Tool'!Q12,"",'Bio Ass test Data'!Q12-'Bioavailability Assessment Tool'!Q12)</f>
        <v>13.656320320520795</v>
      </c>
      <c r="R12" s="173">
        <f>IF('Bio Ass test Data'!R12='Bioavailability Assessment Tool'!R12,"",'Bio Ass test Data'!R12-'Bioavailability Assessment Tool'!R12)</f>
        <v>-0.12629174533665238</v>
      </c>
      <c r="S12" s="173">
        <f>IF('Bio Ass test Data'!S12='Bioavailability Assessment Tool'!S12,"",'Bio Ass test Data'!S12-'Bioavailability Assessment Tool'!S12)</f>
        <v>-0.67700025487634974</v>
      </c>
      <c r="T12" s="173">
        <f>IF('Bio Ass test Data'!T12='Bioavailability Assessment Tool'!T12,"",'Bio Ass test Data'!T12-'Bioavailability Assessment Tool'!T12)</f>
        <v>-6.2110115126270619E-2</v>
      </c>
      <c r="U12" s="176">
        <f>IF('Bio Ass test Data'!U12='Bioavailability Assessment Tool'!U12,"",'Bio Ass test Data'!U12-'Bioavailability Assessment Tool'!U12)</f>
        <v>30.839473701421468</v>
      </c>
      <c r="V12" s="176">
        <f>IF('Bio Ass test Data'!V12='Bioavailability Assessment Tool'!V12,"",'Bio Ass test Data'!V12-'Bioavailability Assessment Tool'!V12)</f>
        <v>-0.20046528345043679</v>
      </c>
      <c r="W12" s="176">
        <f>IF('Bio Ass test Data'!W12='Bioavailability Assessment Tool'!W12,"",'Bio Ass test Data'!W12-'Bioavailability Assessment Tool'!W12)</f>
        <v>-4.46</v>
      </c>
      <c r="X12" s="176">
        <f>IF('Bio Ass test Data'!X12='Bioavailability Assessment Tool'!X12,"",'Bio Ass test Data'!X12-'Bioavailability Assessment Tool'!X12)</f>
        <v>-3.6260162601626018E-2</v>
      </c>
      <c r="Y12" s="373">
        <f>IF('Bio Ass test Data'!Y12='Bioavailability Assessment Tool'!Y12,"",'Bio Ass test Data'!Y12-'Bioavailability Assessment Tool'!Y12)</f>
        <v>14.191182084525019</v>
      </c>
      <c r="Z12" s="373">
        <f>IF('Bio Ass test Data'!Z12='Bioavailability Assessment Tool'!Z12,"",'Bio Ass test Data'!Z12-'Bioavailability Assessment Tool'!Z12)</f>
        <v>-0.24333674661398713</v>
      </c>
      <c r="AA12" s="373">
        <f>IF('Bio Ass test Data'!AA12='Bioavailability Assessment Tool'!AA12,"",'Bio Ass test Data'!AA12-'Bioavailability Assessment Tool'!AA12)</f>
        <v>-1.8839378390988015</v>
      </c>
      <c r="AB12" s="373">
        <f>IF('Bio Ass test Data'!AB12='Bioavailability Assessment Tool'!AB12,"",'Bio Ass test Data'!AB12-'Bioavailability Assessment Tool'!AB12)</f>
        <v>-0.47098445977470038</v>
      </c>
    </row>
    <row r="13" spans="2:28" ht="13.8" thickBot="1" x14ac:dyDescent="0.3">
      <c r="B13" s="120">
        <v>9</v>
      </c>
      <c r="C13" s="481"/>
      <c r="D13" s="120"/>
      <c r="E13" s="120"/>
      <c r="F13" s="120">
        <v>15</v>
      </c>
      <c r="G13" s="120"/>
      <c r="H13" s="120"/>
      <c r="I13" s="120"/>
      <c r="J13" s="120">
        <v>7</v>
      </c>
      <c r="K13" s="120">
        <v>10</v>
      </c>
      <c r="L13" s="120">
        <v>3.3</v>
      </c>
      <c r="M13" s="170">
        <f>IF('Bio Ass test Data'!M13='Bioavailability Assessment Tool'!M13,"",'Bio Ass test Data'!M13-'Bioavailability Assessment Tool'!M13)</f>
        <v>23.207699475967658</v>
      </c>
      <c r="N13" s="170">
        <f>IF('Bio Ass test Data'!N13='Bioavailability Assessment Tool'!N13,"",'Bio Ass test Data'!N13-'Bioavailability Assessment Tool'!N13)</f>
        <v>-3.9719381145334916E-2</v>
      </c>
      <c r="O13" s="170">
        <f>IF('Bio Ass test Data'!O13='Bioavailability Assessment Tool'!O13,"",'Bio Ass test Data'!O13-'Bioavailability Assessment Tool'!O13)</f>
        <v>0.39045292643125362</v>
      </c>
      <c r="P13" s="170">
        <f>IF('Bio Ass test Data'!P13='Bioavailability Assessment Tool'!P13,"",'Bio Ass test Data'!P13-'Bioavailability Assessment Tool'!P13)</f>
        <v>0.39045292643125362</v>
      </c>
      <c r="Q13" s="173">
        <f>IF('Bio Ass test Data'!Q13='Bioavailability Assessment Tool'!Q13,"",'Bio Ass test Data'!Q13-'Bioavailability Assessment Tool'!Q13)</f>
        <v>13.518860625367711</v>
      </c>
      <c r="R13" s="173">
        <f>IF('Bio Ass test Data'!R13='Bioavailability Assessment Tool'!R13,"",'Bio Ass test Data'!R13-'Bioavailability Assessment Tool'!R13)</f>
        <v>-0.12543270751815483</v>
      </c>
      <c r="S13" s="173" t="str">
        <f>IF('Bio Ass test Data'!S13='Bioavailability Assessment Tool'!S13,"",'Bio Ass test Data'!S13-'Bioavailability Assessment Tool'!S13)</f>
        <v/>
      </c>
      <c r="T13" s="173" t="str">
        <f>IF('Bio Ass test Data'!T13='Bioavailability Assessment Tool'!T13,"",'Bio Ass test Data'!T13-'Bioavailability Assessment Tool'!T13)</f>
        <v/>
      </c>
      <c r="U13" s="176">
        <f>IF('Bio Ass test Data'!U13='Bioavailability Assessment Tool'!U13,"",'Bio Ass test Data'!U13-'Bioavailability Assessment Tool'!U13)</f>
        <v>44.850160791892478</v>
      </c>
      <c r="V13" s="176">
        <f>IF('Bio Ass test Data'!V13='Bioavailability Assessment Tool'!V13,"",'Bio Ass test Data'!V13-'Bioavailability Assessment Tool'!V13)</f>
        <v>-0.26720356167843984</v>
      </c>
      <c r="W13" s="176" t="str">
        <f>IF('Bio Ass test Data'!W13='Bioavailability Assessment Tool'!W13,"",'Bio Ass test Data'!W13-'Bioavailability Assessment Tool'!W13)</f>
        <v/>
      </c>
      <c r="X13" s="176" t="str">
        <f>IF('Bio Ass test Data'!X13='Bioavailability Assessment Tool'!X13,"",'Bio Ass test Data'!X13-'Bioavailability Assessment Tool'!X13)</f>
        <v/>
      </c>
      <c r="Y13" s="373">
        <f>IF('Bio Ass test Data'!Y13='Bioavailability Assessment Tool'!Y13,"",'Bio Ass test Data'!Y13-'Bioavailability Assessment Tool'!Y13)</f>
        <v>14.12252578372202</v>
      </c>
      <c r="Z13" s="373">
        <f>IF('Bio Ass test Data'!Z13='Bioavailability Assessment Tool'!Z13,"",'Bio Ass test Data'!Z13-'Bioavailability Assessment Tool'!Z13)</f>
        <v>-0.24285606409873484</v>
      </c>
      <c r="AA13" s="373" t="str">
        <f>IF('Bio Ass test Data'!AA13='Bioavailability Assessment Tool'!AA13,"",'Bio Ass test Data'!AA13-'Bioavailability Assessment Tool'!AA13)</f>
        <v/>
      </c>
      <c r="AB13" s="373" t="str">
        <f>IF('Bio Ass test Data'!AB13='Bioavailability Assessment Tool'!AB13,"",'Bio Ass test Data'!AB13-'Bioavailability Assessment Tool'!AB13)</f>
        <v/>
      </c>
    </row>
    <row r="14" spans="2:28" ht="13.8" thickBot="1" x14ac:dyDescent="0.3">
      <c r="B14" s="120">
        <v>10</v>
      </c>
      <c r="C14" s="481"/>
      <c r="D14" s="120"/>
      <c r="E14" s="120"/>
      <c r="F14" s="120">
        <v>15</v>
      </c>
      <c r="G14" s="120"/>
      <c r="H14" s="120"/>
      <c r="I14" s="120"/>
      <c r="J14" s="120">
        <v>7</v>
      </c>
      <c r="K14" s="120">
        <v>10</v>
      </c>
      <c r="L14" s="120">
        <v>92</v>
      </c>
      <c r="M14" s="170">
        <f>IF('Bio Ass test Data'!M14='Bioavailability Assessment Tool'!M14,"",'Bio Ass test Data'!M14-'Bioavailability Assessment Tool'!M14)</f>
        <v>27.3235328266328</v>
      </c>
      <c r="N14" s="170">
        <f>IF('Bio Ass test Data'!N14='Bioavailability Assessment Tool'!N14,"",'Bio Ass test Data'!N14-'Bioavailability Assessment Tool'!N14)</f>
        <v>-4.223828549938588E-2</v>
      </c>
      <c r="O14" s="170">
        <f>IF('Bio Ass test Data'!O14='Bioavailability Assessment Tool'!O14,"",'Bio Ass test Data'!O14-'Bioavailability Assessment Tool'!O14)</f>
        <v>0.19092540356823964</v>
      </c>
      <c r="P14" s="170">
        <f>IF('Bio Ass test Data'!P14='Bioavailability Assessment Tool'!P14,"",'Bio Ass test Data'!P14-'Bioavailability Assessment Tool'!P14)</f>
        <v>0.19092540356823964</v>
      </c>
      <c r="Q14" s="173">
        <f>IF('Bio Ass test Data'!Q14='Bioavailability Assessment Tool'!Q14,"",'Bio Ass test Data'!Q14-'Bioavailability Assessment Tool'!Q14)</f>
        <v>6.2020844122729564</v>
      </c>
      <c r="R14" s="173">
        <f>IF('Bio Ass test Data'!R14='Bioavailability Assessment Tool'!R14,"",'Bio Ass test Data'!R14-'Bioavailability Assessment Tool'!R14)</f>
        <v>-6.9792660352649472E-2</v>
      </c>
      <c r="S14" s="173">
        <f>IF('Bio Ass test Data'!S14='Bioavailability Assessment Tool'!S14,"",'Bio Ass test Data'!S14-'Bioavailability Assessment Tool'!S14)</f>
        <v>-0.38685728850077128</v>
      </c>
      <c r="T14" s="173">
        <f>IF('Bio Ass test Data'!T14='Bioavailability Assessment Tool'!T14,"",'Bio Ass test Data'!T14-'Bioavailability Assessment Tool'!T14)</f>
        <v>-3.549149435786892E-2</v>
      </c>
      <c r="U14" s="176">
        <f>IF('Bio Ass test Data'!U14='Bioavailability Assessment Tool'!U14,"",'Bio Ass test Data'!U14-'Bioavailability Assessment Tool'!U14)</f>
        <v>1398.5541664600953</v>
      </c>
      <c r="V14" s="176">
        <f>IF('Bio Ass test Data'!V14='Bioavailability Assessment Tool'!V14,"",'Bio Ass test Data'!V14-'Bioavailability Assessment Tool'!V14)</f>
        <v>-0.91916160284575332</v>
      </c>
      <c r="W14" s="176">
        <f>IF('Bio Ass test Data'!W14='Bioavailability Assessment Tool'!W14,"",'Bio Ass test Data'!W14-'Bioavailability Assessment Tool'!W14)</f>
        <v>-3</v>
      </c>
      <c r="X14" s="176">
        <f>IF('Bio Ass test Data'!X14='Bioavailability Assessment Tool'!X14,"",'Bio Ass test Data'!X14-'Bioavailability Assessment Tool'!X14)</f>
        <v>-2.4390243902439025E-2</v>
      </c>
      <c r="Y14" s="373">
        <f>IF('Bio Ass test Data'!Y14='Bioavailability Assessment Tool'!Y14,"",'Bio Ass test Data'!Y14-'Bioavailability Assessment Tool'!Y14)</f>
        <v>18.672373211591918</v>
      </c>
      <c r="Z14" s="373">
        <f>IF('Bio Ass test Data'!Z14='Bioavailability Assessment Tool'!Z14,"",'Bio Ass test Data'!Z14-'Bioavailability Assessment Tool'!Z14)</f>
        <v>-0.26968770699582778</v>
      </c>
      <c r="AA14" s="373">
        <f>IF('Bio Ass test Data'!AA14='Bioavailability Assessment Tool'!AA14,"",'Bio Ass test Data'!AA14-'Bioavailability Assessment Tool'!AA14)</f>
        <v>-0.88245454336871965</v>
      </c>
      <c r="AB14" s="373">
        <f>IF('Bio Ass test Data'!AB14='Bioavailability Assessment Tool'!AB14,"",'Bio Ass test Data'!AB14-'Bioavailability Assessment Tool'!AB14)</f>
        <v>-0.22061363584217991</v>
      </c>
    </row>
    <row r="15" spans="2:28" ht="13.8" thickBot="1" x14ac:dyDescent="0.3">
      <c r="B15" s="120">
        <v>11</v>
      </c>
      <c r="C15" s="481"/>
      <c r="D15" s="120"/>
      <c r="E15" s="120"/>
      <c r="F15" s="120">
        <v>15</v>
      </c>
      <c r="G15" s="120"/>
      <c r="H15" s="120"/>
      <c r="I15" s="120"/>
      <c r="J15" s="120">
        <v>7</v>
      </c>
      <c r="K15" s="120">
        <v>10</v>
      </c>
      <c r="L15" s="120">
        <v>93</v>
      </c>
      <c r="M15" s="170">
        <f>IF('Bio Ass test Data'!M15='Bioavailability Assessment Tool'!M15,"",'Bio Ass test Data'!M15-'Bioavailability Assessment Tool'!M15)</f>
        <v>27.361940243942172</v>
      </c>
      <c r="N15" s="170">
        <f>IF('Bio Ass test Data'!N15='Bioavailability Assessment Tool'!N15,"",'Bio Ass test Data'!N15-'Bioavailability Assessment Tool'!N15)</f>
        <v>-4.2259497227598003E-2</v>
      </c>
      <c r="O15" s="170">
        <f>IF('Bio Ass test Data'!O15='Bioavailability Assessment Tool'!O15,"",'Bio Ass test Data'!O15-'Bioavailability Assessment Tool'!O15)</f>
        <v>0.1919222191698729</v>
      </c>
      <c r="P15" s="170">
        <f>IF('Bio Ass test Data'!P15='Bioavailability Assessment Tool'!P15,"",'Bio Ass test Data'!P15-'Bioavailability Assessment Tool'!P15)</f>
        <v>0.1919222191698729</v>
      </c>
      <c r="Q15" s="173">
        <f>IF('Bio Ass test Data'!Q15='Bioavailability Assessment Tool'!Q15,"",'Bio Ass test Data'!Q15-'Bioavailability Assessment Tool'!Q15)</f>
        <v>6.1783151105004954</v>
      </c>
      <c r="R15" s="173">
        <f>IF('Bio Ass test Data'!R15='Bioavailability Assessment Tool'!R15,"",'Bio Ass test Data'!R15-'Bioavailability Assessment Tool'!R15)</f>
        <v>-6.9573285977566179E-2</v>
      </c>
      <c r="S15" s="173">
        <f>IF('Bio Ass test Data'!S15='Bioavailability Assessment Tool'!S15,"",'Bio Ass test Data'!S15-'Bioavailability Assessment Tool'!S15)</f>
        <v>-0.38685728850077128</v>
      </c>
      <c r="T15" s="173">
        <f>IF('Bio Ass test Data'!T15='Bioavailability Assessment Tool'!T15,"",'Bio Ass test Data'!T15-'Bioavailability Assessment Tool'!T15)</f>
        <v>-3.549149435786892E-2</v>
      </c>
      <c r="U15" s="176">
        <f>IF('Bio Ass test Data'!U15='Bioavailability Assessment Tool'!U15,"",'Bio Ass test Data'!U15-'Bioavailability Assessment Tool'!U15)</f>
        <v>1398.5541664600953</v>
      </c>
      <c r="V15" s="176">
        <f>IF('Bio Ass test Data'!V15='Bioavailability Assessment Tool'!V15,"",'Bio Ass test Data'!V15-'Bioavailability Assessment Tool'!V15)</f>
        <v>-0.91916160284575332</v>
      </c>
      <c r="W15" s="176">
        <f>IF('Bio Ass test Data'!W15='Bioavailability Assessment Tool'!W15,"",'Bio Ass test Data'!W15-'Bioavailability Assessment Tool'!W15)</f>
        <v>-3</v>
      </c>
      <c r="X15" s="176">
        <f>IF('Bio Ass test Data'!X15='Bioavailability Assessment Tool'!X15,"",'Bio Ass test Data'!X15-'Bioavailability Assessment Tool'!X15)</f>
        <v>-2.4390243902439025E-2</v>
      </c>
      <c r="Y15" s="373">
        <f>IF('Bio Ass test Data'!Y15='Bioavailability Assessment Tool'!Y15,"",'Bio Ass test Data'!Y15-'Bioavailability Assessment Tool'!Y15)</f>
        <v>18.672373211591918</v>
      </c>
      <c r="Z15" s="373">
        <f>IF('Bio Ass test Data'!Z15='Bioavailability Assessment Tool'!Z15,"",'Bio Ass test Data'!Z15-'Bioavailability Assessment Tool'!Z15)</f>
        <v>-0.26968770699582778</v>
      </c>
      <c r="AA15" s="373">
        <f>IF('Bio Ass test Data'!AA15='Bioavailability Assessment Tool'!AA15,"",'Bio Ass test Data'!AA15-'Bioavailability Assessment Tool'!AA15)</f>
        <v>-0.87424566389552227</v>
      </c>
      <c r="AB15" s="373">
        <f>IF('Bio Ass test Data'!AB15='Bioavailability Assessment Tool'!AB15,"",'Bio Ass test Data'!AB15-'Bioavailability Assessment Tool'!AB15)</f>
        <v>-0.21856141597388057</v>
      </c>
    </row>
    <row r="16" spans="2:28" ht="13.8" thickBot="1" x14ac:dyDescent="0.3">
      <c r="B16" s="120">
        <v>12</v>
      </c>
      <c r="C16" s="481"/>
      <c r="D16" s="120"/>
      <c r="E16" s="120"/>
      <c r="F16" s="120">
        <v>15</v>
      </c>
      <c r="G16" s="120"/>
      <c r="H16" s="120"/>
      <c r="I16" s="120"/>
      <c r="J16" s="120">
        <v>7</v>
      </c>
      <c r="K16" s="120">
        <v>10</v>
      </c>
      <c r="L16" s="120">
        <v>95</v>
      </c>
      <c r="M16" s="170">
        <f>IF('Bio Ass test Data'!M16='Bioavailability Assessment Tool'!M16,"",'Bio Ass test Data'!M16-'Bioavailability Assessment Tool'!M16)</f>
        <v>27.361940243942172</v>
      </c>
      <c r="N16" s="170">
        <f>IF('Bio Ass test Data'!N16='Bioavailability Assessment Tool'!N16,"",'Bio Ass test Data'!N16-'Bioavailability Assessment Tool'!N16)</f>
        <v>-4.2259497227598003E-2</v>
      </c>
      <c r="O16" s="170">
        <f>IF('Bio Ass test Data'!O16='Bioavailability Assessment Tool'!O16,"",'Bio Ass test Data'!O16-'Bioavailability Assessment Tool'!O16)</f>
        <v>0.33262631232508177</v>
      </c>
      <c r="P16" s="170">
        <f>IF('Bio Ass test Data'!P16='Bioavailability Assessment Tool'!P16,"",'Bio Ass test Data'!P16-'Bioavailability Assessment Tool'!P16)</f>
        <v>0.33262631232508177</v>
      </c>
      <c r="Q16" s="173">
        <f>IF('Bio Ass test Data'!Q16='Bioavailability Assessment Tool'!Q16,"",'Bio Ass test Data'!Q16-'Bioavailability Assessment Tool'!Q16)</f>
        <v>6.1315337924557589</v>
      </c>
      <c r="R16" s="173">
        <f>IF('Bio Ass test Data'!R16='Bioavailability Assessment Tool'!R16,"",'Bio Ass test Data'!R16-'Bioavailability Assessment Tool'!R16)</f>
        <v>-6.9140638569866963E-2</v>
      </c>
      <c r="S16" s="173">
        <f>IF('Bio Ass test Data'!S16='Bioavailability Assessment Tool'!S16,"",'Bio Ass test Data'!S16-'Bioavailability Assessment Tool'!S16)</f>
        <v>-0.38685728850077128</v>
      </c>
      <c r="T16" s="173">
        <f>IF('Bio Ass test Data'!T16='Bioavailability Assessment Tool'!T16,"",'Bio Ass test Data'!T16-'Bioavailability Assessment Tool'!T16)</f>
        <v>-3.549149435786892E-2</v>
      </c>
      <c r="U16" s="176">
        <f>IF('Bio Ass test Data'!U16='Bioavailability Assessment Tool'!U16,"",'Bio Ass test Data'!U16-'Bioavailability Assessment Tool'!U16)</f>
        <v>1398.5541664600953</v>
      </c>
      <c r="V16" s="176">
        <f>IF('Bio Ass test Data'!V16='Bioavailability Assessment Tool'!V16,"",'Bio Ass test Data'!V16-'Bioavailability Assessment Tool'!V16)</f>
        <v>-0.91916160284575332</v>
      </c>
      <c r="W16" s="176">
        <f>IF('Bio Ass test Data'!W16='Bioavailability Assessment Tool'!W16,"",'Bio Ass test Data'!W16-'Bioavailability Assessment Tool'!W16)</f>
        <v>-3.26</v>
      </c>
      <c r="X16" s="176">
        <f>IF('Bio Ass test Data'!X16='Bioavailability Assessment Tool'!X16,"",'Bio Ass test Data'!X16-'Bioavailability Assessment Tool'!X16)</f>
        <v>-2.6504065040650403E-2</v>
      </c>
      <c r="Y16" s="373">
        <f>IF('Bio Ass test Data'!Y16='Bioavailability Assessment Tool'!Y16,"",'Bio Ass test Data'!Y16-'Bioavailability Assessment Tool'!Y16)</f>
        <v>18.672373211591918</v>
      </c>
      <c r="Z16" s="373">
        <f>IF('Bio Ass test Data'!Z16='Bioavailability Assessment Tool'!Z16,"",'Bio Ass test Data'!Z16-'Bioavailability Assessment Tool'!Z16)</f>
        <v>-0.26968770699582778</v>
      </c>
      <c r="AA16" s="373">
        <f>IF('Bio Ass test Data'!AA16='Bioavailability Assessment Tool'!AA16,"",'Bio Ass test Data'!AA16-'Bioavailability Assessment Tool'!AA16)</f>
        <v>-1.6540892138492747</v>
      </c>
      <c r="AB16" s="373">
        <f>IF('Bio Ass test Data'!AB16='Bioavailability Assessment Tool'!AB16,"",'Bio Ass test Data'!AB16-'Bioavailability Assessment Tool'!AB16)</f>
        <v>-0.41352230346231866</v>
      </c>
    </row>
    <row r="17" spans="2:28" ht="13.8" thickBot="1" x14ac:dyDescent="0.3">
      <c r="B17" s="120">
        <v>13</v>
      </c>
      <c r="C17" s="481"/>
      <c r="D17" s="120"/>
      <c r="E17" s="120"/>
      <c r="F17" s="120">
        <v>15</v>
      </c>
      <c r="G17" s="120"/>
      <c r="H17" s="120"/>
      <c r="I17" s="120"/>
      <c r="J17" s="120">
        <v>7</v>
      </c>
      <c r="K17" s="120">
        <v>10</v>
      </c>
      <c r="L17" s="120">
        <v>60</v>
      </c>
      <c r="M17" s="170">
        <f>IF('Bio Ass test Data'!M17='Bioavailability Assessment Tool'!M17,"",'Bio Ass test Data'!M17-'Bioavailability Assessment Tool'!M17)</f>
        <v>26.003581834701663</v>
      </c>
      <c r="N17" s="170">
        <f>IF('Bio Ass test Data'!N17='Bioavailability Assessment Tool'!N17,"",'Bio Ass test Data'!N17-'Bioavailability Assessment Tool'!N17)</f>
        <v>-4.1485273145956361E-2</v>
      </c>
      <c r="O17" s="170">
        <f>IF('Bio Ass test Data'!O17='Bioavailability Assessment Tool'!O17,"",'Bio Ass test Data'!O17-'Bioavailability Assessment Tool'!O17)</f>
        <v>0.16803080922449148</v>
      </c>
      <c r="P17" s="170">
        <f>IF('Bio Ass test Data'!P17='Bioavailability Assessment Tool'!P17,"",'Bio Ass test Data'!P17-'Bioavailability Assessment Tool'!P17)</f>
        <v>0.16803080922449148</v>
      </c>
      <c r="Q17" s="173">
        <f>IF('Bio Ass test Data'!Q17='Bioavailability Assessment Tool'!Q17,"",'Bio Ass test Data'!Q17-'Bioavailability Assessment Tool'!Q17)</f>
        <v>7.1418794935880463</v>
      </c>
      <c r="R17" s="173">
        <f>IF('Bio Ass test Data'!R17='Bioavailability Assessment Tool'!R17,"",'Bio Ass test Data'!R17-'Bioavailability Assessment Tool'!R17)</f>
        <v>-7.8229683357472268E-2</v>
      </c>
      <c r="S17" s="173">
        <f>IF('Bio Ass test Data'!S17='Bioavailability Assessment Tool'!S17,"",'Bio Ass test Data'!S17-'Bioavailability Assessment Tool'!S17)</f>
        <v>-0.38685728850077128</v>
      </c>
      <c r="T17" s="173">
        <f>IF('Bio Ass test Data'!T17='Bioavailability Assessment Tool'!T17,"",'Bio Ass test Data'!T17-'Bioavailability Assessment Tool'!T17)</f>
        <v>-3.549149435786892E-2</v>
      </c>
      <c r="U17" s="176">
        <f>IF('Bio Ass test Data'!U17='Bioavailability Assessment Tool'!U17,"",'Bio Ass test Data'!U17-'Bioavailability Assessment Tool'!U17)</f>
        <v>776.8961993466969</v>
      </c>
      <c r="V17" s="176">
        <f>IF('Bio Ass test Data'!V17='Bioavailability Assessment Tool'!V17,"",'Bio Ass test Data'!V17-'Bioavailability Assessment Tool'!V17)</f>
        <v>-0.86331756919376357</v>
      </c>
      <c r="W17" s="176">
        <f>IF('Bio Ass test Data'!W17='Bioavailability Assessment Tool'!W17,"",'Bio Ass test Data'!W17-'Bioavailability Assessment Tool'!W17)</f>
        <v>-3</v>
      </c>
      <c r="X17" s="176">
        <f>IF('Bio Ass test Data'!X17='Bioavailability Assessment Tool'!X17,"",'Bio Ass test Data'!X17-'Bioavailability Assessment Tool'!X17)</f>
        <v>-2.4390243902439025E-2</v>
      </c>
      <c r="Y17" s="373">
        <f>IF('Bio Ass test Data'!Y17='Bioavailability Assessment Tool'!Y17,"",'Bio Ass test Data'!Y17-'Bioavailability Assessment Tool'!Y17)</f>
        <v>15.16869579520572</v>
      </c>
      <c r="Z17" s="373">
        <f>IF('Bio Ass test Data'!Z17='Bioavailability Assessment Tool'!Z17,"",'Bio Ass test Data'!Z17-'Bioavailability Assessment Tool'!Z17)</f>
        <v>-0.24989322210014919</v>
      </c>
      <c r="AA17" s="373">
        <f>IF('Bio Ass test Data'!AA17='Bioavailability Assessment Tool'!AA17,"",'Bio Ass test Data'!AA17-'Bioavailability Assessment Tool'!AA17)</f>
        <v>-1.3873006309703593</v>
      </c>
      <c r="AB17" s="373">
        <f>IF('Bio Ass test Data'!AB17='Bioavailability Assessment Tool'!AB17,"",'Bio Ass test Data'!AB17-'Bioavailability Assessment Tool'!AB17)</f>
        <v>-0.34682515774258982</v>
      </c>
    </row>
    <row r="18" spans="2:28" ht="13.8" thickBot="1" x14ac:dyDescent="0.3">
      <c r="B18" s="120">
        <v>14</v>
      </c>
      <c r="C18" s="481"/>
      <c r="D18" s="120"/>
      <c r="E18" s="120"/>
      <c r="F18" s="120">
        <v>15</v>
      </c>
      <c r="G18" s="120"/>
      <c r="H18" s="120"/>
      <c r="I18" s="120"/>
      <c r="J18" s="120">
        <v>7</v>
      </c>
      <c r="K18" s="120">
        <v>11</v>
      </c>
      <c r="L18" s="120">
        <v>60</v>
      </c>
      <c r="M18" s="170">
        <f>IF('Bio Ass test Data'!M18='Bioavailability Assessment Tool'!M18,"",'Bio Ass test Data'!M18-'Bioavailability Assessment Tool'!M18)</f>
        <v>29.09239830300362</v>
      </c>
      <c r="N18" s="170">
        <f>IF('Bio Ass test Data'!N18='Bioavailability Assessment Tool'!N18,"",'Bio Ass test Data'!N18-'Bioavailability Assessment Tool'!N18)</f>
        <v>-4.3177039179405408E-2</v>
      </c>
      <c r="O18" s="170">
        <f>IF('Bio Ass test Data'!O18='Bioavailability Assessment Tool'!O18,"",'Bio Ass test Data'!O18-'Bioavailability Assessment Tool'!O18)</f>
        <v>0.22221130597406558</v>
      </c>
      <c r="P18" s="170">
        <f>IF('Bio Ass test Data'!P18='Bioavailability Assessment Tool'!P18,"",'Bio Ass test Data'!P18-'Bioavailability Assessment Tool'!P18)</f>
        <v>0.22221130597406558</v>
      </c>
      <c r="Q18" s="173">
        <f>IF('Bio Ass test Data'!Q18='Bioavailability Assessment Tool'!Q18,"",'Bio Ass test Data'!Q18-'Bioavailability Assessment Tool'!Q18)</f>
        <v>7.1418794935880463</v>
      </c>
      <c r="R18" s="173">
        <f>IF('Bio Ass test Data'!R18='Bioavailability Assessment Tool'!R18,"",'Bio Ass test Data'!R18-'Bioavailability Assessment Tool'!R18)</f>
        <v>-7.8229683357472268E-2</v>
      </c>
      <c r="S18" s="173">
        <f>IF('Bio Ass test Data'!S18='Bioavailability Assessment Tool'!S18,"",'Bio Ass test Data'!S18-'Bioavailability Assessment Tool'!S18)</f>
        <v>-50.678304793601036</v>
      </c>
      <c r="T18" s="173">
        <f>IF('Bio Ass test Data'!T18='Bioavailability Assessment Tool'!T18,"",'Bio Ass test Data'!T18-'Bioavailability Assessment Tool'!T18)</f>
        <v>-4.6493857608808291</v>
      </c>
      <c r="U18" s="176">
        <f>IF('Bio Ass test Data'!U18='Bioavailability Assessment Tool'!U18,"",'Bio Ass test Data'!U18-'Bioavailability Assessment Tool'!U18)</f>
        <v>776.8961993466969</v>
      </c>
      <c r="V18" s="176">
        <f>IF('Bio Ass test Data'!V18='Bioavailability Assessment Tool'!V18,"",'Bio Ass test Data'!V18-'Bioavailability Assessment Tool'!V18)</f>
        <v>-0.86331756919376357</v>
      </c>
      <c r="W18" s="176">
        <f>IF('Bio Ass test Data'!W18='Bioavailability Assessment Tool'!W18,"",'Bio Ass test Data'!W18-'Bioavailability Assessment Tool'!W18)</f>
        <v>-3</v>
      </c>
      <c r="X18" s="176">
        <f>IF('Bio Ass test Data'!X18='Bioavailability Assessment Tool'!X18,"",'Bio Ass test Data'!X18-'Bioavailability Assessment Tool'!X18)</f>
        <v>-2.4390243902439025E-2</v>
      </c>
      <c r="Y18" s="373">
        <f>IF('Bio Ass test Data'!Y18='Bioavailability Assessment Tool'!Y18,"",'Bio Ass test Data'!Y18-'Bioavailability Assessment Tool'!Y18)</f>
        <v>15.16869579520572</v>
      </c>
      <c r="Z18" s="373">
        <f>IF('Bio Ass test Data'!Z18='Bioavailability Assessment Tool'!Z18,"",'Bio Ass test Data'!Z18-'Bioavailability Assessment Tool'!Z18)</f>
        <v>-0.24989322210014919</v>
      </c>
      <c r="AA18" s="373">
        <f>IF('Bio Ass test Data'!AA18='Bioavailability Assessment Tool'!AA18,"",'Bio Ass test Data'!AA18-'Bioavailability Assessment Tool'!AA18)</f>
        <v>-2.0193843504065585</v>
      </c>
      <c r="AB18" s="373">
        <f>IF('Bio Ass test Data'!AB18='Bioavailability Assessment Tool'!AB18,"",'Bio Ass test Data'!AB18-'Bioavailability Assessment Tool'!AB18)</f>
        <v>-0.50484608760163963</v>
      </c>
    </row>
    <row r="19" spans="2:28" ht="13.8" thickBot="1" x14ac:dyDescent="0.3">
      <c r="B19" s="120">
        <v>15</v>
      </c>
      <c r="C19" s="481"/>
      <c r="D19" s="120"/>
      <c r="E19" s="120"/>
      <c r="F19" s="120">
        <v>15</v>
      </c>
      <c r="G19" s="120"/>
      <c r="H19" s="120"/>
      <c r="I19" s="120"/>
      <c r="J19" s="120">
        <v>7</v>
      </c>
      <c r="K19" s="120">
        <v>12</v>
      </c>
      <c r="L19" s="120">
        <v>60</v>
      </c>
      <c r="M19" s="170">
        <f>IF('Bio Ass test Data'!M19='Bioavailability Assessment Tool'!M19,"",'Bio Ass test Data'!M19-'Bioavailability Assessment Tool'!M19)</f>
        <v>31.586001227820134</v>
      </c>
      <c r="N19" s="170">
        <f>IF('Bio Ass test Data'!N19='Bioavailability Assessment Tool'!N19,"",'Bio Ass test Data'!N19-'Bioavailability Assessment Tool'!N19)</f>
        <v>-4.4379874399568961E-2</v>
      </c>
      <c r="O19" s="170">
        <f>IF('Bio Ass test Data'!O19='Bioavailability Assessment Tool'!O19,"",'Bio Ass test Data'!O19-'Bioavailability Assessment Tool'!O19)</f>
        <v>0.21863368444457759</v>
      </c>
      <c r="P19" s="170">
        <f>IF('Bio Ass test Data'!P19='Bioavailability Assessment Tool'!P19,"",'Bio Ass test Data'!P19-'Bioavailability Assessment Tool'!P19)</f>
        <v>0.21863368444457759</v>
      </c>
      <c r="Q19" s="173">
        <f>IF('Bio Ass test Data'!Q19='Bioavailability Assessment Tool'!Q19,"",'Bio Ass test Data'!Q19-'Bioavailability Assessment Tool'!Q19)</f>
        <v>7.1418794935880463</v>
      </c>
      <c r="R19" s="173">
        <f>IF('Bio Ass test Data'!R19='Bioavailability Assessment Tool'!R19,"",'Bio Ass test Data'!R19-'Bioavailability Assessment Tool'!R19)</f>
        <v>-7.8229683357472268E-2</v>
      </c>
      <c r="S19" s="173">
        <f>IF('Bio Ass test Data'!S19='Bioavailability Assessment Tool'!S19,"",'Bio Ass test Data'!S19-'Bioavailability Assessment Tool'!S19)</f>
        <v>-15.435605811180773</v>
      </c>
      <c r="T19" s="173">
        <f>IF('Bio Ass test Data'!T19='Bioavailability Assessment Tool'!T19,"",'Bio Ass test Data'!T19-'Bioavailability Assessment Tool'!T19)</f>
        <v>-1.4161106248789699</v>
      </c>
      <c r="U19" s="176">
        <f>IF('Bio Ass test Data'!U19='Bioavailability Assessment Tool'!U19,"",'Bio Ass test Data'!U19-'Bioavailability Assessment Tool'!U19)</f>
        <v>776.8961993466969</v>
      </c>
      <c r="V19" s="176">
        <f>IF('Bio Ass test Data'!V19='Bioavailability Assessment Tool'!V19,"",'Bio Ass test Data'!V19-'Bioavailability Assessment Tool'!V19)</f>
        <v>-0.86331756919376357</v>
      </c>
      <c r="W19" s="176">
        <f>IF('Bio Ass test Data'!W19='Bioavailability Assessment Tool'!W19,"",'Bio Ass test Data'!W19-'Bioavailability Assessment Tool'!W19)</f>
        <v>-3</v>
      </c>
      <c r="X19" s="176">
        <f>IF('Bio Ass test Data'!X19='Bioavailability Assessment Tool'!X19,"",'Bio Ass test Data'!X19-'Bioavailability Assessment Tool'!X19)</f>
        <v>-2.4390243902439025E-2</v>
      </c>
      <c r="Y19" s="373">
        <f>IF('Bio Ass test Data'!Y19='Bioavailability Assessment Tool'!Y19,"",'Bio Ass test Data'!Y19-'Bioavailability Assessment Tool'!Y19)</f>
        <v>15.16869579520572</v>
      </c>
      <c r="Z19" s="373">
        <f>IF('Bio Ass test Data'!Z19='Bioavailability Assessment Tool'!Z19,"",'Bio Ass test Data'!Z19-'Bioavailability Assessment Tool'!Z19)</f>
        <v>-0.24989322210014919</v>
      </c>
      <c r="AA19" s="373">
        <f>IF('Bio Ass test Data'!AA19='Bioavailability Assessment Tool'!AA19,"",'Bio Ass test Data'!AA19-'Bioavailability Assessment Tool'!AA19)</f>
        <v>-2.1958752590803021</v>
      </c>
      <c r="AB19" s="373">
        <f>IF('Bio Ass test Data'!AB19='Bioavailability Assessment Tool'!AB19,"",'Bio Ass test Data'!AB19-'Bioavailability Assessment Tool'!AB19)</f>
        <v>-0.54896881477007553</v>
      </c>
    </row>
    <row r="20" spans="2:28" ht="13.8" thickBot="1" x14ac:dyDescent="0.3">
      <c r="B20" s="120">
        <v>16</v>
      </c>
      <c r="C20" s="481"/>
      <c r="D20" s="120"/>
      <c r="E20" s="120"/>
      <c r="F20" s="120">
        <v>15</v>
      </c>
      <c r="G20" s="120"/>
      <c r="H20" s="120"/>
      <c r="I20" s="120"/>
      <c r="J20" s="120">
        <v>7</v>
      </c>
      <c r="K20" s="120">
        <v>13</v>
      </c>
      <c r="L20" s="120">
        <v>60</v>
      </c>
      <c r="M20" s="170">
        <f>IF('Bio Ass test Data'!M20='Bioavailability Assessment Tool'!M20,"",'Bio Ass test Data'!M20-'Bioavailability Assessment Tool'!M20)</f>
        <v>33.381794667238182</v>
      </c>
      <c r="N20" s="170">
        <f>IF('Bio Ass test Data'!N20='Bioavailability Assessment Tool'!N20,"",'Bio Ass test Data'!N20-'Bioavailability Assessment Tool'!N20)</f>
        <v>-4.5169641146944953E-2</v>
      </c>
      <c r="O20" s="170">
        <f>IF('Bio Ass test Data'!O20='Bioavailability Assessment Tool'!O20,"",'Bio Ass test Data'!O20-'Bioavailability Assessment Tool'!O20)</f>
        <v>0.21204714933319788</v>
      </c>
      <c r="P20" s="170">
        <f>IF('Bio Ass test Data'!P20='Bioavailability Assessment Tool'!P20,"",'Bio Ass test Data'!P20-'Bioavailability Assessment Tool'!P20)</f>
        <v>0.21204714933319788</v>
      </c>
      <c r="Q20" s="173">
        <f>IF('Bio Ass test Data'!Q20='Bioavailability Assessment Tool'!Q20,"",'Bio Ass test Data'!Q20-'Bioavailability Assessment Tool'!Q20)</f>
        <v>7.1418794935880463</v>
      </c>
      <c r="R20" s="173">
        <f>IF('Bio Ass test Data'!R20='Bioavailability Assessment Tool'!R20,"",'Bio Ass test Data'!R20-'Bioavailability Assessment Tool'!R20)</f>
        <v>-7.8229683357472268E-2</v>
      </c>
      <c r="S20" s="173">
        <f>IF('Bio Ass test Data'!S20='Bioavailability Assessment Tool'!S20,"",'Bio Ass test Data'!S20-'Bioavailability Assessment Tool'!S20)</f>
        <v>-0.38685728850077128</v>
      </c>
      <c r="T20" s="173">
        <f>IF('Bio Ass test Data'!T20='Bioavailability Assessment Tool'!T20,"",'Bio Ass test Data'!T20-'Bioavailability Assessment Tool'!T20)</f>
        <v>-3.549149435786892E-2</v>
      </c>
      <c r="U20" s="176">
        <f>IF('Bio Ass test Data'!U20='Bioavailability Assessment Tool'!U20,"",'Bio Ass test Data'!U20-'Bioavailability Assessment Tool'!U20)</f>
        <v>776.8961993466969</v>
      </c>
      <c r="V20" s="176">
        <f>IF('Bio Ass test Data'!V20='Bioavailability Assessment Tool'!V20,"",'Bio Ass test Data'!V20-'Bioavailability Assessment Tool'!V20)</f>
        <v>-0.86331756919376357</v>
      </c>
      <c r="W20" s="176">
        <f>IF('Bio Ass test Data'!W20='Bioavailability Assessment Tool'!W20,"",'Bio Ass test Data'!W20-'Bioavailability Assessment Tool'!W20)</f>
        <v>-3</v>
      </c>
      <c r="X20" s="176">
        <f>IF('Bio Ass test Data'!X20='Bioavailability Assessment Tool'!X20,"",'Bio Ass test Data'!X20-'Bioavailability Assessment Tool'!X20)</f>
        <v>-2.4390243902439025E-2</v>
      </c>
      <c r="Y20" s="373">
        <f>IF('Bio Ass test Data'!Y20='Bioavailability Assessment Tool'!Y20,"",'Bio Ass test Data'!Y20-'Bioavailability Assessment Tool'!Y20)</f>
        <v>15.16869579520572</v>
      </c>
      <c r="Z20" s="373">
        <f>IF('Bio Ass test Data'!Z20='Bioavailability Assessment Tool'!Z20,"",'Bio Ass test Data'!Z20-'Bioavailability Assessment Tool'!Z20)</f>
        <v>-0.24989322210014919</v>
      </c>
      <c r="AA20" s="373">
        <f>IF('Bio Ass test Data'!AA20='Bioavailability Assessment Tool'!AA20,"",'Bio Ass test Data'!AA20-'Bioavailability Assessment Tool'!AA20)</f>
        <v>-2.3272173306514605</v>
      </c>
      <c r="AB20" s="373">
        <f>IF('Bio Ass test Data'!AB20='Bioavailability Assessment Tool'!AB20,"",'Bio Ass test Data'!AB20-'Bioavailability Assessment Tool'!AB20)</f>
        <v>-0.58180433266286513</v>
      </c>
    </row>
    <row r="21" spans="2:28" ht="13.8" thickBot="1" x14ac:dyDescent="0.3">
      <c r="B21" s="120">
        <v>17</v>
      </c>
      <c r="C21" s="481"/>
      <c r="D21" s="120"/>
      <c r="E21" s="120"/>
      <c r="F21" s="120">
        <v>15</v>
      </c>
      <c r="G21" s="120"/>
      <c r="H21" s="120"/>
      <c r="I21" s="120"/>
      <c r="J21" s="120">
        <v>7</v>
      </c>
      <c r="K21" s="120">
        <v>14</v>
      </c>
      <c r="L21" s="120">
        <v>60</v>
      </c>
      <c r="M21" s="170">
        <f>IF('Bio Ass test Data'!M21='Bioavailability Assessment Tool'!M21,"",'Bio Ass test Data'!M21-'Bioavailability Assessment Tool'!M21)</f>
        <v>34.377182677722203</v>
      </c>
      <c r="N21" s="170">
        <f>IF('Bio Ass test Data'!N21='Bioavailability Assessment Tool'!N21,"",'Bio Ass test Data'!N21-'Bioavailability Assessment Tool'!N21)</f>
        <v>-4.5582758818267441E-2</v>
      </c>
      <c r="O21" s="170">
        <f>IF('Bio Ass test Data'!O21='Bioavailability Assessment Tool'!O21,"",'Bio Ass test Data'!O21-'Bioavailability Assessment Tool'!O21)</f>
        <v>0.17297559614298466</v>
      </c>
      <c r="P21" s="170">
        <f>IF('Bio Ass test Data'!P21='Bioavailability Assessment Tool'!P21,"",'Bio Ass test Data'!P21-'Bioavailability Assessment Tool'!P21)</f>
        <v>0.17297559614298466</v>
      </c>
      <c r="Q21" s="173">
        <f>IF('Bio Ass test Data'!Q21='Bioavailability Assessment Tool'!Q21,"",'Bio Ass test Data'!Q21-'Bioavailability Assessment Tool'!Q21)</f>
        <v>7.1418794935880463</v>
      </c>
      <c r="R21" s="173">
        <f>IF('Bio Ass test Data'!R21='Bioavailability Assessment Tool'!R21,"",'Bio Ass test Data'!R21-'Bioavailability Assessment Tool'!R21)</f>
        <v>-7.8229683357472268E-2</v>
      </c>
      <c r="S21" s="173">
        <f>IF('Bio Ass test Data'!S21='Bioavailability Assessment Tool'!S21,"",'Bio Ass test Data'!S21-'Bioavailability Assessment Tool'!S21)</f>
        <v>-0.38685728850077128</v>
      </c>
      <c r="T21" s="173">
        <f>IF('Bio Ass test Data'!T21='Bioavailability Assessment Tool'!T21,"",'Bio Ass test Data'!T21-'Bioavailability Assessment Tool'!T21)</f>
        <v>-3.549149435786892E-2</v>
      </c>
      <c r="U21" s="176">
        <f>IF('Bio Ass test Data'!U21='Bioavailability Assessment Tool'!U21,"",'Bio Ass test Data'!U21-'Bioavailability Assessment Tool'!U21)</f>
        <v>776.8961993466969</v>
      </c>
      <c r="V21" s="176">
        <f>IF('Bio Ass test Data'!V21='Bioavailability Assessment Tool'!V21,"",'Bio Ass test Data'!V21-'Bioavailability Assessment Tool'!V21)</f>
        <v>-0.86331756919376357</v>
      </c>
      <c r="W21" s="176">
        <f>IF('Bio Ass test Data'!W21='Bioavailability Assessment Tool'!W21,"",'Bio Ass test Data'!W21-'Bioavailability Assessment Tool'!W21)</f>
        <v>-3</v>
      </c>
      <c r="X21" s="176">
        <f>IF('Bio Ass test Data'!X21='Bioavailability Assessment Tool'!X21,"",'Bio Ass test Data'!X21-'Bioavailability Assessment Tool'!X21)</f>
        <v>-2.4390243902439025E-2</v>
      </c>
      <c r="Y21" s="373">
        <f>IF('Bio Ass test Data'!Y21='Bioavailability Assessment Tool'!Y21,"",'Bio Ass test Data'!Y21-'Bioavailability Assessment Tool'!Y21)</f>
        <v>15.16869579520572</v>
      </c>
      <c r="Z21" s="373">
        <f>IF('Bio Ass test Data'!Z21='Bioavailability Assessment Tool'!Z21,"",'Bio Ass test Data'!Z21-'Bioavailability Assessment Tool'!Z21)</f>
        <v>-0.24989322210014919</v>
      </c>
      <c r="AA21" s="373">
        <f>IF('Bio Ass test Data'!AA21='Bioavailability Assessment Tool'!AA21,"",'Bio Ass test Data'!AA21-'Bioavailability Assessment Tool'!AA21)</f>
        <v>-1.879833399362203</v>
      </c>
      <c r="AB21" s="373">
        <f>IF('Bio Ass test Data'!AB21='Bioavailability Assessment Tool'!AB21,"",'Bio Ass test Data'!AB21-'Bioavailability Assessment Tool'!AB21)</f>
        <v>-0.46995834984055074</v>
      </c>
    </row>
    <row r="22" spans="2:28" ht="13.8" thickBot="1" x14ac:dyDescent="0.3">
      <c r="B22" s="120">
        <v>18</v>
      </c>
      <c r="C22" s="481"/>
      <c r="D22" s="120"/>
      <c r="E22" s="120"/>
      <c r="F22" s="120">
        <v>15</v>
      </c>
      <c r="G22" s="120"/>
      <c r="H22" s="120"/>
      <c r="I22" s="120"/>
      <c r="J22" s="120">
        <v>7</v>
      </c>
      <c r="K22" s="120">
        <v>15</v>
      </c>
      <c r="L22" s="120">
        <v>60</v>
      </c>
      <c r="M22" s="170">
        <f>IF('Bio Ass test Data'!M22='Bioavailability Assessment Tool'!M22,"",'Bio Ass test Data'!M22-'Bioavailability Assessment Tool'!M22)</f>
        <v>34.469569317100877</v>
      </c>
      <c r="N22" s="170">
        <f>IF('Bio Ass test Data'!N22='Bioavailability Assessment Tool'!N22,"",'Bio Ass test Data'!N22-'Bioavailability Assessment Tool'!N22)</f>
        <v>-4.5620262637966313E-2</v>
      </c>
      <c r="O22" s="170">
        <f>IF('Bio Ass test Data'!O22='Bioavailability Assessment Tool'!O22,"",'Bio Ass test Data'!O22-'Bioavailability Assessment Tool'!O22)</f>
        <v>0.30193970404178272</v>
      </c>
      <c r="P22" s="170">
        <f>IF('Bio Ass test Data'!P22='Bioavailability Assessment Tool'!P22,"",'Bio Ass test Data'!P22-'Bioavailability Assessment Tool'!P22)</f>
        <v>0.30193970404178272</v>
      </c>
      <c r="Q22" s="173">
        <f>IF('Bio Ass test Data'!Q22='Bioavailability Assessment Tool'!Q22,"",'Bio Ass test Data'!Q22-'Bioavailability Assessment Tool'!Q22)</f>
        <v>7.1418794935880463</v>
      </c>
      <c r="R22" s="173">
        <f>IF('Bio Ass test Data'!R22='Bioavailability Assessment Tool'!R22,"",'Bio Ass test Data'!R22-'Bioavailability Assessment Tool'!R22)</f>
        <v>-7.8229683357472268E-2</v>
      </c>
      <c r="S22" s="173" t="str">
        <f>IF('Bio Ass test Data'!S22='Bioavailability Assessment Tool'!S22,"",'Bio Ass test Data'!S22-'Bioavailability Assessment Tool'!S22)</f>
        <v/>
      </c>
      <c r="T22" s="173" t="str">
        <f>IF('Bio Ass test Data'!T22='Bioavailability Assessment Tool'!T22,"",'Bio Ass test Data'!T22-'Bioavailability Assessment Tool'!T22)</f>
        <v/>
      </c>
      <c r="U22" s="176">
        <f>IF('Bio Ass test Data'!U22='Bioavailability Assessment Tool'!U22,"",'Bio Ass test Data'!U22-'Bioavailability Assessment Tool'!U22)</f>
        <v>776.8961993466969</v>
      </c>
      <c r="V22" s="176">
        <f>IF('Bio Ass test Data'!V22='Bioavailability Assessment Tool'!V22,"",'Bio Ass test Data'!V22-'Bioavailability Assessment Tool'!V22)</f>
        <v>-0.86331756919376357</v>
      </c>
      <c r="W22" s="176" t="str">
        <f>IF('Bio Ass test Data'!W22='Bioavailability Assessment Tool'!W22,"",'Bio Ass test Data'!W22-'Bioavailability Assessment Tool'!W22)</f>
        <v/>
      </c>
      <c r="X22" s="176" t="str">
        <f>IF('Bio Ass test Data'!X22='Bioavailability Assessment Tool'!X22,"",'Bio Ass test Data'!X22-'Bioavailability Assessment Tool'!X22)</f>
        <v/>
      </c>
      <c r="Y22" s="373">
        <f>IF('Bio Ass test Data'!Y22='Bioavailability Assessment Tool'!Y22,"",'Bio Ass test Data'!Y22-'Bioavailability Assessment Tool'!Y22)</f>
        <v>15.16869579520572</v>
      </c>
      <c r="Z22" s="373">
        <f>IF('Bio Ass test Data'!Z22='Bioavailability Assessment Tool'!Z22,"",'Bio Ass test Data'!Z22-'Bioavailability Assessment Tool'!Z22)</f>
        <v>-0.24989322210014919</v>
      </c>
      <c r="AA22" s="373" t="str">
        <f>IF('Bio Ass test Data'!AA22='Bioavailability Assessment Tool'!AA22,"",'Bio Ass test Data'!AA22-'Bioavailability Assessment Tool'!AA22)</f>
        <v/>
      </c>
      <c r="AB22" s="373" t="str">
        <f>IF('Bio Ass test Data'!AB22='Bioavailability Assessment Tool'!AB22,"",'Bio Ass test Data'!AB22-'Bioavailability Assessment Tool'!AB22)</f>
        <v/>
      </c>
    </row>
    <row r="23" spans="2:28" ht="13.8" thickBot="1" x14ac:dyDescent="0.3">
      <c r="B23" s="120">
        <v>19</v>
      </c>
      <c r="C23" s="481"/>
      <c r="D23" s="120"/>
      <c r="E23" s="120"/>
      <c r="F23" s="120">
        <v>15</v>
      </c>
      <c r="G23" s="120"/>
      <c r="H23" s="120"/>
      <c r="I23" s="120"/>
      <c r="J23" s="120">
        <v>7</v>
      </c>
      <c r="K23" s="120">
        <v>16</v>
      </c>
      <c r="L23" s="120">
        <v>60</v>
      </c>
      <c r="M23" s="170">
        <f>IF('Bio Ass test Data'!M23='Bioavailability Assessment Tool'!M23,"",'Bio Ass test Data'!M23-'Bioavailability Assessment Tool'!M23)</f>
        <v>34.469569317100877</v>
      </c>
      <c r="N23" s="170">
        <f>IF('Bio Ass test Data'!N23='Bioavailability Assessment Tool'!N23,"",'Bio Ass test Data'!N23-'Bioavailability Assessment Tool'!N23)</f>
        <v>-4.5620262637966313E-2</v>
      </c>
      <c r="O23" s="170">
        <f>IF('Bio Ass test Data'!O23='Bioavailability Assessment Tool'!O23,"",'Bio Ass test Data'!O23-'Bioavailability Assessment Tool'!O23)</f>
        <v>0.1355932761526806</v>
      </c>
      <c r="P23" s="170">
        <f>IF('Bio Ass test Data'!P23='Bioavailability Assessment Tool'!P23,"",'Bio Ass test Data'!P23-'Bioavailability Assessment Tool'!P23)</f>
        <v>0.1355932761526806</v>
      </c>
      <c r="Q23" s="173">
        <f>IF('Bio Ass test Data'!Q23='Bioavailability Assessment Tool'!Q23,"",'Bio Ass test Data'!Q23-'Bioavailability Assessment Tool'!Q23)</f>
        <v>7.1418794935880463</v>
      </c>
      <c r="R23" s="173">
        <f>IF('Bio Ass test Data'!R23='Bioavailability Assessment Tool'!R23,"",'Bio Ass test Data'!R23-'Bioavailability Assessment Tool'!R23)</f>
        <v>-7.8229683357472268E-2</v>
      </c>
      <c r="S23" s="173">
        <f>IF('Bio Ass test Data'!S23='Bioavailability Assessment Tool'!S23,"",'Bio Ass test Data'!S23-'Bioavailability Assessment Tool'!S23)</f>
        <v>-0.38685728850077128</v>
      </c>
      <c r="T23" s="173">
        <f>IF('Bio Ass test Data'!T23='Bioavailability Assessment Tool'!T23,"",'Bio Ass test Data'!T23-'Bioavailability Assessment Tool'!T23)</f>
        <v>-3.549149435786892E-2</v>
      </c>
      <c r="U23" s="176">
        <f>IF('Bio Ass test Data'!U23='Bioavailability Assessment Tool'!U23,"",'Bio Ass test Data'!U23-'Bioavailability Assessment Tool'!U23)</f>
        <v>776.8961993466969</v>
      </c>
      <c r="V23" s="176">
        <f>IF('Bio Ass test Data'!V23='Bioavailability Assessment Tool'!V23,"",'Bio Ass test Data'!V23-'Bioavailability Assessment Tool'!V23)</f>
        <v>-0.86331756919376357</v>
      </c>
      <c r="W23" s="176">
        <f>IF('Bio Ass test Data'!W23='Bioavailability Assessment Tool'!W23,"",'Bio Ass test Data'!W23-'Bioavailability Assessment Tool'!W23)</f>
        <v>-3</v>
      </c>
      <c r="X23" s="176">
        <f>IF('Bio Ass test Data'!X23='Bioavailability Assessment Tool'!X23,"",'Bio Ass test Data'!X23-'Bioavailability Assessment Tool'!X23)</f>
        <v>-2.4390243902439025E-2</v>
      </c>
      <c r="Y23" s="373">
        <f>IF('Bio Ass test Data'!Y23='Bioavailability Assessment Tool'!Y23,"",'Bio Ass test Data'!Y23-'Bioavailability Assessment Tool'!Y23)</f>
        <v>15.16869579520572</v>
      </c>
      <c r="Z23" s="373">
        <f>IF('Bio Ass test Data'!Z23='Bioavailability Assessment Tool'!Z23,"",'Bio Ass test Data'!Z23-'Bioavailability Assessment Tool'!Z23)</f>
        <v>-0.24989322210014919</v>
      </c>
      <c r="AA23" s="373">
        <f>IF('Bio Ass test Data'!AA23='Bioavailability Assessment Tool'!AA23,"",'Bio Ass test Data'!AA23-'Bioavailability Assessment Tool'!AA23)</f>
        <v>-0.87835010363212107</v>
      </c>
      <c r="AB23" s="373">
        <f>IF('Bio Ass test Data'!AB23='Bioavailability Assessment Tool'!AB23,"",'Bio Ass test Data'!AB23-'Bioavailability Assessment Tool'!AB23)</f>
        <v>-0.21958752590803027</v>
      </c>
    </row>
    <row r="24" spans="2:28" ht="13.8" thickBot="1" x14ac:dyDescent="0.3">
      <c r="B24" s="120">
        <v>20</v>
      </c>
      <c r="C24" s="481"/>
      <c r="D24" s="120"/>
      <c r="E24" s="120"/>
      <c r="F24" s="120">
        <v>15</v>
      </c>
      <c r="G24" s="120"/>
      <c r="H24" s="120"/>
      <c r="I24" s="120"/>
      <c r="J24" s="120">
        <v>7</v>
      </c>
      <c r="K24" s="120">
        <v>17</v>
      </c>
      <c r="L24" s="120">
        <v>60</v>
      </c>
      <c r="M24" s="170">
        <f>IF('Bio Ass test Data'!M24='Bioavailability Assessment Tool'!M24,"",'Bio Ass test Data'!M24-'Bioavailability Assessment Tool'!M24)</f>
        <v>34.469569317100877</v>
      </c>
      <c r="N24" s="170">
        <f>IF('Bio Ass test Data'!N24='Bioavailability Assessment Tool'!N24,"",'Bio Ass test Data'!N24-'Bioavailability Assessment Tool'!N24)</f>
        <v>-4.5620262637966313E-2</v>
      </c>
      <c r="O24" s="170">
        <f>IF('Bio Ass test Data'!O24='Bioavailability Assessment Tool'!O24,"",'Bio Ass test Data'!O24-'Bioavailability Assessment Tool'!O24)</f>
        <v>0.14414072106397835</v>
      </c>
      <c r="P24" s="170">
        <f>IF('Bio Ass test Data'!P24='Bioavailability Assessment Tool'!P24,"",'Bio Ass test Data'!P24-'Bioavailability Assessment Tool'!P24)</f>
        <v>0.14414072106397835</v>
      </c>
      <c r="Q24" s="173">
        <f>IF('Bio Ass test Data'!Q24='Bioavailability Assessment Tool'!Q24,"",'Bio Ass test Data'!Q24-'Bioavailability Assessment Tool'!Q24)</f>
        <v>7.1418794935880463</v>
      </c>
      <c r="R24" s="173">
        <f>IF('Bio Ass test Data'!R24='Bioavailability Assessment Tool'!R24,"",'Bio Ass test Data'!R24-'Bioavailability Assessment Tool'!R24)</f>
        <v>-7.8229683357472268E-2</v>
      </c>
      <c r="S24" s="173">
        <f>IF('Bio Ass test Data'!S24='Bioavailability Assessment Tool'!S24,"",'Bio Ass test Data'!S24-'Bioavailability Assessment Tool'!S24)</f>
        <v>-0.38685728850077128</v>
      </c>
      <c r="T24" s="173">
        <f>IF('Bio Ass test Data'!T24='Bioavailability Assessment Tool'!T24,"",'Bio Ass test Data'!T24-'Bioavailability Assessment Tool'!T24)</f>
        <v>-3.549149435786892E-2</v>
      </c>
      <c r="U24" s="176">
        <f>IF('Bio Ass test Data'!U24='Bioavailability Assessment Tool'!U24,"",'Bio Ass test Data'!U24-'Bioavailability Assessment Tool'!U24)</f>
        <v>776.8961993466969</v>
      </c>
      <c r="V24" s="176">
        <f>IF('Bio Ass test Data'!V24='Bioavailability Assessment Tool'!V24,"",'Bio Ass test Data'!V24-'Bioavailability Assessment Tool'!V24)</f>
        <v>-0.86331756919376357</v>
      </c>
      <c r="W24" s="176">
        <f>IF('Bio Ass test Data'!W24='Bioavailability Assessment Tool'!W24,"",'Bio Ass test Data'!W24-'Bioavailability Assessment Tool'!W24)</f>
        <v>-3</v>
      </c>
      <c r="X24" s="176">
        <f>IF('Bio Ass test Data'!X24='Bioavailability Assessment Tool'!X24,"",'Bio Ass test Data'!X24-'Bioavailability Assessment Tool'!X24)</f>
        <v>-2.4390243902439025E-2</v>
      </c>
      <c r="Y24" s="373">
        <f>IF('Bio Ass test Data'!Y24='Bioavailability Assessment Tool'!Y24,"",'Bio Ass test Data'!Y24-'Bioavailability Assessment Tool'!Y24)</f>
        <v>15.16869579520572</v>
      </c>
      <c r="Z24" s="373">
        <f>IF('Bio Ass test Data'!Z24='Bioavailability Assessment Tool'!Z24,"",'Bio Ass test Data'!Z24-'Bioavailability Assessment Tool'!Z24)</f>
        <v>-0.24989322210014919</v>
      </c>
      <c r="AA24" s="373">
        <f>IF('Bio Ass test Data'!AA24='Bioavailability Assessment Tool'!AA24,"",'Bio Ass test Data'!AA24-'Bioavailability Assessment Tool'!AA24)</f>
        <v>-0.93170782020790399</v>
      </c>
      <c r="AB24" s="373">
        <f>IF('Bio Ass test Data'!AB24='Bioavailability Assessment Tool'!AB24,"",'Bio Ass test Data'!AB24-'Bioavailability Assessment Tool'!AB24)</f>
        <v>-0.232926955051976</v>
      </c>
    </row>
    <row r="25" spans="2:28" ht="13.8" thickBot="1" x14ac:dyDescent="0.3">
      <c r="B25" s="120">
        <v>21</v>
      </c>
      <c r="C25" s="481"/>
      <c r="D25" s="120"/>
      <c r="E25" s="120"/>
      <c r="F25" s="120"/>
      <c r="G25" s="120">
        <v>15</v>
      </c>
      <c r="H25" s="120"/>
      <c r="I25" s="120"/>
      <c r="J25" s="120">
        <v>5.9</v>
      </c>
      <c r="K25" s="120">
        <v>10</v>
      </c>
      <c r="L25" s="120">
        <v>60</v>
      </c>
      <c r="M25" s="170">
        <f>IF('Bio Ass test Data'!M25='Bioavailability Assessment Tool'!M25,"",'Bio Ass test Data'!M25-'Bioavailability Assessment Tool'!M25)</f>
        <v>-3.8002613721698708</v>
      </c>
      <c r="N25" s="170">
        <f>IF('Bio Ass test Data'!N25='Bioavailability Assessment Tool'!N25,"",'Bio Ass test Data'!N25-'Bioavailability Assessment Tool'!N25)</f>
        <v>2.1900815521163061E-2</v>
      </c>
      <c r="O25" s="170">
        <f>IF('Bio Ass test Data'!O25='Bioavailability Assessment Tool'!O25,"",'Bio Ass test Data'!O25-'Bioavailability Assessment Tool'!O25)</f>
        <v>-0.17423637703799233</v>
      </c>
      <c r="P25" s="170">
        <f>IF('Bio Ass test Data'!P25='Bioavailability Assessment Tool'!P25,"",'Bio Ass test Data'!P25-'Bioavailability Assessment Tool'!P25)</f>
        <v>-0.17423637703799233</v>
      </c>
      <c r="Q25" s="173">
        <f>IF('Bio Ass test Data'!Q25='Bioavailability Assessment Tool'!Q25,"",'Bio Ass test Data'!Q25-'Bioavailability Assessment Tool'!Q25)</f>
        <v>-6.9903792567074454</v>
      </c>
      <c r="R25" s="173">
        <f>IF('Bio Ass test Data'!R25='Bioavailability Assessment Tool'!R25,"",'Bio Ass test Data'!R25-'Bioavailability Assessment Tool'!R25)</f>
        <v>0.12764833333170456</v>
      </c>
      <c r="S25" s="173">
        <f>IF('Bio Ass test Data'!S25='Bioavailability Assessment Tool'!S25,"",'Bio Ass test Data'!S25-'Bioavailability Assessment Tool'!S25)</f>
        <v>7.2959098830212969</v>
      </c>
      <c r="T25" s="173">
        <f>IF('Bio Ass test Data'!T25='Bioavailability Assessment Tool'!T25,"",'Bio Ass test Data'!T25-'Bioavailability Assessment Tool'!T25)</f>
        <v>0.66934953055241253</v>
      </c>
      <c r="U25" s="176">
        <f>IF('Bio Ass test Data'!U25='Bioavailability Assessment Tool'!U25,"",'Bio Ass test Data'!U25-'Bioavailability Assessment Tool'!U25)</f>
        <v>2006.7160783052168</v>
      </c>
      <c r="V25" s="176">
        <f>IF('Bio Ass test Data'!V25='Bioavailability Assessment Tool'!V25,"",'Bio Ass test Data'!V25-'Bioavailability Assessment Tool'!V25)</f>
        <v>-0.94224582269300383</v>
      </c>
      <c r="W25" s="176">
        <f>IF('Bio Ass test Data'!W25='Bioavailability Assessment Tool'!W25,"",'Bio Ass test Data'!W25-'Bioavailability Assessment Tool'!W25)</f>
        <v>-4.4000000000000004</v>
      </c>
      <c r="X25" s="176">
        <f>IF('Bio Ass test Data'!X25='Bioavailability Assessment Tool'!X25,"",'Bio Ass test Data'!X25-'Bioavailability Assessment Tool'!X25)</f>
        <v>-3.5772357723577237E-2</v>
      </c>
      <c r="Y25" s="373">
        <f>IF('Bio Ass test Data'!Y25='Bioavailability Assessment Tool'!Y25,"",'Bio Ass test Data'!Y25-'Bioavailability Assessment Tool'!Y25)</f>
        <v>20.854260986562522</v>
      </c>
      <c r="Z25" s="373">
        <f>IF('Bio Ass test Data'!Z25='Bioavailability Assessment Tool'!Z25,"",'Bio Ass test Data'!Z25-'Bioavailability Assessment Tool'!Z25)</f>
        <v>-0.2797241883671101</v>
      </c>
      <c r="AA25" s="373">
        <f>IF('Bio Ass test Data'!AA25='Bioavailability Assessment Tool'!AA25,"",'Bio Ass test Data'!AA25-'Bioavailability Assessment Tool'!AA25)</f>
        <v>-0.95633445862749622</v>
      </c>
      <c r="AB25" s="373">
        <f>IF('Bio Ass test Data'!AB25='Bioavailability Assessment Tool'!AB25,"",'Bio Ass test Data'!AB25-'Bioavailability Assessment Tool'!AB25)</f>
        <v>-0.23908361465687406</v>
      </c>
    </row>
    <row r="26" spans="2:28" ht="13.8" thickBot="1" x14ac:dyDescent="0.3">
      <c r="B26" s="120">
        <v>22</v>
      </c>
      <c r="C26" s="481"/>
      <c r="D26" s="120"/>
      <c r="E26" s="120"/>
      <c r="F26" s="120"/>
      <c r="G26" s="120">
        <v>15</v>
      </c>
      <c r="H26" s="120"/>
      <c r="I26" s="120"/>
      <c r="J26" s="120">
        <v>6</v>
      </c>
      <c r="K26" s="120">
        <v>10</v>
      </c>
      <c r="L26" s="120">
        <v>60</v>
      </c>
      <c r="M26" s="170">
        <f>IF('Bio Ass test Data'!M26='Bioavailability Assessment Tool'!M26,"",'Bio Ass test Data'!M26-'Bioavailability Assessment Tool'!M26)</f>
        <v>-3.8002613721698708</v>
      </c>
      <c r="N26" s="170">
        <f>IF('Bio Ass test Data'!N26='Bioavailability Assessment Tool'!N26,"",'Bio Ass test Data'!N26-'Bioavailability Assessment Tool'!N26)</f>
        <v>2.1900815521163061E-2</v>
      </c>
      <c r="O26" s="170">
        <f>IF('Bio Ass test Data'!O26='Bioavailability Assessment Tool'!O26,"",'Bio Ass test Data'!O26-'Bioavailability Assessment Tool'!O26)</f>
        <v>-0.18344131771169758</v>
      </c>
      <c r="P26" s="170">
        <f>IF('Bio Ass test Data'!P26='Bioavailability Assessment Tool'!P26,"",'Bio Ass test Data'!P26-'Bioavailability Assessment Tool'!P26)</f>
        <v>-0.18344131771169758</v>
      </c>
      <c r="Q26" s="173">
        <f>IF('Bio Ass test Data'!Q26='Bioavailability Assessment Tool'!Q26,"",'Bio Ass test Data'!Q26-'Bioavailability Assessment Tool'!Q26)</f>
        <v>-5.7056284612260448</v>
      </c>
      <c r="R26" s="173">
        <f>IF('Bio Ass test Data'!R26='Bioavailability Assessment Tool'!R26,"",'Bio Ass test Data'!R26-'Bioavailability Assessment Tool'!R26)</f>
        <v>9.8230999372036887E-2</v>
      </c>
      <c r="S26" s="173">
        <f>IF('Bio Ass test Data'!S26='Bioavailability Assessment Tool'!S26,"",'Bio Ass test Data'!S26-'Bioavailability Assessment Tool'!S26)</f>
        <v>5.7250265912040295</v>
      </c>
      <c r="T26" s="173">
        <f>IF('Bio Ass test Data'!T26='Bioavailability Assessment Tool'!T26,"",'Bio Ass test Data'!T26-'Bioavailability Assessment Tool'!T26)</f>
        <v>0.52523179735816783</v>
      </c>
      <c r="U26" s="176">
        <f>IF('Bio Ass test Data'!U26='Bioavailability Assessment Tool'!U26,"",'Bio Ass test Data'!U26-'Bioavailability Assessment Tool'!U26)</f>
        <v>2011.9373175440669</v>
      </c>
      <c r="V26" s="176">
        <f>IF('Bio Ass test Data'!V26='Bioavailability Assessment Tool'!V26,"",'Bio Ass test Data'!V26-'Bioavailability Assessment Tool'!V26)</f>
        <v>-0.94238706729736987</v>
      </c>
      <c r="W26" s="176">
        <f>IF('Bio Ass test Data'!W26='Bioavailability Assessment Tool'!W26,"",'Bio Ass test Data'!W26-'Bioavailability Assessment Tool'!W26)</f>
        <v>-3</v>
      </c>
      <c r="X26" s="176">
        <f>IF('Bio Ass test Data'!X26='Bioavailability Assessment Tool'!X26,"",'Bio Ass test Data'!X26-'Bioavailability Assessment Tool'!X26)</f>
        <v>-2.4390243902439025E-2</v>
      </c>
      <c r="Y26" s="373">
        <f>IF('Bio Ass test Data'!Y26='Bioavailability Assessment Tool'!Y26,"",'Bio Ass test Data'!Y26-'Bioavailability Assessment Tool'!Y26)</f>
        <v>20.461895360380218</v>
      </c>
      <c r="Z26" s="373">
        <f>IF('Bio Ass test Data'!Z26='Bioavailability Assessment Tool'!Z26,"",'Bio Ass test Data'!Z26-'Bioavailability Assessment Tool'!Z26)</f>
        <v>-0.27802626392566504</v>
      </c>
      <c r="AA26" s="373">
        <f>IF('Bio Ass test Data'!AA26='Bioavailability Assessment Tool'!AA26,"",'Bio Ass test Data'!AA26-'Bioavailability Assessment Tool'!AA26)</f>
        <v>-1.3585695528141684</v>
      </c>
      <c r="AB26" s="373">
        <f>IF('Bio Ass test Data'!AB26='Bioavailability Assessment Tool'!AB26,"",'Bio Ass test Data'!AB26-'Bioavailability Assessment Tool'!AB26)</f>
        <v>-0.33964238820354209</v>
      </c>
    </row>
    <row r="27" spans="2:28" ht="13.8" thickBot="1" x14ac:dyDescent="0.3">
      <c r="B27" s="120">
        <v>23</v>
      </c>
      <c r="C27" s="481"/>
      <c r="D27" s="120"/>
      <c r="E27" s="120"/>
      <c r="F27" s="120"/>
      <c r="G27" s="120">
        <v>15</v>
      </c>
      <c r="H27" s="120"/>
      <c r="I27" s="120"/>
      <c r="J27" s="120">
        <v>6.1</v>
      </c>
      <c r="K27" s="120">
        <v>10</v>
      </c>
      <c r="L27" s="120">
        <v>60</v>
      </c>
      <c r="M27" s="170">
        <f>IF('Bio Ass test Data'!M27='Bioavailability Assessment Tool'!M27,"",'Bio Ass test Data'!M27-'Bioavailability Assessment Tool'!M27)</f>
        <v>-4.0883716106989141</v>
      </c>
      <c r="N27" s="170">
        <f>IF('Bio Ass test Data'!N27='Bioavailability Assessment Tool'!N27,"",'Bio Ass test Data'!N27-'Bioavailability Assessment Tool'!N27)</f>
        <v>2.4171592574187661E-2</v>
      </c>
      <c r="O27" s="170">
        <f>IF('Bio Ass test Data'!O27='Bioavailability Assessment Tool'!O27,"",'Bio Ass test Data'!O27-'Bioavailability Assessment Tool'!O27)</f>
        <v>-0.16700392365150965</v>
      </c>
      <c r="P27" s="170">
        <f>IF('Bio Ass test Data'!P27='Bioavailability Assessment Tool'!P27,"",'Bio Ass test Data'!P27-'Bioavailability Assessment Tool'!P27)</f>
        <v>-0.16700392365150965</v>
      </c>
      <c r="Q27" s="173">
        <f>IF('Bio Ass test Data'!Q27='Bioavailability Assessment Tool'!Q27,"",'Bio Ass test Data'!Q27-'Bioavailability Assessment Tool'!Q27)</f>
        <v>-4.4208776657446336</v>
      </c>
      <c r="R27" s="173">
        <f>IF('Bio Ass test Data'!R27='Bioavailability Assessment Tool'!R27,"",'Bio Ass test Data'!R27-'Bioavailability Assessment Tool'!R27)</f>
        <v>7.1995658479877322E-2</v>
      </c>
      <c r="S27" s="173">
        <f>IF('Bio Ass test Data'!S27='Bioavailability Assessment Tool'!S27,"",'Bio Ass test Data'!S27-'Bioavailability Assessment Tool'!S27)</f>
        <v>4.967850626630911</v>
      </c>
      <c r="T27" s="173">
        <f>IF('Bio Ass test Data'!T27='Bioavailability Assessment Tool'!T27,"",'Bio Ass test Data'!T27-'Bioavailability Assessment Tool'!T27)</f>
        <v>0.45576611253494598</v>
      </c>
      <c r="U27" s="176">
        <f>IF('Bio Ass test Data'!U27='Bioavailability Assessment Tool'!U27,"",'Bio Ass test Data'!U27-'Bioavailability Assessment Tool'!U27)</f>
        <v>2016.8874221675255</v>
      </c>
      <c r="V27" s="176">
        <f>IF('Bio Ass test Data'!V27='Bioavailability Assessment Tool'!V27,"",'Bio Ass test Data'!V27-'Bioavailability Assessment Tool'!V27)</f>
        <v>-0.94252034068436585</v>
      </c>
      <c r="W27" s="176">
        <f>IF('Bio Ass test Data'!W27='Bioavailability Assessment Tool'!W27,"",'Bio Ass test Data'!W27-'Bioavailability Assessment Tool'!W27)</f>
        <v>-3</v>
      </c>
      <c r="X27" s="176">
        <f>IF('Bio Ass test Data'!X27='Bioavailability Assessment Tool'!X27,"",'Bio Ass test Data'!X27-'Bioavailability Assessment Tool'!X27)</f>
        <v>-2.4390243902439025E-2</v>
      </c>
      <c r="Y27" s="373">
        <f>IF('Bio Ass test Data'!Y27='Bioavailability Assessment Tool'!Y27,"",'Bio Ass test Data'!Y27-'Bioavailability Assessment Tool'!Y27)</f>
        <v>20.05488318368122</v>
      </c>
      <c r="Z27" s="373">
        <f>IF('Bio Ass test Data'!Z27='Bioavailability Assessment Tool'!Z27,"",'Bio Ass test Data'!Z27-'Bioavailability Assessment Tool'!Z27)</f>
        <v>-0.27621771201866496</v>
      </c>
      <c r="AA27" s="373">
        <f>IF('Bio Ass test Data'!AA27='Bioavailability Assessment Tool'!AA27,"",'Bio Ass test Data'!AA27-'Bioavailability Assessment Tool'!AA27)</f>
        <v>-1.6458803343760771</v>
      </c>
      <c r="AB27" s="373">
        <f>IF('Bio Ass test Data'!AB27='Bioavailability Assessment Tool'!AB27,"",'Bio Ass test Data'!AB27-'Bioavailability Assessment Tool'!AB27)</f>
        <v>-0.41147008359401926</v>
      </c>
    </row>
    <row r="28" spans="2:28" ht="13.8" thickBot="1" x14ac:dyDescent="0.3">
      <c r="B28" s="120">
        <v>24</v>
      </c>
      <c r="C28" s="481"/>
      <c r="D28" s="120"/>
      <c r="E28" s="120"/>
      <c r="F28" s="120"/>
      <c r="G28" s="120">
        <v>15</v>
      </c>
      <c r="H28" s="120"/>
      <c r="I28" s="120"/>
      <c r="J28" s="120">
        <v>7.9</v>
      </c>
      <c r="K28" s="120">
        <v>10</v>
      </c>
      <c r="L28" s="120">
        <v>60</v>
      </c>
      <c r="M28" s="170">
        <f>IF('Bio Ass test Data'!M28='Bioavailability Assessment Tool'!M28,"",'Bio Ass test Data'!M28-'Bioavailability Assessment Tool'!M28)</f>
        <v>19.034388957144301</v>
      </c>
      <c r="N28" s="170">
        <f>IF('Bio Ass test Data'!N28='Bioavailability Assessment Tool'!N28,"",'Bio Ass test Data'!N28-'Bioavailability Assessment Tool'!N28)</f>
        <v>-3.654704974664439E-2</v>
      </c>
      <c r="O28" s="170">
        <f>IF('Bio Ass test Data'!O28='Bioavailability Assessment Tool'!O28,"",'Bio Ass test Data'!O28-'Bioavailability Assessment Tool'!O28)</f>
        <v>-0.12492419485742846</v>
      </c>
      <c r="P28" s="170">
        <f>IF('Bio Ass test Data'!P28='Bioavailability Assessment Tool'!P28,"",'Bio Ass test Data'!P28-'Bioavailability Assessment Tool'!P28)</f>
        <v>-0.12492419485742846</v>
      </c>
      <c r="Q28" s="173">
        <f>IF('Bio Ass test Data'!Q28='Bioavailability Assessment Tool'!Q28,"",'Bio Ass test Data'!Q28-'Bioavailability Assessment Tool'!Q28)</f>
        <v>18.704636652920716</v>
      </c>
      <c r="R28" s="173">
        <f>IF('Bio Ass test Data'!R28='Bioavailability Assessment Tool'!R28,"",'Bio Ass test Data'!R28-'Bioavailability Assessment Tool'!R28)</f>
        <v>-0.15435074748712604</v>
      </c>
      <c r="S28" s="173">
        <f>IF('Bio Ass test Data'!S28='Bioavailability Assessment Tool'!S28,"",'Bio Ass test Data'!S28-'Bioavailability Assessment Tool'!S28)</f>
        <v>-11.522464678625246</v>
      </c>
      <c r="T28" s="173">
        <f>IF('Bio Ass test Data'!T28='Bioavailability Assessment Tool'!T28,"",'Bio Ass test Data'!T28-'Bioavailability Assessment Tool'!T28)</f>
        <v>-1.0571068512500224</v>
      </c>
      <c r="U28" s="176">
        <f>IF('Bio Ass test Data'!U28='Bioavailability Assessment Tool'!U28,"",'Bio Ass test Data'!U28-'Bioavailability Assessment Tool'!U28)</f>
        <v>21.533798853296275</v>
      </c>
      <c r="V28" s="176">
        <f>IF('Bio Ass test Data'!V28='Bioavailability Assessment Tool'!V28,"",'Bio Ass test Data'!V28-'Bioavailability Assessment Tool'!V28)</f>
        <v>-0.14898798083314324</v>
      </c>
      <c r="W28" s="176">
        <f>IF('Bio Ass test Data'!W28='Bioavailability Assessment Tool'!W28,"",'Bio Ass test Data'!W28-'Bioavailability Assessment Tool'!W28)</f>
        <v>-3</v>
      </c>
      <c r="X28" s="176">
        <f>IF('Bio Ass test Data'!X28='Bioavailability Assessment Tool'!X28,"",'Bio Ass test Data'!X28-'Bioavailability Assessment Tool'!X28)</f>
        <v>-2.4390243902439025E-2</v>
      </c>
      <c r="Y28" s="373">
        <f>IF('Bio Ass test Data'!Y28='Bioavailability Assessment Tool'!Y28,"",'Bio Ass test Data'!Y28-'Bioavailability Assessment Tool'!Y28)</f>
        <v>6.3274938742406217</v>
      </c>
      <c r="Z28" s="373">
        <f>IF('Bio Ass test Data'!Z28='Bioavailability Assessment Tool'!Z28,"",'Bio Ass test Data'!Z28-'Bioavailability Assessment Tool'!Z28)</f>
        <v>-0.16158001197670122</v>
      </c>
      <c r="AA28" s="373">
        <f>IF('Bio Ass test Data'!AA28='Bioavailability Assessment Tool'!AA28,"",'Bio Ass test Data'!AA28-'Bioavailability Assessment Tool'!AA28)</f>
        <v>-2.0275932298797561</v>
      </c>
      <c r="AB28" s="373">
        <f>IF('Bio Ass test Data'!AB28='Bioavailability Assessment Tool'!AB28,"",'Bio Ass test Data'!AB28-'Bioavailability Assessment Tool'!AB28)</f>
        <v>-0.50689830746993902</v>
      </c>
    </row>
    <row r="29" spans="2:28" ht="13.8" thickBot="1" x14ac:dyDescent="0.3">
      <c r="B29" s="120">
        <v>25</v>
      </c>
      <c r="C29" s="481"/>
      <c r="D29" s="120"/>
      <c r="E29" s="120"/>
      <c r="F29" s="120"/>
      <c r="G29" s="120">
        <v>15</v>
      </c>
      <c r="H29" s="120"/>
      <c r="I29" s="120"/>
      <c r="J29" s="120">
        <v>8</v>
      </c>
      <c r="K29" s="120">
        <v>10</v>
      </c>
      <c r="L29" s="120">
        <v>60</v>
      </c>
      <c r="M29" s="170">
        <f>IF('Bio Ass test Data'!M29='Bioavailability Assessment Tool'!M29,"",'Bio Ass test Data'!M29-'Bioavailability Assessment Tool'!M29)</f>
        <v>15.195438714384409</v>
      </c>
      <c r="N29" s="170">
        <f>IF('Bio Ass test Data'!N29='Bioavailability Assessment Tool'!N29,"",'Bio Ass test Data'!N29-'Bioavailability Assessment Tool'!N29)</f>
        <v>-3.2859883436835047E-2</v>
      </c>
      <c r="O29" s="170">
        <f>IF('Bio Ass test Data'!O29='Bioavailability Assessment Tool'!O29,"",'Bio Ass test Data'!O29-'Bioavailability Assessment Tool'!O29)</f>
        <v>-0.11045928808446306</v>
      </c>
      <c r="P29" s="170">
        <f>IF('Bio Ass test Data'!P29='Bioavailability Assessment Tool'!P29,"",'Bio Ass test Data'!P29-'Bioavailability Assessment Tool'!P29)</f>
        <v>-0.11045928808446306</v>
      </c>
      <c r="Q29" s="173">
        <f>IF('Bio Ass test Data'!Q29='Bioavailability Assessment Tool'!Q29,"",'Bio Ass test Data'!Q29-'Bioavailability Assessment Tool'!Q29)</f>
        <v>19.989387448402116</v>
      </c>
      <c r="R29" s="173">
        <f>IF('Bio Ass test Data'!R29='Bioavailability Assessment Tool'!R29,"",'Bio Ass test Data'!R29-'Bioavailability Assessment Tool'!R29)</f>
        <v>-0.1605525956933124</v>
      </c>
      <c r="S29" s="173">
        <f>IF('Bio Ass test Data'!S29='Bioavailability Assessment Tool'!S29,"",'Bio Ass test Data'!S29-'Bioavailability Assessment Tool'!S29)</f>
        <v>3.007713103611112</v>
      </c>
      <c r="T29" s="173">
        <f>IF('Bio Ass test Data'!T29='Bioavailability Assessment Tool'!T29,"",'Bio Ass test Data'!T29-'Bioavailability Assessment Tool'!T29)</f>
        <v>0.2759369819826708</v>
      </c>
      <c r="U29" s="176" t="str">
        <f>IF('Bio Ass test Data'!U29='Bioavailability Assessment Tool'!U29,"",'Bio Ass test Data'!U29-'Bioavailability Assessment Tool'!U29)</f>
        <v/>
      </c>
      <c r="V29" s="176" t="str">
        <f>IF('Bio Ass test Data'!V29='Bioavailability Assessment Tool'!V29,"",'Bio Ass test Data'!V29-'Bioavailability Assessment Tool'!V29)</f>
        <v/>
      </c>
      <c r="W29" s="176">
        <f>IF('Bio Ass test Data'!W29='Bioavailability Assessment Tool'!W29,"",'Bio Ass test Data'!W29-'Bioavailability Assessment Tool'!W29)</f>
        <v>-3</v>
      </c>
      <c r="X29" s="176">
        <f>IF('Bio Ass test Data'!X29='Bioavailability Assessment Tool'!X29,"",'Bio Ass test Data'!X29-'Bioavailability Assessment Tool'!X29)</f>
        <v>-2.4390243902439025E-2</v>
      </c>
      <c r="Y29" s="373">
        <f>IF('Bio Ass test Data'!Y29='Bioavailability Assessment Tool'!Y29,"",'Bio Ass test Data'!Y29-'Bioavailability Assessment Tool'!Y29)</f>
        <v>4.9927622393034206</v>
      </c>
      <c r="Z29" s="373">
        <f>IF('Bio Ass test Data'!Z29='Bioavailability Assessment Tool'!Z29,"",'Bio Ass test Data'!Z29-'Bioavailability Assessment Tool'!Z29)</f>
        <v>-0.13904237526699248</v>
      </c>
      <c r="AA29" s="373">
        <f>IF('Bio Ass test Data'!AA29='Bioavailability Assessment Tool'!AA29,"",'Bio Ass test Data'!AA29-'Bioavailability Assessment Tool'!AA29)</f>
        <v>-2.2081885782900987</v>
      </c>
      <c r="AB29" s="373">
        <f>IF('Bio Ass test Data'!AB29='Bioavailability Assessment Tool'!AB29,"",'Bio Ass test Data'!AB29-'Bioavailability Assessment Tool'!AB29)</f>
        <v>-0.55204714457252468</v>
      </c>
    </row>
    <row r="30" spans="2:28" ht="13.8" thickBot="1" x14ac:dyDescent="0.3">
      <c r="B30" s="120">
        <v>26</v>
      </c>
      <c r="C30" s="481"/>
      <c r="D30" s="120"/>
      <c r="E30" s="120"/>
      <c r="F30" s="120"/>
      <c r="G30" s="120">
        <v>15</v>
      </c>
      <c r="H30" s="120"/>
      <c r="I30" s="120"/>
      <c r="J30" s="120">
        <v>8.1999999999999993</v>
      </c>
      <c r="K30" s="120">
        <v>10</v>
      </c>
      <c r="L30" s="120">
        <v>60</v>
      </c>
      <c r="M30" s="170">
        <f>IF('Bio Ass test Data'!M30='Bioavailability Assessment Tool'!M30,"",'Bio Ass test Data'!M30-'Bioavailability Assessment Tool'!M30)</f>
        <v>7.4305677236764041</v>
      </c>
      <c r="N30" s="170">
        <f>IF('Bio Ass test Data'!N30='Bioavailability Assessment Tool'!N30,"",'Bio Ass test Data'!N30-'Bioavailability Assessment Tool'!N30)</f>
        <v>-2.1579557614202334E-2</v>
      </c>
      <c r="O30" s="170">
        <f>IF('Bio Ass test Data'!O30='Bioavailability Assessment Tool'!O30,"",'Bio Ass test Data'!O30-'Bioavailability Assessment Tool'!O30)</f>
        <v>-0.1222942118077984</v>
      </c>
      <c r="P30" s="170">
        <f>IF('Bio Ass test Data'!P30='Bioavailability Assessment Tool'!P30,"",'Bio Ass test Data'!P30-'Bioavailability Assessment Tool'!P30)</f>
        <v>-0.1222942118077984</v>
      </c>
      <c r="Q30" s="173">
        <f>IF('Bio Ass test Data'!Q30='Bioavailability Assessment Tool'!Q30,"",'Bio Ass test Data'!Q30-'Bioavailability Assessment Tool'!Q30)</f>
        <v>22.558889039364917</v>
      </c>
      <c r="R30" s="173">
        <f>IF('Bio Ass test Data'!R30='Bioavailability Assessment Tool'!R30,"",'Bio Ass test Data'!R30-'Bioavailability Assessment Tool'!R30)</f>
        <v>-0.17201399777997253</v>
      </c>
      <c r="S30" s="173">
        <f>IF('Bio Ass test Data'!S30='Bioavailability Assessment Tool'!S30,"",'Bio Ass test Data'!S30-'Bioavailability Assessment Tool'!S30)</f>
        <v>2.83579207231121</v>
      </c>
      <c r="T30" s="173">
        <f>IF('Bio Ass test Data'!T30='Bioavailability Assessment Tool'!T30,"",'Bio Ass test Data'!T30-'Bioavailability Assessment Tool'!T30)</f>
        <v>0.26016441030378074</v>
      </c>
      <c r="U30" s="176" t="str">
        <f>IF('Bio Ass test Data'!U30='Bioavailability Assessment Tool'!U30,"",'Bio Ass test Data'!U30-'Bioavailability Assessment Tool'!U30)</f>
        <v/>
      </c>
      <c r="V30" s="176" t="str">
        <f>IF('Bio Ass test Data'!V30='Bioavailability Assessment Tool'!V30,"",'Bio Ass test Data'!V30-'Bioavailability Assessment Tool'!V30)</f>
        <v/>
      </c>
      <c r="W30" s="176">
        <f>IF('Bio Ass test Data'!W30='Bioavailability Assessment Tool'!W30,"",'Bio Ass test Data'!W30-'Bioavailability Assessment Tool'!W30)</f>
        <v>-3</v>
      </c>
      <c r="X30" s="176">
        <f>IF('Bio Ass test Data'!X30='Bioavailability Assessment Tool'!X30,"",'Bio Ass test Data'!X30-'Bioavailability Assessment Tool'!X30)</f>
        <v>-2.4390243902439025E-2</v>
      </c>
      <c r="Y30" s="373">
        <f>IF('Bio Ass test Data'!Y30='Bioavailability Assessment Tool'!Y30,"",'Bio Ass test Data'!Y30-'Bioavailability Assessment Tool'!Y30)</f>
        <v>2.0708565025957206</v>
      </c>
      <c r="Z30" s="373">
        <f>IF('Bio Ass test Data'!Z30='Bioavailability Assessment Tool'!Z30,"",'Bio Ass test Data'!Z30-'Bioavailability Assessment Tool'!Z30)</f>
        <v>-7.1931425937638405E-2</v>
      </c>
      <c r="AA30" s="373">
        <f>IF('Bio Ass test Data'!AA30='Bioavailability Assessment Tool'!AA30,"",'Bio Ass test Data'!AA30-'Bioavailability Assessment Tool'!AA30)</f>
        <v>-2.1384131027679207</v>
      </c>
      <c r="AB30" s="373">
        <f>IF('Bio Ass test Data'!AB30='Bioavailability Assessment Tool'!AB30,"",'Bio Ass test Data'!AB30-'Bioavailability Assessment Tool'!AB30)</f>
        <v>-0.53460327569198018</v>
      </c>
    </row>
    <row r="31" spans="2:28" ht="13.8" thickBot="1" x14ac:dyDescent="0.3">
      <c r="B31" s="120">
        <v>27</v>
      </c>
      <c r="C31" s="481"/>
      <c r="D31" s="120"/>
      <c r="E31" s="120"/>
      <c r="F31" s="120"/>
      <c r="G31" s="120">
        <v>15</v>
      </c>
      <c r="H31" s="120"/>
      <c r="I31" s="120"/>
      <c r="J31" s="120">
        <v>7</v>
      </c>
      <c r="K31" s="120">
        <v>10</v>
      </c>
      <c r="L31" s="120">
        <v>2.9</v>
      </c>
      <c r="M31" s="170">
        <f>IF('Bio Ass test Data'!M31='Bioavailability Assessment Tool'!M31,"",'Bio Ass test Data'!M31-'Bioavailability Assessment Tool'!M31)</f>
        <v>23.185790830333971</v>
      </c>
      <c r="N31" s="170">
        <f>IF('Bio Ass test Data'!N31='Bioavailability Assessment Tool'!N31,"",'Bio Ass test Data'!N31-'Bioavailability Assessment Tool'!N31)</f>
        <v>-3.9704528010622374E-2</v>
      </c>
      <c r="O31" s="170">
        <f>IF('Bio Ass test Data'!O31='Bioavailability Assessment Tool'!O31,"",'Bio Ass test Data'!O31-'Bioavailability Assessment Tool'!O31)</f>
        <v>-0.14136158891761641</v>
      </c>
      <c r="P31" s="170">
        <f>IF('Bio Ass test Data'!P31='Bioavailability Assessment Tool'!P31,"",'Bio Ass test Data'!P31-'Bioavailability Assessment Tool'!P31)</f>
        <v>-0.14136158891761641</v>
      </c>
      <c r="Q31" s="173">
        <f>IF('Bio Ass test Data'!Q31='Bioavailability Assessment Tool'!Q31,"",'Bio Ass test Data'!Q31-'Bioavailability Assessment Tool'!Q31)</f>
        <v>13.802950577457178</v>
      </c>
      <c r="R31" s="173">
        <f>IF('Bio Ass test Data'!R31='Bioavailability Assessment Tool'!R31,"",'Bio Ass test Data'!R31-'Bioavailability Assessment Tool'!R31)</f>
        <v>-0.12720189211302274</v>
      </c>
      <c r="S31" s="173">
        <f>IF('Bio Ass test Data'!S31='Bioavailability Assessment Tool'!S31,"",'Bio Ass test Data'!S31-'Bioavailability Assessment Tool'!S31)</f>
        <v>3.507973657315457</v>
      </c>
      <c r="T31" s="173">
        <f>IF('Bio Ass test Data'!T31='Bioavailability Assessment Tool'!T31,"",'Bio Ass test Data'!T31-'Bioavailability Assessment Tool'!T31)</f>
        <v>0.3218324456252713</v>
      </c>
      <c r="U31" s="176">
        <f>IF('Bio Ass test Data'!U31='Bioavailability Assessment Tool'!U31,"",'Bio Ass test Data'!U31-'Bioavailability Assessment Tool'!U31)</f>
        <v>16.445454204284715</v>
      </c>
      <c r="V31" s="176">
        <f>IF('Bio Ass test Data'!V31='Bioavailability Assessment Tool'!V31,"",'Bio Ass test Data'!V31-'Bioavailability Assessment Tool'!V31)</f>
        <v>-0.11793467415719749</v>
      </c>
      <c r="W31" s="176">
        <f>IF('Bio Ass test Data'!W31='Bioavailability Assessment Tool'!W31,"",'Bio Ass test Data'!W31-'Bioavailability Assessment Tool'!W31)</f>
        <v>-3</v>
      </c>
      <c r="X31" s="176">
        <f>IF('Bio Ass test Data'!X31='Bioavailability Assessment Tool'!X31,"",'Bio Ass test Data'!X31-'Bioavailability Assessment Tool'!X31)</f>
        <v>-2.4390243902439025E-2</v>
      </c>
      <c r="Y31" s="373">
        <f>IF('Bio Ass test Data'!Y31='Bioavailability Assessment Tool'!Y31,"",'Bio Ass test Data'!Y31-'Bioavailability Assessment Tool'!Y31)</f>
        <v>14.260621258278521</v>
      </c>
      <c r="Z31" s="373">
        <f>IF('Bio Ass test Data'!Z31='Bioavailability Assessment Tool'!Z31,"",'Bio Ass test Data'!Z31-'Bioavailability Assessment Tool'!Z31)</f>
        <v>-0.2438201135915791</v>
      </c>
      <c r="AA31" s="373">
        <f>IF('Bio Ass test Data'!AA31='Bioavailability Assessment Tool'!AA31,"",'Bio Ass test Data'!AA31-'Bioavailability Assessment Tool'!AA31)</f>
        <v>-1.8223712430498213</v>
      </c>
      <c r="AB31" s="373">
        <f>IF('Bio Ass test Data'!AB31='Bioavailability Assessment Tool'!AB31,"",'Bio Ass test Data'!AB31-'Bioavailability Assessment Tool'!AB31)</f>
        <v>-0.45559281076245534</v>
      </c>
    </row>
    <row r="32" spans="2:28" ht="13.8" thickBot="1" x14ac:dyDescent="0.3">
      <c r="B32" s="120">
        <v>28</v>
      </c>
      <c r="C32" s="481"/>
      <c r="D32" s="120"/>
      <c r="E32" s="120"/>
      <c r="F32" s="120"/>
      <c r="G32" s="120">
        <v>15</v>
      </c>
      <c r="H32" s="120"/>
      <c r="I32" s="120"/>
      <c r="J32" s="120">
        <v>7</v>
      </c>
      <c r="K32" s="120">
        <v>10</v>
      </c>
      <c r="L32" s="120">
        <v>3</v>
      </c>
      <c r="M32" s="170">
        <f>IF('Bio Ass test Data'!M32='Bioavailability Assessment Tool'!M32,"",'Bio Ass test Data'!M32-'Bioavailability Assessment Tool'!M32)</f>
        <v>23.191270952627576</v>
      </c>
      <c r="N32" s="170">
        <f>IF('Bio Ass test Data'!N32='Bioavailability Assessment Tool'!N32,"",'Bio Ass test Data'!N32-'Bioavailability Assessment Tool'!N32)</f>
        <v>-3.970824489113349E-2</v>
      </c>
      <c r="O32" s="170">
        <f>IF('Bio Ass test Data'!O32='Bioavailability Assessment Tool'!O32,"",'Bio Ass test Data'!O32-'Bioavailability Assessment Tool'!O32)</f>
        <v>-8.8761927925014972E-2</v>
      </c>
      <c r="P32" s="170">
        <f>IF('Bio Ass test Data'!P32='Bioavailability Assessment Tool'!P32,"",'Bio Ass test Data'!P32-'Bioavailability Assessment Tool'!P32)</f>
        <v>-8.8761927925014972E-2</v>
      </c>
      <c r="Q32" s="173">
        <f>IF('Bio Ass test Data'!Q32='Bioavailability Assessment Tool'!Q32,"",'Bio Ass test Data'!Q32-'Bioavailability Assessment Tool'!Q32)</f>
        <v>13.728413303782506</v>
      </c>
      <c r="R32" s="173">
        <f>IF('Bio Ass test Data'!R32='Bioavailability Assessment Tool'!R32,"",'Bio Ass test Data'!R32-'Bioavailability Assessment Tool'!R32)</f>
        <v>-0.12674002873366585</v>
      </c>
      <c r="S32" s="173">
        <f>IF('Bio Ass test Data'!S32='Bioavailability Assessment Tool'!S32,"",'Bio Ass test Data'!S32-'Bioavailability Assessment Tool'!S32)</f>
        <v>-47.93711776259677</v>
      </c>
      <c r="T32" s="173">
        <f>IF('Bio Ass test Data'!T32='Bioavailability Assessment Tool'!T32,"",'Bio Ass test Data'!T32-'Bioavailability Assessment Tool'!T32)</f>
        <v>-4.3979007121648408</v>
      </c>
      <c r="U32" s="176">
        <f>IF('Bio Ass test Data'!U32='Bioavailability Assessment Tool'!U32,"",'Bio Ass test Data'!U32-'Bioavailability Assessment Tool'!U32)</f>
        <v>23.692617259699347</v>
      </c>
      <c r="V32" s="176">
        <f>IF('Bio Ass test Data'!V32='Bioavailability Assessment Tool'!V32,"",'Bio Ass test Data'!V32-'Bioavailability Assessment Tool'!V32)</f>
        <v>-0.1615119949612378</v>
      </c>
      <c r="W32" s="176">
        <f>IF('Bio Ass test Data'!W32='Bioavailability Assessment Tool'!W32,"",'Bio Ass test Data'!W32-'Bioavailability Assessment Tool'!W32)</f>
        <v>-21.6</v>
      </c>
      <c r="X32" s="176">
        <f>IF('Bio Ass test Data'!X32='Bioavailability Assessment Tool'!X32,"",'Bio Ass test Data'!X32-'Bioavailability Assessment Tool'!X32)</f>
        <v>-0.17560975609756099</v>
      </c>
      <c r="Y32" s="373">
        <f>IF('Bio Ass test Data'!Y32='Bioavailability Assessment Tool'!Y32,"",'Bio Ass test Data'!Y32-'Bioavailability Assessment Tool'!Y32)</f>
        <v>14.225803632147821</v>
      </c>
      <c r="Z32" s="373">
        <f>IF('Bio Ass test Data'!Z32='Bioavailability Assessment Tool'!Z32,"",'Bio Ass test Data'!Z32-'Bioavailability Assessment Tool'!Z32)</f>
        <v>-0.24357809769667568</v>
      </c>
      <c r="AA32" s="373">
        <f>IF('Bio Ass test Data'!AA32='Bioavailability Assessment Tool'!AA32,"",'Bio Ass test Data'!AA32-'Bioavailability Assessment Tool'!AA32)</f>
        <v>-0.81267906784654187</v>
      </c>
      <c r="AB32" s="373">
        <f>IF('Bio Ass test Data'!AB32='Bioavailability Assessment Tool'!AB32,"",'Bio Ass test Data'!AB32-'Bioavailability Assessment Tool'!AB32)</f>
        <v>-0.20316976696163547</v>
      </c>
    </row>
    <row r="33" spans="2:28" ht="13.8" thickBot="1" x14ac:dyDescent="0.3">
      <c r="B33" s="120">
        <v>29</v>
      </c>
      <c r="C33" s="481"/>
      <c r="D33" s="120"/>
      <c r="E33" s="120"/>
      <c r="F33" s="120"/>
      <c r="G33" s="120">
        <v>15</v>
      </c>
      <c r="H33" s="120"/>
      <c r="I33" s="120"/>
      <c r="J33" s="120">
        <v>7</v>
      </c>
      <c r="K33" s="120">
        <v>10</v>
      </c>
      <c r="L33" s="120">
        <v>3.2</v>
      </c>
      <c r="M33" s="170">
        <f>IF('Bio Ass test Data'!M33='Bioavailability Assessment Tool'!M33,"",'Bio Ass test Data'!M33-'Bioavailability Assessment Tool'!M33)</f>
        <v>23.202225275066994</v>
      </c>
      <c r="N33" s="170">
        <f>IF('Bio Ass test Data'!N33='Bioavailability Assessment Tool'!N33,"",'Bio Ass test Data'!N33-'Bioavailability Assessment Tool'!N33)</f>
        <v>-3.9715671456635737E-2</v>
      </c>
      <c r="O33" s="170">
        <f>IF('Bio Ass test Data'!O33='Bioavailability Assessment Tool'!O33,"",'Bio Ass test Data'!O33-'Bioavailability Assessment Tool'!O33)</f>
        <v>-0.11111678384687058</v>
      </c>
      <c r="P33" s="170">
        <f>IF('Bio Ass test Data'!P33='Bioavailability Assessment Tool'!P33,"",'Bio Ass test Data'!P33-'Bioavailability Assessment Tool'!P33)</f>
        <v>-0.11111678384687058</v>
      </c>
      <c r="Q33" s="173">
        <f>IF('Bio Ass test Data'!Q33='Bioavailability Assessment Tool'!Q33,"",'Bio Ass test Data'!Q33-'Bioavailability Assessment Tool'!Q33)</f>
        <v>13.58651639420712</v>
      </c>
      <c r="R33" s="173">
        <f>IF('Bio Ass test Data'!R33='Bioavailability Assessment Tool'!R33,"",'Bio Ass test Data'!R33-'Bioavailability Assessment Tool'!R33)</f>
        <v>-0.12585622080534709</v>
      </c>
      <c r="S33" s="173">
        <f>IF('Bio Ass test Data'!S33='Bioavailability Assessment Tool'!S33,"",'Bio Ass test Data'!S33-'Bioavailability Assessment Tool'!S33)</f>
        <v>3.0175071061095737</v>
      </c>
      <c r="T33" s="173">
        <f>IF('Bio Ass test Data'!T33='Bioavailability Assessment Tool'!T33,"",'Bio Ass test Data'!T33-'Bioavailability Assessment Tool'!T33)</f>
        <v>0.27683551432197917</v>
      </c>
      <c r="U33" s="176">
        <f>IF('Bio Ass test Data'!U33='Bioavailability Assessment Tool'!U33,"",'Bio Ass test Data'!U33-'Bioavailability Assessment Tool'!U33)</f>
        <v>37.890582646936593</v>
      </c>
      <c r="V33" s="176">
        <f>IF('Bio Ass test Data'!V33='Bioavailability Assessment Tool'!V33,"",'Bio Ass test Data'!V33-'Bioavailability Assessment Tool'!V33)</f>
        <v>-0.23550528578844721</v>
      </c>
      <c r="W33" s="176">
        <f>IF('Bio Ass test Data'!W33='Bioavailability Assessment Tool'!W33,"",'Bio Ass test Data'!W33-'Bioavailability Assessment Tool'!W33)</f>
        <v>-52.3</v>
      </c>
      <c r="X33" s="176">
        <f>IF('Bio Ass test Data'!X33='Bioavailability Assessment Tool'!X33,"",'Bio Ass test Data'!X33-'Bioavailability Assessment Tool'!X33)</f>
        <v>-0.4252032520325203</v>
      </c>
      <c r="Y33" s="373">
        <f>IF('Bio Ass test Data'!Y33='Bioavailability Assessment Tool'!Y33,"",'Bio Ass test Data'!Y33-'Bioavailability Assessment Tool'!Y33)</f>
        <v>14.15675625513992</v>
      </c>
      <c r="Z33" s="373">
        <f>IF('Bio Ass test Data'!Z33='Bioavailability Assessment Tool'!Z33,"",'Bio Ass test Data'!Z33-'Bioavailability Assessment Tool'!Z33)</f>
        <v>-0.24309606664965522</v>
      </c>
      <c r="AA33" s="373">
        <f>IF('Bio Ass test Data'!AA33='Bioavailability Assessment Tool'!AA33,"",'Bio Ass test Data'!AA33-'Bioavailability Assessment Tool'!AA33)</f>
        <v>-0.8003657486367457</v>
      </c>
      <c r="AB33" s="373">
        <f>IF('Bio Ass test Data'!AB33='Bioavailability Assessment Tool'!AB33,"",'Bio Ass test Data'!AB33-'Bioavailability Assessment Tool'!AB33)</f>
        <v>-0.20009143715918642</v>
      </c>
    </row>
    <row r="34" spans="2:28" ht="13.8" thickBot="1" x14ac:dyDescent="0.3">
      <c r="B34" s="120">
        <v>30</v>
      </c>
      <c r="C34" s="481"/>
      <c r="D34" s="120"/>
      <c r="E34" s="120"/>
      <c r="F34" s="120"/>
      <c r="G34" s="120">
        <v>15</v>
      </c>
      <c r="H34" s="120"/>
      <c r="I34" s="120"/>
      <c r="J34" s="120">
        <v>7</v>
      </c>
      <c r="K34" s="120">
        <v>10</v>
      </c>
      <c r="L34" s="120">
        <v>158</v>
      </c>
      <c r="M34" s="170">
        <f>IF('Bio Ass test Data'!M34='Bioavailability Assessment Tool'!M34,"",'Bio Ass test Data'!M34-'Bioavailability Assessment Tool'!M34)</f>
        <v>27.361940243942172</v>
      </c>
      <c r="N34" s="170">
        <f>IF('Bio Ass test Data'!N34='Bioavailability Assessment Tool'!N34,"",'Bio Ass test Data'!N34-'Bioavailability Assessment Tool'!N34)</f>
        <v>-4.2259497227598003E-2</v>
      </c>
      <c r="O34" s="170">
        <f>IF('Bio Ass test Data'!O34='Bioavailability Assessment Tool'!O34,"",'Bio Ass test Data'!O34-'Bioavailability Assessment Tool'!O34)</f>
        <v>-0.18607130076132766</v>
      </c>
      <c r="P34" s="170">
        <f>IF('Bio Ass test Data'!P34='Bioavailability Assessment Tool'!P34,"",'Bio Ass test Data'!P34-'Bioavailability Assessment Tool'!P34)</f>
        <v>-0.18607130076132766</v>
      </c>
      <c r="Q34" s="173">
        <f>IF('Bio Ass test Data'!Q34='Bioavailability Assessment Tool'!Q34,"",'Bio Ass test Data'!Q34-'Bioavailability Assessment Tool'!Q34)</f>
        <v>5.0130462467081038</v>
      </c>
      <c r="R34" s="173">
        <f>IF('Bio Ass test Data'!R34='Bioavailability Assessment Tool'!R34,"",'Bio Ass test Data'!R34-'Bioavailability Assessment Tool'!R34)</f>
        <v>-5.8433351865673722E-2</v>
      </c>
      <c r="S34" s="173">
        <f>IF('Bio Ass test Data'!S34='Bioavailability Assessment Tool'!S34,"",'Bio Ass test Data'!S34-'Bioavailability Assessment Tool'!S34)</f>
        <v>-13.681476527360633</v>
      </c>
      <c r="T34" s="173">
        <f>IF('Bio Ass test Data'!T34='Bioavailability Assessment Tool'!T34,"",'Bio Ass test Data'!T34-'Bioavailability Assessment Tool'!T34)</f>
        <v>-1.2551813327853791</v>
      </c>
      <c r="U34" s="176">
        <f>IF('Bio Ass test Data'!U34='Bioavailability Assessment Tool'!U34,"",'Bio Ass test Data'!U34-'Bioavailability Assessment Tool'!U34)</f>
        <v>1398.5541664600953</v>
      </c>
      <c r="V34" s="176">
        <f>IF('Bio Ass test Data'!V34='Bioavailability Assessment Tool'!V34,"",'Bio Ass test Data'!V34-'Bioavailability Assessment Tool'!V34)</f>
        <v>-0.91916160284575332</v>
      </c>
      <c r="W34" s="176">
        <f>IF('Bio Ass test Data'!W34='Bioavailability Assessment Tool'!W34,"",'Bio Ass test Data'!W34-'Bioavailability Assessment Tool'!W34)</f>
        <v>-13.2</v>
      </c>
      <c r="X34" s="176">
        <f>IF('Bio Ass test Data'!X34='Bioavailability Assessment Tool'!X34,"",'Bio Ass test Data'!X34-'Bioavailability Assessment Tool'!X34)</f>
        <v>-0.10731707317073171</v>
      </c>
      <c r="Y34" s="373">
        <f>IF('Bio Ass test Data'!Y34='Bioavailability Assessment Tool'!Y34,"",'Bio Ass test Data'!Y34-'Bioavailability Assessment Tool'!Y34)</f>
        <v>18.672373211591918</v>
      </c>
      <c r="Z34" s="373">
        <f>IF('Bio Ass test Data'!Z34='Bioavailability Assessment Tool'!Z34,"",'Bio Ass test Data'!Z34-'Bioavailability Assessment Tool'!Z34)</f>
        <v>-0.26968770699582778</v>
      </c>
      <c r="AA34" s="373">
        <f>IF('Bio Ass test Data'!AA34='Bioavailability Assessment Tool'!AA34,"",'Bio Ass test Data'!AA34-'Bioavailability Assessment Tool'!AA34)</f>
        <v>-0.95223001889089742</v>
      </c>
      <c r="AB34" s="373">
        <f>IF('Bio Ass test Data'!AB34='Bioavailability Assessment Tool'!AB34,"",'Bio Ass test Data'!AB34-'Bioavailability Assessment Tool'!AB34)</f>
        <v>-0.23805750472272436</v>
      </c>
    </row>
    <row r="35" spans="2:28" ht="13.8" thickBot="1" x14ac:dyDescent="0.3">
      <c r="B35" s="120">
        <v>31</v>
      </c>
      <c r="C35" s="481"/>
      <c r="D35" s="120"/>
      <c r="E35" s="120"/>
      <c r="F35" s="120"/>
      <c r="G35" s="120">
        <v>15</v>
      </c>
      <c r="H35" s="120"/>
      <c r="I35" s="120"/>
      <c r="J35" s="120">
        <v>7</v>
      </c>
      <c r="K35" s="120">
        <v>10</v>
      </c>
      <c r="L35" s="120">
        <v>160</v>
      </c>
      <c r="M35" s="170">
        <f>IF('Bio Ass test Data'!M35='Bioavailability Assessment Tool'!M35,"",'Bio Ass test Data'!M35-'Bioavailability Assessment Tool'!M35)</f>
        <v>27.361940243942172</v>
      </c>
      <c r="N35" s="170">
        <f>IF('Bio Ass test Data'!N35='Bioavailability Assessment Tool'!N35,"",'Bio Ass test Data'!N35-'Bioavailability Assessment Tool'!N35)</f>
        <v>-4.2259497227598003E-2</v>
      </c>
      <c r="O35" s="170">
        <f>IF('Bio Ass test Data'!O35='Bioavailability Assessment Tool'!O35,"",'Bio Ass test Data'!O35-'Bioavailability Assessment Tool'!O35)</f>
        <v>-0.11111678384687058</v>
      </c>
      <c r="P35" s="170">
        <f>IF('Bio Ass test Data'!P35='Bioavailability Assessment Tool'!P35,"",'Bio Ass test Data'!P35-'Bioavailability Assessment Tool'!P35)</f>
        <v>-0.11111678384687058</v>
      </c>
      <c r="Q35" s="173">
        <f>IF('Bio Ass test Data'!Q35='Bioavailability Assessment Tool'!Q35,"",'Bio Ass test Data'!Q35-'Bioavailability Assessment Tool'!Q35)</f>
        <v>4.9853900455755884</v>
      </c>
      <c r="R35" s="173">
        <f>IF('Bio Ass test Data'!R35='Bioavailability Assessment Tool'!R35,"",'Bio Ass test Data'!R35-'Bioavailability Assessment Tool'!R35)</f>
        <v>-5.8159448303787498E-2</v>
      </c>
      <c r="S35" s="173">
        <f>IF('Bio Ass test Data'!S35='Bioavailability Assessment Tool'!S35,"",'Bio Ass test Data'!S35-'Bioavailability Assessment Tool'!S35)</f>
        <v>4.5165303042589313</v>
      </c>
      <c r="T35" s="173">
        <f>IF('Bio Ass test Data'!T35='Bioavailability Assessment Tool'!T35,"",'Bio Ass test Data'!T35-'Bioavailability Assessment Tool'!T35)</f>
        <v>0.414360578372379</v>
      </c>
      <c r="U35" s="176">
        <f>IF('Bio Ass test Data'!U35='Bioavailability Assessment Tool'!U35,"",'Bio Ass test Data'!U35-'Bioavailability Assessment Tool'!U35)</f>
        <v>1398.5541664600953</v>
      </c>
      <c r="V35" s="176">
        <f>IF('Bio Ass test Data'!V35='Bioavailability Assessment Tool'!V35,"",'Bio Ass test Data'!V35-'Bioavailability Assessment Tool'!V35)</f>
        <v>-0.91916160284575332</v>
      </c>
      <c r="W35" s="176">
        <f>IF('Bio Ass test Data'!W35='Bioavailability Assessment Tool'!W35,"",'Bio Ass test Data'!W35-'Bioavailability Assessment Tool'!W35)</f>
        <v>-7.86</v>
      </c>
      <c r="X35" s="176">
        <f>IF('Bio Ass test Data'!X35='Bioavailability Assessment Tool'!X35,"",'Bio Ass test Data'!X35-'Bioavailability Assessment Tool'!X35)</f>
        <v>-6.3902439024390245E-2</v>
      </c>
      <c r="Y35" s="373">
        <f>IF('Bio Ass test Data'!Y35='Bioavailability Assessment Tool'!Y35,"",'Bio Ass test Data'!Y35-'Bioavailability Assessment Tool'!Y35)</f>
        <v>18.672373211591918</v>
      </c>
      <c r="Z35" s="373">
        <f>IF('Bio Ass test Data'!Z35='Bioavailability Assessment Tool'!Z35,"",'Bio Ass test Data'!Z35-'Bioavailability Assessment Tool'!Z35)</f>
        <v>-0.26968770699582778</v>
      </c>
      <c r="AA35" s="373">
        <f>IF('Bio Ass test Data'!AA35='Bioavailability Assessment Tool'!AA35,"",'Bio Ass test Data'!AA35-'Bioavailability Assessment Tool'!AA35)</f>
        <v>-0.81678350758314056</v>
      </c>
      <c r="AB35" s="373">
        <f>IF('Bio Ass test Data'!AB35='Bioavailability Assessment Tool'!AB35,"",'Bio Ass test Data'!AB35-'Bioavailability Assessment Tool'!AB35)</f>
        <v>-0.20419587689578514</v>
      </c>
    </row>
    <row r="36" spans="2:28" ht="13.8" thickBot="1" x14ac:dyDescent="0.3">
      <c r="B36" s="120">
        <v>32</v>
      </c>
      <c r="C36" s="481"/>
      <c r="D36" s="120"/>
      <c r="E36" s="120"/>
      <c r="F36" s="120"/>
      <c r="G36" s="120">
        <v>15</v>
      </c>
      <c r="H36" s="120"/>
      <c r="I36" s="120"/>
      <c r="J36" s="120">
        <v>7</v>
      </c>
      <c r="K36" s="120">
        <v>10</v>
      </c>
      <c r="L36" s="120">
        <v>162</v>
      </c>
      <c r="M36" s="170">
        <f>IF('Bio Ass test Data'!M36='Bioavailability Assessment Tool'!M36,"",'Bio Ass test Data'!M36-'Bioavailability Assessment Tool'!M36)</f>
        <v>27.361940243942172</v>
      </c>
      <c r="N36" s="170">
        <f>IF('Bio Ass test Data'!N36='Bioavailability Assessment Tool'!N36,"",'Bio Ass test Data'!N36-'Bioavailability Assessment Tool'!N36)</f>
        <v>-4.2259497227598003E-2</v>
      </c>
      <c r="O36" s="170">
        <f>IF('Bio Ass test Data'!O36='Bioavailability Assessment Tool'!O36,"",'Bio Ass test Data'!O36-'Bioavailability Assessment Tool'!O36)</f>
        <v>-0.12097922028298336</v>
      </c>
      <c r="P36" s="170">
        <f>IF('Bio Ass test Data'!P36='Bioavailability Assessment Tool'!P36,"",'Bio Ass test Data'!P36-'Bioavailability Assessment Tool'!P36)</f>
        <v>-0.12097922028298336</v>
      </c>
      <c r="Q36" s="173">
        <f>IF('Bio Ass test Data'!Q36='Bioavailability Assessment Tool'!Q36,"",'Bio Ass test Data'!Q36-'Bioavailability Assessment Tool'!Q36)</f>
        <v>4.9580774086284869</v>
      </c>
      <c r="R36" s="173">
        <f>IF('Bio Ass test Data'!R36='Bioavailability Assessment Tool'!R36,"",'Bio Ass test Data'!R36-'Bioavailability Assessment Tool'!R36)</f>
        <v>-5.788849859930012E-2</v>
      </c>
      <c r="S36" s="173">
        <f>IF('Bio Ass test Data'!S36='Bioavailability Assessment Tool'!S36,"",'Bio Ass test Data'!S36-'Bioavailability Assessment Tool'!S36)</f>
        <v>4.5476745600212958</v>
      </c>
      <c r="T36" s="173">
        <f>IF('Bio Ass test Data'!T36='Bioavailability Assessment Tool'!T36,"",'Bio Ass test Data'!T36-'Bioavailability Assessment Tool'!T36)</f>
        <v>0.41721784954323821</v>
      </c>
      <c r="U36" s="176">
        <f>IF('Bio Ass test Data'!U36='Bioavailability Assessment Tool'!U36,"",'Bio Ass test Data'!U36-'Bioavailability Assessment Tool'!U36)</f>
        <v>1398.5541664600953</v>
      </c>
      <c r="V36" s="176">
        <f>IF('Bio Ass test Data'!V36='Bioavailability Assessment Tool'!V36,"",'Bio Ass test Data'!V36-'Bioavailability Assessment Tool'!V36)</f>
        <v>-0.91916160284575332</v>
      </c>
      <c r="W36" s="176">
        <f>IF('Bio Ass test Data'!W36='Bioavailability Assessment Tool'!W36,"",'Bio Ass test Data'!W36-'Bioavailability Assessment Tool'!W36)</f>
        <v>-3</v>
      </c>
      <c r="X36" s="176">
        <f>IF('Bio Ass test Data'!X36='Bioavailability Assessment Tool'!X36,"",'Bio Ass test Data'!X36-'Bioavailability Assessment Tool'!X36)</f>
        <v>-2.4390243902439025E-2</v>
      </c>
      <c r="Y36" s="373">
        <f>IF('Bio Ass test Data'!Y36='Bioavailability Assessment Tool'!Y36,"",'Bio Ass test Data'!Y36-'Bioavailability Assessment Tool'!Y36)</f>
        <v>18.672373211591918</v>
      </c>
      <c r="Z36" s="373">
        <f>IF('Bio Ass test Data'!Z36='Bioavailability Assessment Tool'!Z36,"",'Bio Ass test Data'!Z36-'Bioavailability Assessment Tool'!Z36)</f>
        <v>-0.26968770699582778</v>
      </c>
      <c r="AA36" s="373">
        <f>IF('Bio Ass test Data'!AA36='Bioavailability Assessment Tool'!AA36,"",'Bio Ass test Data'!AA36-'Bioavailability Assessment Tool'!AA36)</f>
        <v>-0.77573911021715358</v>
      </c>
      <c r="AB36" s="373">
        <f>IF('Bio Ass test Data'!AB36='Bioavailability Assessment Tool'!AB36,"",'Bio Ass test Data'!AB36-'Bioavailability Assessment Tool'!AB36)</f>
        <v>-0.1939347775542884</v>
      </c>
    </row>
    <row r="37" spans="2:28" ht="13.8" thickBot="1" x14ac:dyDescent="0.3">
      <c r="B37" s="120">
        <v>33</v>
      </c>
      <c r="C37" s="481"/>
      <c r="D37" s="120"/>
      <c r="E37" s="120"/>
      <c r="F37" s="120"/>
      <c r="G37" s="120"/>
      <c r="H37" s="120">
        <v>80</v>
      </c>
      <c r="I37" s="120"/>
      <c r="J37" s="120">
        <v>5.4</v>
      </c>
      <c r="K37" s="120">
        <v>10</v>
      </c>
      <c r="L37" s="120">
        <v>60</v>
      </c>
      <c r="M37" s="170">
        <f>IF('Bio Ass test Data'!M37='Bioavailability Assessment Tool'!M37,"",'Bio Ass test Data'!M37-'Bioavailability Assessment Tool'!M37)</f>
        <v>-14.209223498845859</v>
      </c>
      <c r="N37" s="170">
        <f>IF('Bio Ass test Data'!N37='Bioavailability Assessment Tool'!N37,"",'Bio Ass test Data'!N37-'Bioavailability Assessment Tool'!N37)</f>
        <v>2.1900815521163061E-2</v>
      </c>
      <c r="O37" s="170">
        <f>IF('Bio Ass test Data'!O37='Bioavailability Assessment Tool'!O37,"",'Bio Ass test Data'!O37-'Bioavailability Assessment Tool'!O37)</f>
        <v>-0.12623918638224349</v>
      </c>
      <c r="P37" s="170">
        <f>IF('Bio Ass test Data'!P37='Bioavailability Assessment Tool'!P37,"",'Bio Ass test Data'!P37-'Bioavailability Assessment Tool'!P37)</f>
        <v>-0.12623918638224349</v>
      </c>
      <c r="Q37" s="173">
        <f>IF('Bio Ass test Data'!Q37='Bioavailability Assessment Tool'!Q37,"",'Bio Ass test Data'!Q37-'Bioavailability Assessment Tool'!Q37)</f>
        <v>-13.414133234114484</v>
      </c>
      <c r="R37" s="173">
        <f>IF('Bio Ass test Data'!R37='Bioavailability Assessment Tool'!R37,"",'Bio Ass test Data'!R37-'Bioavailability Assessment Tool'!R37)</f>
        <v>0.35154347010347375</v>
      </c>
      <c r="S37" s="173">
        <f>IF('Bio Ass test Data'!S37='Bioavailability Assessment Tool'!S37,"",'Bio Ass test Data'!S37-'Bioavailability Assessment Tool'!S37)</f>
        <v>-1.090937553572175</v>
      </c>
      <c r="T37" s="173">
        <f>IF('Bio Ass test Data'!T37='Bioavailability Assessment Tool'!T37,"",'Bio Ass test Data'!T37-'Bioavailability Assessment Tool'!T37)</f>
        <v>-0.10008601408919036</v>
      </c>
      <c r="U37" s="176">
        <f>IF('Bio Ass test Data'!U37='Bioavailability Assessment Tool'!U37,"",'Bio Ass test Data'!U37-'Bioavailability Assessment Tool'!U37)</f>
        <v>1975.7699120600823</v>
      </c>
      <c r="V37" s="176">
        <f>IF('Bio Ass test Data'!V37='Bioavailability Assessment Tool'!V37,"",'Bio Ass test Data'!V37-'Bioavailability Assessment Tool'!V37)</f>
        <v>-0.94139424274513861</v>
      </c>
      <c r="W37" s="176">
        <f>IF('Bio Ass test Data'!W37='Bioavailability Assessment Tool'!W37,"",'Bio Ass test Data'!W37-'Bioavailability Assessment Tool'!W37)</f>
        <v>1.6884605803889121</v>
      </c>
      <c r="X37" s="176">
        <f>IF('Bio Ass test Data'!X37='Bioavailability Assessment Tool'!X37,"",'Bio Ass test Data'!X37-'Bioavailability Assessment Tool'!X37)</f>
        <v>1.3727321791779774E-2</v>
      </c>
      <c r="Y37" s="373">
        <f>IF('Bio Ass test Data'!Y37='Bioavailability Assessment Tool'!Y37,"",'Bio Ass test Data'!Y37-'Bioavailability Assessment Tool'!Y37)</f>
        <v>22.716023622598115</v>
      </c>
      <c r="Z37" s="373">
        <f>IF('Bio Ass test Data'!Z37='Bioavailability Assessment Tool'!Z37,"",'Bio Ass test Data'!Z37-'Bioavailability Assessment Tool'!Z37)</f>
        <v>-0.2872213373438095</v>
      </c>
      <c r="AA37" s="373">
        <f>IF('Bio Ass test Data'!AA37='Bioavailability Assessment Tool'!AA37,"",'Bio Ass test Data'!AA37-'Bioavailability Assessment Tool'!AA37)</f>
        <v>-0.7387991525877653</v>
      </c>
      <c r="AB37" s="373">
        <f>IF('Bio Ass test Data'!AB37='Bioavailability Assessment Tool'!AB37,"",'Bio Ass test Data'!AB37-'Bioavailability Assessment Tool'!AB37)</f>
        <v>-0.18469978814694132</v>
      </c>
    </row>
    <row r="38" spans="2:28" ht="13.8" thickBot="1" x14ac:dyDescent="0.3">
      <c r="B38" s="120">
        <v>34</v>
      </c>
      <c r="C38" s="481"/>
      <c r="D38" s="120"/>
      <c r="E38" s="120"/>
      <c r="F38" s="120"/>
      <c r="G38" s="120"/>
      <c r="H38" s="120">
        <v>80</v>
      </c>
      <c r="I38" s="120"/>
      <c r="J38" s="120">
        <v>5.5</v>
      </c>
      <c r="K38" s="120">
        <v>10</v>
      </c>
      <c r="L38" s="120">
        <v>60</v>
      </c>
      <c r="M38" s="170">
        <f>IF('Bio Ass test Data'!M38='Bioavailability Assessment Tool'!M38,"",'Bio Ass test Data'!M38-'Bioavailability Assessment Tool'!M38)</f>
        <v>-3.8002613721698708</v>
      </c>
      <c r="N38" s="170">
        <f>IF('Bio Ass test Data'!N38='Bioavailability Assessment Tool'!N38,"",'Bio Ass test Data'!N38-'Bioavailability Assessment Tool'!N38)</f>
        <v>2.1900815521163061E-2</v>
      </c>
      <c r="O38" s="170">
        <f>IF('Bio Ass test Data'!O38='Bioavailability Assessment Tool'!O38,"",'Bio Ass test Data'!O38-'Bioavailability Assessment Tool'!O38)</f>
        <v>-7.0352046577604452E-2</v>
      </c>
      <c r="P38" s="170">
        <f>IF('Bio Ass test Data'!P38='Bioavailability Assessment Tool'!P38,"",'Bio Ass test Data'!P38-'Bioavailability Assessment Tool'!P38)</f>
        <v>-7.0352046577604452E-2</v>
      </c>
      <c r="Q38" s="173">
        <f>IF('Bio Ass test Data'!Q38='Bioavailability Assessment Tool'!Q38,"",'Bio Ass test Data'!Q38-'Bioavailability Assessment Tool'!Q38)</f>
        <v>-12.129382438633083</v>
      </c>
      <c r="R38" s="173">
        <f>IF('Bio Ass test Data'!R38='Bioavailability Assessment Tool'!R38,"",'Bio Ass test Data'!R38-'Bioavailability Assessment Tool'!R38)</f>
        <v>0.29242354286054029</v>
      </c>
      <c r="S38" s="173">
        <f>IF('Bio Ass test Data'!S38='Bioavailability Assessment Tool'!S38,"",'Bio Ass test Data'!S38-'Bioavailability Assessment Tool'!S38)</f>
        <v>-0.38685728850077128</v>
      </c>
      <c r="T38" s="173">
        <f>IF('Bio Ass test Data'!T38='Bioavailability Assessment Tool'!T38,"",'Bio Ass test Data'!T38-'Bioavailability Assessment Tool'!T38)</f>
        <v>-3.549149435786892E-2</v>
      </c>
      <c r="U38" s="176">
        <f>IF('Bio Ass test Data'!U38='Bioavailability Assessment Tool'!U38,"",'Bio Ass test Data'!U38-'Bioavailability Assessment Tool'!U38)</f>
        <v>1982.6888734782556</v>
      </c>
      <c r="V38" s="176">
        <f>IF('Bio Ass test Data'!V38='Bioavailability Assessment Tool'!V38,"",'Bio Ass test Data'!V38-'Bioavailability Assessment Tool'!V38)</f>
        <v>-0.94158681201709349</v>
      </c>
      <c r="W38" s="176">
        <f>IF('Bio Ass test Data'!W38='Bioavailability Assessment Tool'!W38,"",'Bio Ass test Data'!W38-'Bioavailability Assessment Tool'!W38)</f>
        <v>-31.126944961367478</v>
      </c>
      <c r="X38" s="176">
        <f>IF('Bio Ass test Data'!X38='Bioavailability Assessment Tool'!X38,"",'Bio Ass test Data'!X38-'Bioavailability Assessment Tool'!X38)</f>
        <v>-0.25306459318184937</v>
      </c>
      <c r="Y38" s="373">
        <f>IF('Bio Ass test Data'!Y38='Bioavailability Assessment Tool'!Y38,"",'Bio Ass test Data'!Y38-'Bioavailability Assessment Tool'!Y38)</f>
        <v>22.345619564911019</v>
      </c>
      <c r="Z38" s="373">
        <f>IF('Bio Ass test Data'!Z38='Bioavailability Assessment Tool'!Z38,"",'Bio Ass test Data'!Z38-'Bioavailability Assessment Tool'!Z38)</f>
        <v>-0.28579907156270834</v>
      </c>
      <c r="AA38" s="373">
        <f>IF('Bio Ass test Data'!AA38='Bioavailability Assessment Tool'!AA38,"",'Bio Ass test Data'!AA38-'Bioavailability Assessment Tool'!AA38)</f>
        <v>-0.64439703864599529</v>
      </c>
      <c r="AB38" s="373">
        <f>IF('Bio Ass test Data'!AB38='Bioavailability Assessment Tool'!AB38,"",'Bio Ass test Data'!AB38-'Bioavailability Assessment Tool'!AB38)</f>
        <v>-0.16109925966149882</v>
      </c>
    </row>
    <row r="39" spans="2:28" ht="13.8" thickBot="1" x14ac:dyDescent="0.3">
      <c r="B39" s="120">
        <v>35</v>
      </c>
      <c r="C39" s="481"/>
      <c r="D39" s="120"/>
      <c r="E39" s="120"/>
      <c r="F39" s="120"/>
      <c r="G39" s="120"/>
      <c r="H39" s="120">
        <v>80</v>
      </c>
      <c r="I39" s="120"/>
      <c r="J39" s="120">
        <v>5.6</v>
      </c>
      <c r="K39" s="120">
        <v>10</v>
      </c>
      <c r="L39" s="120">
        <v>60</v>
      </c>
      <c r="M39" s="170">
        <f>IF('Bio Ass test Data'!M39='Bioavailability Assessment Tool'!M39,"",'Bio Ass test Data'!M39-'Bioavailability Assessment Tool'!M39)</f>
        <v>-3.8002613721698708</v>
      </c>
      <c r="N39" s="170">
        <f>IF('Bio Ass test Data'!N39='Bioavailability Assessment Tool'!N39,"",'Bio Ass test Data'!N39-'Bioavailability Assessment Tool'!N39)</f>
        <v>2.1900815521163061E-2</v>
      </c>
      <c r="O39" s="170">
        <f>IF('Bio Ass test Data'!O39='Bioavailability Assessment Tool'!O39,"",'Bio Ass test Data'!O39-'Bioavailability Assessment Tool'!O39)</f>
        <v>-6.3842838529770018E-2</v>
      </c>
      <c r="P39" s="170">
        <f>IF('Bio Ass test Data'!P39='Bioavailability Assessment Tool'!P39,"",'Bio Ass test Data'!P39-'Bioavailability Assessment Tool'!P39)</f>
        <v>-6.3842838529770018E-2</v>
      </c>
      <c r="Q39" s="173">
        <f>IF('Bio Ass test Data'!Q39='Bioavailability Assessment Tool'!Q39,"",'Bio Ass test Data'!Q39-'Bioavailability Assessment Tool'!Q39)</f>
        <v>-10.844631643151676</v>
      </c>
      <c r="R39" s="173">
        <f>IF('Bio Ass test Data'!R39='Bioavailability Assessment Tool'!R39,"",'Bio Ass test Data'!R39-'Bioavailability Assessment Tool'!R39)</f>
        <v>0.24206869434029055</v>
      </c>
      <c r="S39" s="173">
        <f>IF('Bio Ass test Data'!S39='Bioavailability Assessment Tool'!S39,"",'Bio Ass test Data'!S39-'Bioavailability Assessment Tool'!S39)</f>
        <v>-0.38685728850077128</v>
      </c>
      <c r="T39" s="173">
        <f>IF('Bio Ass test Data'!T39='Bioavailability Assessment Tool'!T39,"",'Bio Ass test Data'!T39-'Bioavailability Assessment Tool'!T39)</f>
        <v>-3.549149435786892E-2</v>
      </c>
      <c r="U39" s="176">
        <f>IF('Bio Ass test Data'!U39='Bioavailability Assessment Tool'!U39,"",'Bio Ass test Data'!U39-'Bioavailability Assessment Tool'!U39)</f>
        <v>1989.2152495474443</v>
      </c>
      <c r="V39" s="176">
        <f>IF('Bio Ass test Data'!V39='Bioavailability Assessment Tool'!V39,"",'Bio Ass test Data'!V39-'Bioavailability Assessment Tool'!V39)</f>
        <v>-0.94176729856185182</v>
      </c>
      <c r="W39" s="176">
        <f>IF('Bio Ass test Data'!W39='Bioavailability Assessment Tool'!W39,"",'Bio Ass test Data'!W39-'Bioavailability Assessment Tool'!W39)</f>
        <v>-27.841383884948144</v>
      </c>
      <c r="X39" s="176">
        <f>IF('Bio Ass test Data'!X39='Bioavailability Assessment Tool'!X39,"",'Bio Ass test Data'!X39-'Bioavailability Assessment Tool'!X39)</f>
        <v>-0.22635271451177352</v>
      </c>
      <c r="Y39" s="373">
        <f>IF('Bio Ass test Data'!Y39='Bioavailability Assessment Tool'!Y39,"",'Bio Ass test Data'!Y39-'Bioavailability Assessment Tool'!Y39)</f>
        <v>21.977659351402821</v>
      </c>
      <c r="Z39" s="373">
        <f>IF('Bio Ass test Data'!Z39='Bioavailability Assessment Tool'!Z39,"",'Bio Ass test Data'!Z39-'Bioavailability Assessment Tool'!Z39)</f>
        <v>-0.28435330445045037</v>
      </c>
      <c r="AA39" s="373">
        <f>IF('Bio Ass test Data'!AA39='Bioavailability Assessment Tool'!AA39,"",'Bio Ass test Data'!AA39-'Bioavailability Assessment Tool'!AA39)</f>
        <v>-0.73059027311456792</v>
      </c>
      <c r="AB39" s="373">
        <f>IF('Bio Ass test Data'!AB39='Bioavailability Assessment Tool'!AB39,"",'Bio Ass test Data'!AB39-'Bioavailability Assessment Tool'!AB39)</f>
        <v>-0.18264756827864198</v>
      </c>
    </row>
    <row r="40" spans="2:28" ht="13.8" thickBot="1" x14ac:dyDescent="0.3">
      <c r="B40" s="120">
        <v>36</v>
      </c>
      <c r="C40" s="481"/>
      <c r="D40" s="120"/>
      <c r="E40" s="120"/>
      <c r="F40" s="120"/>
      <c r="G40" s="120"/>
      <c r="H40" s="120">
        <v>80</v>
      </c>
      <c r="I40" s="120"/>
      <c r="J40" s="120">
        <v>8.4</v>
      </c>
      <c r="K40" s="120">
        <v>10</v>
      </c>
      <c r="L40" s="120">
        <v>60</v>
      </c>
      <c r="M40" s="170">
        <f>IF('Bio Ass test Data'!M40='Bioavailability Assessment Tool'!M40,"",'Bio Ass test Data'!M40-'Bioavailability Assessment Tool'!M40)</f>
        <v>1.2807952989307978</v>
      </c>
      <c r="N40" s="170">
        <f>IF('Bio Ass test Data'!N40='Bioavailability Assessment Tool'!N40,"",'Bio Ass test Data'!N40-'Bioavailability Assessment Tool'!N40)</f>
        <v>-5.1068315438913409E-3</v>
      </c>
      <c r="O40" s="170">
        <f>IF('Bio Ass test Data'!O40='Bioavailability Assessment Tool'!O40,"",'Bio Ass test Data'!O40-'Bioavailability Assessment Tool'!O40)</f>
        <v>-0.11045928808446306</v>
      </c>
      <c r="P40" s="170">
        <f>IF('Bio Ass test Data'!P40='Bioavailability Assessment Tool'!P40,"",'Bio Ass test Data'!P40-'Bioavailability Assessment Tool'!P40)</f>
        <v>-0.11045928808446306</v>
      </c>
      <c r="Q40" s="173">
        <f>IF('Bio Ass test Data'!Q40='Bioavailability Assessment Tool'!Q40,"",'Bio Ass test Data'!Q40-'Bioavailability Assessment Tool'!Q40)</f>
        <v>25.128390630327768</v>
      </c>
      <c r="R40" s="173">
        <f>IF('Bio Ass test Data'!R40='Bioavailability Assessment Tool'!R40,"",'Bio Ass test Data'!R40-'Bioavailability Assessment Tool'!R40)</f>
        <v>-0.18237041693918399</v>
      </c>
      <c r="S40" s="173">
        <f>IF('Bio Ass test Data'!S40='Bioavailability Assessment Tool'!S40,"",'Bio Ass test Data'!S40-'Bioavailability Assessment Tool'!S40)</f>
        <v>-0.38685728850077128</v>
      </c>
      <c r="T40" s="173">
        <f>IF('Bio Ass test Data'!T40='Bioavailability Assessment Tool'!T40,"",'Bio Ass test Data'!T40-'Bioavailability Assessment Tool'!T40)</f>
        <v>-3.549149435786892E-2</v>
      </c>
      <c r="U40" s="176" t="str">
        <f>IF('Bio Ass test Data'!U40='Bioavailability Assessment Tool'!U40,"",'Bio Ass test Data'!U40-'Bioavailability Assessment Tool'!U40)</f>
        <v/>
      </c>
      <c r="V40" s="176" t="str">
        <f>IF('Bio Ass test Data'!V40='Bioavailability Assessment Tool'!V40,"",'Bio Ass test Data'!V40-'Bioavailability Assessment Tool'!V40)</f>
        <v/>
      </c>
      <c r="W40" s="176">
        <f>IF('Bio Ass test Data'!W40='Bioavailability Assessment Tool'!W40,"",'Bio Ass test Data'!W40-'Bioavailability Assessment Tool'!W40)</f>
        <v>80</v>
      </c>
      <c r="X40" s="176">
        <f>IF('Bio Ass test Data'!X40='Bioavailability Assessment Tool'!X40,"",'Bio Ass test Data'!X40-'Bioavailability Assessment Tool'!X40)</f>
        <v>0.65040650406504064</v>
      </c>
      <c r="Y40" s="373">
        <f>IF('Bio Ass test Data'!Y40='Bioavailability Assessment Tool'!Y40,"",'Bio Ass test Data'!Y40-'Bioavailability Assessment Tool'!Y40)</f>
        <v>-1.2104263828180102</v>
      </c>
      <c r="Z40" s="373">
        <f>IF('Bio Ass test Data'!Z40='Bioavailability Assessment Tool'!Z40,"",'Bio Ass test Data'!Z40-'Bioavailability Assessment Tool'!Z40)</f>
        <v>5.8208007082290847E-2</v>
      </c>
      <c r="AA40" s="373">
        <f>IF('Bio Ass test Data'!AA40='Bioavailability Assessment Tool'!AA40,"",'Bio Ass test Data'!AA40-'Bioavailability Assessment Tool'!AA40)</f>
        <v>-0.77984354995375227</v>
      </c>
      <c r="AB40" s="373">
        <f>IF('Bio Ass test Data'!AB40='Bioavailability Assessment Tool'!AB40,"",'Bio Ass test Data'!AB40-'Bioavailability Assessment Tool'!AB40)</f>
        <v>-0.19496088748843807</v>
      </c>
    </row>
    <row r="41" spans="2:28" ht="13.8" thickBot="1" x14ac:dyDescent="0.3">
      <c r="B41" s="120">
        <v>37</v>
      </c>
      <c r="C41" s="481"/>
      <c r="D41" s="120"/>
      <c r="E41" s="120"/>
      <c r="F41" s="120"/>
      <c r="G41" s="120"/>
      <c r="H41" s="120">
        <v>80</v>
      </c>
      <c r="I41" s="120"/>
      <c r="J41" s="120">
        <v>8.5</v>
      </c>
      <c r="K41" s="120">
        <v>10</v>
      </c>
      <c r="L41" s="120">
        <v>60</v>
      </c>
      <c r="M41" s="170">
        <f>IF('Bio Ass test Data'!M41='Bioavailability Assessment Tool'!M41,"",'Bio Ass test Data'!M41-'Bioavailability Assessment Tool'!M41)</f>
        <v>-0.4174853213996812</v>
      </c>
      <c r="N41" s="170">
        <f>IF('Bio Ass test Data'!N41='Bioavailability Assessment Tool'!N41,"",'Bio Ass test Data'!N41-'Bioavailability Assessment Tool'!N41)</f>
        <v>1.8557307220740948E-3</v>
      </c>
      <c r="O41" s="170">
        <f>IF('Bio Ass test Data'!O41='Bioavailability Assessment Tool'!O41,"",'Bio Ass test Data'!O41-'Bioavailability Assessment Tool'!O41)</f>
        <v>-0.12886916943187357</v>
      </c>
      <c r="P41" s="170">
        <f>IF('Bio Ass test Data'!P41='Bioavailability Assessment Tool'!P41,"",'Bio Ass test Data'!P41-'Bioavailability Assessment Tool'!P41)</f>
        <v>-0.12886916943187357</v>
      </c>
      <c r="Q41" s="173">
        <f>IF('Bio Ass test Data'!Q41='Bioavailability Assessment Tool'!Q41,"",'Bio Ass test Data'!Q41-'Bioavailability Assessment Tool'!Q41)</f>
        <v>26.413141425809162</v>
      </c>
      <c r="R41" s="173">
        <f>IF('Bio Ass test Data'!R41='Bioavailability Assessment Tool'!R41,"",'Bio Ass test Data'!R41-'Bioavailability Assessment Tool'!R41)</f>
        <v>-0.18718301877935897</v>
      </c>
      <c r="S41" s="173">
        <f>IF('Bio Ass test Data'!S41='Bioavailability Assessment Tool'!S41,"",'Bio Ass test Data'!S41-'Bioavailability Assessment Tool'!S41)</f>
        <v>-0.38685728850077128</v>
      </c>
      <c r="T41" s="173">
        <f>IF('Bio Ass test Data'!T41='Bioavailability Assessment Tool'!T41,"",'Bio Ass test Data'!T41-'Bioavailability Assessment Tool'!T41)</f>
        <v>-3.549149435786892E-2</v>
      </c>
      <c r="U41" s="176" t="str">
        <f>IF('Bio Ass test Data'!U41='Bioavailability Assessment Tool'!U41,"",'Bio Ass test Data'!U41-'Bioavailability Assessment Tool'!U41)</f>
        <v/>
      </c>
      <c r="V41" s="176" t="str">
        <f>IF('Bio Ass test Data'!V41='Bioavailability Assessment Tool'!V41,"",'Bio Ass test Data'!V41-'Bioavailability Assessment Tool'!V41)</f>
        <v/>
      </c>
      <c r="W41" s="176">
        <f>IF('Bio Ass test Data'!W41='Bioavailability Assessment Tool'!W41,"",'Bio Ass test Data'!W41-'Bioavailability Assessment Tool'!W41)</f>
        <v>80</v>
      </c>
      <c r="X41" s="176">
        <f>IF('Bio Ass test Data'!X41='Bioavailability Assessment Tool'!X41,"",'Bio Ass test Data'!X41-'Bioavailability Assessment Tool'!X41)</f>
        <v>0.65040650406504064</v>
      </c>
      <c r="Y41" s="373">
        <f>IF('Bio Ass test Data'!Y41='Bioavailability Assessment Tool'!Y41,"",'Bio Ass test Data'!Y41-'Bioavailability Assessment Tool'!Y41)</f>
        <v>-2.9943794536371797</v>
      </c>
      <c r="Z41" s="373">
        <f>IF('Bio Ass test Data'!Z41='Bioavailability Assessment Tool'!Z41,"",'Bio Ass test Data'!Z41-'Bioavailability Assessment Tool'!Z41)</f>
        <v>0.18204635757201759</v>
      </c>
      <c r="AA41" s="373">
        <f>IF('Bio Ass test Data'!AA41='Bioavailability Assessment Tool'!AA41,"",'Bio Ass test Data'!AA41-'Bioavailability Assessment Tool'!AA41)</f>
        <v>-0.73059027311456792</v>
      </c>
      <c r="AB41" s="373">
        <f>IF('Bio Ass test Data'!AB41='Bioavailability Assessment Tool'!AB41,"",'Bio Ass test Data'!AB41-'Bioavailability Assessment Tool'!AB41)</f>
        <v>-0.18264756827864198</v>
      </c>
    </row>
    <row r="42" spans="2:28" ht="13.8" thickBot="1" x14ac:dyDescent="0.3">
      <c r="B42" s="120">
        <v>38</v>
      </c>
      <c r="C42" s="481"/>
      <c r="D42" s="120"/>
      <c r="E42" s="120"/>
      <c r="F42" s="120"/>
      <c r="G42" s="120"/>
      <c r="H42" s="120">
        <v>80</v>
      </c>
      <c r="I42" s="120"/>
      <c r="J42" s="120">
        <v>8.6999999999999993</v>
      </c>
      <c r="K42" s="120">
        <v>10</v>
      </c>
      <c r="L42" s="120">
        <v>60</v>
      </c>
      <c r="M42" s="170">
        <f>IF('Bio Ass test Data'!M42='Bioavailability Assessment Tool'!M42,"",'Bio Ass test Data'!M42-'Bioavailability Assessment Tool'!M42)</f>
        <v>-0.4174853213996812</v>
      </c>
      <c r="N42" s="170">
        <f>IF('Bio Ass test Data'!N42='Bioavailability Assessment Tool'!N42,"",'Bio Ass test Data'!N42-'Bioavailability Assessment Tool'!N42)</f>
        <v>1.8557307220740948E-3</v>
      </c>
      <c r="O42" s="170">
        <f>IF('Bio Ass test Data'!O42='Bioavailability Assessment Tool'!O42,"",'Bio Ass test Data'!O42-'Bioavailability Assessment Tool'!O42)</f>
        <v>-0.21763109735688854</v>
      </c>
      <c r="P42" s="170">
        <f>IF('Bio Ass test Data'!P42='Bioavailability Assessment Tool'!P42,"",'Bio Ass test Data'!P42-'Bioavailability Assessment Tool'!P42)</f>
        <v>-0.21763109735688854</v>
      </c>
      <c r="Q42" s="173">
        <f>IF('Bio Ass test Data'!Q42='Bioavailability Assessment Tool'!Q42,"",'Bio Ass test Data'!Q42-'Bioavailability Assessment Tool'!Q42)</f>
        <v>28.98264301677197</v>
      </c>
      <c r="R42" s="173">
        <f>IF('Bio Ass test Data'!R42='Bioavailability Assessment Tool'!R42,"",'Bio Ass test Data'!R42-'Bioavailability Assessment Tool'!R42)</f>
        <v>-0.19615918471312091</v>
      </c>
      <c r="S42" s="173">
        <f>IF('Bio Ass test Data'!S42='Bioavailability Assessment Tool'!S42,"",'Bio Ass test Data'!S42-'Bioavailability Assessment Tool'!S42)</f>
        <v>-2.2282979817644426</v>
      </c>
      <c r="T42" s="173">
        <f>IF('Bio Ass test Data'!T42='Bioavailability Assessment Tool'!T42,"",'Bio Ass test Data'!T42-'Bioavailability Assessment Tool'!T42)</f>
        <v>-0.20443100750132501</v>
      </c>
      <c r="U42" s="176" t="str">
        <f>IF('Bio Ass test Data'!U42='Bioavailability Assessment Tool'!U42,"",'Bio Ass test Data'!U42-'Bioavailability Assessment Tool'!U42)</f>
        <v/>
      </c>
      <c r="V42" s="176" t="str">
        <f>IF('Bio Ass test Data'!V42='Bioavailability Assessment Tool'!V42,"",'Bio Ass test Data'!V42-'Bioavailability Assessment Tool'!V42)</f>
        <v/>
      </c>
      <c r="W42" s="176">
        <f>IF('Bio Ass test Data'!W42='Bioavailability Assessment Tool'!W42,"",'Bio Ass test Data'!W42-'Bioavailability Assessment Tool'!W42)</f>
        <v>45</v>
      </c>
      <c r="X42" s="176">
        <f>IF('Bio Ass test Data'!X42='Bioavailability Assessment Tool'!X42,"",'Bio Ass test Data'!X42-'Bioavailability Assessment Tool'!X42)</f>
        <v>0.36585365853658536</v>
      </c>
      <c r="Y42" s="373">
        <f>IF('Bio Ass test Data'!Y42='Bioavailability Assessment Tool'!Y42,"",'Bio Ass test Data'!Y42-'Bioavailability Assessment Tool'!Y42)</f>
        <v>-5.7455444754921796</v>
      </c>
      <c r="Z42" s="373">
        <f>IF('Bio Ass test Data'!Z42='Bioavailability Assessment Tool'!Z42,"",'Bio Ass test Data'!Z42-'Bioavailability Assessment Tool'!Z42)</f>
        <v>0.58955602634013038</v>
      </c>
      <c r="AA42" s="373">
        <f>IF('Bio Ass test Data'!AA42='Bioavailability Assessment Tool'!AA42,"",'Bio Ass test Data'!AA42-'Bioavailability Assessment Tool'!AA42)</f>
        <v>-0.67312811680218609</v>
      </c>
      <c r="AB42" s="373">
        <f>IF('Bio Ass test Data'!AB42='Bioavailability Assessment Tool'!AB42,"",'Bio Ass test Data'!AB42-'Bioavailability Assessment Tool'!AB42)</f>
        <v>-0.16828202920054652</v>
      </c>
    </row>
    <row r="43" spans="2:28" ht="13.8" thickBot="1" x14ac:dyDescent="0.3">
      <c r="B43" s="120">
        <v>39</v>
      </c>
      <c r="C43" s="481"/>
      <c r="D43" s="120"/>
      <c r="E43" s="120"/>
      <c r="F43" s="120"/>
      <c r="G43" s="120"/>
      <c r="H43" s="120">
        <v>80</v>
      </c>
      <c r="I43" s="120"/>
      <c r="J43" s="120">
        <v>7</v>
      </c>
      <c r="K43" s="120">
        <v>10</v>
      </c>
      <c r="L43" s="120">
        <v>0.9</v>
      </c>
      <c r="M43" s="170">
        <f>IF('Bio Ass test Data'!M43='Bioavailability Assessment Tool'!M43,"",'Bio Ass test Data'!M43-'Bioavailability Assessment Tool'!M43)</f>
        <v>23.075773329408577</v>
      </c>
      <c r="N43" s="170">
        <f>IF('Bio Ass test Data'!N43='Bioavailability Assessment Tool'!N43,"",'Bio Ass test Data'!N43-'Bioavailability Assessment Tool'!N43)</f>
        <v>-3.9629683780371697E-2</v>
      </c>
      <c r="O43" s="170">
        <f>IF('Bio Ass test Data'!O43='Bioavailability Assessment Tool'!O43,"",'Bio Ass test Data'!O43-'Bioavailability Assessment Tool'!O43)</f>
        <v>-0.17818135161243745</v>
      </c>
      <c r="P43" s="170">
        <f>IF('Bio Ass test Data'!P43='Bioavailability Assessment Tool'!P43,"",'Bio Ass test Data'!P43-'Bioavailability Assessment Tool'!P43)</f>
        <v>-0.17818135161243745</v>
      </c>
      <c r="Q43" s="173">
        <f>IF('Bio Ass test Data'!Q43='Bioavailability Assessment Tool'!Q43,"",'Bio Ass test Data'!Q43-'Bioavailability Assessment Tool'!Q43)</f>
        <v>16.375514866312873</v>
      </c>
      <c r="R43" s="173">
        <f>IF('Bio Ass test Data'!R43='Bioavailability Assessment Tool'!R43,"",'Bio Ass test Data'!R43-'Bioavailability Assessment Tool'!R43)</f>
        <v>-0.14219540529765665</v>
      </c>
      <c r="S43" s="173">
        <f>IF('Bio Ass test Data'!S43='Bioavailability Assessment Tool'!S43,"",'Bio Ass test Data'!S43-'Bioavailability Assessment Tool'!S43)</f>
        <v>-1.5203491438080312</v>
      </c>
      <c r="T43" s="173">
        <f>IF('Bio Ass test Data'!T43='Bioavailability Assessment Tool'!T43,"",'Bio Ass test Data'!T43-'Bioavailability Assessment Tool'!T43)</f>
        <v>-0.13948157282642487</v>
      </c>
      <c r="U43" s="176" t="str">
        <f>IF('Bio Ass test Data'!U43='Bioavailability Assessment Tool'!U43,"",'Bio Ass test Data'!U43-'Bioavailability Assessment Tool'!U43)</f>
        <v/>
      </c>
      <c r="V43" s="176" t="str">
        <f>IF('Bio Ass test Data'!V43='Bioavailability Assessment Tool'!V43,"",'Bio Ass test Data'!V43-'Bioavailability Assessment Tool'!V43)</f>
        <v/>
      </c>
      <c r="W43" s="176">
        <f>IF('Bio Ass test Data'!W43='Bioavailability Assessment Tool'!W43,"",'Bio Ass test Data'!W43-'Bioavailability Assessment Tool'!W43)</f>
        <v>47.6</v>
      </c>
      <c r="X43" s="176">
        <f>IF('Bio Ass test Data'!X43='Bioavailability Assessment Tool'!X43,"",'Bio Ass test Data'!X43-'Bioavailability Assessment Tool'!X43)</f>
        <v>0.38699186991869916</v>
      </c>
      <c r="Y43" s="373">
        <f>IF('Bio Ass test Data'!Y43='Bioavailability Assessment Tool'!Y43,"",'Bio Ass test Data'!Y43-'Bioavailability Assessment Tool'!Y43)</f>
        <v>14.998705084284319</v>
      </c>
      <c r="Z43" s="373">
        <f>IF('Bio Ass test Data'!Z43='Bioavailability Assessment Tool'!Z43,"",'Bio Ass test Data'!Z43-'Bioavailability Assessment Tool'!Z43)</f>
        <v>-0.24879025325356244</v>
      </c>
      <c r="AA43" s="373">
        <f>IF('Bio Ass test Data'!AA43='Bioavailability Assessment Tool'!AA43,"",'Bio Ass test Data'!AA43-'Bioavailability Assessment Tool'!AA43)</f>
        <v>-0.58283044259701489</v>
      </c>
      <c r="AB43" s="373">
        <f>IF('Bio Ass test Data'!AB43='Bioavailability Assessment Tool'!AB43,"",'Bio Ass test Data'!AB43-'Bioavailability Assessment Tool'!AB43)</f>
        <v>-0.14570761064925372</v>
      </c>
    </row>
    <row r="44" spans="2:28" ht="13.8" thickBot="1" x14ac:dyDescent="0.3">
      <c r="B44" s="120">
        <v>40</v>
      </c>
      <c r="C44" s="481"/>
      <c r="D44" s="120"/>
      <c r="E44" s="120"/>
      <c r="F44" s="120"/>
      <c r="G44" s="120"/>
      <c r="H44" s="120">
        <v>80</v>
      </c>
      <c r="I44" s="120"/>
      <c r="J44" s="120">
        <v>7</v>
      </c>
      <c r="K44" s="120">
        <v>10</v>
      </c>
      <c r="L44" s="120">
        <v>1</v>
      </c>
      <c r="M44" s="170">
        <f>IF('Bio Ass test Data'!M44='Bioavailability Assessment Tool'!M44,"",'Bio Ass test Data'!M44-'Bioavailability Assessment Tool'!M44)</f>
        <v>23.081293001067706</v>
      </c>
      <c r="N44" s="170">
        <f>IF('Bio Ass test Data'!N44='Bioavailability Assessment Tool'!N44,"",'Bio Ass test Data'!N44-'Bioavailability Assessment Tool'!N44)</f>
        <v>-3.9633449026791223E-2</v>
      </c>
      <c r="O44" s="170">
        <f>IF('Bio Ass test Data'!O44='Bioavailability Assessment Tool'!O44,"",'Bio Ass test Data'!O44-'Bioavailability Assessment Tool'!O44)</f>
        <v>-0.12623918638224349</v>
      </c>
      <c r="P44" s="170">
        <f>IF('Bio Ass test Data'!P44='Bioavailability Assessment Tool'!P44,"",'Bio Ass test Data'!P44-'Bioavailability Assessment Tool'!P44)</f>
        <v>-0.12623918638224349</v>
      </c>
      <c r="Q44" s="173">
        <f>IF('Bio Ass test Data'!Q44='Bioavailability Assessment Tool'!Q44,"",'Bio Ass test Data'!Q44-'Bioavailability Assessment Tool'!Q44)</f>
        <v>16.14386512752748</v>
      </c>
      <c r="R44" s="173">
        <f>IF('Bio Ass test Data'!R44='Bioavailability Assessment Tool'!R44,"",'Bio Ass test Data'!R44-'Bioavailability Assessment Tool'!R44)</f>
        <v>-0.14091660713677975</v>
      </c>
      <c r="S44" s="173">
        <f>IF('Bio Ass test Data'!S44='Bioavailability Assessment Tool'!S44,"",'Bio Ass test Data'!S44-'Bioavailability Assessment Tool'!S44)</f>
        <v>-0.38685728850077128</v>
      </c>
      <c r="T44" s="173">
        <f>IF('Bio Ass test Data'!T44='Bioavailability Assessment Tool'!T44,"",'Bio Ass test Data'!T44-'Bioavailability Assessment Tool'!T44)</f>
        <v>-3.549149435786892E-2</v>
      </c>
      <c r="U44" s="176" t="str">
        <f>IF('Bio Ass test Data'!U44='Bioavailability Assessment Tool'!U44,"",'Bio Ass test Data'!U44-'Bioavailability Assessment Tool'!U44)</f>
        <v/>
      </c>
      <c r="V44" s="176" t="str">
        <f>IF('Bio Ass test Data'!V44='Bioavailability Assessment Tool'!V44,"",'Bio Ass test Data'!V44-'Bioavailability Assessment Tool'!V44)</f>
        <v/>
      </c>
      <c r="W44" s="176">
        <f>IF('Bio Ass test Data'!W44='Bioavailability Assessment Tool'!W44,"",'Bio Ass test Data'!W44-'Bioavailability Assessment Tool'!W44)</f>
        <v>77</v>
      </c>
      <c r="X44" s="176">
        <f>IF('Bio Ass test Data'!X44='Bioavailability Assessment Tool'!X44,"",'Bio Ass test Data'!X44-'Bioavailability Assessment Tool'!X44)</f>
        <v>0.62601626016260159</v>
      </c>
      <c r="Y44" s="373">
        <f>IF('Bio Ass test Data'!Y44='Bioavailability Assessment Tool'!Y44,"",'Bio Ass test Data'!Y44-'Bioavailability Assessment Tool'!Y44)</f>
        <v>14.959890231170922</v>
      </c>
      <c r="Z44" s="373">
        <f>IF('Bio Ass test Data'!Z44='Bioavailability Assessment Tool'!Z44,"",'Bio Ass test Data'!Z44-'Bioavailability Assessment Tool'!Z44)</f>
        <v>-0.2485362781469794</v>
      </c>
      <c r="AA44" s="373">
        <f>IF('Bio Ass test Data'!AA44='Bioavailability Assessment Tool'!AA44,"",'Bio Ass test Data'!AA44-'Bioavailability Assessment Tool'!AA44)</f>
        <v>-0.66902367706558741</v>
      </c>
      <c r="AB44" s="373">
        <f>IF('Bio Ass test Data'!AB44='Bioavailability Assessment Tool'!AB44,"",'Bio Ass test Data'!AB44-'Bioavailability Assessment Tool'!AB44)</f>
        <v>-0.16725591926639685</v>
      </c>
    </row>
    <row r="45" spans="2:28" ht="13.8" thickBot="1" x14ac:dyDescent="0.3">
      <c r="B45" s="120">
        <v>41</v>
      </c>
      <c r="C45" s="481"/>
      <c r="D45" s="120"/>
      <c r="E45" s="120"/>
      <c r="F45" s="120"/>
      <c r="G45" s="120"/>
      <c r="H45" s="120">
        <v>80</v>
      </c>
      <c r="I45" s="120"/>
      <c r="J45" s="120">
        <v>7</v>
      </c>
      <c r="K45" s="120">
        <v>10</v>
      </c>
      <c r="L45" s="120">
        <v>1.2</v>
      </c>
      <c r="M45" s="170">
        <f>IF('Bio Ass test Data'!M45='Bioavailability Assessment Tool'!M45,"",'Bio Ass test Data'!M45-'Bioavailability Assessment Tool'!M45)</f>
        <v>23.092326403268082</v>
      </c>
      <c r="N45" s="170">
        <f>IF('Bio Ass test Data'!N45='Bioavailability Assessment Tool'!N45,"",'Bio Ass test Data'!N45-'Bioavailability Assessment Tool'!N45)</f>
        <v>-3.9640972214134929E-2</v>
      </c>
      <c r="O45" s="170">
        <f>IF('Bio Ass test Data'!O45='Bioavailability Assessment Tool'!O45,"",'Bio Ass test Data'!O45-'Bioavailability Assessment Tool'!O45)</f>
        <v>-0.11703424570853825</v>
      </c>
      <c r="P45" s="170">
        <f>IF('Bio Ass test Data'!P45='Bioavailability Assessment Tool'!P45,"",'Bio Ass test Data'!P45-'Bioavailability Assessment Tool'!P45)</f>
        <v>-0.11703424570853825</v>
      </c>
      <c r="Q45" s="173">
        <f>IF('Bio Ass test Data'!Q45='Bioavailability Assessment Tool'!Q45,"",'Bio Ass test Data'!Q45-'Bioavailability Assessment Tool'!Q45)</f>
        <v>15.743005842219578</v>
      </c>
      <c r="R45" s="173">
        <f>IF('Bio Ass test Data'!R45='Bioavailability Assessment Tool'!R45,"",'Bio Ass test Data'!R45-'Bioavailability Assessment Tool'!R45)</f>
        <v>-0.13867183561527796</v>
      </c>
      <c r="S45" s="173">
        <f>IF('Bio Ass test Data'!S45='Bioavailability Assessment Tool'!S45,"",'Bio Ass test Data'!S45-'Bioavailability Assessment Tool'!S45)</f>
        <v>-0.38685728850077128</v>
      </c>
      <c r="T45" s="173">
        <f>IF('Bio Ass test Data'!T45='Bioavailability Assessment Tool'!T45,"",'Bio Ass test Data'!T45-'Bioavailability Assessment Tool'!T45)</f>
        <v>-3.549149435786892E-2</v>
      </c>
      <c r="U45" s="176" t="str">
        <f>IF('Bio Ass test Data'!U45='Bioavailability Assessment Tool'!U45,"",'Bio Ass test Data'!U45-'Bioavailability Assessment Tool'!U45)</f>
        <v/>
      </c>
      <c r="V45" s="176" t="str">
        <f>IF('Bio Ass test Data'!V45='Bioavailability Assessment Tool'!V45,"",'Bio Ass test Data'!V45-'Bioavailability Assessment Tool'!V45)</f>
        <v/>
      </c>
      <c r="W45" s="176">
        <f>IF('Bio Ass test Data'!W45='Bioavailability Assessment Tool'!W45,"",'Bio Ass test Data'!W45-'Bioavailability Assessment Tool'!W45)</f>
        <v>77</v>
      </c>
      <c r="X45" s="176">
        <f>IF('Bio Ass test Data'!X45='Bioavailability Assessment Tool'!X45,"",'Bio Ass test Data'!X45-'Bioavailability Assessment Tool'!X45)</f>
        <v>0.62601626016260159</v>
      </c>
      <c r="Y45" s="373">
        <f>IF('Bio Ass test Data'!Y45='Bioavailability Assessment Tool'!Y45,"",'Bio Ass test Data'!Y45-'Bioavailability Assessment Tool'!Y45)</f>
        <v>14.88287001643222</v>
      </c>
      <c r="Z45" s="373">
        <f>IF('Bio Ass test Data'!Z45='Bioavailability Assessment Tool'!Z45,"",'Bio Ass test Data'!Z45-'Bioavailability Assessment Tool'!Z45)</f>
        <v>-0.24802994569588555</v>
      </c>
      <c r="AA45" s="373">
        <f>IF('Bio Ass test Data'!AA45='Bioavailability Assessment Tool'!AA45,"",'Bio Ass test Data'!AA45-'Bioavailability Assessment Tool'!AA45)</f>
        <v>-0.64850147838259398</v>
      </c>
      <c r="AB45" s="373">
        <f>IF('Bio Ass test Data'!AB45='Bioavailability Assessment Tool'!AB45,"",'Bio Ass test Data'!AB45-'Bioavailability Assessment Tool'!AB45)</f>
        <v>-0.16212536959564849</v>
      </c>
    </row>
    <row r="46" spans="2:28" ht="13.8" thickBot="1" x14ac:dyDescent="0.3">
      <c r="B46" s="120">
        <v>42</v>
      </c>
      <c r="C46" s="481"/>
      <c r="D46" s="120"/>
      <c r="E46" s="120"/>
      <c r="F46" s="120"/>
      <c r="G46" s="120"/>
      <c r="H46" s="120">
        <v>80</v>
      </c>
      <c r="I46" s="120"/>
      <c r="J46" s="120">
        <v>7</v>
      </c>
      <c r="K46" s="120">
        <v>10</v>
      </c>
      <c r="L46" s="120">
        <v>199</v>
      </c>
      <c r="M46" s="170">
        <f>IF('Bio Ass test Data'!M46='Bioavailability Assessment Tool'!M46,"",'Bio Ass test Data'!M46-'Bioavailability Assessment Tool'!M46)</f>
        <v>27.361940243942172</v>
      </c>
      <c r="N46" s="170">
        <f>IF('Bio Ass test Data'!N46='Bioavailability Assessment Tool'!N46,"",'Bio Ass test Data'!N46-'Bioavailability Assessment Tool'!N46)</f>
        <v>-4.2259497227598003E-2</v>
      </c>
      <c r="O46" s="170">
        <f>IF('Bio Ass test Data'!O46='Bioavailability Assessment Tool'!O46,"",'Bio Ass test Data'!O46-'Bioavailability Assessment Tool'!O46)</f>
        <v>-1.9724872872225546E-2</v>
      </c>
      <c r="P46" s="170">
        <f>IF('Bio Ass test Data'!P46='Bioavailability Assessment Tool'!P46,"",'Bio Ass test Data'!P46-'Bioavailability Assessment Tool'!P46)</f>
        <v>-1.9724872872225546E-2</v>
      </c>
      <c r="Q46" s="173">
        <f>IF('Bio Ass test Data'!Q46='Bioavailability Assessment Tool'!Q46,"",'Bio Ass test Data'!Q46-'Bioavailability Assessment Tool'!Q46)</f>
        <v>4.5057987010000495</v>
      </c>
      <c r="R46" s="173">
        <f>IF('Bio Ass test Data'!R46='Bioavailability Assessment Tool'!R46,"",'Bio Ass test Data'!R46-'Bioavailability Assessment Tool'!R46)</f>
        <v>-5.3335914118076089E-2</v>
      </c>
      <c r="S46" s="173">
        <f>IF('Bio Ass test Data'!S46='Bioavailability Assessment Tool'!S46,"",'Bio Ass test Data'!S46-'Bioavailability Assessment Tool'!S46)</f>
        <v>-0.86656032624172774</v>
      </c>
      <c r="T46" s="173">
        <f>IF('Bio Ass test Data'!T46='Bioavailability Assessment Tool'!T46,"",'Bio Ass test Data'!T46-'Bioavailability Assessment Tool'!T46)</f>
        <v>-7.9500947361626398E-2</v>
      </c>
      <c r="U46" s="176">
        <f>IF('Bio Ass test Data'!U46='Bioavailability Assessment Tool'!U46,"",'Bio Ass test Data'!U46-'Bioavailability Assessment Tool'!U46)</f>
        <v>1398.5541664600953</v>
      </c>
      <c r="V46" s="176">
        <f>IF('Bio Ass test Data'!V46='Bioavailability Assessment Tool'!V46,"",'Bio Ass test Data'!V46-'Bioavailability Assessment Tool'!V46)</f>
        <v>-0.91916160284575332</v>
      </c>
      <c r="W46" s="176">
        <f>IF('Bio Ass test Data'!W46='Bioavailability Assessment Tool'!W46,"",'Bio Ass test Data'!W46-'Bioavailability Assessment Tool'!W46)</f>
        <v>0.33707177233973784</v>
      </c>
      <c r="X46" s="176">
        <f>IF('Bio Ass test Data'!X46='Bioavailability Assessment Tool'!X46,"",'Bio Ass test Data'!X46-'Bioavailability Assessment Tool'!X46)</f>
        <v>2.7404209133312027E-3</v>
      </c>
      <c r="Y46" s="373">
        <f>IF('Bio Ass test Data'!Y46='Bioavailability Assessment Tool'!Y46,"",'Bio Ass test Data'!Y46-'Bioavailability Assessment Tool'!Y46)</f>
        <v>18.672373211591918</v>
      </c>
      <c r="Z46" s="373">
        <f>IF('Bio Ass test Data'!Z46='Bioavailability Assessment Tool'!Z46,"",'Bio Ass test Data'!Z46-'Bioavailability Assessment Tool'!Z46)</f>
        <v>-0.26968770699582778</v>
      </c>
      <c r="AA46" s="373">
        <f>IF('Bio Ass test Data'!AA46='Bioavailability Assessment Tool'!AA46,"",'Bio Ass test Data'!AA46-'Bioavailability Assessment Tool'!AA46)</f>
        <v>-0.36981002026754256</v>
      </c>
      <c r="AB46" s="373">
        <f>IF('Bio Ass test Data'!AB46='Bioavailability Assessment Tool'!AB46,"",'Bio Ass test Data'!AB46-'Bioavailability Assessment Tool'!AB46)</f>
        <v>-9.245250506688564E-2</v>
      </c>
    </row>
    <row r="47" spans="2:28" ht="13.8" thickBot="1" x14ac:dyDescent="0.3">
      <c r="B47" s="120">
        <v>43</v>
      </c>
      <c r="C47" s="481"/>
      <c r="D47" s="120"/>
      <c r="E47" s="120"/>
      <c r="F47" s="120"/>
      <c r="G47" s="120"/>
      <c r="H47" s="120">
        <v>80</v>
      </c>
      <c r="I47" s="120"/>
      <c r="J47" s="120">
        <v>7</v>
      </c>
      <c r="K47" s="120">
        <v>10</v>
      </c>
      <c r="L47" s="120">
        <v>200</v>
      </c>
      <c r="M47" s="170">
        <f>IF('Bio Ass test Data'!M47='Bioavailability Assessment Tool'!M47,"",'Bio Ass test Data'!M47-'Bioavailability Assessment Tool'!M47)</f>
        <v>27.361940243942172</v>
      </c>
      <c r="N47" s="170">
        <f>IF('Bio Ass test Data'!N47='Bioavailability Assessment Tool'!N47,"",'Bio Ass test Data'!N47-'Bioavailability Assessment Tool'!N47)</f>
        <v>-4.2259497227598003E-2</v>
      </c>
      <c r="O47" s="170">
        <f>IF('Bio Ass test Data'!O47='Bioavailability Assessment Tool'!O47,"",'Bio Ass test Data'!O47-'Bioavailability Assessment Tool'!O47)</f>
        <v>-1.9724872872225546E-2</v>
      </c>
      <c r="P47" s="170">
        <f>IF('Bio Ass test Data'!P47='Bioavailability Assessment Tool'!P47,"",'Bio Ass test Data'!P47-'Bioavailability Assessment Tool'!P47)</f>
        <v>-1.9724872872225546E-2</v>
      </c>
      <c r="Q47" s="173">
        <f>IF('Bio Ass test Data'!Q47='Bioavailability Assessment Tool'!Q47,"",'Bio Ass test Data'!Q47-'Bioavailability Assessment Tool'!Q47)</f>
        <v>4.4947779310576657</v>
      </c>
      <c r="R47" s="173">
        <f>IF('Bio Ass test Data'!R47='Bioavailability Assessment Tool'!R47,"",'Bio Ass test Data'!R47-'Bioavailability Assessment Tool'!R47)</f>
        <v>-5.3223407192187377E-2</v>
      </c>
      <c r="S47" s="173">
        <f>IF('Bio Ass test Data'!S47='Bioavailability Assessment Tool'!S47,"",'Bio Ass test Data'!S47-'Bioavailability Assessment Tool'!S47)</f>
        <v>-0.38685728850077128</v>
      </c>
      <c r="T47" s="173">
        <f>IF('Bio Ass test Data'!T47='Bioavailability Assessment Tool'!T47,"",'Bio Ass test Data'!T47-'Bioavailability Assessment Tool'!T47)</f>
        <v>-3.549149435786892E-2</v>
      </c>
      <c r="U47" s="176">
        <f>IF('Bio Ass test Data'!U47='Bioavailability Assessment Tool'!U47,"",'Bio Ass test Data'!U47-'Bioavailability Assessment Tool'!U47)</f>
        <v>1398.5541664600953</v>
      </c>
      <c r="V47" s="176">
        <f>IF('Bio Ass test Data'!V47='Bioavailability Assessment Tool'!V47,"",'Bio Ass test Data'!V47-'Bioavailability Assessment Tool'!V47)</f>
        <v>-0.91916160284575332</v>
      </c>
      <c r="W47" s="176">
        <f>IF('Bio Ass test Data'!W47='Bioavailability Assessment Tool'!W47,"",'Bio Ass test Data'!W47-'Bioavailability Assessment Tool'!W47)</f>
        <v>3.4670717723397377</v>
      </c>
      <c r="X47" s="176">
        <f>IF('Bio Ass test Data'!X47='Bioavailability Assessment Tool'!X47,"",'Bio Ass test Data'!X47-'Bioavailability Assessment Tool'!X47)</f>
        <v>2.8187575384875915E-2</v>
      </c>
      <c r="Y47" s="373">
        <f>IF('Bio Ass test Data'!Y47='Bioavailability Assessment Tool'!Y47,"",'Bio Ass test Data'!Y47-'Bioavailability Assessment Tool'!Y47)</f>
        <v>18.672373211591918</v>
      </c>
      <c r="Z47" s="373">
        <f>IF('Bio Ass test Data'!Z47='Bioavailability Assessment Tool'!Z47,"",'Bio Ass test Data'!Z47-'Bioavailability Assessment Tool'!Z47)</f>
        <v>-0.26968770699582778</v>
      </c>
      <c r="AA47" s="373">
        <f>IF('Bio Ass test Data'!AA47='Bioavailability Assessment Tool'!AA47,"",'Bio Ass test Data'!AA47-'Bioavailability Assessment Tool'!AA47)</f>
        <v>-0.46380169023565265</v>
      </c>
      <c r="AB47" s="373">
        <f>IF('Bio Ass test Data'!AB47='Bioavailability Assessment Tool'!AB47,"",'Bio Ass test Data'!AB47-'Bioavailability Assessment Tool'!AB47)</f>
        <v>-0.11595042255891316</v>
      </c>
    </row>
    <row r="48" spans="2:28" ht="13.8" thickBot="1" x14ac:dyDescent="0.3">
      <c r="B48" s="120">
        <v>44</v>
      </c>
      <c r="C48" s="481"/>
      <c r="D48" s="120"/>
      <c r="E48" s="120"/>
      <c r="F48" s="120"/>
      <c r="G48" s="120"/>
      <c r="H48" s="120">
        <v>80</v>
      </c>
      <c r="I48" s="120"/>
      <c r="J48" s="120">
        <v>7</v>
      </c>
      <c r="K48" s="120">
        <v>10</v>
      </c>
      <c r="L48" s="120">
        <v>202</v>
      </c>
      <c r="M48" s="170">
        <f>IF('Bio Ass test Data'!M48='Bioavailability Assessment Tool'!M48,"",'Bio Ass test Data'!M48-'Bioavailability Assessment Tool'!M48)</f>
        <v>27.361940243942172</v>
      </c>
      <c r="N48" s="170">
        <f>IF('Bio Ass test Data'!N48='Bioavailability Assessment Tool'!N48,"",'Bio Ass test Data'!N48-'Bioavailability Assessment Tool'!N48)</f>
        <v>-4.2259497227598003E-2</v>
      </c>
      <c r="O48" s="170">
        <f>IF('Bio Ass test Data'!O48='Bioavailability Assessment Tool'!O48,"",'Bio Ass test Data'!O48-'Bioavailability Assessment Tool'!O48)</f>
        <v>-6.9694550815196932E-2</v>
      </c>
      <c r="P48" s="170">
        <f>IF('Bio Ass test Data'!P48='Bioavailability Assessment Tool'!P48,"",'Bio Ass test Data'!P48-'Bioavailability Assessment Tool'!P48)</f>
        <v>-6.9694550815196932E-2</v>
      </c>
      <c r="Q48" s="173">
        <f>IF('Bio Ass test Data'!Q48='Bioavailability Assessment Tool'!Q48,"",'Bio Ass test Data'!Q48-'Bioavailability Assessment Tool'!Q48)</f>
        <v>4.4729007455809899</v>
      </c>
      <c r="R48" s="173">
        <f>IF('Bio Ass test Data'!R48='Bioavailability Assessment Tool'!R48,"",'Bio Ass test Data'!R48-'Bioavailability Assessment Tool'!R48)</f>
        <v>-5.2999846131895401E-2</v>
      </c>
      <c r="S48" s="173">
        <f>IF('Bio Ass test Data'!S48='Bioavailability Assessment Tool'!S48,"",'Bio Ass test Data'!S48-'Bioavailability Assessment Tool'!S48)</f>
        <v>-0.38685728850077128</v>
      </c>
      <c r="T48" s="173">
        <f>IF('Bio Ass test Data'!T48='Bioavailability Assessment Tool'!T48,"",'Bio Ass test Data'!T48-'Bioavailability Assessment Tool'!T48)</f>
        <v>-3.549149435786892E-2</v>
      </c>
      <c r="U48" s="176">
        <f>IF('Bio Ass test Data'!U48='Bioavailability Assessment Tool'!U48,"",'Bio Ass test Data'!U48-'Bioavailability Assessment Tool'!U48)</f>
        <v>1398.5541664600953</v>
      </c>
      <c r="V48" s="176">
        <f>IF('Bio Ass test Data'!V48='Bioavailability Assessment Tool'!V48,"",'Bio Ass test Data'!V48-'Bioavailability Assessment Tool'!V48)</f>
        <v>-0.91916160284575332</v>
      </c>
      <c r="W48" s="176">
        <f>IF('Bio Ass test Data'!W48='Bioavailability Assessment Tool'!W48,"",'Bio Ass test Data'!W48-'Bioavailability Assessment Tool'!W48)</f>
        <v>-3.5329282276602623</v>
      </c>
      <c r="X48" s="176">
        <f>IF('Bio Ass test Data'!X48='Bioavailability Assessment Tool'!X48,"",'Bio Ass test Data'!X48-'Bioavailability Assessment Tool'!X48)</f>
        <v>-2.8722993720815139E-2</v>
      </c>
      <c r="Y48" s="373">
        <f>IF('Bio Ass test Data'!Y48='Bioavailability Assessment Tool'!Y48,"",'Bio Ass test Data'!Y48-'Bioavailability Assessment Tool'!Y48)</f>
        <v>18.672373211591918</v>
      </c>
      <c r="Z48" s="373">
        <f>IF('Bio Ass test Data'!Z48='Bioavailability Assessment Tool'!Z48,"",'Bio Ass test Data'!Z48-'Bioavailability Assessment Tool'!Z48)</f>
        <v>-0.26968770699582778</v>
      </c>
      <c r="AA48" s="373">
        <f>IF('Bio Ass test Data'!AA48='Bioavailability Assessment Tool'!AA48,"",'Bio Ass test Data'!AA48-'Bioavailability Assessment Tool'!AA48)</f>
        <v>-1.1861830838770233</v>
      </c>
      <c r="AB48" s="373">
        <f>IF('Bio Ass test Data'!AB48='Bioavailability Assessment Tool'!AB48,"",'Bio Ass test Data'!AB48-'Bioavailability Assessment Tool'!AB48)</f>
        <v>-0.29654577096925583</v>
      </c>
    </row>
    <row r="49" spans="2:28" ht="13.8" thickBot="1" x14ac:dyDescent="0.3">
      <c r="B49" s="120">
        <v>45</v>
      </c>
      <c r="C49" s="481"/>
      <c r="D49" s="120"/>
      <c r="E49" s="120"/>
      <c r="F49" s="120"/>
      <c r="G49" s="120"/>
      <c r="H49" s="120"/>
      <c r="I49" s="120">
        <v>10</v>
      </c>
      <c r="J49" s="120">
        <v>6.4</v>
      </c>
      <c r="K49" s="120">
        <v>10</v>
      </c>
      <c r="L49" s="120">
        <v>60</v>
      </c>
      <c r="M49" s="170">
        <f>IF('Bio Ass test Data'!M49='Bioavailability Assessment Tool'!M49,"",'Bio Ass test Data'!M49-'Bioavailability Assessment Tool'!M49)</f>
        <v>3.1099830360392389</v>
      </c>
      <c r="N49" s="170">
        <f>IF('Bio Ass test Data'!N49='Bioavailability Assessment Tool'!N49,"",'Bio Ass test Data'!N49-'Bioavailability Assessment Tool'!N49)</f>
        <v>-1.116205913974043E-2</v>
      </c>
      <c r="O49" s="170">
        <f>IF('Bio Ass test Data'!O49='Bioavailability Assessment Tool'!O49,"",'Bio Ass test Data'!O49-'Bioavailability Assessment Tool'!O49)</f>
        <v>-9.3364398261867584E-2</v>
      </c>
      <c r="P49" s="170">
        <f>IF('Bio Ass test Data'!P49='Bioavailability Assessment Tool'!P49,"",'Bio Ass test Data'!P49-'Bioavailability Assessment Tool'!P49)</f>
        <v>-9.3364398261867584E-2</v>
      </c>
      <c r="Q49" s="173">
        <f>IF('Bio Ass test Data'!Q49='Bioavailability Assessment Tool'!Q49,"",'Bio Ass test Data'!Q49-'Bioavailability Assessment Tool'!Q49)</f>
        <v>-0.56662527930039985</v>
      </c>
      <c r="R49" s="173">
        <f>IF('Bio Ass test Data'!R49='Bioavailability Assessment Tool'!R49,"",'Bio Ass test Data'!R49-'Bioavailability Assessment Tool'!R49)</f>
        <v>7.9395128705986862E-3</v>
      </c>
      <c r="S49" s="173">
        <f>IF('Bio Ass test Data'!S49='Bioavailability Assessment Tool'!S49,"",'Bio Ass test Data'!S49-'Bioavailability Assessment Tool'!S49)</f>
        <v>-1.2572861876275065</v>
      </c>
      <c r="T49" s="173">
        <f>IF('Bio Ass test Data'!T49='Bioavailability Assessment Tool'!T49,"",'Bio Ass test Data'!T49-'Bioavailability Assessment Tool'!T49)</f>
        <v>-0.115347356663074</v>
      </c>
      <c r="U49" s="176">
        <f>IF('Bio Ass test Data'!U49='Bioavailability Assessment Tool'!U49,"",'Bio Ass test Data'!U49-'Bioavailability Assessment Tool'!U49)</f>
        <v>2030.2872139367814</v>
      </c>
      <c r="V49" s="176">
        <f>IF('Bio Ass test Data'!V49='Bioavailability Assessment Tool'!V49,"",'Bio Ass test Data'!V49-'Bioavailability Assessment Tool'!V49)</f>
        <v>-0.94287803354615041</v>
      </c>
      <c r="W49" s="176">
        <f>IF('Bio Ass test Data'!W49='Bioavailability Assessment Tool'!W49,"",'Bio Ass test Data'!W49-'Bioavailability Assessment Tool'!W49)</f>
        <v>-3</v>
      </c>
      <c r="X49" s="176">
        <f>IF('Bio Ass test Data'!X49='Bioavailability Assessment Tool'!X49,"",'Bio Ass test Data'!X49-'Bioavailability Assessment Tool'!X49)</f>
        <v>-2.4390243902439025E-2</v>
      </c>
      <c r="Y49" s="373">
        <f>IF('Bio Ass test Data'!Y49='Bioavailability Assessment Tool'!Y49,"",'Bio Ass test Data'!Y49-'Bioavailability Assessment Tool'!Y49)</f>
        <v>18.711786561095821</v>
      </c>
      <c r="Z49" s="373">
        <f>IF('Bio Ass test Data'!Z49='Bioavailability Assessment Tool'!Z49,"",'Bio Ass test Data'!Z49-'Bioavailability Assessment Tool'!Z49)</f>
        <v>-0.26988265415815171</v>
      </c>
      <c r="AA49" s="373">
        <f>IF('Bio Ass test Data'!AA49='Bioavailability Assessment Tool'!AA49,"",'Bio Ass test Data'!AA49-'Bioavailability Assessment Tool'!AA49)</f>
        <v>0.39592101981390004</v>
      </c>
      <c r="AB49" s="373">
        <f>IF('Bio Ass test Data'!AB49='Bioavailability Assessment Tool'!AB49,"",'Bio Ass test Data'!AB49-'Bioavailability Assessment Tool'!AB49)</f>
        <v>9.8980254953475011E-2</v>
      </c>
    </row>
    <row r="50" spans="2:28" ht="13.8" thickBot="1" x14ac:dyDescent="0.3">
      <c r="B50" s="120">
        <v>46</v>
      </c>
      <c r="C50" s="481"/>
      <c r="D50" s="120"/>
      <c r="E50" s="120"/>
      <c r="F50" s="120"/>
      <c r="G50" s="120"/>
      <c r="H50" s="120"/>
      <c r="I50" s="120">
        <v>10</v>
      </c>
      <c r="J50" s="120">
        <v>6.5</v>
      </c>
      <c r="K50" s="120">
        <v>10</v>
      </c>
      <c r="L50" s="120">
        <v>60</v>
      </c>
      <c r="M50" s="170">
        <f>IF('Bio Ass test Data'!M50='Bioavailability Assessment Tool'!M50,"",'Bio Ass test Data'!M50-'Bioavailability Assessment Tool'!M50)</f>
        <v>7.032585739804972</v>
      </c>
      <c r="N50" s="170">
        <f>IF('Bio Ass test Data'!N50='Bioavailability Assessment Tool'!N50,"",'Bio Ass test Data'!N50-'Bioavailability Assessment Tool'!N50)</f>
        <v>-2.0789205019590362E-2</v>
      </c>
      <c r="O50" s="170">
        <f>IF('Bio Ass test Data'!O50='Bioavailability Assessment Tool'!O50,"",'Bio Ass test Data'!O50-'Bioavailability Assessment Tool'!O50)</f>
        <v>-8.2186970300939785E-2</v>
      </c>
      <c r="P50" s="170">
        <f>IF('Bio Ass test Data'!P50='Bioavailability Assessment Tool'!P50,"",'Bio Ass test Data'!P50-'Bioavailability Assessment Tool'!P50)</f>
        <v>-8.2186970300939785E-2</v>
      </c>
      <c r="Q50" s="173">
        <f>IF('Bio Ass test Data'!Q50='Bioavailability Assessment Tool'!Q50,"",'Bio Ass test Data'!Q50-'Bioavailability Assessment Tool'!Q50)</f>
        <v>0.71812551618100073</v>
      </c>
      <c r="R50" s="173">
        <f>IF('Bio Ass test Data'!R50='Bioavailability Assessment Tool'!R50,"",'Bio Ass test Data'!R50-'Bioavailability Assessment Tool'!R50)</f>
        <v>-9.6149077281089679E-3</v>
      </c>
      <c r="S50" s="173">
        <f>IF('Bio Ass test Data'!S50='Bioavailability Assessment Tool'!S50,"",'Bio Ass test Data'!S50-'Bioavailability Assessment Tool'!S50)</f>
        <v>-0.38685728850077128</v>
      </c>
      <c r="T50" s="173">
        <f>IF('Bio Ass test Data'!T50='Bioavailability Assessment Tool'!T50,"",'Bio Ass test Data'!T50-'Bioavailability Assessment Tool'!T50)</f>
        <v>-3.549149435786892E-2</v>
      </c>
      <c r="U50" s="176">
        <f>IF('Bio Ass test Data'!U50='Bioavailability Assessment Tool'!U50,"",'Bio Ass test Data'!U50-'Bioavailability Assessment Tool'!U50)</f>
        <v>2034.3220213995332</v>
      </c>
      <c r="V50" s="176">
        <f>IF('Bio Ass test Data'!V50='Bioavailability Assessment Tool'!V50,"",'Bio Ass test Data'!V50-'Bioavailability Assessment Tool'!V50)</f>
        <v>-0.9429848679149877</v>
      </c>
      <c r="W50" s="176" t="str">
        <f>IF('Bio Ass test Data'!W50='Bioavailability Assessment Tool'!W50,"",'Bio Ass test Data'!W50-'Bioavailability Assessment Tool'!W50)</f>
        <v/>
      </c>
      <c r="X50" s="176" t="str">
        <f>IF('Bio Ass test Data'!X50='Bioavailability Assessment Tool'!X50,"",'Bio Ass test Data'!X50-'Bioavailability Assessment Tool'!X50)</f>
        <v/>
      </c>
      <c r="Y50" s="373">
        <f>IF('Bio Ass test Data'!Y50='Bioavailability Assessment Tool'!Y50,"",'Bio Ass test Data'!Y50-'Bioavailability Assessment Tool'!Y50)</f>
        <v>18.212007392940521</v>
      </c>
      <c r="Z50" s="373">
        <f>IF('Bio Ass test Data'!Z50='Bioavailability Assessment Tool'!Z50,"",'Bio Ass test Data'!Z50-'Bioavailability Assessment Tool'!Z50)</f>
        <v>-0.26736992988007569</v>
      </c>
      <c r="AA50" s="373">
        <f>IF('Bio Ass test Data'!AA50='Bioavailability Assessment Tool'!AA50,"",'Bio Ass test Data'!AA50-'Bioavailability Assessment Tool'!AA50)</f>
        <v>0.38821274470187062</v>
      </c>
      <c r="AB50" s="373">
        <f>IF('Bio Ass test Data'!AB50='Bioavailability Assessment Tool'!AB50,"",'Bio Ass test Data'!AB50-'Bioavailability Assessment Tool'!AB50)</f>
        <v>9.7053186175467654E-2</v>
      </c>
    </row>
    <row r="51" spans="2:28" ht="13.8" thickBot="1" x14ac:dyDescent="0.3">
      <c r="B51" s="120">
        <v>47</v>
      </c>
      <c r="C51" s="481"/>
      <c r="D51" s="120"/>
      <c r="E51" s="120"/>
      <c r="F51" s="120"/>
      <c r="G51" s="120"/>
      <c r="H51" s="120"/>
      <c r="I51" s="120">
        <v>10</v>
      </c>
      <c r="J51" s="120">
        <v>6.6</v>
      </c>
      <c r="K51" s="120">
        <v>10</v>
      </c>
      <c r="L51" s="120">
        <v>60</v>
      </c>
      <c r="M51" s="170">
        <f>IF('Bio Ass test Data'!M51='Bioavailability Assessment Tool'!M51,"",'Bio Ass test Data'!M51-'Bioavailability Assessment Tool'!M51)</f>
        <v>11.215756314667715</v>
      </c>
      <c r="N51" s="170">
        <f>IF('Bio Ass test Data'!N51='Bioavailability Assessment Tool'!N51,"",'Bio Ass test Data'!N51-'Bioavailability Assessment Tool'!N51)</f>
        <v>-2.7906595581648118E-2</v>
      </c>
      <c r="O51" s="170">
        <f>IF('Bio Ass test Data'!O51='Bioavailability Assessment Tool'!O51,"",'Bio Ass test Data'!O51-'Bioavailability Assessment Tool'!O51)</f>
        <v>-0.11374676689650065</v>
      </c>
      <c r="P51" s="170">
        <f>IF('Bio Ass test Data'!P51='Bioavailability Assessment Tool'!P51,"",'Bio Ass test Data'!P51-'Bioavailability Assessment Tool'!P51)</f>
        <v>-0.11374676689650065</v>
      </c>
      <c r="Q51" s="173">
        <f>IF('Bio Ass test Data'!Q51='Bioavailability Assessment Tool'!Q51,"",'Bio Ass test Data'!Q51-'Bioavailability Assessment Tool'!Q51)</f>
        <v>2.0028763116624013</v>
      </c>
      <c r="R51" s="173">
        <f>IF('Bio Ass test Data'!R51='Bioavailability Assessment Tool'!R51,"",'Bio Ass test Data'!R51-'Bioavailability Assessment Tool'!R51)</f>
        <v>-2.5674691395299543E-2</v>
      </c>
      <c r="S51" s="173">
        <f>IF('Bio Ass test Data'!S51='Bioavailability Assessment Tool'!S51,"",'Bio Ass test Data'!S51-'Bioavailability Assessment Tool'!S51)</f>
        <v>-1.0058289501020055</v>
      </c>
      <c r="T51" s="173">
        <f>IF('Bio Ass test Data'!T51='Bioavailability Assessment Tool'!T51,"",'Bio Ass test Data'!T51-'Bioavailability Assessment Tool'!T51)</f>
        <v>-9.2277885330459219E-2</v>
      </c>
      <c r="U51" s="176">
        <f>IF('Bio Ass test Data'!U51='Bioavailability Assessment Tool'!U51,"",'Bio Ass test Data'!U51-'Bioavailability Assessment Tool'!U51)</f>
        <v>1905.5252484359239</v>
      </c>
      <c r="V51" s="176">
        <f>IF('Bio Ass test Data'!V51='Bioavailability Assessment Tool'!V51,"",'Bio Ass test Data'!V51-'Bioavailability Assessment Tool'!V51)</f>
        <v>-0.93936481683191375</v>
      </c>
      <c r="W51" s="176">
        <f>IF('Bio Ass test Data'!W51='Bioavailability Assessment Tool'!W51,"",'Bio Ass test Data'!W51-'Bioavailability Assessment Tool'!W51)</f>
        <v>-3.63</v>
      </c>
      <c r="X51" s="176">
        <f>IF('Bio Ass test Data'!X51='Bioavailability Assessment Tool'!X51,"",'Bio Ass test Data'!X51-'Bioavailability Assessment Tool'!X51)</f>
        <v>-2.9512195121951218E-2</v>
      </c>
      <c r="Y51" s="373">
        <f>IF('Bio Ass test Data'!Y51='Bioavailability Assessment Tool'!Y51,"",'Bio Ass test Data'!Y51-'Bioavailability Assessment Tool'!Y51)</f>
        <v>17.680491279573523</v>
      </c>
      <c r="Z51" s="373">
        <f>IF('Bio Ass test Data'!Z51='Bioavailability Assessment Tool'!Z51,"",'Bio Ass test Data'!Z51-'Bioavailability Assessment Tool'!Z51)</f>
        <v>-0.26459715730905292</v>
      </c>
      <c r="AA51" s="373">
        <f>IF('Bio Ass test Data'!AA51='Bioavailability Assessment Tool'!AA51,"",'Bio Ass test Data'!AA51-'Bioavailability Assessment Tool'!AA51)</f>
        <v>0.30922503726053208</v>
      </c>
      <c r="AB51" s="373">
        <f>IF('Bio Ass test Data'!AB51='Bioavailability Assessment Tool'!AB51,"",'Bio Ass test Data'!AB51-'Bioavailability Assessment Tool'!AB51)</f>
        <v>7.7306259315133019E-2</v>
      </c>
    </row>
    <row r="52" spans="2:28" ht="13.8" thickBot="1" x14ac:dyDescent="0.3">
      <c r="B52" s="120">
        <v>48</v>
      </c>
      <c r="C52" s="481"/>
      <c r="D52" s="120"/>
      <c r="E52" s="120"/>
      <c r="F52" s="120"/>
      <c r="G52" s="120"/>
      <c r="H52" s="120"/>
      <c r="I52" s="120">
        <v>10</v>
      </c>
      <c r="J52" s="120">
        <v>8.6</v>
      </c>
      <c r="K52" s="120">
        <v>10</v>
      </c>
      <c r="L52" s="120">
        <v>60</v>
      </c>
      <c r="M52" s="170">
        <f>IF('Bio Ass test Data'!M52='Bioavailability Assessment Tool'!M52,"",'Bio Ass test Data'!M52-'Bioavailability Assessment Tool'!M52)</f>
        <v>-0.4174853213996812</v>
      </c>
      <c r="N52" s="170">
        <f>IF('Bio Ass test Data'!N52='Bioavailability Assessment Tool'!N52,"",'Bio Ass test Data'!N52-'Bioavailability Assessment Tool'!N52)</f>
        <v>1.8557307220740948E-3</v>
      </c>
      <c r="O52" s="170">
        <f>IF('Bio Ass test Data'!O52='Bioavailability Assessment Tool'!O52,"",'Bio Ass test Data'!O52-'Bioavailability Assessment Tool'!O52)</f>
        <v>-8.5474449112977371E-2</v>
      </c>
      <c r="P52" s="170">
        <f>IF('Bio Ass test Data'!P52='Bioavailability Assessment Tool'!P52,"",'Bio Ass test Data'!P52-'Bioavailability Assessment Tool'!P52)</f>
        <v>-8.5474449112977371E-2</v>
      </c>
      <c r="Q52" s="173">
        <f>IF('Bio Ass test Data'!Q52='Bioavailability Assessment Tool'!Q52,"",'Bio Ass test Data'!Q52-'Bioavailability Assessment Tool'!Q52)</f>
        <v>27.697892221290576</v>
      </c>
      <c r="R52" s="173">
        <f>IF('Bio Ass test Data'!R52='Bioavailability Assessment Tool'!R52,"",'Bio Ass test Data'!R52-'Bioavailability Assessment Tool'!R52)</f>
        <v>-0.19177430007729268</v>
      </c>
      <c r="S52" s="173">
        <f>IF('Bio Ass test Data'!S52='Bioavailability Assessment Tool'!S52,"",'Bio Ass test Data'!S52-'Bioavailability Assessment Tool'!S52)</f>
        <v>-0.38685728850077128</v>
      </c>
      <c r="T52" s="173">
        <f>IF('Bio Ass test Data'!T52='Bioavailability Assessment Tool'!T52,"",'Bio Ass test Data'!T52-'Bioavailability Assessment Tool'!T52)</f>
        <v>-3.549149435786892E-2</v>
      </c>
      <c r="U52" s="176" t="str">
        <f>IF('Bio Ass test Data'!U52='Bioavailability Assessment Tool'!U52,"",'Bio Ass test Data'!U52-'Bioavailability Assessment Tool'!U52)</f>
        <v/>
      </c>
      <c r="V52" s="176" t="str">
        <f>IF('Bio Ass test Data'!V52='Bioavailability Assessment Tool'!V52,"",'Bio Ass test Data'!V52-'Bioavailability Assessment Tool'!V52)</f>
        <v/>
      </c>
      <c r="W52" s="176">
        <f>IF('Bio Ass test Data'!W52='Bioavailability Assessment Tool'!W52,"",'Bio Ass test Data'!W52-'Bioavailability Assessment Tool'!W52)</f>
        <v>-3</v>
      </c>
      <c r="X52" s="176">
        <f>IF('Bio Ass test Data'!X52='Bioavailability Assessment Tool'!X52,"",'Bio Ass test Data'!X52-'Bioavailability Assessment Tool'!X52)</f>
        <v>-2.4390243902439025E-2</v>
      </c>
      <c r="Y52" s="373">
        <f>IF('Bio Ass test Data'!Y52='Bioavailability Assessment Tool'!Y52,"",'Bio Ass test Data'!Y52-'Bioavailability Assessment Tool'!Y52)</f>
        <v>-4.8784310484501194</v>
      </c>
      <c r="Z52" s="373">
        <f>IF('Bio Ass test Data'!Z52='Bioavailability Assessment Tool'!Z52,"",'Bio Ass test Data'!Z52-'Bioavailability Assessment Tool'!Z52)</f>
        <v>0.41139838936698925</v>
      </c>
      <c r="AA52" s="373">
        <f>IF('Bio Ass test Data'!AA52='Bioavailability Assessment Tool'!AA52,"",'Bio Ass test Data'!AA52-'Bioavailability Assessment Tool'!AA52)</f>
        <v>7.2005225755921121</v>
      </c>
      <c r="AB52" s="373">
        <f>IF('Bio Ass test Data'!AB52='Bioavailability Assessment Tool'!AB52,"",'Bio Ass test Data'!AB52-'Bioavailability Assessment Tool'!AB52)</f>
        <v>1.800130643898028</v>
      </c>
    </row>
    <row r="53" spans="2:28" ht="13.8" thickBot="1" x14ac:dyDescent="0.3">
      <c r="B53" s="120">
        <v>49</v>
      </c>
      <c r="C53" s="481"/>
      <c r="D53" s="120"/>
      <c r="E53" s="120"/>
      <c r="F53" s="120"/>
      <c r="G53" s="120"/>
      <c r="H53" s="120"/>
      <c r="I53" s="120">
        <v>10</v>
      </c>
      <c r="J53" s="120">
        <v>8.6999999999999993</v>
      </c>
      <c r="K53" s="120">
        <v>10</v>
      </c>
      <c r="L53" s="120">
        <v>60</v>
      </c>
      <c r="M53" s="170">
        <f>IF('Bio Ass test Data'!M53='Bioavailability Assessment Tool'!M53,"",'Bio Ass test Data'!M53-'Bioavailability Assessment Tool'!M53)</f>
        <v>-0.4174853213996812</v>
      </c>
      <c r="N53" s="170">
        <f>IF('Bio Ass test Data'!N53='Bioavailability Assessment Tool'!N53,"",'Bio Ass test Data'!N53-'Bioavailability Assessment Tool'!N53)</f>
        <v>1.8557307220740948E-3</v>
      </c>
      <c r="O53" s="170">
        <f>IF('Bio Ass test Data'!O53='Bioavailability Assessment Tool'!O53,"",'Bio Ass test Data'!O53-'Bioavailability Assessment Tool'!O53)</f>
        <v>-1.9724872872225546E-2</v>
      </c>
      <c r="P53" s="170">
        <f>IF('Bio Ass test Data'!P53='Bioavailability Assessment Tool'!P53,"",'Bio Ass test Data'!P53-'Bioavailability Assessment Tool'!P53)</f>
        <v>-1.9724872872225546E-2</v>
      </c>
      <c r="Q53" s="173">
        <f>IF('Bio Ass test Data'!Q53='Bioavailability Assessment Tool'!Q53,"",'Bio Ass test Data'!Q53-'Bioavailability Assessment Tool'!Q53)</f>
        <v>28.98264301677197</v>
      </c>
      <c r="R53" s="173">
        <f>IF('Bio Ass test Data'!R53='Bioavailability Assessment Tool'!R53,"",'Bio Ass test Data'!R53-'Bioavailability Assessment Tool'!R53)</f>
        <v>-0.19615918471312091</v>
      </c>
      <c r="S53" s="173">
        <f>IF('Bio Ass test Data'!S53='Bioavailability Assessment Tool'!S53,"",'Bio Ass test Data'!S53-'Bioavailability Assessment Tool'!S53)</f>
        <v>-0.52225733947604125</v>
      </c>
      <c r="T53" s="173">
        <f>IF('Bio Ass test Data'!T53='Bioavailability Assessment Tool'!T53,"",'Bio Ass test Data'!T53-'Bioavailability Assessment Tool'!T53)</f>
        <v>-4.791351738312305E-2</v>
      </c>
      <c r="U53" s="176" t="str">
        <f>IF('Bio Ass test Data'!U53='Bioavailability Assessment Tool'!U53,"",'Bio Ass test Data'!U53-'Bioavailability Assessment Tool'!U53)</f>
        <v/>
      </c>
      <c r="V53" s="176" t="str">
        <f>IF('Bio Ass test Data'!V53='Bioavailability Assessment Tool'!V53,"",'Bio Ass test Data'!V53-'Bioavailability Assessment Tool'!V53)</f>
        <v/>
      </c>
      <c r="W53" s="176">
        <f>IF('Bio Ass test Data'!W53='Bioavailability Assessment Tool'!W53,"",'Bio Ass test Data'!W53-'Bioavailability Assessment Tool'!W53)</f>
        <v>-3</v>
      </c>
      <c r="X53" s="176">
        <f>IF('Bio Ass test Data'!X53='Bioavailability Assessment Tool'!X53,"",'Bio Ass test Data'!X53-'Bioavailability Assessment Tool'!X53)</f>
        <v>-2.4390243902439025E-2</v>
      </c>
      <c r="Y53" s="373">
        <f>IF('Bio Ass test Data'!Y53='Bioavailability Assessment Tool'!Y53,"",'Bio Ass test Data'!Y53-'Bioavailability Assessment Tool'!Y53)</f>
        <v>-5.7455444754921796</v>
      </c>
      <c r="Z53" s="373">
        <f>IF('Bio Ass test Data'!Z53='Bioavailability Assessment Tool'!Z53,"",'Bio Ass test Data'!Z53-'Bioavailability Assessment Tool'!Z53)</f>
        <v>0.58955602634013038</v>
      </c>
      <c r="AA53" s="373">
        <f>IF('Bio Ass test Data'!AA53='Bioavailability Assessment Tool'!AA53,"",'Bio Ass test Data'!AA53-'Bioavailability Assessment Tool'!AA53)</f>
        <v>9.2283653295194448</v>
      </c>
      <c r="AB53" s="373">
        <f>IF('Bio Ass test Data'!AB53='Bioavailability Assessment Tool'!AB53,"",'Bio Ass test Data'!AB53-'Bioavailability Assessment Tool'!AB53)</f>
        <v>2.3070913323798612</v>
      </c>
    </row>
    <row r="54" spans="2:28" ht="13.8" thickBot="1" x14ac:dyDescent="0.3">
      <c r="B54" s="120">
        <v>50</v>
      </c>
      <c r="C54" s="481"/>
      <c r="D54" s="120"/>
      <c r="E54" s="120"/>
      <c r="F54" s="120"/>
      <c r="G54" s="120"/>
      <c r="H54" s="120"/>
      <c r="I54" s="120">
        <v>10</v>
      </c>
      <c r="J54" s="120">
        <v>8.8000000000000007</v>
      </c>
      <c r="K54" s="120">
        <v>10</v>
      </c>
      <c r="L54" s="120">
        <v>60</v>
      </c>
      <c r="M54" s="170">
        <f>IF('Bio Ass test Data'!M54='Bioavailability Assessment Tool'!M54,"",'Bio Ass test Data'!M54-'Bioavailability Assessment Tool'!M54)</f>
        <v>-0.4174853213996812</v>
      </c>
      <c r="N54" s="170">
        <f>IF('Bio Ass test Data'!N54='Bioavailability Assessment Tool'!N54,"",'Bio Ass test Data'!N54-'Bioavailability Assessment Tool'!N54)</f>
        <v>1.8557307220740948E-3</v>
      </c>
      <c r="O54" s="170">
        <f>IF('Bio Ass test Data'!O54='Bioavailability Assessment Tool'!O54,"",'Bio Ass test Data'!O54-'Bioavailability Assessment Tool'!O54)</f>
        <v>-1.9724872872225546E-2</v>
      </c>
      <c r="P54" s="170">
        <f>IF('Bio Ass test Data'!P54='Bioavailability Assessment Tool'!P54,"",'Bio Ass test Data'!P54-'Bioavailability Assessment Tool'!P54)</f>
        <v>-1.9724872872225546E-2</v>
      </c>
      <c r="Q54" s="173">
        <f>IF('Bio Ass test Data'!Q54='Bioavailability Assessment Tool'!Q54,"",'Bio Ass test Data'!Q54-'Bioavailability Assessment Tool'!Q54)</f>
        <v>30.267393812253392</v>
      </c>
      <c r="R54" s="173">
        <f>IF('Bio Ass test Data'!R54='Bioavailability Assessment Tool'!R54,"",'Bio Ass test Data'!R54-'Bioavailability Assessment Tool'!R54)</f>
        <v>-0.20035128428562421</v>
      </c>
      <c r="S54" s="173">
        <f>IF('Bio Ass test Data'!S54='Bioavailability Assessment Tool'!S54,"",'Bio Ass test Data'!S54-'Bioavailability Assessment Tool'!S54)</f>
        <v>-3.8376243019276512</v>
      </c>
      <c r="T54" s="173">
        <f>IF('Bio Ass test Data'!T54='Bioavailability Assessment Tool'!T54,"",'Bio Ass test Data'!T54-'Bioavailability Assessment Tool'!T54)</f>
        <v>-0.35207562403005971</v>
      </c>
      <c r="U54" s="176" t="str">
        <f>IF('Bio Ass test Data'!U54='Bioavailability Assessment Tool'!U54,"",'Bio Ass test Data'!U54-'Bioavailability Assessment Tool'!U54)</f>
        <v/>
      </c>
      <c r="V54" s="176" t="str">
        <f>IF('Bio Ass test Data'!V54='Bioavailability Assessment Tool'!V54,"",'Bio Ass test Data'!V54-'Bioavailability Assessment Tool'!V54)</f>
        <v/>
      </c>
      <c r="W54" s="176">
        <f>IF('Bio Ass test Data'!W54='Bioavailability Assessment Tool'!W54,"",'Bio Ass test Data'!W54-'Bioavailability Assessment Tool'!W54)</f>
        <v>-3</v>
      </c>
      <c r="X54" s="176">
        <f>IF('Bio Ass test Data'!X54='Bioavailability Assessment Tool'!X54,"",'Bio Ass test Data'!X54-'Bioavailability Assessment Tool'!X54)</f>
        <v>-2.4390243902439025E-2</v>
      </c>
      <c r="Y54" s="373">
        <f>IF('Bio Ass test Data'!Y54='Bioavailability Assessment Tool'!Y54,"",'Bio Ass test Data'!Y54-'Bioavailability Assessment Tool'!Y54)</f>
        <v>-5.7455444754921796</v>
      </c>
      <c r="Z54" s="373">
        <f>IF('Bio Ass test Data'!Z54='Bioavailability Assessment Tool'!Z54,"",'Bio Ass test Data'!Z54-'Bioavailability Assessment Tool'!Z54)</f>
        <v>0.58955602634013038</v>
      </c>
      <c r="AA54" s="373">
        <f>IF('Bio Ass test Data'!AA54='Bioavailability Assessment Tool'!AA54,"",'Bio Ass test Data'!AA54-'Bioavailability Assessment Tool'!AA54)</f>
        <v>9.1298587758410772</v>
      </c>
      <c r="AB54" s="373">
        <f>IF('Bio Ass test Data'!AB54='Bioavailability Assessment Tool'!AB54,"",'Bio Ass test Data'!AB54-'Bioavailability Assessment Tool'!AB54)</f>
        <v>2.2824646939602693</v>
      </c>
    </row>
    <row r="55" spans="2:28" ht="13.8" thickBot="1" x14ac:dyDescent="0.3">
      <c r="B55" s="120">
        <v>51</v>
      </c>
      <c r="C55" s="481"/>
      <c r="D55" s="120"/>
      <c r="E55" s="120"/>
      <c r="F55" s="120"/>
      <c r="G55" s="120"/>
      <c r="H55" s="120"/>
      <c r="I55" s="120">
        <v>10</v>
      </c>
      <c r="J55" s="120">
        <v>7</v>
      </c>
      <c r="K55" s="120">
        <v>10</v>
      </c>
      <c r="L55" s="120">
        <v>1.9</v>
      </c>
      <c r="M55" s="170">
        <f>IF('Bio Ass test Data'!M55='Bioavailability Assessment Tool'!M55,"",'Bio Ass test Data'!M55-'Bioavailability Assessment Tool'!M55)</f>
        <v>23.130880961603403</v>
      </c>
      <c r="N55" s="170">
        <f>IF('Bio Ass test Data'!N55='Bioavailability Assessment Tool'!N55,"",'Bio Ass test Data'!N55-'Bioavailability Assessment Tool'!N55)</f>
        <v>-3.9667226855617098E-2</v>
      </c>
      <c r="O55" s="170">
        <f>IF('Bio Ass test Data'!O55='Bioavailability Assessment Tool'!O55,"",'Bio Ass test Data'!O55-'Bioavailability Assessment Tool'!O55)</f>
        <v>-7.3639525389642052E-2</v>
      </c>
      <c r="P55" s="170">
        <f>IF('Bio Ass test Data'!P55='Bioavailability Assessment Tool'!P55,"",'Bio Ass test Data'!P55-'Bioavailability Assessment Tool'!P55)</f>
        <v>-7.3639525389642052E-2</v>
      </c>
      <c r="Q55" s="173">
        <f>IF('Bio Ass test Data'!Q55='Bioavailability Assessment Tool'!Q55,"",'Bio Ass test Data'!Q55-'Bioavailability Assessment Tool'!Q55)</f>
        <v>14.732660141087283</v>
      </c>
      <c r="R55" s="173">
        <f>IF('Bio Ass test Data'!R55='Bioavailability Assessment Tool'!R55,"",'Bio Ass test Data'!R55-'Bioavailability Assessment Tool'!R55)</f>
        <v>-0.13282792255328169</v>
      </c>
      <c r="S55" s="173">
        <f>IF('Bio Ass test Data'!S55='Bioavailability Assessment Tool'!S55,"",'Bio Ass test Data'!S55-'Bioavailability Assessment Tool'!S55)</f>
        <v>-0.95553750259690517</v>
      </c>
      <c r="T55" s="173">
        <f>IF('Bio Ass test Data'!T55='Bioavailability Assessment Tool'!T55,"",'Bio Ass test Data'!T55-'Bioavailability Assessment Tool'!T55)</f>
        <v>-8.7663991063936256E-2</v>
      </c>
      <c r="U55" s="176" t="str">
        <f>IF('Bio Ass test Data'!U55='Bioavailability Assessment Tool'!U55,"",'Bio Ass test Data'!U55-'Bioavailability Assessment Tool'!U55)</f>
        <v/>
      </c>
      <c r="V55" s="176" t="str">
        <f>IF('Bio Ass test Data'!V55='Bioavailability Assessment Tool'!V55,"",'Bio Ass test Data'!V55-'Bioavailability Assessment Tool'!V55)</f>
        <v/>
      </c>
      <c r="W55" s="176">
        <f>IF('Bio Ass test Data'!W55='Bioavailability Assessment Tool'!W55,"",'Bio Ass test Data'!W55-'Bioavailability Assessment Tool'!W55)</f>
        <v>-3</v>
      </c>
      <c r="X55" s="176">
        <f>IF('Bio Ass test Data'!X55='Bioavailability Assessment Tool'!X55,"",'Bio Ass test Data'!X55-'Bioavailability Assessment Tool'!X55)</f>
        <v>-2.4390243902439025E-2</v>
      </c>
      <c r="Y55" s="373">
        <f>IF('Bio Ass test Data'!Y55='Bioavailability Assessment Tool'!Y55,"",'Bio Ass test Data'!Y55-'Bioavailability Assessment Tool'!Y55)</f>
        <v>14.61966109706122</v>
      </c>
      <c r="Z55" s="373">
        <f>IF('Bio Ass test Data'!Z55='Bioavailability Assessment Tool'!Z55,"",'Bio Ass test Data'!Z55-'Bioavailability Assessment Tool'!Z55)</f>
        <v>-0.24627544292086087</v>
      </c>
      <c r="AA55" s="373">
        <f>IF('Bio Ass test Data'!AA55='Bioavailability Assessment Tool'!AA55,"",'Bio Ass test Data'!AA55-'Bioavailability Assessment Tool'!AA55)</f>
        <v>0.84131955875334175</v>
      </c>
      <c r="AB55" s="373">
        <f>IF('Bio Ass test Data'!AB55='Bioavailability Assessment Tool'!AB55,"",'Bio Ass test Data'!AB55-'Bioavailability Assessment Tool'!AB55)</f>
        <v>0.21032988968833544</v>
      </c>
    </row>
    <row r="56" spans="2:28" ht="13.8" thickBot="1" x14ac:dyDescent="0.3">
      <c r="B56" s="120">
        <v>52</v>
      </c>
      <c r="C56" s="481"/>
      <c r="D56" s="120"/>
      <c r="E56" s="120"/>
      <c r="F56" s="120"/>
      <c r="G56" s="120"/>
      <c r="H56" s="120"/>
      <c r="I56" s="120">
        <v>10</v>
      </c>
      <c r="J56" s="120">
        <v>7</v>
      </c>
      <c r="K56" s="120">
        <v>10</v>
      </c>
      <c r="L56" s="120">
        <v>2</v>
      </c>
      <c r="M56" s="170">
        <f>IF('Bio Ass test Data'!M56='Bioavailability Assessment Tool'!M56,"",'Bio Ass test Data'!M56-'Bioavailability Assessment Tool'!M56)</f>
        <v>23.136380842536113</v>
      </c>
      <c r="N56" s="170">
        <f>IF('Bio Ass test Data'!N56='Bioavailability Assessment Tool'!N56,"",'Bio Ass test Data'!N56-'Bioavailability Assessment Tool'!N56)</f>
        <v>-3.9670967827197215E-2</v>
      </c>
      <c r="O56" s="170">
        <f>IF('Bio Ass test Data'!O56='Bioavailability Assessment Tool'!O56,"",'Bio Ass test Data'!O56-'Bioavailability Assessment Tool'!O56)</f>
        <v>-6.7064567765566865E-2</v>
      </c>
      <c r="P56" s="170">
        <f>IF('Bio Ass test Data'!P56='Bioavailability Assessment Tool'!P56,"",'Bio Ass test Data'!P56-'Bioavailability Assessment Tool'!P56)</f>
        <v>-6.7064567765566865E-2</v>
      </c>
      <c r="Q56" s="173">
        <f>IF('Bio Ass test Data'!Q56='Bioavailability Assessment Tool'!Q56,"",'Bio Ass test Data'!Q56-'Bioavailability Assessment Tool'!Q56)</f>
        <v>14.619884703608339</v>
      </c>
      <c r="R56" s="173">
        <f>IF('Bio Ass test Data'!R56='Bioavailability Assessment Tool'!R56,"",'Bio Ass test Data'!R56-'Bioavailability Assessment Tool'!R56)</f>
        <v>-0.13215850233975512</v>
      </c>
      <c r="S56" s="173">
        <f>IF('Bio Ass test Data'!S56='Bioavailability Assessment Tool'!S56,"",'Bio Ass test Data'!S56-'Bioavailability Assessment Tool'!S56)</f>
        <v>-0.63057738025625709</v>
      </c>
      <c r="T56" s="173">
        <f>IF('Bio Ass test Data'!T56='Bioavailability Assessment Tool'!T56,"",'Bio Ass test Data'!T56-'Bioavailability Assessment Tool'!T56)</f>
        <v>-5.7851135803326334E-2</v>
      </c>
      <c r="U56" s="176" t="str">
        <f>IF('Bio Ass test Data'!U56='Bioavailability Assessment Tool'!U56,"",'Bio Ass test Data'!U56-'Bioavailability Assessment Tool'!U56)</f>
        <v/>
      </c>
      <c r="V56" s="176" t="str">
        <f>IF('Bio Ass test Data'!V56='Bioavailability Assessment Tool'!V56,"",'Bio Ass test Data'!V56-'Bioavailability Assessment Tool'!V56)</f>
        <v/>
      </c>
      <c r="W56" s="176">
        <f>IF('Bio Ass test Data'!W56='Bioavailability Assessment Tool'!W56,"",'Bio Ass test Data'!W56-'Bioavailability Assessment Tool'!W56)</f>
        <v>-3</v>
      </c>
      <c r="X56" s="176">
        <f>IF('Bio Ass test Data'!X56='Bioavailability Assessment Tool'!X56,"",'Bio Ass test Data'!X56-'Bioavailability Assessment Tool'!X56)</f>
        <v>-2.4390243902439025E-2</v>
      </c>
      <c r="Y56" s="373">
        <f>IF('Bio Ass test Data'!Y56='Bioavailability Assessment Tool'!Y56,"",'Bio Ass test Data'!Y56-'Bioavailability Assessment Tool'!Y56)</f>
        <v>14.582862870967622</v>
      </c>
      <c r="Z56" s="373">
        <f>IF('Bio Ass test Data'!Z56='Bioavailability Assessment Tool'!Z56,"",'Bio Ass test Data'!Z56-'Bioavailability Assessment Tool'!Z56)</f>
        <v>-0.24602712782873187</v>
      </c>
      <c r="AA56" s="373">
        <f>IF('Bio Ass test Data'!AA56='Bioavailability Assessment Tool'!AA56,"",'Bio Ass test Data'!AA56-'Bioavailability Assessment Tool'!AA56)</f>
        <v>0.86022046862102641</v>
      </c>
      <c r="AB56" s="373">
        <f>IF('Bio Ass test Data'!AB56='Bioavailability Assessment Tool'!AB56,"",'Bio Ass test Data'!AB56-'Bioavailability Assessment Tool'!AB56)</f>
        <v>0.2150551171552566</v>
      </c>
    </row>
    <row r="57" spans="2:28" ht="13.8" thickBot="1" x14ac:dyDescent="0.3">
      <c r="B57" s="120">
        <v>53</v>
      </c>
      <c r="C57" s="481"/>
      <c r="D57" s="120"/>
      <c r="E57" s="120"/>
      <c r="F57" s="120"/>
      <c r="G57" s="120"/>
      <c r="H57" s="120"/>
      <c r="I57" s="120">
        <v>10</v>
      </c>
      <c r="J57" s="120">
        <v>7</v>
      </c>
      <c r="K57" s="120">
        <v>10</v>
      </c>
      <c r="L57" s="120">
        <v>2.1</v>
      </c>
      <c r="M57" s="170">
        <f>IF('Bio Ass test Data'!M57='Bioavailability Assessment Tool'!M57,"",'Bio Ass test Data'!M57-'Bioavailability Assessment Tool'!M57)</f>
        <v>23.1418787461363</v>
      </c>
      <c r="N57" s="170">
        <f>IF('Bio Ass test Data'!N57='Bioavailability Assessment Tool'!N57,"",'Bio Ass test Data'!N57-'Bioavailability Assessment Tool'!N57)</f>
        <v>-3.9674706381415785E-2</v>
      </c>
      <c r="O57" s="170">
        <f>IF('Bio Ass test Data'!O57='Bioavailability Assessment Tool'!O57,"",'Bio Ass test Data'!O57-'Bioavailability Assessment Tool'!O57)</f>
        <v>-9.7309372836312705E-2</v>
      </c>
      <c r="P57" s="170">
        <f>IF('Bio Ass test Data'!P57='Bioavailability Assessment Tool'!P57,"",'Bio Ass test Data'!P57-'Bioavailability Assessment Tool'!P57)</f>
        <v>-9.7309372836312705E-2</v>
      </c>
      <c r="Q57" s="173">
        <f>IF('Bio Ass test Data'!Q57='Bioavailability Assessment Tool'!Q57,"",'Bio Ass test Data'!Q57-'Bioavailability Assessment Tool'!Q57)</f>
        <v>14.512612745849015</v>
      </c>
      <c r="R57" s="173">
        <f>IF('Bio Ass test Data'!R57='Bioavailability Assessment Tool'!R57,"",'Bio Ass test Data'!R57-'Bioavailability Assessment Tool'!R57)</f>
        <v>-0.13151846776934578</v>
      </c>
      <c r="S57" s="173">
        <f>IF('Bio Ass test Data'!S57='Bioavailability Assessment Tool'!S57,"",'Bio Ass test Data'!S57-'Bioavailability Assessment Tool'!S57)</f>
        <v>-3.3231041082216253</v>
      </c>
      <c r="T57" s="173">
        <f>IF('Bio Ass test Data'!T57='Bioavailability Assessment Tool'!T57,"",'Bio Ass test Data'!T57-'Bioavailability Assessment Tool'!T57)</f>
        <v>-0.30487193653409406</v>
      </c>
      <c r="U57" s="176" t="str">
        <f>IF('Bio Ass test Data'!U57='Bioavailability Assessment Tool'!U57,"",'Bio Ass test Data'!U57-'Bioavailability Assessment Tool'!U57)</f>
        <v/>
      </c>
      <c r="V57" s="176" t="str">
        <f>IF('Bio Ass test Data'!V57='Bioavailability Assessment Tool'!V57,"",'Bio Ass test Data'!V57-'Bioavailability Assessment Tool'!V57)</f>
        <v/>
      </c>
      <c r="W57" s="176">
        <f>IF('Bio Ass test Data'!W57='Bioavailability Assessment Tool'!W57,"",'Bio Ass test Data'!W57-'Bioavailability Assessment Tool'!W57)</f>
        <v>-95.4</v>
      </c>
      <c r="X57" s="176">
        <f>IF('Bio Ass test Data'!X57='Bioavailability Assessment Tool'!X57,"",'Bio Ass test Data'!X57-'Bioavailability Assessment Tool'!X57)</f>
        <v>-0.775609756097561</v>
      </c>
      <c r="Y57" s="373">
        <f>IF('Bio Ass test Data'!Y57='Bioavailability Assessment Tool'!Y57,"",'Bio Ass test Data'!Y57-'Bioavailability Assessment Tool'!Y57)</f>
        <v>14.546264326087519</v>
      </c>
      <c r="Z57" s="373">
        <f>IF('Bio Ass test Data'!Z57='Bioavailability Assessment Tool'!Z57,"",'Bio Ass test Data'!Z57-'Bioavailability Assessment Tool'!Z57)</f>
        <v>-0.24577941398575101</v>
      </c>
      <c r="AA57" s="373">
        <f>IF('Bio Ass test Data'!AA57='Bioavailability Assessment Tool'!AA57,"",'Bio Ass test Data'!AA57-'Bioavailability Assessment Tool'!AA57)</f>
        <v>0.83396652889464429</v>
      </c>
      <c r="AB57" s="373">
        <f>IF('Bio Ass test Data'!AB57='Bioavailability Assessment Tool'!AB57,"",'Bio Ass test Data'!AB57-'Bioavailability Assessment Tool'!AB57)</f>
        <v>0.20849163222366107</v>
      </c>
    </row>
    <row r="58" spans="2:28" ht="13.8" thickBot="1" x14ac:dyDescent="0.3">
      <c r="B58" s="120">
        <v>54</v>
      </c>
      <c r="C58" s="481"/>
      <c r="D58" s="120"/>
      <c r="E58" s="120"/>
      <c r="F58" s="120"/>
      <c r="G58" s="120"/>
      <c r="H58" s="120"/>
      <c r="I58" s="120">
        <v>10</v>
      </c>
      <c r="J58" s="120">
        <v>7</v>
      </c>
      <c r="K58" s="120">
        <v>10</v>
      </c>
      <c r="L58" s="120">
        <v>87</v>
      </c>
      <c r="M58" s="170">
        <f>IF('Bio Ass test Data'!M58='Bioavailability Assessment Tool'!M58,"",'Bio Ass test Data'!M58-'Bioavailability Assessment Tool'!M58)</f>
        <v>27.128956256425226</v>
      </c>
      <c r="N58" s="170">
        <f>IF('Bio Ass test Data'!N58='Bioavailability Assessment Tool'!N58,"",'Bio Ass test Data'!N58-'Bioavailability Assessment Tool'!N58)</f>
        <v>-4.213023299594687E-2</v>
      </c>
      <c r="O58" s="170">
        <f>IF('Bio Ass test Data'!O58='Bioavailability Assessment Tool'!O58,"",'Bio Ass test Data'!O58-'Bioavailability Assessment Tool'!O58)</f>
        <v>-0.10585681774761045</v>
      </c>
      <c r="P58" s="170">
        <f>IF('Bio Ass test Data'!P58='Bioavailability Assessment Tool'!P58,"",'Bio Ass test Data'!P58-'Bioavailability Assessment Tool'!P58)</f>
        <v>-0.10585681774761045</v>
      </c>
      <c r="Q58" s="173">
        <f>IF('Bio Ass test Data'!Q58='Bioavailability Assessment Tool'!Q58,"",'Bio Ass test Data'!Q58-'Bioavailability Assessment Tool'!Q58)</f>
        <v>6.3249453674368787</v>
      </c>
      <c r="R58" s="173">
        <f>IF('Bio Ass test Data'!R58='Bioavailability Assessment Tool'!R58,"",'Bio Ass test Data'!R58-'Bioavailability Assessment Tool'!R58)</f>
        <v>-7.0921763573774221E-2</v>
      </c>
      <c r="S58" s="173">
        <f>IF('Bio Ass test Data'!S58='Bioavailability Assessment Tool'!S58,"",'Bio Ass test Data'!S58-'Bioavailability Assessment Tool'!S58)</f>
        <v>-4.5649160043091017</v>
      </c>
      <c r="T58" s="173">
        <f>IF('Bio Ass test Data'!T58='Bioavailability Assessment Tool'!T58,"",'Bio Ass test Data'!T58-'Bioavailability Assessment Tool'!T58)</f>
        <v>-0.41879963342285337</v>
      </c>
      <c r="U58" s="176">
        <f>IF('Bio Ass test Data'!U58='Bioavailability Assessment Tool'!U58,"",'Bio Ass test Data'!U58-'Bioavailability Assessment Tool'!U58)</f>
        <v>1398.5541664600953</v>
      </c>
      <c r="V58" s="176">
        <f>IF('Bio Ass test Data'!V58='Bioavailability Assessment Tool'!V58,"",'Bio Ass test Data'!V58-'Bioavailability Assessment Tool'!V58)</f>
        <v>-0.91916160284575332</v>
      </c>
      <c r="W58" s="176">
        <f>IF('Bio Ass test Data'!W58='Bioavailability Assessment Tool'!W58,"",'Bio Ass test Data'!W58-'Bioavailability Assessment Tool'!W58)</f>
        <v>-86</v>
      </c>
      <c r="X58" s="176">
        <f>IF('Bio Ass test Data'!X58='Bioavailability Assessment Tool'!X58,"",'Bio Ass test Data'!X58-'Bioavailability Assessment Tool'!X58)</f>
        <v>-0.69918699186991873</v>
      </c>
      <c r="Y58" s="373">
        <f>IF('Bio Ass test Data'!Y58='Bioavailability Assessment Tool'!Y58,"",'Bio Ass test Data'!Y58-'Bioavailability Assessment Tool'!Y58)</f>
        <v>18.648931056192019</v>
      </c>
      <c r="Z58" s="373">
        <f>IF('Bio Ass test Data'!Z58='Bioavailability Assessment Tool'!Z58,"",'Bio Ass test Data'!Z58-'Bioavailability Assessment Tool'!Z58)</f>
        <v>-0.2695715002262058</v>
      </c>
      <c r="AA58" s="373">
        <f>IF('Bio Ass test Data'!AA58='Bioavailability Assessment Tool'!AA58,"",'Bio Ass test Data'!AA58-'Bioavailability Assessment Tool'!AA58)</f>
        <v>0.72328329832465599</v>
      </c>
      <c r="AB58" s="373">
        <f>IF('Bio Ass test Data'!AB58='Bioavailability Assessment Tool'!AB58,"",'Bio Ass test Data'!AB58-'Bioavailability Assessment Tool'!AB58)</f>
        <v>0.180820824581164</v>
      </c>
    </row>
    <row r="59" spans="2:28" ht="13.8" thickBot="1" x14ac:dyDescent="0.3">
      <c r="B59" s="120">
        <v>55</v>
      </c>
      <c r="C59" s="481"/>
      <c r="D59" s="120"/>
      <c r="E59" s="120"/>
      <c r="F59" s="120"/>
      <c r="G59" s="120"/>
      <c r="H59" s="120"/>
      <c r="I59" s="120">
        <v>10</v>
      </c>
      <c r="J59" s="120">
        <v>7</v>
      </c>
      <c r="K59" s="120">
        <v>10</v>
      </c>
      <c r="L59" s="120">
        <v>88</v>
      </c>
      <c r="M59" s="170">
        <f>IF('Bio Ass test Data'!M59='Bioavailability Assessment Tool'!M59,"",'Bio Ass test Data'!M59-'Bioavailability Assessment Tool'!M59)</f>
        <v>27.16821123690579</v>
      </c>
      <c r="N59" s="170">
        <f>IF('Bio Ass test Data'!N59='Bioavailability Assessment Tool'!N59,"",'Bio Ass test Data'!N59-'Bioavailability Assessment Tool'!N59)</f>
        <v>-4.2152112018681964E-2</v>
      </c>
      <c r="O59" s="170">
        <f>IF('Bio Ass test Data'!O59='Bioavailability Assessment Tool'!O59,"",'Bio Ass test Data'!O59-'Bioavailability Assessment Tool'!O59)</f>
        <v>-2.7023075834948999E-2</v>
      </c>
      <c r="P59" s="170">
        <f>IF('Bio Ass test Data'!P59='Bioavailability Assessment Tool'!P59,"",'Bio Ass test Data'!P59-'Bioavailability Assessment Tool'!P59)</f>
        <v>-2.7023075834948999E-2</v>
      </c>
      <c r="Q59" s="173">
        <f>IF('Bio Ass test Data'!Q59='Bioavailability Assessment Tool'!Q59,"",'Bio Ass test Data'!Q59-'Bioavailability Assessment Tool'!Q59)</f>
        <v>6.2998177910799278</v>
      </c>
      <c r="R59" s="173">
        <f>IF('Bio Ass test Data'!R59='Bioavailability Assessment Tool'!R59,"",'Bio Ass test Data'!R59-'Bioavailability Assessment Tool'!R59)</f>
        <v>-7.0691493527174853E-2</v>
      </c>
      <c r="S59" s="173">
        <f>IF('Bio Ass test Data'!S59='Bioavailability Assessment Tool'!S59,"",'Bio Ass test Data'!S59-'Bioavailability Assessment Tool'!S59)</f>
        <v>-0.64605167179628797</v>
      </c>
      <c r="T59" s="173">
        <f>IF('Bio Ass test Data'!T59='Bioavailability Assessment Tool'!T59,"",'Bio Ass test Data'!T59-'Bioavailability Assessment Tool'!T59)</f>
        <v>-5.9270795577641096E-2</v>
      </c>
      <c r="U59" s="176">
        <f>IF('Bio Ass test Data'!U59='Bioavailability Assessment Tool'!U59,"",'Bio Ass test Data'!U59-'Bioavailability Assessment Tool'!U59)</f>
        <v>1398.5541664600953</v>
      </c>
      <c r="V59" s="176">
        <f>IF('Bio Ass test Data'!V59='Bioavailability Assessment Tool'!V59,"",'Bio Ass test Data'!V59-'Bioavailability Assessment Tool'!V59)</f>
        <v>-0.91916160284575332</v>
      </c>
      <c r="W59" s="176">
        <f>IF('Bio Ass test Data'!W59='Bioavailability Assessment Tool'!W59,"",'Bio Ass test Data'!W59-'Bioavailability Assessment Tool'!W59)</f>
        <v>-3</v>
      </c>
      <c r="X59" s="176">
        <f>IF('Bio Ass test Data'!X59='Bioavailability Assessment Tool'!X59,"",'Bio Ass test Data'!X59-'Bioavailability Assessment Tool'!X59)</f>
        <v>-2.4390243902439025E-2</v>
      </c>
      <c r="Y59" s="373">
        <f>IF('Bio Ass test Data'!Y59='Bioavailability Assessment Tool'!Y59,"",'Bio Ass test Data'!Y59-'Bioavailability Assessment Tool'!Y59)</f>
        <v>18.672373211591918</v>
      </c>
      <c r="Z59" s="373">
        <f>IF('Bio Ass test Data'!Z59='Bioavailability Assessment Tool'!Z59,"",'Bio Ass test Data'!Z59-'Bioavailability Assessment Tool'!Z59)</f>
        <v>-0.26968770699582778</v>
      </c>
      <c r="AA59" s="373">
        <f>IF('Bio Ass test Data'!AA59='Bioavailability Assessment Tool'!AA59,"",'Bio Ass test Data'!AA59-'Bioavailability Assessment Tool'!AA59)</f>
        <v>0.50458592458870499</v>
      </c>
      <c r="AB59" s="373">
        <f>IF('Bio Ass test Data'!AB59='Bioavailability Assessment Tool'!AB59,"",'Bio Ass test Data'!AB59-'Bioavailability Assessment Tool'!AB59)</f>
        <v>0.12614648114717625</v>
      </c>
    </row>
    <row r="60" spans="2:28" ht="13.8" thickBot="1" x14ac:dyDescent="0.3">
      <c r="B60" s="120">
        <v>56</v>
      </c>
      <c r="C60" s="481"/>
      <c r="D60" s="120"/>
      <c r="E60" s="120"/>
      <c r="F60" s="120"/>
      <c r="G60" s="120"/>
      <c r="H60" s="120"/>
      <c r="I60" s="120">
        <v>10</v>
      </c>
      <c r="J60" s="120">
        <v>7</v>
      </c>
      <c r="K60" s="120">
        <v>10</v>
      </c>
      <c r="L60" s="120">
        <v>89</v>
      </c>
      <c r="M60" s="170">
        <f>IF('Bio Ass test Data'!M60='Bioavailability Assessment Tool'!M60,"",'Bio Ass test Data'!M60-'Bioavailability Assessment Tool'!M60)</f>
        <v>27.207296063832018</v>
      </c>
      <c r="N60" s="170">
        <f>IF('Bio Ass test Data'!N60='Bioavailability Assessment Tool'!N60,"",'Bio Ass test Data'!N60-'Bioavailability Assessment Tool'!N60)</f>
        <v>-4.2173855971616492E-2</v>
      </c>
      <c r="O60" s="170">
        <f>IF('Bio Ass test Data'!O60='Bioavailability Assessment Tool'!O60,"",'Bio Ass test Data'!O60-'Bioavailability Assessment Tool'!O60)</f>
        <v>-6.9694550815196932E-2</v>
      </c>
      <c r="P60" s="170">
        <f>IF('Bio Ass test Data'!P60='Bioavailability Assessment Tool'!P60,"",'Bio Ass test Data'!P60-'Bioavailability Assessment Tool'!P60)</f>
        <v>-6.9694550815196932E-2</v>
      </c>
      <c r="Q60" s="173">
        <f>IF('Bio Ass test Data'!Q60='Bioavailability Assessment Tool'!Q60,"",'Bio Ass test Data'!Q60-'Bioavailability Assessment Tool'!Q60)</f>
        <v>6.2749741482159784</v>
      </c>
      <c r="R60" s="173">
        <f>IF('Bio Ass test Data'!R60='Bioavailability Assessment Tool'!R60,"",'Bio Ass test Data'!R60-'Bioavailability Assessment Tool'!R60)</f>
        <v>-7.0463495222366224E-2</v>
      </c>
      <c r="S60" s="173">
        <f>IF('Bio Ass test Data'!S60='Bioavailability Assessment Tool'!S60,"",'Bio Ass test Data'!S60-'Bioavailability Assessment Tool'!S60)</f>
        <v>-0.38685728850077128</v>
      </c>
      <c r="T60" s="173">
        <f>IF('Bio Ass test Data'!T60='Bioavailability Assessment Tool'!T60,"",'Bio Ass test Data'!T60-'Bioavailability Assessment Tool'!T60)</f>
        <v>-3.549149435786892E-2</v>
      </c>
      <c r="U60" s="176">
        <f>IF('Bio Ass test Data'!U60='Bioavailability Assessment Tool'!U60,"",'Bio Ass test Data'!U60-'Bioavailability Assessment Tool'!U60)</f>
        <v>1398.5541664600953</v>
      </c>
      <c r="V60" s="176">
        <f>IF('Bio Ass test Data'!V60='Bioavailability Assessment Tool'!V60,"",'Bio Ass test Data'!V60-'Bioavailability Assessment Tool'!V60)</f>
        <v>-0.91916160284575332</v>
      </c>
      <c r="W60" s="176">
        <f>IF('Bio Ass test Data'!W60='Bioavailability Assessment Tool'!W60,"",'Bio Ass test Data'!W60-'Bioavailability Assessment Tool'!W60)</f>
        <v>-5.39</v>
      </c>
      <c r="X60" s="176">
        <f>IF('Bio Ass test Data'!X60='Bioavailability Assessment Tool'!X60,"",'Bio Ass test Data'!X60-'Bioavailability Assessment Tool'!X60)</f>
        <v>-4.3821138211382109E-2</v>
      </c>
      <c r="Y60" s="373">
        <f>IF('Bio Ass test Data'!Y60='Bioavailability Assessment Tool'!Y60,"",'Bio Ass test Data'!Y60-'Bioavailability Assessment Tool'!Y60)</f>
        <v>18.672373211591918</v>
      </c>
      <c r="Z60" s="373">
        <f>IF('Bio Ass test Data'!Z60='Bioavailability Assessment Tool'!Z60,"",'Bio Ass test Data'!Z60-'Bioavailability Assessment Tool'!Z60)</f>
        <v>-0.26968770699582778</v>
      </c>
      <c r="AA60" s="373">
        <f>IF('Bio Ass test Data'!AA60='Bioavailability Assessment Tool'!AA60,"",'Bio Ass test Data'!AA60-'Bioavailability Assessment Tool'!AA60)</f>
        <v>0.49637704511550751</v>
      </c>
      <c r="AB60" s="373">
        <f>IF('Bio Ass test Data'!AB60='Bioavailability Assessment Tool'!AB60,"",'Bio Ass test Data'!AB60-'Bioavailability Assessment Tool'!AB60)</f>
        <v>0.12409426127887688</v>
      </c>
    </row>
    <row r="61" spans="2:28" ht="13.8" thickBot="1" x14ac:dyDescent="0.3">
      <c r="B61" s="120">
        <v>57</v>
      </c>
      <c r="C61" s="481"/>
      <c r="D61" s="120"/>
      <c r="E61" s="120"/>
      <c r="F61" s="120"/>
      <c r="G61" s="120"/>
      <c r="H61" s="120"/>
      <c r="I61" s="120">
        <v>10</v>
      </c>
      <c r="J61" s="120">
        <v>7</v>
      </c>
      <c r="K61" s="120">
        <v>15</v>
      </c>
      <c r="L61" s="120">
        <v>60</v>
      </c>
      <c r="M61" s="170">
        <f>IF('Bio Ass test Data'!M61='Bioavailability Assessment Tool'!M61,"",'Bio Ass test Data'!M61-'Bioavailability Assessment Tool'!M61)</f>
        <v>34.469569317100877</v>
      </c>
      <c r="N61" s="170">
        <f>IF('Bio Ass test Data'!N61='Bioavailability Assessment Tool'!N61,"",'Bio Ass test Data'!N61-'Bioavailability Assessment Tool'!N61)</f>
        <v>-4.5620262637966313E-2</v>
      </c>
      <c r="O61" s="170">
        <f>IF('Bio Ass test Data'!O61='Bioavailability Assessment Tool'!O61,"",'Bio Ass test Data'!O61-'Bioavailability Assessment Tool'!O61)</f>
        <v>-0.11966422875816833</v>
      </c>
      <c r="P61" s="170">
        <f>IF('Bio Ass test Data'!P61='Bioavailability Assessment Tool'!P61,"",'Bio Ass test Data'!P61-'Bioavailability Assessment Tool'!P61)</f>
        <v>-0.11966422875816833</v>
      </c>
      <c r="Q61" s="173">
        <f>IF('Bio Ass test Data'!Q61='Bioavailability Assessment Tool'!Q61,"",'Bio Ass test Data'!Q61-'Bioavailability Assessment Tool'!Q61)</f>
        <v>7.1418794935880463</v>
      </c>
      <c r="R61" s="173">
        <f>IF('Bio Ass test Data'!R61='Bioavailability Assessment Tool'!R61,"",'Bio Ass test Data'!R61-'Bioavailability Assessment Tool'!R61)</f>
        <v>-7.8229683357472268E-2</v>
      </c>
      <c r="S61" s="173">
        <f>IF('Bio Ass test Data'!S61='Bioavailability Assessment Tool'!S61,"",'Bio Ass test Data'!S61-'Bioavailability Assessment Tool'!S61)</f>
        <v>-1.0638575433771211</v>
      </c>
      <c r="T61" s="173">
        <f>IF('Bio Ass test Data'!T61='Bioavailability Assessment Tool'!T61,"",'Bio Ass test Data'!T61-'Bioavailability Assessment Tool'!T61)</f>
        <v>-9.7601609484139554E-2</v>
      </c>
      <c r="U61" s="176">
        <f>IF('Bio Ass test Data'!U61='Bioavailability Assessment Tool'!U61,"",'Bio Ass test Data'!U61-'Bioavailability Assessment Tool'!U61)</f>
        <v>776.8961993466969</v>
      </c>
      <c r="V61" s="176">
        <f>IF('Bio Ass test Data'!V61='Bioavailability Assessment Tool'!V61,"",'Bio Ass test Data'!V61-'Bioavailability Assessment Tool'!V61)</f>
        <v>-0.86331756919376357</v>
      </c>
      <c r="W61" s="176">
        <f>IF('Bio Ass test Data'!W61='Bioavailability Assessment Tool'!W61,"",'Bio Ass test Data'!W61-'Bioavailability Assessment Tool'!W61)</f>
        <v>-6.43</v>
      </c>
      <c r="X61" s="176">
        <f>IF('Bio Ass test Data'!X61='Bioavailability Assessment Tool'!X61,"",'Bio Ass test Data'!X61-'Bioavailability Assessment Tool'!X61)</f>
        <v>-5.2276422764227642E-2</v>
      </c>
      <c r="Y61" s="373">
        <f>IF('Bio Ass test Data'!Y61='Bioavailability Assessment Tool'!Y61,"",'Bio Ass test Data'!Y61-'Bioavailability Assessment Tool'!Y61)</f>
        <v>15.16869579520572</v>
      </c>
      <c r="Z61" s="373">
        <f>IF('Bio Ass test Data'!Z61='Bioavailability Assessment Tool'!Z61,"",'Bio Ass test Data'!Z61-'Bioavailability Assessment Tool'!Z61)</f>
        <v>-0.24989322210014919</v>
      </c>
      <c r="AA61" s="373">
        <f>IF('Bio Ass test Data'!AA61='Bioavailability Assessment Tool'!AA61,"",'Bio Ass test Data'!AA61-'Bioavailability Assessment Tool'!AA61)</f>
        <v>0.63275529802331321</v>
      </c>
      <c r="AB61" s="373">
        <f>IF('Bio Ass test Data'!AB61='Bioavailability Assessment Tool'!AB61,"",'Bio Ass test Data'!AB61-'Bioavailability Assessment Tool'!AB61)</f>
        <v>0.1581888245058283</v>
      </c>
    </row>
    <row r="62" spans="2:28" ht="13.8" thickBot="1" x14ac:dyDescent="0.3">
      <c r="B62" s="120">
        <v>58</v>
      </c>
      <c r="C62" s="481"/>
      <c r="D62" s="120"/>
      <c r="E62" s="120"/>
      <c r="F62" s="120"/>
      <c r="G62" s="120"/>
      <c r="H62" s="120"/>
      <c r="I62" s="120">
        <v>10</v>
      </c>
      <c r="J62" s="120">
        <v>7</v>
      </c>
      <c r="K62" s="120">
        <v>20</v>
      </c>
      <c r="L62" s="120">
        <v>60</v>
      </c>
      <c r="M62" s="170">
        <f>IF('Bio Ass test Data'!M62='Bioavailability Assessment Tool'!M62,"",'Bio Ass test Data'!M62-'Bioavailability Assessment Tool'!M62)</f>
        <v>34.469569317100877</v>
      </c>
      <c r="N62" s="170">
        <f>IF('Bio Ass test Data'!N62='Bioavailability Assessment Tool'!N62,"",'Bio Ass test Data'!N62-'Bioavailability Assessment Tool'!N62)</f>
        <v>-4.5620262637966313E-2</v>
      </c>
      <c r="O62" s="170">
        <f>IF('Bio Ass test Data'!O62='Bioavailability Assessment Tool'!O62,"",'Bio Ass test Data'!O62-'Bioavailability Assessment Tool'!O62)</f>
        <v>-0.11900673299576081</v>
      </c>
      <c r="P62" s="170">
        <f>IF('Bio Ass test Data'!P62='Bioavailability Assessment Tool'!P62,"",'Bio Ass test Data'!P62-'Bioavailability Assessment Tool'!P62)</f>
        <v>-0.11900673299576081</v>
      </c>
      <c r="Q62" s="173">
        <f>IF('Bio Ass test Data'!Q62='Bioavailability Assessment Tool'!Q62,"",'Bio Ass test Data'!Q62-'Bioavailability Assessment Tool'!Q62)</f>
        <v>7.1418794935880463</v>
      </c>
      <c r="R62" s="173">
        <f>IF('Bio Ass test Data'!R62='Bioavailability Assessment Tool'!R62,"",'Bio Ass test Data'!R62-'Bioavailability Assessment Tool'!R62)</f>
        <v>-7.8229683357472268E-2</v>
      </c>
      <c r="S62" s="173">
        <f>IF('Bio Ass test Data'!S62='Bioavailability Assessment Tool'!S62,"",'Bio Ass test Data'!S62-'Bioavailability Assessment Tool'!S62)</f>
        <v>-0.56094306832611829</v>
      </c>
      <c r="T62" s="173">
        <f>IF('Bio Ass test Data'!T62='Bioavailability Assessment Tool'!T62,"",'Bio Ass test Data'!T62-'Bioavailability Assessment Tool'!T62)</f>
        <v>-5.146266681890993E-2</v>
      </c>
      <c r="U62" s="176">
        <f>IF('Bio Ass test Data'!U62='Bioavailability Assessment Tool'!U62,"",'Bio Ass test Data'!U62-'Bioavailability Assessment Tool'!U62)</f>
        <v>776.8961993466969</v>
      </c>
      <c r="V62" s="176">
        <f>IF('Bio Ass test Data'!V62='Bioavailability Assessment Tool'!V62,"",'Bio Ass test Data'!V62-'Bioavailability Assessment Tool'!V62)</f>
        <v>-0.86331756919376357</v>
      </c>
      <c r="W62" s="176">
        <f>IF('Bio Ass test Data'!W62='Bioavailability Assessment Tool'!W62,"",'Bio Ass test Data'!W62-'Bioavailability Assessment Tool'!W62)</f>
        <v>-7.52</v>
      </c>
      <c r="X62" s="176">
        <f>IF('Bio Ass test Data'!X62='Bioavailability Assessment Tool'!X62,"",'Bio Ass test Data'!X62-'Bioavailability Assessment Tool'!X62)</f>
        <v>-6.1138211382113818E-2</v>
      </c>
      <c r="Y62" s="373">
        <f>IF('Bio Ass test Data'!Y62='Bioavailability Assessment Tool'!Y62,"",'Bio Ass test Data'!Y62-'Bioavailability Assessment Tool'!Y62)</f>
        <v>15.16869579520572</v>
      </c>
      <c r="Z62" s="373">
        <f>IF('Bio Ass test Data'!Z62='Bioavailability Assessment Tool'!Z62,"",'Bio Ass test Data'!Z62-'Bioavailability Assessment Tool'!Z62)</f>
        <v>-0.24989322210014919</v>
      </c>
      <c r="AA62" s="373">
        <f>IF('Bio Ass test Data'!AA62='Bioavailability Assessment Tool'!AA62,"",'Bio Ass test Data'!AA62-'Bioavailability Assessment Tool'!AA62)</f>
        <v>0.69842633380889241</v>
      </c>
      <c r="AB62" s="373">
        <f>IF('Bio Ass test Data'!AB62='Bioavailability Assessment Tool'!AB62,"",'Bio Ass test Data'!AB62-'Bioavailability Assessment Tool'!AB62)</f>
        <v>0.1746065834522231</v>
      </c>
    </row>
    <row r="63" spans="2:28" ht="13.8" thickBot="1" x14ac:dyDescent="0.3">
      <c r="B63" s="120">
        <v>59</v>
      </c>
      <c r="C63" s="481"/>
      <c r="D63" s="120"/>
      <c r="E63" s="120"/>
      <c r="F63" s="120"/>
      <c r="G63" s="120"/>
      <c r="H63" s="120"/>
      <c r="I63" s="120">
        <v>10</v>
      </c>
      <c r="J63" s="120">
        <v>7</v>
      </c>
      <c r="K63" s="120">
        <v>21</v>
      </c>
      <c r="L63" s="120">
        <v>60</v>
      </c>
      <c r="M63" s="170">
        <f>IF('Bio Ass test Data'!M63='Bioavailability Assessment Tool'!M63,"",'Bio Ass test Data'!M63-'Bioavailability Assessment Tool'!M63)</f>
        <v>49.678792815946736</v>
      </c>
      <c r="N63" s="170">
        <f>IF('Bio Ass test Data'!N63='Bioavailability Assessment Tool'!N63,"",'Bio Ass test Data'!N63-'Bioavailability Assessment Tool'!N63)</f>
        <v>2.0129313602785515E-2</v>
      </c>
      <c r="O63" s="170" t="str">
        <f>IF('Bio Ass test Data'!O63='Bioavailability Assessment Tool'!O63,"",'Bio Ass test Data'!O63-'Bioavailability Assessment Tool'!O63)</f>
        <v/>
      </c>
      <c r="P63" s="170" t="str">
        <f>IF('Bio Ass test Data'!P63='Bioavailability Assessment Tool'!P63,"",'Bio Ass test Data'!P63-'Bioavailability Assessment Tool'!P63)</f>
        <v/>
      </c>
      <c r="Q63" s="173">
        <f>IF('Bio Ass test Data'!Q63='Bioavailability Assessment Tool'!Q63,"",'Bio Ass test Data'!Q63-'Bioavailability Assessment Tool'!Q63)</f>
        <v>35.31764436606057</v>
      </c>
      <c r="R63" s="173">
        <f>IF('Bio Ass test Data'!R63='Bioavailability Assessment Tool'!R63,"",'Bio Ass test Data'!R63-'Bioavailability Assessment Tool'!R63)</f>
        <v>0.30862760514329901</v>
      </c>
      <c r="S63" s="173" t="str">
        <f>IF('Bio Ass test Data'!S63='Bioavailability Assessment Tool'!S63,"",'Bio Ass test Data'!S63-'Bioavailability Assessment Tool'!S63)</f>
        <v/>
      </c>
      <c r="T63" s="173" t="str">
        <f>IF('Bio Ass test Data'!T63='Bioavailability Assessment Tool'!T63,"",'Bio Ass test Data'!T63-'Bioavailability Assessment Tool'!T63)</f>
        <v/>
      </c>
      <c r="U63" s="176">
        <f>IF('Bio Ass test Data'!U63='Bioavailability Assessment Tool'!U63,"",'Bio Ass test Data'!U63-'Bioavailability Assessment Tool'!U63)</f>
        <v>899.8961993466969</v>
      </c>
      <c r="V63" s="176">
        <f>IF('Bio Ass test Data'!V63='Bioavailability Assessment Tool'!V63,"",'Bio Ass test Data'!V63-'Bioavailability Assessment Tool'!V63)</f>
        <v>0.13668243080623638</v>
      </c>
      <c r="W63" s="176" t="str">
        <f>IF('Bio Ass test Data'!W63='Bioavailability Assessment Tool'!W63,"",'Bio Ass test Data'!W63-'Bioavailability Assessment Tool'!W63)</f>
        <v/>
      </c>
      <c r="X63" s="176" t="str">
        <f>IF('Bio Ass test Data'!X63='Bioavailability Assessment Tool'!X63,"",'Bio Ass test Data'!X63-'Bioavailability Assessment Tool'!X63)</f>
        <v/>
      </c>
      <c r="Y63" s="373">
        <f>IF('Bio Ass test Data'!Y63='Bioavailability Assessment Tool'!Y63,"",'Bio Ass test Data'!Y63-'Bioavailability Assessment Tool'!Y63)</f>
        <v>24.914240270697899</v>
      </c>
      <c r="Z63" s="373">
        <f>IF('Bio Ass test Data'!Z63='Bioavailability Assessment Tool'!Z63,"",'Bio Ass test Data'!Z63-'Bioavailability Assessment Tool'!Z63)</f>
        <v>0.16055075155972043</v>
      </c>
      <c r="AA63" s="373">
        <f>IF('Bio Ass test Data'!AA63='Bioavailability Assessment Tool'!AA63,"",'Bio Ass test Data'!AA63-'Bioavailability Assessment Tool'!AA63)</f>
        <v>1.6055075155972043</v>
      </c>
      <c r="AB63" s="373">
        <f>IF('Bio Ass test Data'!AB63='Bioavailability Assessment Tool'!AB63,"",'Bio Ass test Data'!AB63-'Bioavailability Assessment Tool'!AB63)</f>
        <v>0.40137687889930107</v>
      </c>
    </row>
    <row r="64" spans="2:28" ht="13.8" thickBot="1" x14ac:dyDescent="0.3">
      <c r="B64" s="120">
        <v>60</v>
      </c>
      <c r="C64" s="481"/>
      <c r="D64" s="120"/>
      <c r="E64" s="120"/>
      <c r="F64" s="120"/>
      <c r="G64" s="120"/>
      <c r="H64" s="120"/>
      <c r="I64" s="120">
        <v>10</v>
      </c>
      <c r="J64" s="120">
        <v>7</v>
      </c>
      <c r="K64" s="120">
        <v>16</v>
      </c>
      <c r="L64" s="120">
        <v>60</v>
      </c>
      <c r="M64" s="170">
        <f>IF('Bio Ass test Data'!M64='Bioavailability Assessment Tool'!M64,"",'Bio Ass test Data'!M64-'Bioavailability Assessment Tool'!M64)</f>
        <v>49.678792815946736</v>
      </c>
      <c r="N64" s="170">
        <f>IF('Bio Ass test Data'!N64='Bioavailability Assessment Tool'!N64,"",'Bio Ass test Data'!N64-'Bioavailability Assessment Tool'!N64)</f>
        <v>2.0129313602785515E-2</v>
      </c>
      <c r="O64" s="170" t="str">
        <f>IF('Bio Ass test Data'!O64='Bioavailability Assessment Tool'!O64,"",'Bio Ass test Data'!O64-'Bioavailability Assessment Tool'!O64)</f>
        <v/>
      </c>
      <c r="P64" s="170" t="str">
        <f>IF('Bio Ass test Data'!P64='Bioavailability Assessment Tool'!P64,"",'Bio Ass test Data'!P64-'Bioavailability Assessment Tool'!P64)</f>
        <v/>
      </c>
      <c r="Q64" s="173">
        <f>IF('Bio Ass test Data'!Q64='Bioavailability Assessment Tool'!Q64,"",'Bio Ass test Data'!Q64-'Bioavailability Assessment Tool'!Q64)</f>
        <v>35.31764436606057</v>
      </c>
      <c r="R64" s="173">
        <f>IF('Bio Ass test Data'!R64='Bioavailability Assessment Tool'!R64,"",'Bio Ass test Data'!R64-'Bioavailability Assessment Tool'!R64)</f>
        <v>0.30862760514329901</v>
      </c>
      <c r="S64" s="173" t="str">
        <f>IF('Bio Ass test Data'!S64='Bioavailability Assessment Tool'!S64,"",'Bio Ass test Data'!S64-'Bioavailability Assessment Tool'!S64)</f>
        <v/>
      </c>
      <c r="T64" s="173" t="str">
        <f>IF('Bio Ass test Data'!T64='Bioavailability Assessment Tool'!T64,"",'Bio Ass test Data'!T64-'Bioavailability Assessment Tool'!T64)</f>
        <v/>
      </c>
      <c r="U64" s="176">
        <f>IF('Bio Ass test Data'!U64='Bioavailability Assessment Tool'!U64,"",'Bio Ass test Data'!U64-'Bioavailability Assessment Tool'!U64)</f>
        <v>899.8961993466969</v>
      </c>
      <c r="V64" s="176">
        <f>IF('Bio Ass test Data'!V64='Bioavailability Assessment Tool'!V64,"",'Bio Ass test Data'!V64-'Bioavailability Assessment Tool'!V64)</f>
        <v>0.13668243080623638</v>
      </c>
      <c r="W64" s="176" t="str">
        <f>IF('Bio Ass test Data'!W64='Bioavailability Assessment Tool'!W64,"",'Bio Ass test Data'!W64-'Bioavailability Assessment Tool'!W64)</f>
        <v/>
      </c>
      <c r="X64" s="176" t="str">
        <f>IF('Bio Ass test Data'!X64='Bioavailability Assessment Tool'!X64,"",'Bio Ass test Data'!X64-'Bioavailability Assessment Tool'!X64)</f>
        <v/>
      </c>
      <c r="Y64" s="373">
        <f>IF('Bio Ass test Data'!Y64='Bioavailability Assessment Tool'!Y64,"",'Bio Ass test Data'!Y64-'Bioavailability Assessment Tool'!Y64)</f>
        <v>24.914240270697899</v>
      </c>
      <c r="Z64" s="373">
        <f>IF('Bio Ass test Data'!Z64='Bioavailability Assessment Tool'!Z64,"",'Bio Ass test Data'!Z64-'Bioavailability Assessment Tool'!Z64)</f>
        <v>0.16055075155972043</v>
      </c>
      <c r="AA64" s="373">
        <f>IF('Bio Ass test Data'!AA64='Bioavailability Assessment Tool'!AA64,"",'Bio Ass test Data'!AA64-'Bioavailability Assessment Tool'!AA64)</f>
        <v>1.6055075155972043</v>
      </c>
      <c r="AB64" s="373">
        <f>IF('Bio Ass test Data'!AB64='Bioavailability Assessment Tool'!AB64,"",'Bio Ass test Data'!AB64-'Bioavailability Assessment Tool'!AB64)</f>
        <v>0.40137687889930107</v>
      </c>
    </row>
    <row r="65" spans="2:28" ht="13.8" thickBot="1" x14ac:dyDescent="0.3">
      <c r="B65" s="120">
        <v>61</v>
      </c>
      <c r="C65" s="481"/>
      <c r="D65" s="120"/>
      <c r="E65" s="120"/>
      <c r="F65" s="120"/>
      <c r="G65" s="120">
        <v>15</v>
      </c>
      <c r="H65" s="120"/>
      <c r="I65" s="120"/>
      <c r="J65" s="120">
        <v>7</v>
      </c>
      <c r="K65" s="120">
        <v>15</v>
      </c>
      <c r="L65" s="120">
        <v>60</v>
      </c>
      <c r="M65" s="170">
        <f>IF('Bio Ass test Data'!M65='Bioavailability Assessment Tool'!M65,"",'Bio Ass test Data'!M65-'Bioavailability Assessment Tool'!M65)</f>
        <v>49.678792815946736</v>
      </c>
      <c r="N65" s="170">
        <f>IF('Bio Ass test Data'!N65='Bioavailability Assessment Tool'!N65,"",'Bio Ass test Data'!N65-'Bioavailability Assessment Tool'!N65)</f>
        <v>2.0129313602785515E-2</v>
      </c>
      <c r="O65" s="170" t="str">
        <f>IF('Bio Ass test Data'!O65='Bioavailability Assessment Tool'!O65,"",'Bio Ass test Data'!O65-'Bioavailability Assessment Tool'!O65)</f>
        <v/>
      </c>
      <c r="P65" s="170" t="str">
        <f>IF('Bio Ass test Data'!P65='Bioavailability Assessment Tool'!P65,"",'Bio Ass test Data'!P65-'Bioavailability Assessment Tool'!P65)</f>
        <v/>
      </c>
      <c r="Q65" s="173">
        <f>IF('Bio Ass test Data'!Q65='Bioavailability Assessment Tool'!Q65,"",'Bio Ass test Data'!Q65-'Bioavailability Assessment Tool'!Q65)</f>
        <v>35.31764436606057</v>
      </c>
      <c r="R65" s="173">
        <f>IF('Bio Ass test Data'!R65='Bioavailability Assessment Tool'!R65,"",'Bio Ass test Data'!R65-'Bioavailability Assessment Tool'!R65)</f>
        <v>0.30862760514329901</v>
      </c>
      <c r="S65" s="173">
        <f>IF('Bio Ass test Data'!S65='Bioavailability Assessment Tool'!S65,"",'Bio Ass test Data'!S65-'Bioavailability Assessment Tool'!S65)</f>
        <v>4.6294140771494856</v>
      </c>
      <c r="T65" s="173">
        <f>IF('Bio Ass test Data'!T65='Bioavailability Assessment Tool'!T65,"",'Bio Ass test Data'!T65-'Bioavailability Assessment Tool'!T65)</f>
        <v>0.42471688781187938</v>
      </c>
      <c r="U65" s="176">
        <f>IF('Bio Ass test Data'!U65='Bioavailability Assessment Tool'!U65,"",'Bio Ass test Data'!U65-'Bioavailability Assessment Tool'!U65)</f>
        <v>899.8961993466969</v>
      </c>
      <c r="V65" s="176">
        <f>IF('Bio Ass test Data'!V65='Bioavailability Assessment Tool'!V65,"",'Bio Ass test Data'!V65-'Bioavailability Assessment Tool'!V65)</f>
        <v>0.13668243080623638</v>
      </c>
      <c r="W65" s="176" t="str">
        <f>IF('Bio Ass test Data'!W65='Bioavailability Assessment Tool'!W65,"",'Bio Ass test Data'!W65-'Bioavailability Assessment Tool'!W65)</f>
        <v/>
      </c>
      <c r="X65" s="176" t="str">
        <f>IF('Bio Ass test Data'!X65='Bioavailability Assessment Tool'!X65,"",'Bio Ass test Data'!X65-'Bioavailability Assessment Tool'!X65)</f>
        <v/>
      </c>
      <c r="Y65" s="373">
        <f>IF('Bio Ass test Data'!Y65='Bioavailability Assessment Tool'!Y65,"",'Bio Ass test Data'!Y65-'Bioavailability Assessment Tool'!Y65)</f>
        <v>24.914240270697899</v>
      </c>
      <c r="Z65" s="373">
        <f>IF('Bio Ass test Data'!Z65='Bioavailability Assessment Tool'!Z65,"",'Bio Ass test Data'!Z65-'Bioavailability Assessment Tool'!Z65)</f>
        <v>0.16055075155972043</v>
      </c>
      <c r="AA65" s="373" t="str">
        <f>IF('Bio Ass test Data'!AA65='Bioavailability Assessment Tool'!AA65,"",'Bio Ass test Data'!AA65-'Bioavailability Assessment Tool'!AA65)</f>
        <v/>
      </c>
      <c r="AB65" s="373" t="str">
        <f>IF('Bio Ass test Data'!AB65='Bioavailability Assessment Tool'!AB65,"",'Bio Ass test Data'!AB65-'Bioavailability Assessment Tool'!AB65)</f>
        <v/>
      </c>
    </row>
    <row r="66" spans="2:28" ht="13.8" thickBot="1" x14ac:dyDescent="0.3">
      <c r="B66" s="120">
        <v>62</v>
      </c>
      <c r="C66" s="481"/>
      <c r="D66" s="120"/>
      <c r="E66" s="120"/>
      <c r="F66" s="120"/>
      <c r="G66" s="120">
        <v>15</v>
      </c>
      <c r="H66" s="120"/>
      <c r="I66" s="120"/>
      <c r="J66" s="120">
        <v>7</v>
      </c>
      <c r="K66" s="120">
        <v>16</v>
      </c>
      <c r="L66" s="120">
        <v>60</v>
      </c>
      <c r="M66" s="170">
        <f>IF('Bio Ass test Data'!M66='Bioavailability Assessment Tool'!M66,"",'Bio Ass test Data'!M66-'Bioavailability Assessment Tool'!M66)</f>
        <v>49.678792815946736</v>
      </c>
      <c r="N66" s="170">
        <f>IF('Bio Ass test Data'!N66='Bioavailability Assessment Tool'!N66,"",'Bio Ass test Data'!N66-'Bioavailability Assessment Tool'!N66)</f>
        <v>2.0129313602785515E-2</v>
      </c>
      <c r="O66" s="170" t="str">
        <f>IF('Bio Ass test Data'!O66='Bioavailability Assessment Tool'!O66,"",'Bio Ass test Data'!O66-'Bioavailability Assessment Tool'!O66)</f>
        <v/>
      </c>
      <c r="P66" s="170" t="str">
        <f>IF('Bio Ass test Data'!P66='Bioavailability Assessment Tool'!P66,"",'Bio Ass test Data'!P66-'Bioavailability Assessment Tool'!P66)</f>
        <v/>
      </c>
      <c r="Q66" s="173">
        <f>IF('Bio Ass test Data'!Q66='Bioavailability Assessment Tool'!Q66,"",'Bio Ass test Data'!Q66-'Bioavailability Assessment Tool'!Q66)</f>
        <v>35.31764436606057</v>
      </c>
      <c r="R66" s="173">
        <f>IF('Bio Ass test Data'!R66='Bioavailability Assessment Tool'!R66,"",'Bio Ass test Data'!R66-'Bioavailability Assessment Tool'!R66)</f>
        <v>0.30862760514329901</v>
      </c>
      <c r="S66" s="173">
        <f>IF('Bio Ass test Data'!S66='Bioavailability Assessment Tool'!S66,"",'Bio Ass test Data'!S66-'Bioavailability Assessment Tool'!S66)</f>
        <v>4.6294140771494856</v>
      </c>
      <c r="T66" s="173">
        <f>IF('Bio Ass test Data'!T66='Bioavailability Assessment Tool'!T66,"",'Bio Ass test Data'!T66-'Bioavailability Assessment Tool'!T66)</f>
        <v>0.42471688781187938</v>
      </c>
      <c r="U66" s="176">
        <f>IF('Bio Ass test Data'!U66='Bioavailability Assessment Tool'!U66,"",'Bio Ass test Data'!U66-'Bioavailability Assessment Tool'!U66)</f>
        <v>899.8961993466969</v>
      </c>
      <c r="V66" s="176">
        <f>IF('Bio Ass test Data'!V66='Bioavailability Assessment Tool'!V66,"",'Bio Ass test Data'!V66-'Bioavailability Assessment Tool'!V66)</f>
        <v>0.13668243080623638</v>
      </c>
      <c r="W66" s="176" t="str">
        <f>IF('Bio Ass test Data'!W66='Bioavailability Assessment Tool'!W66,"",'Bio Ass test Data'!W66-'Bioavailability Assessment Tool'!W66)</f>
        <v/>
      </c>
      <c r="X66" s="176" t="str">
        <f>IF('Bio Ass test Data'!X66='Bioavailability Assessment Tool'!X66,"",'Bio Ass test Data'!X66-'Bioavailability Assessment Tool'!X66)</f>
        <v/>
      </c>
      <c r="Y66" s="373">
        <f>IF('Bio Ass test Data'!Y66='Bioavailability Assessment Tool'!Y66,"",'Bio Ass test Data'!Y66-'Bioavailability Assessment Tool'!Y66)</f>
        <v>24.914240270697899</v>
      </c>
      <c r="Z66" s="373">
        <f>IF('Bio Ass test Data'!Z66='Bioavailability Assessment Tool'!Z66,"",'Bio Ass test Data'!Z66-'Bioavailability Assessment Tool'!Z66)</f>
        <v>0.16055075155972043</v>
      </c>
      <c r="AA66" s="373" t="str">
        <f>IF('Bio Ass test Data'!AA66='Bioavailability Assessment Tool'!AA66,"",'Bio Ass test Data'!AA66-'Bioavailability Assessment Tool'!AA66)</f>
        <v/>
      </c>
      <c r="AB66" s="373" t="str">
        <f>IF('Bio Ass test Data'!AB66='Bioavailability Assessment Tool'!AB66,"",'Bio Ass test Data'!AB66-'Bioavailability Assessment Tool'!AB66)</f>
        <v/>
      </c>
    </row>
    <row r="67" spans="2:28" ht="13.8" thickBot="1" x14ac:dyDescent="0.3">
      <c r="B67" s="120">
        <v>63</v>
      </c>
      <c r="C67" s="481"/>
      <c r="D67" s="120"/>
      <c r="E67" s="120"/>
      <c r="F67" s="120"/>
      <c r="G67" s="120">
        <v>15</v>
      </c>
      <c r="H67" s="120"/>
      <c r="I67" s="120"/>
      <c r="J67" s="120">
        <v>7</v>
      </c>
      <c r="K67" s="120">
        <v>18</v>
      </c>
      <c r="L67" s="120">
        <v>60</v>
      </c>
      <c r="M67" s="170">
        <f>IF('Bio Ass test Data'!M67='Bioavailability Assessment Tool'!M67,"",'Bio Ass test Data'!M67-'Bioavailability Assessment Tool'!M67)</f>
        <v>49.678792815946736</v>
      </c>
      <c r="N67" s="170">
        <f>IF('Bio Ass test Data'!N67='Bioavailability Assessment Tool'!N67,"",'Bio Ass test Data'!N67-'Bioavailability Assessment Tool'!N67)</f>
        <v>2.0129313602785515E-2</v>
      </c>
      <c r="O67" s="170" t="str">
        <f>IF('Bio Ass test Data'!O67='Bioavailability Assessment Tool'!O67,"",'Bio Ass test Data'!O67-'Bioavailability Assessment Tool'!O67)</f>
        <v/>
      </c>
      <c r="P67" s="170" t="str">
        <f>IF('Bio Ass test Data'!P67='Bioavailability Assessment Tool'!P67,"",'Bio Ass test Data'!P67-'Bioavailability Assessment Tool'!P67)</f>
        <v/>
      </c>
      <c r="Q67" s="173">
        <f>IF('Bio Ass test Data'!Q67='Bioavailability Assessment Tool'!Q67,"",'Bio Ass test Data'!Q67-'Bioavailability Assessment Tool'!Q67)</f>
        <v>35.31764436606057</v>
      </c>
      <c r="R67" s="173">
        <f>IF('Bio Ass test Data'!R67='Bioavailability Assessment Tool'!R67,"",'Bio Ass test Data'!R67-'Bioavailability Assessment Tool'!R67)</f>
        <v>0.30862760514329901</v>
      </c>
      <c r="S67" s="173">
        <f>IF('Bio Ass test Data'!S67='Bioavailability Assessment Tool'!S67,"",'Bio Ass test Data'!S67-'Bioavailability Assessment Tool'!S67)</f>
        <v>4.6294140771494856</v>
      </c>
      <c r="T67" s="173">
        <f>IF('Bio Ass test Data'!T67='Bioavailability Assessment Tool'!T67,"",'Bio Ass test Data'!T67-'Bioavailability Assessment Tool'!T67)</f>
        <v>0.42471688781187938</v>
      </c>
      <c r="U67" s="176">
        <f>IF('Bio Ass test Data'!U67='Bioavailability Assessment Tool'!U67,"",'Bio Ass test Data'!U67-'Bioavailability Assessment Tool'!U67)</f>
        <v>899.8961993466969</v>
      </c>
      <c r="V67" s="176">
        <f>IF('Bio Ass test Data'!V67='Bioavailability Assessment Tool'!V67,"",'Bio Ass test Data'!V67-'Bioavailability Assessment Tool'!V67)</f>
        <v>0.13668243080623638</v>
      </c>
      <c r="W67" s="176" t="str">
        <f>IF('Bio Ass test Data'!W67='Bioavailability Assessment Tool'!W67,"",'Bio Ass test Data'!W67-'Bioavailability Assessment Tool'!W67)</f>
        <v/>
      </c>
      <c r="X67" s="176" t="str">
        <f>IF('Bio Ass test Data'!X67='Bioavailability Assessment Tool'!X67,"",'Bio Ass test Data'!X67-'Bioavailability Assessment Tool'!X67)</f>
        <v/>
      </c>
      <c r="Y67" s="373">
        <f>IF('Bio Ass test Data'!Y67='Bioavailability Assessment Tool'!Y67,"",'Bio Ass test Data'!Y67-'Bioavailability Assessment Tool'!Y67)</f>
        <v>24.914240270697899</v>
      </c>
      <c r="Z67" s="373">
        <f>IF('Bio Ass test Data'!Z67='Bioavailability Assessment Tool'!Z67,"",'Bio Ass test Data'!Z67-'Bioavailability Assessment Tool'!Z67)</f>
        <v>0.16055075155972043</v>
      </c>
      <c r="AA67" s="373" t="str">
        <f>IF('Bio Ass test Data'!AA67='Bioavailability Assessment Tool'!AA67,"",'Bio Ass test Data'!AA67-'Bioavailability Assessment Tool'!AA67)</f>
        <v/>
      </c>
      <c r="AB67" s="373" t="str">
        <f>IF('Bio Ass test Data'!AB67='Bioavailability Assessment Tool'!AB67,"",'Bio Ass test Data'!AB67-'Bioavailability Assessment Tool'!AB67)</f>
        <v/>
      </c>
    </row>
    <row r="68" spans="2:28" ht="13.8" thickBot="1" x14ac:dyDescent="0.3">
      <c r="B68" s="120">
        <v>64</v>
      </c>
      <c r="C68" s="481"/>
      <c r="D68" s="120"/>
      <c r="E68" s="120"/>
      <c r="F68" s="120"/>
      <c r="G68" s="120">
        <v>15</v>
      </c>
      <c r="H68" s="120"/>
      <c r="I68" s="120"/>
      <c r="J68" s="120">
        <v>7</v>
      </c>
      <c r="K68" s="120">
        <v>20</v>
      </c>
      <c r="L68" s="120">
        <v>60</v>
      </c>
      <c r="M68" s="170">
        <f>IF('Bio Ass test Data'!M68='Bioavailability Assessment Tool'!M68,"",'Bio Ass test Data'!M68-'Bioavailability Assessment Tool'!M68)</f>
        <v>49.678792815946736</v>
      </c>
      <c r="N68" s="170">
        <f>IF('Bio Ass test Data'!N68='Bioavailability Assessment Tool'!N68,"",'Bio Ass test Data'!N68-'Bioavailability Assessment Tool'!N68)</f>
        <v>2.0129313602785515E-2</v>
      </c>
      <c r="O68" s="170" t="str">
        <f>IF('Bio Ass test Data'!O68='Bioavailability Assessment Tool'!O68,"",'Bio Ass test Data'!O68-'Bioavailability Assessment Tool'!O68)</f>
        <v/>
      </c>
      <c r="P68" s="170" t="str">
        <f>IF('Bio Ass test Data'!P68='Bioavailability Assessment Tool'!P68,"",'Bio Ass test Data'!P68-'Bioavailability Assessment Tool'!P68)</f>
        <v/>
      </c>
      <c r="Q68" s="173">
        <f>IF('Bio Ass test Data'!Q68='Bioavailability Assessment Tool'!Q68,"",'Bio Ass test Data'!Q68-'Bioavailability Assessment Tool'!Q68)</f>
        <v>35.31764436606057</v>
      </c>
      <c r="R68" s="173">
        <f>IF('Bio Ass test Data'!R68='Bioavailability Assessment Tool'!R68,"",'Bio Ass test Data'!R68-'Bioavailability Assessment Tool'!R68)</f>
        <v>0.30862760514329901</v>
      </c>
      <c r="S68" s="173">
        <f>IF('Bio Ass test Data'!S68='Bioavailability Assessment Tool'!S68,"",'Bio Ass test Data'!S68-'Bioavailability Assessment Tool'!S68)</f>
        <v>4.6294140771494856</v>
      </c>
      <c r="T68" s="173">
        <f>IF('Bio Ass test Data'!T68='Bioavailability Assessment Tool'!T68,"",'Bio Ass test Data'!T68-'Bioavailability Assessment Tool'!T68)</f>
        <v>0.42471688781187938</v>
      </c>
      <c r="U68" s="176">
        <f>IF('Bio Ass test Data'!U68='Bioavailability Assessment Tool'!U68,"",'Bio Ass test Data'!U68-'Bioavailability Assessment Tool'!U68)</f>
        <v>899.8961993466969</v>
      </c>
      <c r="V68" s="176">
        <f>IF('Bio Ass test Data'!V68='Bioavailability Assessment Tool'!V68,"",'Bio Ass test Data'!V68-'Bioavailability Assessment Tool'!V68)</f>
        <v>0.13668243080623638</v>
      </c>
      <c r="W68" s="176" t="str">
        <f>IF('Bio Ass test Data'!W68='Bioavailability Assessment Tool'!W68,"",'Bio Ass test Data'!W68-'Bioavailability Assessment Tool'!W68)</f>
        <v/>
      </c>
      <c r="X68" s="176" t="str">
        <f>IF('Bio Ass test Data'!X68='Bioavailability Assessment Tool'!X68,"",'Bio Ass test Data'!X68-'Bioavailability Assessment Tool'!X68)</f>
        <v/>
      </c>
      <c r="Y68" s="373">
        <f>IF('Bio Ass test Data'!Y68='Bioavailability Assessment Tool'!Y68,"",'Bio Ass test Data'!Y68-'Bioavailability Assessment Tool'!Y68)</f>
        <v>24.914240270697899</v>
      </c>
      <c r="Z68" s="373">
        <f>IF('Bio Ass test Data'!Z68='Bioavailability Assessment Tool'!Z68,"",'Bio Ass test Data'!Z68-'Bioavailability Assessment Tool'!Z68)</f>
        <v>0.16055075155972043</v>
      </c>
      <c r="AA68" s="373" t="str">
        <f>IF('Bio Ass test Data'!AA68='Bioavailability Assessment Tool'!AA68,"",'Bio Ass test Data'!AA68-'Bioavailability Assessment Tool'!AA68)</f>
        <v/>
      </c>
      <c r="AB68" s="373" t="str">
        <f>IF('Bio Ass test Data'!AB68='Bioavailability Assessment Tool'!AB68,"",'Bio Ass test Data'!AB68-'Bioavailability Assessment Tool'!AB68)</f>
        <v/>
      </c>
    </row>
    <row r="69" spans="2:28" ht="13.8" thickBot="1" x14ac:dyDescent="0.3">
      <c r="B69" s="120">
        <v>65</v>
      </c>
      <c r="C69" s="481"/>
      <c r="D69" s="120"/>
      <c r="E69" s="120"/>
      <c r="F69" s="120"/>
      <c r="G69" s="120"/>
      <c r="H69" s="120">
        <v>80</v>
      </c>
      <c r="I69" s="120"/>
      <c r="J69" s="120">
        <v>7</v>
      </c>
      <c r="K69" s="120">
        <v>15</v>
      </c>
      <c r="L69" s="120">
        <v>60</v>
      </c>
      <c r="M69" s="170">
        <f>IF('Bio Ass test Data'!M69='Bioavailability Assessment Tool'!M69,"",'Bio Ass test Data'!M69-'Bioavailability Assessment Tool'!M69)</f>
        <v>49.678792815946736</v>
      </c>
      <c r="N69" s="170">
        <f>IF('Bio Ass test Data'!N69='Bioavailability Assessment Tool'!N69,"",'Bio Ass test Data'!N69-'Bioavailability Assessment Tool'!N69)</f>
        <v>2.0129313602785515E-2</v>
      </c>
      <c r="O69" s="170" t="str">
        <f>IF('Bio Ass test Data'!O69='Bioavailability Assessment Tool'!O69,"",'Bio Ass test Data'!O69-'Bioavailability Assessment Tool'!O69)</f>
        <v/>
      </c>
      <c r="P69" s="170" t="str">
        <f>IF('Bio Ass test Data'!P69='Bioavailability Assessment Tool'!P69,"",'Bio Ass test Data'!P69-'Bioavailability Assessment Tool'!P69)</f>
        <v/>
      </c>
      <c r="Q69" s="173">
        <f>IF('Bio Ass test Data'!Q69='Bioavailability Assessment Tool'!Q69,"",'Bio Ass test Data'!Q69-'Bioavailability Assessment Tool'!Q69)</f>
        <v>35.31764436606057</v>
      </c>
      <c r="R69" s="173">
        <f>IF('Bio Ass test Data'!R69='Bioavailability Assessment Tool'!R69,"",'Bio Ass test Data'!R69-'Bioavailability Assessment Tool'!R69)</f>
        <v>0.30862760514329901</v>
      </c>
      <c r="S69" s="173" t="str">
        <f>IF('Bio Ass test Data'!S69='Bioavailability Assessment Tool'!S69,"",'Bio Ass test Data'!S69-'Bioavailability Assessment Tool'!S69)</f>
        <v/>
      </c>
      <c r="T69" s="173" t="str">
        <f>IF('Bio Ass test Data'!T69='Bioavailability Assessment Tool'!T69,"",'Bio Ass test Data'!T69-'Bioavailability Assessment Tool'!T69)</f>
        <v/>
      </c>
      <c r="U69" s="176">
        <f>IF('Bio Ass test Data'!U69='Bioavailability Assessment Tool'!U69,"",'Bio Ass test Data'!U69-'Bioavailability Assessment Tool'!U69)</f>
        <v>899.8961993466969</v>
      </c>
      <c r="V69" s="176">
        <f>IF('Bio Ass test Data'!V69='Bioavailability Assessment Tool'!V69,"",'Bio Ass test Data'!V69-'Bioavailability Assessment Tool'!V69)</f>
        <v>0.13668243080623638</v>
      </c>
      <c r="W69" s="176">
        <f>IF('Bio Ass test Data'!W69='Bioavailability Assessment Tool'!W69,"",'Bio Ass test Data'!W69-'Bioavailability Assessment Tool'!W69)</f>
        <v>10.934594464498911</v>
      </c>
      <c r="X69" s="176">
        <f>IF('Bio Ass test Data'!X69='Bioavailability Assessment Tool'!X69,"",'Bio Ass test Data'!X69-'Bioavailability Assessment Tool'!X69)</f>
        <v>8.8899141987796026E-2</v>
      </c>
      <c r="Y69" s="373">
        <f>IF('Bio Ass test Data'!Y69='Bioavailability Assessment Tool'!Y69,"",'Bio Ass test Data'!Y69-'Bioavailability Assessment Tool'!Y69)</f>
        <v>24.914240270697899</v>
      </c>
      <c r="Z69" s="373">
        <f>IF('Bio Ass test Data'!Z69='Bioavailability Assessment Tool'!Z69,"",'Bio Ass test Data'!Z69-'Bioavailability Assessment Tool'!Z69)</f>
        <v>0.16055075155972043</v>
      </c>
      <c r="AA69" s="373" t="str">
        <f>IF('Bio Ass test Data'!AA69='Bioavailability Assessment Tool'!AA69,"",'Bio Ass test Data'!AA69-'Bioavailability Assessment Tool'!AA69)</f>
        <v/>
      </c>
      <c r="AB69" s="373" t="str">
        <f>IF('Bio Ass test Data'!AB69='Bioavailability Assessment Tool'!AB69,"",'Bio Ass test Data'!AB69-'Bioavailability Assessment Tool'!AB69)</f>
        <v/>
      </c>
    </row>
    <row r="70" spans="2:28" ht="13.8" thickBot="1" x14ac:dyDescent="0.3">
      <c r="B70" s="120">
        <v>66</v>
      </c>
      <c r="C70" s="481"/>
      <c r="D70" s="120"/>
      <c r="E70" s="120"/>
      <c r="F70" s="120"/>
      <c r="G70" s="120"/>
      <c r="H70" s="120">
        <v>80</v>
      </c>
      <c r="I70" s="120"/>
      <c r="J70" s="120">
        <v>7</v>
      </c>
      <c r="K70" s="120">
        <v>16</v>
      </c>
      <c r="L70" s="120">
        <v>60</v>
      </c>
      <c r="M70" s="170">
        <f>IF('Bio Ass test Data'!M70='Bioavailability Assessment Tool'!M70,"",'Bio Ass test Data'!M70-'Bioavailability Assessment Tool'!M70)</f>
        <v>49.678792815946736</v>
      </c>
      <c r="N70" s="170">
        <f>IF('Bio Ass test Data'!N70='Bioavailability Assessment Tool'!N70,"",'Bio Ass test Data'!N70-'Bioavailability Assessment Tool'!N70)</f>
        <v>2.0129313602785515E-2</v>
      </c>
      <c r="O70" s="170" t="str">
        <f>IF('Bio Ass test Data'!O70='Bioavailability Assessment Tool'!O70,"",'Bio Ass test Data'!O70-'Bioavailability Assessment Tool'!O70)</f>
        <v/>
      </c>
      <c r="P70" s="170" t="str">
        <f>IF('Bio Ass test Data'!P70='Bioavailability Assessment Tool'!P70,"",'Bio Ass test Data'!P70-'Bioavailability Assessment Tool'!P70)</f>
        <v/>
      </c>
      <c r="Q70" s="173">
        <f>IF('Bio Ass test Data'!Q70='Bioavailability Assessment Tool'!Q70,"",'Bio Ass test Data'!Q70-'Bioavailability Assessment Tool'!Q70)</f>
        <v>35.31764436606057</v>
      </c>
      <c r="R70" s="173">
        <f>IF('Bio Ass test Data'!R70='Bioavailability Assessment Tool'!R70,"",'Bio Ass test Data'!R70-'Bioavailability Assessment Tool'!R70)</f>
        <v>0.30862760514329901</v>
      </c>
      <c r="S70" s="173" t="str">
        <f>IF('Bio Ass test Data'!S70='Bioavailability Assessment Tool'!S70,"",'Bio Ass test Data'!S70-'Bioavailability Assessment Tool'!S70)</f>
        <v/>
      </c>
      <c r="T70" s="173" t="str">
        <f>IF('Bio Ass test Data'!T70='Bioavailability Assessment Tool'!T70,"",'Bio Ass test Data'!T70-'Bioavailability Assessment Tool'!T70)</f>
        <v/>
      </c>
      <c r="U70" s="176">
        <f>IF('Bio Ass test Data'!U70='Bioavailability Assessment Tool'!U70,"",'Bio Ass test Data'!U70-'Bioavailability Assessment Tool'!U70)</f>
        <v>899.8961993466969</v>
      </c>
      <c r="V70" s="176">
        <f>IF('Bio Ass test Data'!V70='Bioavailability Assessment Tool'!V70,"",'Bio Ass test Data'!V70-'Bioavailability Assessment Tool'!V70)</f>
        <v>0.13668243080623638</v>
      </c>
      <c r="W70" s="176">
        <f>IF('Bio Ass test Data'!W70='Bioavailability Assessment Tool'!W70,"",'Bio Ass test Data'!W70-'Bioavailability Assessment Tool'!W70)</f>
        <v>10.934594464498911</v>
      </c>
      <c r="X70" s="176">
        <f>IF('Bio Ass test Data'!X70='Bioavailability Assessment Tool'!X70,"",'Bio Ass test Data'!X70-'Bioavailability Assessment Tool'!X70)</f>
        <v>8.8899141987796026E-2</v>
      </c>
      <c r="Y70" s="373">
        <f>IF('Bio Ass test Data'!Y70='Bioavailability Assessment Tool'!Y70,"",'Bio Ass test Data'!Y70-'Bioavailability Assessment Tool'!Y70)</f>
        <v>24.914240270697899</v>
      </c>
      <c r="Z70" s="373">
        <f>IF('Bio Ass test Data'!Z70='Bioavailability Assessment Tool'!Z70,"",'Bio Ass test Data'!Z70-'Bioavailability Assessment Tool'!Z70)</f>
        <v>0.16055075155972043</v>
      </c>
      <c r="AA70" s="373" t="str">
        <f>IF('Bio Ass test Data'!AA70='Bioavailability Assessment Tool'!AA70,"",'Bio Ass test Data'!AA70-'Bioavailability Assessment Tool'!AA70)</f>
        <v/>
      </c>
      <c r="AB70" s="373" t="str">
        <f>IF('Bio Ass test Data'!AB70='Bioavailability Assessment Tool'!AB70,"",'Bio Ass test Data'!AB70-'Bioavailability Assessment Tool'!AB70)</f>
        <v/>
      </c>
    </row>
    <row r="71" spans="2:28" ht="13.8" thickBot="1" x14ac:dyDescent="0.3">
      <c r="B71" s="120">
        <v>67</v>
      </c>
      <c r="C71" s="481"/>
      <c r="D71" s="120"/>
      <c r="E71" s="120"/>
      <c r="F71" s="120"/>
      <c r="G71" s="120"/>
      <c r="H71" s="120">
        <v>80</v>
      </c>
      <c r="I71" s="120"/>
      <c r="J71" s="120">
        <v>7</v>
      </c>
      <c r="K71" s="120">
        <v>18</v>
      </c>
      <c r="L71" s="120">
        <v>60</v>
      </c>
      <c r="M71" s="170">
        <f>IF('Bio Ass test Data'!M71='Bioavailability Assessment Tool'!M71,"",'Bio Ass test Data'!M71-'Bioavailability Assessment Tool'!M71)</f>
        <v>49.678792815946736</v>
      </c>
      <c r="N71" s="170">
        <f>IF('Bio Ass test Data'!N71='Bioavailability Assessment Tool'!N71,"",'Bio Ass test Data'!N71-'Bioavailability Assessment Tool'!N71)</f>
        <v>2.0129313602785515E-2</v>
      </c>
      <c r="O71" s="170" t="str">
        <f>IF('Bio Ass test Data'!O71='Bioavailability Assessment Tool'!O71,"",'Bio Ass test Data'!O71-'Bioavailability Assessment Tool'!O71)</f>
        <v/>
      </c>
      <c r="P71" s="170" t="str">
        <f>IF('Bio Ass test Data'!P71='Bioavailability Assessment Tool'!P71,"",'Bio Ass test Data'!P71-'Bioavailability Assessment Tool'!P71)</f>
        <v/>
      </c>
      <c r="Q71" s="173">
        <f>IF('Bio Ass test Data'!Q71='Bioavailability Assessment Tool'!Q71,"",'Bio Ass test Data'!Q71-'Bioavailability Assessment Tool'!Q71)</f>
        <v>35.31764436606057</v>
      </c>
      <c r="R71" s="173">
        <f>IF('Bio Ass test Data'!R71='Bioavailability Assessment Tool'!R71,"",'Bio Ass test Data'!R71-'Bioavailability Assessment Tool'!R71)</f>
        <v>0.30862760514329901</v>
      </c>
      <c r="S71" s="173" t="str">
        <f>IF('Bio Ass test Data'!S71='Bioavailability Assessment Tool'!S71,"",'Bio Ass test Data'!S71-'Bioavailability Assessment Tool'!S71)</f>
        <v/>
      </c>
      <c r="T71" s="173" t="str">
        <f>IF('Bio Ass test Data'!T71='Bioavailability Assessment Tool'!T71,"",'Bio Ass test Data'!T71-'Bioavailability Assessment Tool'!T71)</f>
        <v/>
      </c>
      <c r="U71" s="176">
        <f>IF('Bio Ass test Data'!U71='Bioavailability Assessment Tool'!U71,"",'Bio Ass test Data'!U71-'Bioavailability Assessment Tool'!U71)</f>
        <v>899.8961993466969</v>
      </c>
      <c r="V71" s="176">
        <f>IF('Bio Ass test Data'!V71='Bioavailability Assessment Tool'!V71,"",'Bio Ass test Data'!V71-'Bioavailability Assessment Tool'!V71)</f>
        <v>0.13668243080623638</v>
      </c>
      <c r="W71" s="176">
        <f>IF('Bio Ass test Data'!W71='Bioavailability Assessment Tool'!W71,"",'Bio Ass test Data'!W71-'Bioavailability Assessment Tool'!W71)</f>
        <v>10.934594464498911</v>
      </c>
      <c r="X71" s="176">
        <f>IF('Bio Ass test Data'!X71='Bioavailability Assessment Tool'!X71,"",'Bio Ass test Data'!X71-'Bioavailability Assessment Tool'!X71)</f>
        <v>8.8899141987796026E-2</v>
      </c>
      <c r="Y71" s="373">
        <f>IF('Bio Ass test Data'!Y71='Bioavailability Assessment Tool'!Y71,"",'Bio Ass test Data'!Y71-'Bioavailability Assessment Tool'!Y71)</f>
        <v>24.914240270697899</v>
      </c>
      <c r="Z71" s="373">
        <f>IF('Bio Ass test Data'!Z71='Bioavailability Assessment Tool'!Z71,"",'Bio Ass test Data'!Z71-'Bioavailability Assessment Tool'!Z71)</f>
        <v>0.16055075155972043</v>
      </c>
      <c r="AA71" s="373" t="str">
        <f>IF('Bio Ass test Data'!AA71='Bioavailability Assessment Tool'!AA71,"",'Bio Ass test Data'!AA71-'Bioavailability Assessment Tool'!AA71)</f>
        <v/>
      </c>
      <c r="AB71" s="373" t="str">
        <f>IF('Bio Ass test Data'!AB71='Bioavailability Assessment Tool'!AB71,"",'Bio Ass test Data'!AB71-'Bioavailability Assessment Tool'!AB71)</f>
        <v/>
      </c>
    </row>
    <row r="72" spans="2:28" ht="13.8" thickBot="1" x14ac:dyDescent="0.3">
      <c r="B72" s="120">
        <v>68</v>
      </c>
      <c r="C72" s="481"/>
      <c r="D72" s="120"/>
      <c r="E72" s="120"/>
      <c r="F72" s="120"/>
      <c r="G72" s="120"/>
      <c r="H72" s="120">
        <v>80</v>
      </c>
      <c r="I72" s="120"/>
      <c r="J72" s="120">
        <v>7</v>
      </c>
      <c r="K72" s="120">
        <v>20</v>
      </c>
      <c r="L72" s="120">
        <v>60</v>
      </c>
      <c r="M72" s="170">
        <f>IF('Bio Ass test Data'!M72='Bioavailability Assessment Tool'!M72,"",'Bio Ass test Data'!M72-'Bioavailability Assessment Tool'!M72)</f>
        <v>49.678792815946736</v>
      </c>
      <c r="N72" s="170">
        <f>IF('Bio Ass test Data'!N72='Bioavailability Assessment Tool'!N72,"",'Bio Ass test Data'!N72-'Bioavailability Assessment Tool'!N72)</f>
        <v>2.0129313602785515E-2</v>
      </c>
      <c r="O72" s="170" t="str">
        <f>IF('Bio Ass test Data'!O72='Bioavailability Assessment Tool'!O72,"",'Bio Ass test Data'!O72-'Bioavailability Assessment Tool'!O72)</f>
        <v/>
      </c>
      <c r="P72" s="170" t="str">
        <f>IF('Bio Ass test Data'!P72='Bioavailability Assessment Tool'!P72,"",'Bio Ass test Data'!P72-'Bioavailability Assessment Tool'!P72)</f>
        <v/>
      </c>
      <c r="Q72" s="173">
        <f>IF('Bio Ass test Data'!Q72='Bioavailability Assessment Tool'!Q72,"",'Bio Ass test Data'!Q72-'Bioavailability Assessment Tool'!Q72)</f>
        <v>35.31764436606057</v>
      </c>
      <c r="R72" s="173">
        <f>IF('Bio Ass test Data'!R72='Bioavailability Assessment Tool'!R72,"",'Bio Ass test Data'!R72-'Bioavailability Assessment Tool'!R72)</f>
        <v>0.30862760514329901</v>
      </c>
      <c r="S72" s="173" t="str">
        <f>IF('Bio Ass test Data'!S72='Bioavailability Assessment Tool'!S72,"",'Bio Ass test Data'!S72-'Bioavailability Assessment Tool'!S72)</f>
        <v/>
      </c>
      <c r="T72" s="173" t="str">
        <f>IF('Bio Ass test Data'!T72='Bioavailability Assessment Tool'!T72,"",'Bio Ass test Data'!T72-'Bioavailability Assessment Tool'!T72)</f>
        <v/>
      </c>
      <c r="U72" s="176">
        <f>IF('Bio Ass test Data'!U72='Bioavailability Assessment Tool'!U72,"",'Bio Ass test Data'!U72-'Bioavailability Assessment Tool'!U72)</f>
        <v>899.8961993466969</v>
      </c>
      <c r="V72" s="176">
        <f>IF('Bio Ass test Data'!V72='Bioavailability Assessment Tool'!V72,"",'Bio Ass test Data'!V72-'Bioavailability Assessment Tool'!V72)</f>
        <v>0.13668243080623638</v>
      </c>
      <c r="W72" s="176">
        <f>IF('Bio Ass test Data'!W72='Bioavailability Assessment Tool'!W72,"",'Bio Ass test Data'!W72-'Bioavailability Assessment Tool'!W72)</f>
        <v>10.934594464498911</v>
      </c>
      <c r="X72" s="176">
        <f>IF('Bio Ass test Data'!X72='Bioavailability Assessment Tool'!X72,"",'Bio Ass test Data'!X72-'Bioavailability Assessment Tool'!X72)</f>
        <v>8.8899141987796026E-2</v>
      </c>
      <c r="Y72" s="373">
        <f>IF('Bio Ass test Data'!Y72='Bioavailability Assessment Tool'!Y72,"",'Bio Ass test Data'!Y72-'Bioavailability Assessment Tool'!Y72)</f>
        <v>24.914240270697899</v>
      </c>
      <c r="Z72" s="373">
        <f>IF('Bio Ass test Data'!Z72='Bioavailability Assessment Tool'!Z72,"",'Bio Ass test Data'!Z72-'Bioavailability Assessment Tool'!Z72)</f>
        <v>0.16055075155972043</v>
      </c>
      <c r="AA72" s="373" t="str">
        <f>IF('Bio Ass test Data'!AA72='Bioavailability Assessment Tool'!AA72,"",'Bio Ass test Data'!AA72-'Bioavailability Assessment Tool'!AA72)</f>
        <v/>
      </c>
      <c r="AB72" s="373" t="str">
        <f>IF('Bio Ass test Data'!AB72='Bioavailability Assessment Tool'!AB72,"",'Bio Ass test Data'!AB72-'Bioavailability Assessment Tool'!AB72)</f>
        <v/>
      </c>
    </row>
    <row r="73" spans="2:28" ht="13.8" thickBot="1" x14ac:dyDescent="0.3">
      <c r="B73" s="120">
        <v>69</v>
      </c>
      <c r="C73" s="481"/>
      <c r="D73" s="120"/>
      <c r="E73" s="120"/>
      <c r="F73" s="120"/>
      <c r="G73" s="120"/>
      <c r="H73" s="120">
        <v>80</v>
      </c>
      <c r="I73" s="120"/>
      <c r="J73" s="120">
        <v>7</v>
      </c>
      <c r="K73" s="120">
        <v>21</v>
      </c>
      <c r="L73" s="120">
        <v>60</v>
      </c>
      <c r="M73" s="170">
        <f>IF('Bio Ass test Data'!M73='Bioavailability Assessment Tool'!M73,"",'Bio Ass test Data'!M73-'Bioavailability Assessment Tool'!M73)</f>
        <v>49.678792815946736</v>
      </c>
      <c r="N73" s="170">
        <f>IF('Bio Ass test Data'!N73='Bioavailability Assessment Tool'!N73,"",'Bio Ass test Data'!N73-'Bioavailability Assessment Tool'!N73)</f>
        <v>2.0129313602785515E-2</v>
      </c>
      <c r="O73" s="170" t="str">
        <f>IF('Bio Ass test Data'!O73='Bioavailability Assessment Tool'!O73,"",'Bio Ass test Data'!O73-'Bioavailability Assessment Tool'!O73)</f>
        <v/>
      </c>
      <c r="P73" s="170" t="str">
        <f>IF('Bio Ass test Data'!P73='Bioavailability Assessment Tool'!P73,"",'Bio Ass test Data'!P73-'Bioavailability Assessment Tool'!P73)</f>
        <v/>
      </c>
      <c r="Q73" s="173">
        <f>IF('Bio Ass test Data'!Q73='Bioavailability Assessment Tool'!Q73,"",'Bio Ass test Data'!Q73-'Bioavailability Assessment Tool'!Q73)</f>
        <v>35.31764436606057</v>
      </c>
      <c r="R73" s="173">
        <f>IF('Bio Ass test Data'!R73='Bioavailability Assessment Tool'!R73,"",'Bio Ass test Data'!R73-'Bioavailability Assessment Tool'!R73)</f>
        <v>0.30862760514329901</v>
      </c>
      <c r="S73" s="173" t="str">
        <f>IF('Bio Ass test Data'!S73='Bioavailability Assessment Tool'!S73,"",'Bio Ass test Data'!S73-'Bioavailability Assessment Tool'!S73)</f>
        <v/>
      </c>
      <c r="T73" s="173" t="str">
        <f>IF('Bio Ass test Data'!T73='Bioavailability Assessment Tool'!T73,"",'Bio Ass test Data'!T73-'Bioavailability Assessment Tool'!T73)</f>
        <v/>
      </c>
      <c r="U73" s="176">
        <f>IF('Bio Ass test Data'!U73='Bioavailability Assessment Tool'!U73,"",'Bio Ass test Data'!U73-'Bioavailability Assessment Tool'!U73)</f>
        <v>899.8961993466969</v>
      </c>
      <c r="V73" s="176">
        <f>IF('Bio Ass test Data'!V73='Bioavailability Assessment Tool'!V73,"",'Bio Ass test Data'!V73-'Bioavailability Assessment Tool'!V73)</f>
        <v>0.13668243080623638</v>
      </c>
      <c r="W73" s="176">
        <f>IF('Bio Ass test Data'!W73='Bioavailability Assessment Tool'!W73,"",'Bio Ass test Data'!W73-'Bioavailability Assessment Tool'!W73)</f>
        <v>10.934594464498911</v>
      </c>
      <c r="X73" s="176">
        <f>IF('Bio Ass test Data'!X73='Bioavailability Assessment Tool'!X73,"",'Bio Ass test Data'!X73-'Bioavailability Assessment Tool'!X73)</f>
        <v>8.8899141987796026E-2</v>
      </c>
      <c r="Y73" s="373">
        <f>IF('Bio Ass test Data'!Y73='Bioavailability Assessment Tool'!Y73,"",'Bio Ass test Data'!Y73-'Bioavailability Assessment Tool'!Y73)</f>
        <v>24.914240270697899</v>
      </c>
      <c r="Z73" s="373">
        <f>IF('Bio Ass test Data'!Z73='Bioavailability Assessment Tool'!Z73,"",'Bio Ass test Data'!Z73-'Bioavailability Assessment Tool'!Z73)</f>
        <v>0.16055075155972043</v>
      </c>
      <c r="AA73" s="373" t="str">
        <f>IF('Bio Ass test Data'!AA73='Bioavailability Assessment Tool'!AA73,"",'Bio Ass test Data'!AA73-'Bioavailability Assessment Tool'!AA73)</f>
        <v/>
      </c>
      <c r="AB73" s="373" t="str">
        <f>IF('Bio Ass test Data'!AB73='Bioavailability Assessment Tool'!AB73,"",'Bio Ass test Data'!AB73-'Bioavailability Assessment Tool'!AB73)</f>
        <v/>
      </c>
    </row>
    <row r="74" spans="2:28" ht="13.8" thickBot="1" x14ac:dyDescent="0.3">
      <c r="B74" s="120">
        <v>70</v>
      </c>
      <c r="C74" s="481"/>
      <c r="D74" s="120"/>
      <c r="E74" s="120"/>
      <c r="F74" s="120"/>
      <c r="G74" s="120">
        <v>15</v>
      </c>
      <c r="H74" s="120"/>
      <c r="I74" s="120"/>
      <c r="J74" s="120">
        <v>7</v>
      </c>
      <c r="K74" s="120">
        <v>21</v>
      </c>
      <c r="L74" s="120">
        <v>60</v>
      </c>
      <c r="M74" s="170">
        <f>IF('Bio Ass test Data'!M74='Bioavailability Assessment Tool'!M74,"",'Bio Ass test Data'!M74-'Bioavailability Assessment Tool'!M74)</f>
        <v>49.678792815946736</v>
      </c>
      <c r="N74" s="170">
        <f>IF('Bio Ass test Data'!N74='Bioavailability Assessment Tool'!N74,"",'Bio Ass test Data'!N74-'Bioavailability Assessment Tool'!N74)</f>
        <v>2.0129313602785515E-2</v>
      </c>
      <c r="O74" s="170" t="str">
        <f>IF('Bio Ass test Data'!O74='Bioavailability Assessment Tool'!O74,"",'Bio Ass test Data'!O74-'Bioavailability Assessment Tool'!O74)</f>
        <v/>
      </c>
      <c r="P74" s="170" t="str">
        <f>IF('Bio Ass test Data'!P74='Bioavailability Assessment Tool'!P74,"",'Bio Ass test Data'!P74-'Bioavailability Assessment Tool'!P74)</f>
        <v/>
      </c>
      <c r="Q74" s="173">
        <f>IF('Bio Ass test Data'!Q74='Bioavailability Assessment Tool'!Q74,"",'Bio Ass test Data'!Q74-'Bioavailability Assessment Tool'!Q74)</f>
        <v>35.31764436606057</v>
      </c>
      <c r="R74" s="173">
        <f>IF('Bio Ass test Data'!R74='Bioavailability Assessment Tool'!R74,"",'Bio Ass test Data'!R74-'Bioavailability Assessment Tool'!R74)</f>
        <v>0.30862760514329901</v>
      </c>
      <c r="S74" s="173">
        <f>IF('Bio Ass test Data'!S74='Bioavailability Assessment Tool'!S74,"",'Bio Ass test Data'!S74-'Bioavailability Assessment Tool'!S74)</f>
        <v>4.6294140771494856</v>
      </c>
      <c r="T74" s="173">
        <f>IF('Bio Ass test Data'!T74='Bioavailability Assessment Tool'!T74,"",'Bio Ass test Data'!T74-'Bioavailability Assessment Tool'!T74)</f>
        <v>0.42471688781187938</v>
      </c>
      <c r="U74" s="176">
        <f>IF('Bio Ass test Data'!U74='Bioavailability Assessment Tool'!U74,"",'Bio Ass test Data'!U74-'Bioavailability Assessment Tool'!U74)</f>
        <v>899.8961993466969</v>
      </c>
      <c r="V74" s="176">
        <f>IF('Bio Ass test Data'!V74='Bioavailability Assessment Tool'!V74,"",'Bio Ass test Data'!V74-'Bioavailability Assessment Tool'!V74)</f>
        <v>0.13668243080623638</v>
      </c>
      <c r="W74" s="176" t="str">
        <f>IF('Bio Ass test Data'!W74='Bioavailability Assessment Tool'!W74,"",'Bio Ass test Data'!W74-'Bioavailability Assessment Tool'!W74)</f>
        <v/>
      </c>
      <c r="X74" s="176" t="str">
        <f>IF('Bio Ass test Data'!X74='Bioavailability Assessment Tool'!X74,"",'Bio Ass test Data'!X74-'Bioavailability Assessment Tool'!X74)</f>
        <v/>
      </c>
      <c r="Y74" s="373">
        <f>IF('Bio Ass test Data'!Y74='Bioavailability Assessment Tool'!Y74,"",'Bio Ass test Data'!Y74-'Bioavailability Assessment Tool'!Y74)</f>
        <v>24.914240270697899</v>
      </c>
      <c r="Z74" s="373">
        <f>IF('Bio Ass test Data'!Z74='Bioavailability Assessment Tool'!Z74,"",'Bio Ass test Data'!Z74-'Bioavailability Assessment Tool'!Z74)</f>
        <v>0.16055075155972043</v>
      </c>
      <c r="AA74" s="373" t="str">
        <f>IF('Bio Ass test Data'!AA74='Bioavailability Assessment Tool'!AA74,"",'Bio Ass test Data'!AA74-'Bioavailability Assessment Tool'!AA74)</f>
        <v/>
      </c>
      <c r="AB74" s="373" t="str">
        <f>IF('Bio Ass test Data'!AB74='Bioavailability Assessment Tool'!AB74,"",'Bio Ass test Data'!AB74-'Bioavailability Assessment Tool'!AB74)</f>
        <v/>
      </c>
    </row>
    <row r="75" spans="2:28" ht="13.8" thickBot="1" x14ac:dyDescent="0.3">
      <c r="B75" s="120">
        <v>71</v>
      </c>
      <c r="C75" s="481"/>
      <c r="D75" s="120"/>
      <c r="E75" s="120"/>
      <c r="F75" s="120"/>
      <c r="G75" s="120">
        <v>25</v>
      </c>
      <c r="H75" s="120"/>
      <c r="I75" s="120"/>
      <c r="J75" s="120">
        <v>7</v>
      </c>
      <c r="K75" s="120">
        <v>10</v>
      </c>
      <c r="L75" s="120">
        <v>60</v>
      </c>
      <c r="M75" s="170">
        <f>IF('Bio Ass test Data'!M75='Bioavailability Assessment Tool'!M75,"",'Bio Ass test Data'!M75-'Bioavailability Assessment Tool'!M75)</f>
        <v>41.212805333547522</v>
      </c>
      <c r="N75" s="170">
        <f>IF('Bio Ass test Data'!N75='Bioavailability Assessment Tool'!N75,"",'Bio Ass test Data'!N75-'Bioavailability Assessment Tool'!N75)</f>
        <v>2.4264303094795461E-2</v>
      </c>
      <c r="O75" s="170" t="str">
        <f>IF('Bio Ass test Data'!O75='Bioavailability Assessment Tool'!O75,"",'Bio Ass test Data'!O75-'Bioavailability Assessment Tool'!O75)</f>
        <v/>
      </c>
      <c r="P75" s="170" t="str">
        <f>IF('Bio Ass test Data'!P75='Bioavailability Assessment Tool'!P75,"",'Bio Ass test Data'!P75-'Bioavailability Assessment Tool'!P75)</f>
        <v/>
      </c>
      <c r="Q75" s="173">
        <f>IF('Bio Ass test Data'!Q75='Bioavailability Assessment Tool'!Q75,"",'Bio Ass test Data'!Q75-'Bioavailability Assessment Tool'!Q75)</f>
        <v>35.31764436606057</v>
      </c>
      <c r="R75" s="173">
        <f>IF('Bio Ass test Data'!R75='Bioavailability Assessment Tool'!R75,"",'Bio Ass test Data'!R75-'Bioavailability Assessment Tool'!R75)</f>
        <v>0.30862760514329901</v>
      </c>
      <c r="S75" s="173">
        <f>IF('Bio Ass test Data'!S75='Bioavailability Assessment Tool'!S75,"",'Bio Ass test Data'!S75-'Bioavailability Assessment Tool'!S75)</f>
        <v>7.7156901285824748</v>
      </c>
      <c r="T75" s="173">
        <f>IF('Bio Ass test Data'!T75='Bioavailability Assessment Tool'!T75,"",'Bio Ass test Data'!T75-'Bioavailability Assessment Tool'!T75)</f>
        <v>0.70786147968646551</v>
      </c>
      <c r="U75" s="176">
        <f>IF('Bio Ass test Data'!U75='Bioavailability Assessment Tool'!U75,"",'Bio Ass test Data'!U75-'Bioavailability Assessment Tool'!U75)</f>
        <v>899.8961993466969</v>
      </c>
      <c r="V75" s="176">
        <f>IF('Bio Ass test Data'!V75='Bioavailability Assessment Tool'!V75,"",'Bio Ass test Data'!V75-'Bioavailability Assessment Tool'!V75)</f>
        <v>0.13668243080623638</v>
      </c>
      <c r="W75" s="176" t="str">
        <f>IF('Bio Ass test Data'!W75='Bioavailability Assessment Tool'!W75,"",'Bio Ass test Data'!W75-'Bioavailability Assessment Tool'!W75)</f>
        <v/>
      </c>
      <c r="X75" s="176" t="str">
        <f>IF('Bio Ass test Data'!X75='Bioavailability Assessment Tool'!X75,"",'Bio Ass test Data'!X75-'Bioavailability Assessment Tool'!X75)</f>
        <v/>
      </c>
      <c r="Y75" s="373">
        <f>IF('Bio Ass test Data'!Y75='Bioavailability Assessment Tool'!Y75,"",'Bio Ass test Data'!Y75-'Bioavailability Assessment Tool'!Y75)</f>
        <v>24.914240270697899</v>
      </c>
      <c r="Z75" s="373">
        <f>IF('Bio Ass test Data'!Z75='Bioavailability Assessment Tool'!Z75,"",'Bio Ass test Data'!Z75-'Bioavailability Assessment Tool'!Z75)</f>
        <v>0.16055075155972043</v>
      </c>
      <c r="AA75" s="373" t="str">
        <f>IF('Bio Ass test Data'!AA75='Bioavailability Assessment Tool'!AA75,"",'Bio Ass test Data'!AA75-'Bioavailability Assessment Tool'!AA75)</f>
        <v/>
      </c>
      <c r="AB75" s="373" t="str">
        <f>IF('Bio Ass test Data'!AB75='Bioavailability Assessment Tool'!AB75,"",'Bio Ass test Data'!AB75-'Bioavailability Assessment Tool'!AB75)</f>
        <v/>
      </c>
    </row>
    <row r="76" spans="2:28" ht="13.8" thickBot="1" x14ac:dyDescent="0.3">
      <c r="B76" s="120">
        <v>72</v>
      </c>
      <c r="C76" s="481"/>
      <c r="D76" s="120"/>
      <c r="E76" s="120"/>
      <c r="F76" s="120"/>
      <c r="G76" s="120">
        <v>40</v>
      </c>
      <c r="H76" s="120"/>
      <c r="I76" s="120"/>
      <c r="J76" s="120">
        <v>6.6</v>
      </c>
      <c r="K76" s="120">
        <v>10</v>
      </c>
      <c r="L76" s="120">
        <v>60</v>
      </c>
      <c r="M76" s="170">
        <f>IF('Bio Ass test Data'!M76='Bioavailability Assessment Tool'!M76,"",'Bio Ass test Data'!M76-'Bioavailability Assessment Tool'!M76)</f>
        <v>26.424979813513573</v>
      </c>
      <c r="N76" s="170">
        <f>IF('Bio Ass test Data'!N76='Bioavailability Assessment Tool'!N76,"",'Bio Ass test Data'!N76-'Bioavailability Assessment Tool'!N76)</f>
        <v>3.7842980659103707E-2</v>
      </c>
      <c r="O76" s="170" t="str">
        <f>IF('Bio Ass test Data'!O76='Bioavailability Assessment Tool'!O76,"",'Bio Ass test Data'!O76-'Bioavailability Assessment Tool'!O76)</f>
        <v/>
      </c>
      <c r="P76" s="170" t="str">
        <f>IF('Bio Ass test Data'!P76='Bioavailability Assessment Tool'!P76,"",'Bio Ass test Data'!P76-'Bioavailability Assessment Tool'!P76)</f>
        <v/>
      </c>
      <c r="Q76" s="173">
        <f>IF('Bio Ass test Data'!Q76='Bioavailability Assessment Tool'!Q76,"",'Bio Ass test Data'!Q76-'Bioavailability Assessment Tool'!Q76)</f>
        <v>30.178641184134925</v>
      </c>
      <c r="R76" s="173">
        <f>IF('Bio Ass test Data'!R76='Bioavailability Assessment Tool'!R76,"",'Bio Ass test Data'!R76-'Bioavailability Assessment Tool'!R76)</f>
        <v>0.36118259710547174</v>
      </c>
      <c r="S76" s="173">
        <f>IF('Bio Ass test Data'!S76='Bioavailability Assessment Tool'!S76,"",'Bio Ass test Data'!S76-'Bioavailability Assessment Tool'!S76)</f>
        <v>14.447303884218869</v>
      </c>
      <c r="T76" s="173">
        <f>IF('Bio Ass test Data'!T76='Bioavailability Assessment Tool'!T76,"",'Bio Ass test Data'!T76-'Bioavailability Assessment Tool'!T76)</f>
        <v>1.325440723322832</v>
      </c>
      <c r="U76" s="176">
        <f>IF('Bio Ass test Data'!U76='Bioavailability Assessment Tool'!U76,"",'Bio Ass test Data'!U76-'Bioavailability Assessment Tool'!U76)</f>
        <v>2028.5252484359239</v>
      </c>
      <c r="V76" s="176">
        <f>IF('Bio Ass test Data'!V76='Bioavailability Assessment Tool'!V76,"",'Bio Ass test Data'!V76-'Bioavailability Assessment Tool'!V76)</f>
        <v>6.063518316808629E-2</v>
      </c>
      <c r="W76" s="176" t="str">
        <f>IF('Bio Ass test Data'!W76='Bioavailability Assessment Tool'!W76,"",'Bio Ass test Data'!W76-'Bioavailability Assessment Tool'!W76)</f>
        <v/>
      </c>
      <c r="X76" s="176" t="str">
        <f>IF('Bio Ass test Data'!X76='Bioavailability Assessment Tool'!X76,"",'Bio Ass test Data'!X76-'Bioavailability Assessment Tool'!X76)</f>
        <v/>
      </c>
      <c r="Y76" s="373">
        <f>IF('Bio Ass test Data'!Y76='Bioavailability Assessment Tool'!Y76,"",'Bio Ass test Data'!Y76-'Bioavailability Assessment Tool'!Y76)</f>
        <v>27.426035755065701</v>
      </c>
      <c r="Z76" s="373">
        <f>IF('Bio Ass test Data'!Z76='Bioavailability Assessment Tool'!Z76,"",'Bio Ass test Data'!Z76-'Bioavailability Assessment Tool'!Z76)</f>
        <v>0.1458468163508167</v>
      </c>
      <c r="AA76" s="373" t="str">
        <f>IF('Bio Ass test Data'!AA76='Bioavailability Assessment Tool'!AA76,"",'Bio Ass test Data'!AA76-'Bioavailability Assessment Tool'!AA76)</f>
        <v/>
      </c>
      <c r="AB76" s="373" t="str">
        <f>IF('Bio Ass test Data'!AB76='Bioavailability Assessment Tool'!AB76,"",'Bio Ass test Data'!AB76-'Bioavailability Assessment Tool'!AB76)</f>
        <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02">
    <tabColor indexed="42"/>
  </sheetPr>
  <dimension ref="A1:AB1004"/>
  <sheetViews>
    <sheetView showGridLines="0" tabSelected="1" zoomScale="110" zoomScaleNormal="110" zoomScaleSheetLayoutView="100" workbookViewId="0">
      <selection activeCell="A3" sqref="A3"/>
    </sheetView>
  </sheetViews>
  <sheetFormatPr defaultColWidth="9.21875" defaultRowHeight="12.75" customHeight="1" x14ac:dyDescent="0.2"/>
  <cols>
    <col min="1" max="1" width="28.77734375" style="17" customWidth="1"/>
    <col min="2" max="2" width="5.77734375" style="150" customWidth="1"/>
    <col min="3" max="3" width="43.5546875" style="150" customWidth="1"/>
    <col min="4" max="4" width="21.77734375" style="150" customWidth="1"/>
    <col min="5" max="5" width="8.44140625" style="150" customWidth="1"/>
    <col min="6" max="6" width="11.77734375" style="150" customWidth="1"/>
    <col min="7" max="9" width="11.21875" style="150" customWidth="1"/>
    <col min="10" max="12" width="7.5546875" style="151" customWidth="1"/>
    <col min="13" max="13" width="10.5546875" style="152" customWidth="1"/>
    <col min="14" max="14" width="9.44140625" style="152" customWidth="1"/>
    <col min="15" max="15" width="12" style="152" customWidth="1"/>
    <col min="16" max="16" width="14" style="152" customWidth="1"/>
    <col min="17" max="17" width="10.77734375" style="152" customWidth="1"/>
    <col min="18" max="18" width="9.77734375" style="152" customWidth="1"/>
    <col min="19" max="19" width="11.77734375" style="152" customWidth="1"/>
    <col min="20" max="20" width="14.21875" style="152" customWidth="1"/>
    <col min="21" max="21" width="10.5546875" style="153" customWidth="1"/>
    <col min="22" max="22" width="8.44140625" style="153" customWidth="1"/>
    <col min="23" max="23" width="12.44140625" style="153" customWidth="1"/>
    <col min="24" max="24" width="14.77734375" style="153" customWidth="1"/>
    <col min="25" max="25" width="11.77734375" style="153" customWidth="1"/>
    <col min="26" max="26" width="8.44140625" style="153" customWidth="1"/>
    <col min="27" max="27" width="12.44140625" style="153" customWidth="1"/>
    <col min="28" max="28" width="14.77734375" style="153" customWidth="1"/>
    <col min="29" max="16384" width="9.21875" style="17"/>
  </cols>
  <sheetData>
    <row r="1" spans="1:28" s="24" customFormat="1" ht="72" customHeight="1" x14ac:dyDescent="0.2">
      <c r="A1" s="54"/>
      <c r="B1" s="54"/>
      <c r="C1" s="54"/>
      <c r="D1" s="54"/>
      <c r="E1" s="54"/>
      <c r="F1" s="54"/>
      <c r="G1" s="54"/>
      <c r="H1" s="54"/>
      <c r="I1" s="54"/>
      <c r="J1" s="54"/>
      <c r="K1" s="54"/>
      <c r="L1" s="54"/>
      <c r="M1" s="54"/>
      <c r="N1" s="54"/>
      <c r="O1" s="54"/>
      <c r="P1" s="54"/>
      <c r="Q1" s="54"/>
      <c r="R1" s="54"/>
      <c r="S1" s="54"/>
      <c r="T1" s="54"/>
      <c r="U1" s="54"/>
      <c r="V1" s="54"/>
      <c r="W1" s="54"/>
      <c r="X1" s="54"/>
      <c r="Y1" s="54"/>
      <c r="Z1" s="54"/>
      <c r="AA1" s="54"/>
      <c r="AB1" s="54"/>
    </row>
    <row r="2" spans="1:28" s="357" customFormat="1" ht="15" customHeight="1" thickBot="1" x14ac:dyDescent="0.3">
      <c r="E2" s="358"/>
      <c r="F2" s="358"/>
      <c r="G2" s="358"/>
      <c r="H2" s="358"/>
      <c r="I2" s="358"/>
      <c r="J2" s="358"/>
    </row>
    <row r="3" spans="1:28" s="25" customFormat="1" ht="71.25" customHeight="1" thickBot="1" x14ac:dyDescent="0.25">
      <c r="B3" s="154" t="s">
        <v>37</v>
      </c>
      <c r="C3" s="155"/>
      <c r="D3" s="155"/>
      <c r="E3" s="155"/>
      <c r="F3" s="155"/>
      <c r="G3" s="155"/>
      <c r="H3" s="155"/>
      <c r="I3" s="155"/>
      <c r="J3" s="155"/>
      <c r="K3" s="155"/>
      <c r="L3" s="156"/>
      <c r="M3" s="157" t="s">
        <v>38</v>
      </c>
      <c r="N3" s="158"/>
      <c r="O3" s="158"/>
      <c r="P3" s="159"/>
      <c r="Q3" s="160" t="s">
        <v>39</v>
      </c>
      <c r="R3" s="161"/>
      <c r="S3" s="161"/>
      <c r="T3" s="162"/>
      <c r="U3" s="163" t="s">
        <v>189</v>
      </c>
      <c r="V3" s="164"/>
      <c r="W3" s="164"/>
      <c r="X3" s="165"/>
      <c r="Y3" s="369" t="s">
        <v>486</v>
      </c>
      <c r="Z3" s="370"/>
      <c r="AA3" s="370"/>
      <c r="AB3" s="371"/>
    </row>
    <row r="4" spans="1:28" s="26" customFormat="1" ht="54.75" customHeight="1" thickBot="1" x14ac:dyDescent="0.25">
      <c r="A4" s="365">
        <f t="array" ref="A4">SUM(ModelConstantsNi!D$7:D$26*(6^ModelConstantsNi!E$7:E$26)*(20^ModelConstantsNi!F$7:F$26)*(88^ModelConstantsNi!G$7:G$26))</f>
        <v>42.522378227780621</v>
      </c>
      <c r="B4" s="166" t="s">
        <v>64</v>
      </c>
      <c r="C4" s="167" t="s">
        <v>3</v>
      </c>
      <c r="D4" s="167" t="s">
        <v>59</v>
      </c>
      <c r="E4" s="167" t="s">
        <v>5</v>
      </c>
      <c r="F4" s="167" t="s">
        <v>511</v>
      </c>
      <c r="G4" s="167" t="s">
        <v>512</v>
      </c>
      <c r="H4" s="167" t="s">
        <v>513</v>
      </c>
      <c r="I4" s="167" t="s">
        <v>514</v>
      </c>
      <c r="J4" s="167" t="s">
        <v>2</v>
      </c>
      <c r="K4" s="167" t="s">
        <v>0</v>
      </c>
      <c r="L4" s="168" t="s">
        <v>1</v>
      </c>
      <c r="M4" s="169" t="s">
        <v>515</v>
      </c>
      <c r="N4" s="170" t="s">
        <v>12</v>
      </c>
      <c r="O4" s="170" t="s">
        <v>516</v>
      </c>
      <c r="P4" s="171" t="s">
        <v>40</v>
      </c>
      <c r="Q4" s="172" t="s">
        <v>517</v>
      </c>
      <c r="R4" s="173" t="s">
        <v>12</v>
      </c>
      <c r="S4" s="173" t="s">
        <v>518</v>
      </c>
      <c r="T4" s="174" t="s">
        <v>40</v>
      </c>
      <c r="U4" s="175" t="s">
        <v>519</v>
      </c>
      <c r="V4" s="176" t="s">
        <v>12</v>
      </c>
      <c r="W4" s="176" t="s">
        <v>520</v>
      </c>
      <c r="X4" s="177" t="s">
        <v>40</v>
      </c>
      <c r="Y4" s="372" t="s">
        <v>521</v>
      </c>
      <c r="Z4" s="373" t="s">
        <v>12</v>
      </c>
      <c r="AA4" s="373" t="s">
        <v>522</v>
      </c>
      <c r="AB4" s="374" t="s">
        <v>40</v>
      </c>
    </row>
    <row r="5" spans="1:28" ht="12.75" customHeight="1" x14ac:dyDescent="0.2">
      <c r="B5" s="117">
        <v>1</v>
      </c>
      <c r="C5" s="571" t="s">
        <v>658</v>
      </c>
      <c r="D5" s="117"/>
      <c r="E5" s="571" t="s">
        <v>626</v>
      </c>
      <c r="F5" s="571">
        <v>2.56</v>
      </c>
      <c r="G5" s="571">
        <v>1</v>
      </c>
      <c r="H5" s="117">
        <v>3</v>
      </c>
      <c r="I5" s="571">
        <v>2.06</v>
      </c>
      <c r="J5" s="117">
        <v>7.9930000000000003</v>
      </c>
      <c r="K5" s="117">
        <v>4.8490000000000002</v>
      </c>
      <c r="L5" s="117">
        <v>50.588999999999999</v>
      </c>
      <c r="M5" s="129">
        <v>15.209223498845859</v>
      </c>
      <c r="N5" s="129">
        <v>6.5749576240751825E-2</v>
      </c>
      <c r="O5" s="129">
        <v>0.16831891517632466</v>
      </c>
      <c r="P5" s="129">
        <v>0.16831891517632466</v>
      </c>
      <c r="Q5" s="119">
        <v>28.175764872472524</v>
      </c>
      <c r="R5" s="119">
        <v>0.38685728850077128</v>
      </c>
      <c r="S5" s="119">
        <v>0.38685728850077128</v>
      </c>
      <c r="T5" s="119">
        <v>3.549149435786892E-2</v>
      </c>
      <c r="U5" s="560">
        <v>123</v>
      </c>
      <c r="V5" s="560">
        <v>1</v>
      </c>
      <c r="W5" s="560">
        <v>3</v>
      </c>
      <c r="X5" s="560">
        <v>2.4390243902439025E-2</v>
      </c>
      <c r="Y5" s="362">
        <v>9.7455444754921796</v>
      </c>
      <c r="Z5" s="362">
        <v>0.41044397365986962</v>
      </c>
      <c r="AA5" s="362">
        <v>0.84551458573933147</v>
      </c>
      <c r="AB5" s="362">
        <v>0.21137864643483287</v>
      </c>
    </row>
    <row r="6" spans="1:28" ht="12.75" customHeight="1" x14ac:dyDescent="0.2">
      <c r="B6" s="120">
        <v>2</v>
      </c>
      <c r="C6" s="566" t="s">
        <v>625</v>
      </c>
      <c r="D6" s="120"/>
      <c r="E6" s="566" t="s">
        <v>627</v>
      </c>
      <c r="F6" s="566">
        <v>2.52</v>
      </c>
      <c r="G6" s="566">
        <v>1</v>
      </c>
      <c r="H6" s="120">
        <v>3</v>
      </c>
      <c r="I6" s="566">
        <v>2.17</v>
      </c>
      <c r="J6" s="120">
        <v>7.9930000000000003</v>
      </c>
      <c r="K6" s="120">
        <v>4.8490000000000002</v>
      </c>
      <c r="L6" s="120">
        <v>50.588999999999999</v>
      </c>
      <c r="M6" s="122">
        <v>15.209223498845859</v>
      </c>
      <c r="N6" s="122">
        <v>6.5749576240751825E-2</v>
      </c>
      <c r="O6" s="122">
        <v>0.16568893212669461</v>
      </c>
      <c r="P6" s="122">
        <v>0.16568893212669461</v>
      </c>
      <c r="Q6" s="124">
        <v>28.175764872472524</v>
      </c>
      <c r="R6" s="124">
        <v>0.38685728850077128</v>
      </c>
      <c r="S6" s="124">
        <v>0.38685728850077128</v>
      </c>
      <c r="T6" s="124">
        <v>3.549149435786892E-2</v>
      </c>
      <c r="U6" s="561">
        <v>123</v>
      </c>
      <c r="V6" s="561">
        <v>1</v>
      </c>
      <c r="W6" s="561">
        <v>3</v>
      </c>
      <c r="X6" s="561">
        <v>2.4390243902439025E-2</v>
      </c>
      <c r="Y6" s="364">
        <v>9.7455444754921796</v>
      </c>
      <c r="Z6" s="364">
        <v>0.41044397365986962</v>
      </c>
      <c r="AA6" s="364">
        <v>0.89066342284191702</v>
      </c>
      <c r="AB6" s="364">
        <v>0.22266585571047925</v>
      </c>
    </row>
    <row r="7" spans="1:28" ht="12.75" customHeight="1" x14ac:dyDescent="0.2">
      <c r="B7" s="120">
        <v>3</v>
      </c>
      <c r="C7" s="566" t="s">
        <v>625</v>
      </c>
      <c r="D7" s="120"/>
      <c r="E7" s="566" t="s">
        <v>628</v>
      </c>
      <c r="F7" s="566">
        <v>2.63</v>
      </c>
      <c r="G7" s="566">
        <v>1</v>
      </c>
      <c r="H7" s="120">
        <v>3</v>
      </c>
      <c r="I7" s="566">
        <v>2.33</v>
      </c>
      <c r="J7" s="120">
        <v>7.9930000000000003</v>
      </c>
      <c r="K7" s="120">
        <v>4.8490000000000002</v>
      </c>
      <c r="L7" s="120">
        <v>50.588999999999999</v>
      </c>
      <c r="M7" s="122">
        <v>15.209223498845859</v>
      </c>
      <c r="N7" s="122">
        <v>6.5749576240751825E-2</v>
      </c>
      <c r="O7" s="122">
        <v>0.17292138551317729</v>
      </c>
      <c r="P7" s="122">
        <v>0.17292138551317729</v>
      </c>
      <c r="Q7" s="124">
        <v>28.175764872472524</v>
      </c>
      <c r="R7" s="124">
        <v>0.38685728850077128</v>
      </c>
      <c r="S7" s="124">
        <v>0.38685728850077128</v>
      </c>
      <c r="T7" s="124">
        <v>3.549149435786892E-2</v>
      </c>
      <c r="U7" s="561">
        <v>123</v>
      </c>
      <c r="V7" s="561">
        <v>1</v>
      </c>
      <c r="W7" s="561">
        <v>3</v>
      </c>
      <c r="X7" s="561">
        <v>2.4390243902439025E-2</v>
      </c>
      <c r="Y7" s="364">
        <v>9.7455444754921796</v>
      </c>
      <c r="Z7" s="364">
        <v>0.41044397365986962</v>
      </c>
      <c r="AA7" s="364">
        <v>0.95633445862749622</v>
      </c>
      <c r="AB7" s="364">
        <v>0.23908361465687406</v>
      </c>
    </row>
    <row r="8" spans="1:28" ht="12.75" customHeight="1" x14ac:dyDescent="0.2">
      <c r="B8" s="120">
        <v>4</v>
      </c>
      <c r="C8" s="566" t="s">
        <v>625</v>
      </c>
      <c r="D8" s="120"/>
      <c r="E8" s="566" t="s">
        <v>629</v>
      </c>
      <c r="F8" s="566">
        <v>2.72</v>
      </c>
      <c r="G8" s="566">
        <v>1</v>
      </c>
      <c r="H8" s="120">
        <v>3</v>
      </c>
      <c r="I8" s="566">
        <v>3.39</v>
      </c>
      <c r="J8" s="120">
        <v>7.9930000000000003</v>
      </c>
      <c r="K8" s="120">
        <v>4.8490000000000002</v>
      </c>
      <c r="L8" s="120">
        <v>50.588999999999999</v>
      </c>
      <c r="M8" s="122">
        <v>15.209223498845859</v>
      </c>
      <c r="N8" s="122">
        <v>6.5749576240751825E-2</v>
      </c>
      <c r="O8" s="122">
        <v>0.17883884737484498</v>
      </c>
      <c r="P8" s="122">
        <v>0.17883884737484498</v>
      </c>
      <c r="Q8" s="124">
        <v>28.175764872472524</v>
      </c>
      <c r="R8" s="124">
        <v>0.38685728850077128</v>
      </c>
      <c r="S8" s="124">
        <v>0.38685728850077128</v>
      </c>
      <c r="T8" s="124">
        <v>3.549149435786892E-2</v>
      </c>
      <c r="U8" s="561">
        <v>123</v>
      </c>
      <c r="V8" s="561">
        <v>1</v>
      </c>
      <c r="W8" s="561">
        <v>3</v>
      </c>
      <c r="X8" s="561">
        <v>2.4390243902439025E-2</v>
      </c>
      <c r="Y8" s="364">
        <v>9.7455444754921796</v>
      </c>
      <c r="Z8" s="364">
        <v>0.41044397365986962</v>
      </c>
      <c r="AA8" s="364">
        <v>1.3914050707069581</v>
      </c>
      <c r="AB8" s="364">
        <v>0.34785126767673952</v>
      </c>
    </row>
    <row r="9" spans="1:28" ht="12.75" customHeight="1" x14ac:dyDescent="0.2">
      <c r="B9" s="120">
        <v>5</v>
      </c>
      <c r="C9" s="566" t="s">
        <v>625</v>
      </c>
      <c r="D9" s="120"/>
      <c r="E9" s="566" t="s">
        <v>630</v>
      </c>
      <c r="F9" s="566">
        <v>1.87</v>
      </c>
      <c r="G9" s="566">
        <v>51.2</v>
      </c>
      <c r="H9" s="120">
        <v>3</v>
      </c>
      <c r="I9" s="566">
        <v>4.92</v>
      </c>
      <c r="J9" s="120">
        <v>7.9930000000000003</v>
      </c>
      <c r="K9" s="120">
        <v>4.8490000000000002</v>
      </c>
      <c r="L9" s="120">
        <v>50.588999999999999</v>
      </c>
      <c r="M9" s="122">
        <v>15.209223498845859</v>
      </c>
      <c r="N9" s="122">
        <v>6.5749576240751825E-2</v>
      </c>
      <c r="O9" s="122">
        <v>0.12295170757020592</v>
      </c>
      <c r="P9" s="122">
        <v>0.12295170757020592</v>
      </c>
      <c r="Q9" s="58">
        <v>28.175764872472524</v>
      </c>
      <c r="R9" s="58">
        <v>0.38685728850077128</v>
      </c>
      <c r="S9" s="58">
        <v>19.80709317123949</v>
      </c>
      <c r="T9" s="58">
        <v>1.8171645111228889</v>
      </c>
      <c r="U9" s="561">
        <v>123</v>
      </c>
      <c r="V9" s="561">
        <v>1</v>
      </c>
      <c r="W9" s="561">
        <v>3</v>
      </c>
      <c r="X9" s="561">
        <v>2.4390243902439025E-2</v>
      </c>
      <c r="Y9" s="364">
        <v>9.7455444754921796</v>
      </c>
      <c r="Z9" s="364">
        <v>0.41044397365986962</v>
      </c>
      <c r="AA9" s="364">
        <v>2.0193843504065585</v>
      </c>
      <c r="AB9" s="364">
        <v>0.50484608760163963</v>
      </c>
    </row>
    <row r="10" spans="1:28" ht="12.75" customHeight="1" x14ac:dyDescent="0.2">
      <c r="B10" s="120">
        <v>6</v>
      </c>
      <c r="C10" s="566" t="s">
        <v>625</v>
      </c>
      <c r="D10" s="120"/>
      <c r="E10" s="566" t="s">
        <v>631</v>
      </c>
      <c r="F10" s="566">
        <v>1.65</v>
      </c>
      <c r="G10" s="566">
        <v>1.0900000000000001</v>
      </c>
      <c r="H10" s="120">
        <v>3</v>
      </c>
      <c r="I10" s="566">
        <v>5.36</v>
      </c>
      <c r="J10" s="120">
        <v>7.9930000000000003</v>
      </c>
      <c r="K10" s="120">
        <v>4.8490000000000002</v>
      </c>
      <c r="L10" s="120">
        <v>50.588999999999999</v>
      </c>
      <c r="M10" s="122">
        <v>15.209223498845859</v>
      </c>
      <c r="N10" s="122">
        <v>6.5749576240751825E-2</v>
      </c>
      <c r="O10" s="122">
        <v>0.1084868007972405</v>
      </c>
      <c r="P10" s="122">
        <v>0.1084868007972405</v>
      </c>
      <c r="Q10" s="124">
        <v>28.175764872472524</v>
      </c>
      <c r="R10" s="124">
        <v>0.38685728850077128</v>
      </c>
      <c r="S10" s="124">
        <v>0.42167444446584074</v>
      </c>
      <c r="T10" s="124">
        <v>3.8685728850077129E-2</v>
      </c>
      <c r="U10" s="561">
        <v>123</v>
      </c>
      <c r="V10" s="561">
        <v>1</v>
      </c>
      <c r="W10" s="561">
        <v>3</v>
      </c>
      <c r="X10" s="561">
        <v>2.4390243902439025E-2</v>
      </c>
      <c r="Y10" s="364">
        <v>9.7455444754921796</v>
      </c>
      <c r="Z10" s="364">
        <v>0.41044397365986962</v>
      </c>
      <c r="AA10" s="364">
        <v>2.1999796988169011</v>
      </c>
      <c r="AB10" s="364">
        <v>0.54999492470422529</v>
      </c>
    </row>
    <row r="11" spans="1:28" ht="12.75" customHeight="1" x14ac:dyDescent="0.2">
      <c r="B11" s="120">
        <v>7</v>
      </c>
      <c r="C11" s="566" t="s">
        <v>625</v>
      </c>
      <c r="D11" s="120"/>
      <c r="E11" s="566" t="s">
        <v>632</v>
      </c>
      <c r="F11" s="566">
        <v>1.34</v>
      </c>
      <c r="G11" s="566">
        <v>1</v>
      </c>
      <c r="H11" s="120">
        <v>3</v>
      </c>
      <c r="I11" s="566">
        <v>5.27</v>
      </c>
      <c r="J11" s="120">
        <v>7.9930000000000003</v>
      </c>
      <c r="K11" s="120">
        <v>4.8490000000000002</v>
      </c>
      <c r="L11" s="120">
        <v>50.588999999999999</v>
      </c>
      <c r="M11" s="122">
        <v>15.209223498845859</v>
      </c>
      <c r="N11" s="122">
        <v>6.5749576240751825E-2</v>
      </c>
      <c r="O11" s="122">
        <v>8.8104432162607452E-2</v>
      </c>
      <c r="P11" s="122">
        <v>8.8104432162607452E-2</v>
      </c>
      <c r="Q11" s="124">
        <v>28.175764872472524</v>
      </c>
      <c r="R11" s="124">
        <v>0.38685728850077128</v>
      </c>
      <c r="S11" s="124">
        <v>0.38685728850077128</v>
      </c>
      <c r="T11" s="124">
        <v>3.549149435786892E-2</v>
      </c>
      <c r="U11" s="561">
        <v>123</v>
      </c>
      <c r="V11" s="561">
        <v>1</v>
      </c>
      <c r="W11" s="561">
        <v>3</v>
      </c>
      <c r="X11" s="561">
        <v>2.4390243902439025E-2</v>
      </c>
      <c r="Y11" s="364">
        <v>9.7455444754921796</v>
      </c>
      <c r="Z11" s="364">
        <v>0.41044397365986962</v>
      </c>
      <c r="AA11" s="364">
        <v>2.1630397411875126</v>
      </c>
      <c r="AB11" s="364">
        <v>0.54075993529687816</v>
      </c>
    </row>
    <row r="12" spans="1:28" ht="12.75" customHeight="1" x14ac:dyDescent="0.2">
      <c r="B12" s="120">
        <v>8</v>
      </c>
      <c r="C12" s="566" t="s">
        <v>625</v>
      </c>
      <c r="D12" s="120"/>
      <c r="E12" s="566" t="s">
        <v>633</v>
      </c>
      <c r="F12" s="566">
        <v>2.4700000000000002</v>
      </c>
      <c r="G12" s="566">
        <v>1.75</v>
      </c>
      <c r="H12" s="120">
        <v>4.46</v>
      </c>
      <c r="I12" s="566">
        <v>4.59</v>
      </c>
      <c r="J12" s="120">
        <v>7.9930000000000003</v>
      </c>
      <c r="K12" s="120">
        <v>4.8490000000000002</v>
      </c>
      <c r="L12" s="120">
        <v>50.588999999999999</v>
      </c>
      <c r="M12" s="122">
        <v>15.209223498845859</v>
      </c>
      <c r="N12" s="122">
        <v>6.5749576240751825E-2</v>
      </c>
      <c r="O12" s="121">
        <v>0.16240145331465702</v>
      </c>
      <c r="P12" s="122">
        <v>0.16240145331465702</v>
      </c>
      <c r="Q12" s="124">
        <v>28.175764872472524</v>
      </c>
      <c r="R12" s="124">
        <v>0.38685728850077128</v>
      </c>
      <c r="S12" s="124">
        <v>0.67700025487634974</v>
      </c>
      <c r="T12" s="124">
        <v>6.2110115126270619E-2</v>
      </c>
      <c r="U12" s="561">
        <v>123</v>
      </c>
      <c r="V12" s="561">
        <v>1</v>
      </c>
      <c r="W12" s="561">
        <v>4.46</v>
      </c>
      <c r="X12" s="561">
        <v>3.6260162601626018E-2</v>
      </c>
      <c r="Y12" s="364">
        <v>9.7455444754921796</v>
      </c>
      <c r="Z12" s="364">
        <v>0.41044397365986962</v>
      </c>
      <c r="AA12" s="364">
        <v>1.8839378390988015</v>
      </c>
      <c r="AB12" s="364">
        <v>0.47098445977470038</v>
      </c>
    </row>
    <row r="13" spans="1:28" ht="12.75" customHeight="1" x14ac:dyDescent="0.2">
      <c r="B13" s="120">
        <v>9</v>
      </c>
      <c r="C13" s="567"/>
      <c r="D13" s="120"/>
      <c r="E13" s="567"/>
      <c r="F13" s="567"/>
      <c r="G13" s="567"/>
      <c r="H13" s="120"/>
      <c r="I13" s="567"/>
      <c r="J13" s="120">
        <v>7.9930000000000003</v>
      </c>
      <c r="K13" s="120">
        <v>4.8490000000000002</v>
      </c>
      <c r="L13" s="120">
        <v>50.588999999999999</v>
      </c>
      <c r="M13" s="122">
        <v>15.209223498845859</v>
      </c>
      <c r="N13" s="122">
        <v>6.5749576240751825E-2</v>
      </c>
      <c r="O13" s="121"/>
      <c r="P13" s="122"/>
      <c r="Q13" s="124">
        <v>28.175764872472524</v>
      </c>
      <c r="R13" s="124">
        <v>0.38685728850077128</v>
      </c>
      <c r="S13" s="124"/>
      <c r="T13" s="124"/>
      <c r="U13" s="561">
        <v>123</v>
      </c>
      <c r="V13" s="561">
        <v>1</v>
      </c>
      <c r="W13" s="561"/>
      <c r="X13" s="561"/>
      <c r="Y13" s="364">
        <v>9.7455444754921796</v>
      </c>
      <c r="Z13" s="364">
        <v>0.41044397365986962</v>
      </c>
      <c r="AA13" s="364"/>
      <c r="AB13" s="364"/>
    </row>
    <row r="14" spans="1:28" ht="12.75" customHeight="1" x14ac:dyDescent="0.2">
      <c r="B14" s="120">
        <v>10</v>
      </c>
      <c r="C14" s="566" t="s">
        <v>634</v>
      </c>
      <c r="D14" s="120"/>
      <c r="E14" s="566" t="s">
        <v>626</v>
      </c>
      <c r="F14" s="566">
        <v>2.46</v>
      </c>
      <c r="G14" s="566">
        <v>1</v>
      </c>
      <c r="H14" s="120">
        <v>3</v>
      </c>
      <c r="I14" s="566">
        <v>2.15</v>
      </c>
      <c r="J14" s="120">
        <v>7.9930000000000003</v>
      </c>
      <c r="K14" s="120">
        <v>4.8490000000000002</v>
      </c>
      <c r="L14" s="120">
        <v>50.588999999999999</v>
      </c>
      <c r="M14" s="122">
        <v>15.209223498845859</v>
      </c>
      <c r="N14" s="122">
        <v>6.5749576240751825E-2</v>
      </c>
      <c r="O14" s="121">
        <v>0.16174395755224949</v>
      </c>
      <c r="P14" s="122">
        <v>0.16174395755224949</v>
      </c>
      <c r="Q14" s="124">
        <v>28.175764872472524</v>
      </c>
      <c r="R14" s="124">
        <v>0.38685728850077128</v>
      </c>
      <c r="S14" s="124">
        <v>0.38685728850077128</v>
      </c>
      <c r="T14" s="124">
        <v>3.549149435786892E-2</v>
      </c>
      <c r="U14" s="561">
        <v>123</v>
      </c>
      <c r="V14" s="561">
        <v>1</v>
      </c>
      <c r="W14" s="561">
        <v>3</v>
      </c>
      <c r="X14" s="561">
        <v>2.4390243902439025E-2</v>
      </c>
      <c r="Y14" s="364">
        <v>9.7455444754921796</v>
      </c>
      <c r="Z14" s="364">
        <v>0.41044397365986962</v>
      </c>
      <c r="AA14" s="364">
        <v>0.88245454336871965</v>
      </c>
      <c r="AB14" s="364">
        <v>0.22061363584217991</v>
      </c>
    </row>
    <row r="15" spans="1:28" ht="12.75" customHeight="1" x14ac:dyDescent="0.2">
      <c r="B15" s="120">
        <v>11</v>
      </c>
      <c r="C15" s="566" t="s">
        <v>634</v>
      </c>
      <c r="D15" s="120"/>
      <c r="E15" s="566" t="s">
        <v>627</v>
      </c>
      <c r="F15" s="566">
        <v>2.44</v>
      </c>
      <c r="G15" s="566">
        <v>1</v>
      </c>
      <c r="H15" s="120">
        <v>3</v>
      </c>
      <c r="I15" s="566">
        <v>2.13</v>
      </c>
      <c r="J15" s="120">
        <v>7.9930000000000003</v>
      </c>
      <c r="K15" s="120">
        <v>4.8490000000000002</v>
      </c>
      <c r="L15" s="120">
        <v>50.588999999999999</v>
      </c>
      <c r="M15" s="122">
        <v>15.209223498845859</v>
      </c>
      <c r="N15" s="122">
        <v>6.5749576240751825E-2</v>
      </c>
      <c r="O15" s="121">
        <v>0.16042896602743445</v>
      </c>
      <c r="P15" s="122">
        <v>0.16042896602743445</v>
      </c>
      <c r="Q15" s="124">
        <v>28.175764872472524</v>
      </c>
      <c r="R15" s="124">
        <v>0.38685728850077128</v>
      </c>
      <c r="S15" s="124">
        <v>0.38685728850077128</v>
      </c>
      <c r="T15" s="124">
        <v>3.549149435786892E-2</v>
      </c>
      <c r="U15" s="561">
        <v>123</v>
      </c>
      <c r="V15" s="561">
        <v>1</v>
      </c>
      <c r="W15" s="561">
        <v>3</v>
      </c>
      <c r="X15" s="561">
        <v>2.4390243902439025E-2</v>
      </c>
      <c r="Y15" s="364">
        <v>9.7455444754921796</v>
      </c>
      <c r="Z15" s="364">
        <v>0.41044397365986962</v>
      </c>
      <c r="AA15" s="364">
        <v>0.87424566389552227</v>
      </c>
      <c r="AB15" s="364">
        <v>0.21856141597388057</v>
      </c>
    </row>
    <row r="16" spans="1:28" ht="12.75" customHeight="1" x14ac:dyDescent="0.2">
      <c r="B16" s="120">
        <v>12</v>
      </c>
      <c r="C16" s="566" t="s">
        <v>634</v>
      </c>
      <c r="D16" s="120"/>
      <c r="E16" s="566" t="s">
        <v>628</v>
      </c>
      <c r="F16" s="566">
        <v>0.3</v>
      </c>
      <c r="G16" s="566">
        <v>1</v>
      </c>
      <c r="H16" s="120">
        <v>3.26</v>
      </c>
      <c r="I16" s="566">
        <v>4.03</v>
      </c>
      <c r="J16" s="120">
        <v>7.9930000000000003</v>
      </c>
      <c r="K16" s="120">
        <v>4.8490000000000002</v>
      </c>
      <c r="L16" s="120">
        <v>50.588999999999999</v>
      </c>
      <c r="M16" s="122">
        <v>15.209223498845859</v>
      </c>
      <c r="N16" s="122">
        <v>6.5749576240751825E-2</v>
      </c>
      <c r="O16" s="121">
        <v>1.9724872872225546E-2</v>
      </c>
      <c r="P16" s="122">
        <v>1.9724872872225546E-2</v>
      </c>
      <c r="Q16" s="124">
        <v>28.175764872472524</v>
      </c>
      <c r="R16" s="124">
        <v>0.38685728850077128</v>
      </c>
      <c r="S16" s="124">
        <v>0.38685728850077128</v>
      </c>
      <c r="T16" s="124">
        <v>3.549149435786892E-2</v>
      </c>
      <c r="U16" s="561">
        <v>123</v>
      </c>
      <c r="V16" s="561">
        <v>1</v>
      </c>
      <c r="W16" s="561">
        <v>3.26</v>
      </c>
      <c r="X16" s="561">
        <v>2.6504065040650403E-2</v>
      </c>
      <c r="Y16" s="364">
        <v>9.7455444754921796</v>
      </c>
      <c r="Z16" s="364">
        <v>0.41044397365986962</v>
      </c>
      <c r="AA16" s="364">
        <v>1.6540892138492747</v>
      </c>
      <c r="AB16" s="364">
        <v>0.41352230346231866</v>
      </c>
    </row>
    <row r="17" spans="2:28" ht="12.75" customHeight="1" x14ac:dyDescent="0.2">
      <c r="B17" s="120">
        <v>13</v>
      </c>
      <c r="C17" s="566" t="s">
        <v>634</v>
      </c>
      <c r="D17" s="120"/>
      <c r="E17" s="566" t="s">
        <v>629</v>
      </c>
      <c r="F17" s="566">
        <v>2.98</v>
      </c>
      <c r="G17" s="566">
        <v>1</v>
      </c>
      <c r="H17" s="120">
        <v>3</v>
      </c>
      <c r="I17" s="566">
        <v>3.38</v>
      </c>
      <c r="J17" s="120">
        <v>7.9930000000000003</v>
      </c>
      <c r="K17" s="120">
        <v>4.8490000000000002</v>
      </c>
      <c r="L17" s="120">
        <v>50.588999999999999</v>
      </c>
      <c r="M17" s="122">
        <v>15.209223498845859</v>
      </c>
      <c r="N17" s="122">
        <v>6.5749576240751825E-2</v>
      </c>
      <c r="O17" s="121">
        <v>0.19593373719744045</v>
      </c>
      <c r="P17" s="122">
        <v>0.19593373719744045</v>
      </c>
      <c r="Q17" s="124">
        <v>28.175764872472524</v>
      </c>
      <c r="R17" s="124">
        <v>0.38685728850077128</v>
      </c>
      <c r="S17" s="124">
        <v>0.38685728850077128</v>
      </c>
      <c r="T17" s="124">
        <v>3.549149435786892E-2</v>
      </c>
      <c r="U17" s="561">
        <v>123</v>
      </c>
      <c r="V17" s="561">
        <v>1</v>
      </c>
      <c r="W17" s="561">
        <v>3</v>
      </c>
      <c r="X17" s="561">
        <v>2.4390243902439025E-2</v>
      </c>
      <c r="Y17" s="364">
        <v>9.7455444754921796</v>
      </c>
      <c r="Z17" s="364">
        <v>0.41044397365986962</v>
      </c>
      <c r="AA17" s="364">
        <v>1.3873006309703593</v>
      </c>
      <c r="AB17" s="364">
        <v>0.34682515774258982</v>
      </c>
    </row>
    <row r="18" spans="2:28" ht="12.75" customHeight="1" x14ac:dyDescent="0.2">
      <c r="B18" s="120">
        <v>14</v>
      </c>
      <c r="C18" s="566" t="s">
        <v>634</v>
      </c>
      <c r="D18" s="120"/>
      <c r="E18" s="566" t="s">
        <v>630</v>
      </c>
      <c r="F18" s="566">
        <v>1.77</v>
      </c>
      <c r="G18" s="566">
        <v>131</v>
      </c>
      <c r="H18" s="120">
        <v>3</v>
      </c>
      <c r="I18" s="566">
        <v>4.92</v>
      </c>
      <c r="J18" s="120">
        <v>7.9930000000000003</v>
      </c>
      <c r="K18" s="120">
        <v>4.8490000000000002</v>
      </c>
      <c r="L18" s="120">
        <v>50.588999999999999</v>
      </c>
      <c r="M18" s="122">
        <v>15.209223498845859</v>
      </c>
      <c r="N18" s="122">
        <v>6.5749576240751825E-2</v>
      </c>
      <c r="O18" s="121">
        <v>0.11637674994613073</v>
      </c>
      <c r="P18" s="122">
        <v>0.11637674994613073</v>
      </c>
      <c r="Q18" s="58">
        <v>28.175764872472524</v>
      </c>
      <c r="R18" s="58">
        <v>0.38685728850077128</v>
      </c>
      <c r="S18" s="58">
        <v>50.678304793601036</v>
      </c>
      <c r="T18" s="58">
        <v>4.6493857608808291</v>
      </c>
      <c r="U18" s="561">
        <v>123</v>
      </c>
      <c r="V18" s="561">
        <v>1</v>
      </c>
      <c r="W18" s="561">
        <v>3</v>
      </c>
      <c r="X18" s="561">
        <v>2.4390243902439025E-2</v>
      </c>
      <c r="Y18" s="364">
        <v>9.7455444754921796</v>
      </c>
      <c r="Z18" s="364">
        <v>0.41044397365986962</v>
      </c>
      <c r="AA18" s="364">
        <v>2.0193843504065585</v>
      </c>
      <c r="AB18" s="364">
        <v>0.50484608760163963</v>
      </c>
    </row>
    <row r="19" spans="2:28" ht="12.75" customHeight="1" x14ac:dyDescent="0.2">
      <c r="B19" s="120">
        <v>15</v>
      </c>
      <c r="C19" s="566" t="s">
        <v>634</v>
      </c>
      <c r="D19" s="120"/>
      <c r="E19" s="566" t="s">
        <v>631</v>
      </c>
      <c r="F19" s="566">
        <v>1.55</v>
      </c>
      <c r="G19" s="566">
        <v>39.9</v>
      </c>
      <c r="H19" s="120">
        <v>3</v>
      </c>
      <c r="I19" s="566">
        <v>5.35</v>
      </c>
      <c r="J19" s="120">
        <v>7.9930000000000003</v>
      </c>
      <c r="K19" s="120">
        <v>4.8490000000000002</v>
      </c>
      <c r="L19" s="120">
        <v>50.588999999999999</v>
      </c>
      <c r="M19" s="122">
        <v>15.209223498845859</v>
      </c>
      <c r="N19" s="122">
        <v>6.5749576240751825E-2</v>
      </c>
      <c r="O19" s="121">
        <v>0.10191184317316533</v>
      </c>
      <c r="P19" s="122">
        <v>0.10191184317316533</v>
      </c>
      <c r="Q19" s="58">
        <v>28.175764872472524</v>
      </c>
      <c r="R19" s="58">
        <v>0.38685728850077128</v>
      </c>
      <c r="S19" s="58">
        <v>15.435605811180773</v>
      </c>
      <c r="T19" s="58">
        <v>1.4161106248789699</v>
      </c>
      <c r="U19" s="561">
        <v>123</v>
      </c>
      <c r="V19" s="561">
        <v>1</v>
      </c>
      <c r="W19" s="561">
        <v>3</v>
      </c>
      <c r="X19" s="561">
        <v>2.4390243902439025E-2</v>
      </c>
      <c r="Y19" s="364">
        <v>9.7455444754921796</v>
      </c>
      <c r="Z19" s="364">
        <v>0.41044397365986962</v>
      </c>
      <c r="AA19" s="364">
        <v>2.1958752590803021</v>
      </c>
      <c r="AB19" s="364">
        <v>0.54896881477007553</v>
      </c>
    </row>
    <row r="20" spans="2:28" ht="12.75" customHeight="1" x14ac:dyDescent="0.2">
      <c r="B20" s="120">
        <v>16</v>
      </c>
      <c r="C20" s="566" t="s">
        <v>634</v>
      </c>
      <c r="D20" s="120"/>
      <c r="E20" s="566" t="s">
        <v>632</v>
      </c>
      <c r="F20" s="566">
        <v>1.47</v>
      </c>
      <c r="G20" s="566">
        <v>1</v>
      </c>
      <c r="H20" s="120">
        <v>3</v>
      </c>
      <c r="I20" s="566">
        <v>5.67</v>
      </c>
      <c r="J20" s="120">
        <v>7.9930000000000003</v>
      </c>
      <c r="K20" s="120">
        <v>4.8490000000000002</v>
      </c>
      <c r="L20" s="120">
        <v>50.588999999999999</v>
      </c>
      <c r="M20" s="122">
        <v>15.209223498845859</v>
      </c>
      <c r="N20" s="122">
        <v>6.5749576240751825E-2</v>
      </c>
      <c r="O20" s="121">
        <v>9.6651877073905185E-2</v>
      </c>
      <c r="P20" s="122">
        <v>9.6651877073905185E-2</v>
      </c>
      <c r="Q20" s="124">
        <v>28.175764872472524</v>
      </c>
      <c r="R20" s="124">
        <v>0.38685728850077128</v>
      </c>
      <c r="S20" s="124">
        <v>0.38685728850077128</v>
      </c>
      <c r="T20" s="124">
        <v>3.549149435786892E-2</v>
      </c>
      <c r="U20" s="561">
        <v>123</v>
      </c>
      <c r="V20" s="561">
        <v>1</v>
      </c>
      <c r="W20" s="561">
        <v>3</v>
      </c>
      <c r="X20" s="561">
        <v>2.4390243902439025E-2</v>
      </c>
      <c r="Y20" s="364">
        <v>9.7455444754921796</v>
      </c>
      <c r="Z20" s="364">
        <v>0.41044397365986962</v>
      </c>
      <c r="AA20" s="364">
        <v>2.3272173306514605</v>
      </c>
      <c r="AB20" s="364">
        <v>0.58180433266286513</v>
      </c>
    </row>
    <row r="21" spans="2:28" ht="12.75" customHeight="1" x14ac:dyDescent="0.2">
      <c r="B21" s="120">
        <v>17</v>
      </c>
      <c r="C21" s="566" t="s">
        <v>634</v>
      </c>
      <c r="D21" s="120"/>
      <c r="E21" s="566" t="s">
        <v>633</v>
      </c>
      <c r="F21" s="566">
        <v>1.97</v>
      </c>
      <c r="G21" s="566">
        <v>1</v>
      </c>
      <c r="H21" s="120">
        <v>3</v>
      </c>
      <c r="I21" s="566">
        <v>4.58</v>
      </c>
      <c r="J21" s="120">
        <v>7.9930000000000003</v>
      </c>
      <c r="K21" s="120">
        <v>4.8490000000000002</v>
      </c>
      <c r="L21" s="120">
        <v>50.588999999999999</v>
      </c>
      <c r="M21" s="122">
        <v>15.209223498845859</v>
      </c>
      <c r="N21" s="122">
        <v>6.5749576240751825E-2</v>
      </c>
      <c r="O21" s="121">
        <v>0.1295266651942811</v>
      </c>
      <c r="P21" s="122">
        <v>0.1295266651942811</v>
      </c>
      <c r="Q21" s="124">
        <v>28.175764872472524</v>
      </c>
      <c r="R21" s="124">
        <v>0.38685728850077128</v>
      </c>
      <c r="S21" s="124">
        <v>0.38685728850077128</v>
      </c>
      <c r="T21" s="124">
        <v>3.549149435786892E-2</v>
      </c>
      <c r="U21" s="561">
        <v>123</v>
      </c>
      <c r="V21" s="561">
        <v>1</v>
      </c>
      <c r="W21" s="561">
        <v>3</v>
      </c>
      <c r="X21" s="561">
        <v>2.4390243902439025E-2</v>
      </c>
      <c r="Y21" s="364">
        <v>9.7455444754921796</v>
      </c>
      <c r="Z21" s="364">
        <v>0.41044397365986962</v>
      </c>
      <c r="AA21" s="364">
        <v>1.879833399362203</v>
      </c>
      <c r="AB21" s="364">
        <v>0.46995834984055074</v>
      </c>
    </row>
    <row r="22" spans="2:28" ht="12.75" customHeight="1" x14ac:dyDescent="0.2">
      <c r="B22" s="120">
        <v>18</v>
      </c>
      <c r="C22" s="567"/>
      <c r="D22" s="120"/>
      <c r="E22" s="567"/>
      <c r="F22" s="567"/>
      <c r="G22" s="567"/>
      <c r="H22" s="120"/>
      <c r="I22" s="567"/>
      <c r="J22" s="120">
        <v>7.9930000000000003</v>
      </c>
      <c r="K22" s="120">
        <v>4.8490000000000002</v>
      </c>
      <c r="L22" s="120">
        <v>50.588999999999999</v>
      </c>
      <c r="M22" s="122">
        <v>15.209223498845859</v>
      </c>
      <c r="N22" s="122">
        <v>6.5749576240751825E-2</v>
      </c>
      <c r="O22" s="121"/>
      <c r="P22" s="122"/>
      <c r="Q22" s="124">
        <v>28.175764872472524</v>
      </c>
      <c r="R22" s="124">
        <v>0.38685728850077128</v>
      </c>
      <c r="S22" s="124"/>
      <c r="T22" s="124"/>
      <c r="U22" s="561">
        <v>123</v>
      </c>
      <c r="V22" s="561">
        <v>1</v>
      </c>
      <c r="W22" s="561"/>
      <c r="X22" s="561"/>
      <c r="Y22" s="364">
        <v>9.7455444754921796</v>
      </c>
      <c r="Z22" s="364">
        <v>0.41044397365986962</v>
      </c>
      <c r="AA22" s="364"/>
      <c r="AB22" s="364"/>
    </row>
    <row r="23" spans="2:28" ht="12.75" customHeight="1" x14ac:dyDescent="0.2">
      <c r="B23" s="120">
        <v>19</v>
      </c>
      <c r="C23" s="566" t="s">
        <v>635</v>
      </c>
      <c r="D23" s="120"/>
      <c r="E23" s="566" t="s">
        <v>626</v>
      </c>
      <c r="F23" s="566">
        <v>2.5299999999999998</v>
      </c>
      <c r="G23" s="566">
        <v>1</v>
      </c>
      <c r="H23" s="120">
        <v>3</v>
      </c>
      <c r="I23" s="566">
        <v>2.14</v>
      </c>
      <c r="J23" s="120">
        <v>7.9930000000000003</v>
      </c>
      <c r="K23" s="120">
        <v>4.8490000000000002</v>
      </c>
      <c r="L23" s="120">
        <v>50.588999999999999</v>
      </c>
      <c r="M23" s="122">
        <v>15.209223498845859</v>
      </c>
      <c r="N23" s="122">
        <v>6.5749576240751825E-2</v>
      </c>
      <c r="O23" s="121">
        <v>0.16634642788910212</v>
      </c>
      <c r="P23" s="122">
        <v>0.16634642788910212</v>
      </c>
      <c r="Q23" s="124">
        <v>28.175764872472524</v>
      </c>
      <c r="R23" s="124">
        <v>0.38685728850077128</v>
      </c>
      <c r="S23" s="124">
        <v>0.38685728850077128</v>
      </c>
      <c r="T23" s="124">
        <v>3.549149435786892E-2</v>
      </c>
      <c r="U23" s="561">
        <v>123</v>
      </c>
      <c r="V23" s="561">
        <v>1</v>
      </c>
      <c r="W23" s="561">
        <v>3</v>
      </c>
      <c r="X23" s="561">
        <v>2.4390243902439025E-2</v>
      </c>
      <c r="Y23" s="364">
        <v>9.7455444754921796</v>
      </c>
      <c r="Z23" s="364">
        <v>0.41044397365986962</v>
      </c>
      <c r="AA23" s="364">
        <v>0.87835010363212107</v>
      </c>
      <c r="AB23" s="364">
        <v>0.21958752590803027</v>
      </c>
    </row>
    <row r="24" spans="2:28" ht="12.75" customHeight="1" x14ac:dyDescent="0.2">
      <c r="B24" s="120">
        <v>20</v>
      </c>
      <c r="C24" s="566" t="s">
        <v>635</v>
      </c>
      <c r="D24" s="120"/>
      <c r="E24" s="566" t="s">
        <v>627</v>
      </c>
      <c r="F24" s="566">
        <v>2.4</v>
      </c>
      <c r="G24" s="566">
        <v>1</v>
      </c>
      <c r="H24" s="120">
        <v>3</v>
      </c>
      <c r="I24" s="566">
        <v>2.27</v>
      </c>
      <c r="J24" s="120">
        <v>7.9930000000000003</v>
      </c>
      <c r="K24" s="120">
        <v>4.8490000000000002</v>
      </c>
      <c r="L24" s="120">
        <v>50.588999999999999</v>
      </c>
      <c r="M24" s="122">
        <v>15.209223498845859</v>
      </c>
      <c r="N24" s="122">
        <v>6.5749576240751825E-2</v>
      </c>
      <c r="O24" s="121">
        <v>0.15779898297780437</v>
      </c>
      <c r="P24" s="122">
        <v>0.15779898297780437</v>
      </c>
      <c r="Q24" s="124">
        <v>28.175764872472524</v>
      </c>
      <c r="R24" s="124">
        <v>0.38685728850077128</v>
      </c>
      <c r="S24" s="124">
        <v>0.38685728850077128</v>
      </c>
      <c r="T24" s="124">
        <v>3.549149435786892E-2</v>
      </c>
      <c r="U24" s="561">
        <v>123</v>
      </c>
      <c r="V24" s="561">
        <v>1</v>
      </c>
      <c r="W24" s="561">
        <v>3</v>
      </c>
      <c r="X24" s="561">
        <v>2.4390243902439025E-2</v>
      </c>
      <c r="Y24" s="364">
        <v>9.7455444754921796</v>
      </c>
      <c r="Z24" s="364">
        <v>0.41044397365986962</v>
      </c>
      <c r="AA24" s="364">
        <v>0.93170782020790399</v>
      </c>
      <c r="AB24" s="364">
        <v>0.232926955051976</v>
      </c>
    </row>
    <row r="25" spans="2:28" ht="12.75" customHeight="1" x14ac:dyDescent="0.2">
      <c r="B25" s="120">
        <v>21</v>
      </c>
      <c r="C25" s="566" t="s">
        <v>635</v>
      </c>
      <c r="D25" s="120"/>
      <c r="E25" s="566" t="s">
        <v>628</v>
      </c>
      <c r="F25" s="566">
        <v>2.65</v>
      </c>
      <c r="G25" s="566">
        <v>1.0900000000000001</v>
      </c>
      <c r="H25" s="120">
        <v>4.4000000000000004</v>
      </c>
      <c r="I25" s="566">
        <v>2.33</v>
      </c>
      <c r="J25" s="120">
        <v>7.9930000000000003</v>
      </c>
      <c r="K25" s="120">
        <v>4.8490000000000002</v>
      </c>
      <c r="L25" s="120">
        <v>50.588999999999999</v>
      </c>
      <c r="M25" s="122">
        <v>15.209223498845859</v>
      </c>
      <c r="N25" s="122">
        <v>6.5749576240751825E-2</v>
      </c>
      <c r="O25" s="121">
        <v>0.17423637703799233</v>
      </c>
      <c r="P25" s="122">
        <v>0.17423637703799233</v>
      </c>
      <c r="Q25" s="124">
        <v>28.175764872472524</v>
      </c>
      <c r="R25" s="124">
        <v>0.38685728850077128</v>
      </c>
      <c r="S25" s="124">
        <v>0.42167444446584074</v>
      </c>
      <c r="T25" s="124">
        <v>3.8685728850077129E-2</v>
      </c>
      <c r="U25" s="561">
        <v>123</v>
      </c>
      <c r="V25" s="561">
        <v>1</v>
      </c>
      <c r="W25" s="561">
        <v>4.4000000000000004</v>
      </c>
      <c r="X25" s="561">
        <v>3.5772357723577237E-2</v>
      </c>
      <c r="Y25" s="364">
        <v>9.7455444754921796</v>
      </c>
      <c r="Z25" s="364">
        <v>0.41044397365986962</v>
      </c>
      <c r="AA25" s="364">
        <v>0.95633445862749622</v>
      </c>
      <c r="AB25" s="364">
        <v>0.23908361465687406</v>
      </c>
    </row>
    <row r="26" spans="2:28" ht="12.75" customHeight="1" x14ac:dyDescent="0.2">
      <c r="B26" s="120">
        <v>22</v>
      </c>
      <c r="C26" s="566" t="s">
        <v>635</v>
      </c>
      <c r="D26" s="120"/>
      <c r="E26" s="566" t="s">
        <v>629</v>
      </c>
      <c r="F26" s="566">
        <v>2.79</v>
      </c>
      <c r="G26" s="566">
        <v>4.01</v>
      </c>
      <c r="H26" s="120">
        <v>3</v>
      </c>
      <c r="I26" s="566">
        <v>3.31</v>
      </c>
      <c r="J26" s="120">
        <v>7.9930000000000003</v>
      </c>
      <c r="K26" s="120">
        <v>4.8490000000000002</v>
      </c>
      <c r="L26" s="120">
        <v>50.588999999999999</v>
      </c>
      <c r="M26" s="122">
        <v>15.209223498845859</v>
      </c>
      <c r="N26" s="122">
        <v>6.5749576240751825E-2</v>
      </c>
      <c r="O26" s="121">
        <v>0.18344131771169758</v>
      </c>
      <c r="P26" s="122">
        <v>0.18344131771169758</v>
      </c>
      <c r="Q26" s="124">
        <v>28.175764872472524</v>
      </c>
      <c r="R26" s="124">
        <v>0.38685728850077128</v>
      </c>
      <c r="S26" s="124">
        <v>1.5512977268880928</v>
      </c>
      <c r="T26" s="124">
        <v>0.14232089237505438</v>
      </c>
      <c r="U26" s="561">
        <v>123</v>
      </c>
      <c r="V26" s="561">
        <v>1</v>
      </c>
      <c r="W26" s="561">
        <v>3</v>
      </c>
      <c r="X26" s="561">
        <v>2.4390243902439025E-2</v>
      </c>
      <c r="Y26" s="364">
        <v>9.7455444754921796</v>
      </c>
      <c r="Z26" s="364">
        <v>0.41044397365986962</v>
      </c>
      <c r="AA26" s="364">
        <v>1.3585695528141684</v>
      </c>
      <c r="AB26" s="364">
        <v>0.33964238820354209</v>
      </c>
    </row>
    <row r="27" spans="2:28" ht="12.75" customHeight="1" x14ac:dyDescent="0.2">
      <c r="B27" s="120">
        <v>23</v>
      </c>
      <c r="C27" s="566" t="s">
        <v>636</v>
      </c>
      <c r="D27" s="120"/>
      <c r="E27" s="566" t="s">
        <v>637</v>
      </c>
      <c r="F27" s="566">
        <v>2.54</v>
      </c>
      <c r="G27" s="566">
        <v>4.95</v>
      </c>
      <c r="H27" s="120">
        <v>3</v>
      </c>
      <c r="I27" s="566">
        <v>4.01</v>
      </c>
      <c r="J27" s="120">
        <v>7.9930000000000003</v>
      </c>
      <c r="K27" s="120">
        <v>4.8490000000000002</v>
      </c>
      <c r="L27" s="120">
        <v>50.588999999999999</v>
      </c>
      <c r="M27" s="122">
        <v>15.209223498845859</v>
      </c>
      <c r="N27" s="122">
        <v>6.5749576240751825E-2</v>
      </c>
      <c r="O27" s="121">
        <v>0.16700392365150965</v>
      </c>
      <c r="P27" s="122">
        <v>0.16700392365150965</v>
      </c>
      <c r="Q27" s="124">
        <v>28.175764872472524</v>
      </c>
      <c r="R27" s="124">
        <v>0.38685728850077128</v>
      </c>
      <c r="S27" s="124">
        <v>1.914943578078818</v>
      </c>
      <c r="T27" s="124">
        <v>0.17568289707145118</v>
      </c>
      <c r="U27" s="561">
        <v>123</v>
      </c>
      <c r="V27" s="561">
        <v>1</v>
      </c>
      <c r="W27" s="561">
        <v>3</v>
      </c>
      <c r="X27" s="561">
        <v>2.4390243902439025E-2</v>
      </c>
      <c r="Y27" s="364">
        <v>9.7455444754921796</v>
      </c>
      <c r="Z27" s="364">
        <v>0.41044397365986962</v>
      </c>
      <c r="AA27" s="364">
        <v>1.6458803343760771</v>
      </c>
      <c r="AB27" s="364">
        <v>0.41147008359401926</v>
      </c>
    </row>
    <row r="28" spans="2:28" ht="12.75" customHeight="1" x14ac:dyDescent="0.2">
      <c r="B28" s="120">
        <v>24</v>
      </c>
      <c r="C28" s="566" t="s">
        <v>635</v>
      </c>
      <c r="D28" s="120"/>
      <c r="E28" s="566" t="s">
        <v>630</v>
      </c>
      <c r="F28" s="566">
        <v>1.9</v>
      </c>
      <c r="G28" s="566">
        <v>38.799999999999997</v>
      </c>
      <c r="H28" s="120">
        <v>3</v>
      </c>
      <c r="I28" s="566">
        <v>4.9400000000000004</v>
      </c>
      <c r="J28" s="120">
        <v>7.9930000000000003</v>
      </c>
      <c r="K28" s="120">
        <v>4.8490000000000002</v>
      </c>
      <c r="L28" s="120">
        <v>50.588999999999999</v>
      </c>
      <c r="M28" s="122">
        <v>15.209223498845859</v>
      </c>
      <c r="N28" s="122">
        <v>6.5749576240751825E-2</v>
      </c>
      <c r="O28" s="121">
        <v>0.12492419485742846</v>
      </c>
      <c r="P28" s="122">
        <v>0.12492419485742846</v>
      </c>
      <c r="Q28" s="58">
        <v>28.175764872472524</v>
      </c>
      <c r="R28" s="58">
        <v>0.38685728850077128</v>
      </c>
      <c r="S28" s="58">
        <v>15.010062793829924</v>
      </c>
      <c r="T28" s="58">
        <v>1.377069981085314</v>
      </c>
      <c r="U28" s="561">
        <v>123</v>
      </c>
      <c r="V28" s="561">
        <v>1</v>
      </c>
      <c r="W28" s="561">
        <v>3</v>
      </c>
      <c r="X28" s="561">
        <v>2.4390243902439025E-2</v>
      </c>
      <c r="Y28" s="364">
        <v>9.7455444754921796</v>
      </c>
      <c r="Z28" s="364">
        <v>0.41044397365986962</v>
      </c>
      <c r="AA28" s="364">
        <v>2.0275932298797561</v>
      </c>
      <c r="AB28" s="364">
        <v>0.50689830746993902</v>
      </c>
    </row>
    <row r="29" spans="2:28" ht="12.75" customHeight="1" x14ac:dyDescent="0.2">
      <c r="B29" s="120">
        <v>25</v>
      </c>
      <c r="C29" s="566" t="s">
        <v>635</v>
      </c>
      <c r="D29" s="120"/>
      <c r="E29" s="566" t="s">
        <v>631</v>
      </c>
      <c r="F29" s="566">
        <v>1.68</v>
      </c>
      <c r="G29" s="566">
        <v>1</v>
      </c>
      <c r="H29" s="120">
        <v>3</v>
      </c>
      <c r="I29" s="566">
        <v>5.38</v>
      </c>
      <c r="J29" s="120">
        <v>7.9930000000000003</v>
      </c>
      <c r="K29" s="120">
        <v>4.8490000000000002</v>
      </c>
      <c r="L29" s="120">
        <v>50.588999999999999</v>
      </c>
      <c r="M29" s="122">
        <v>15.209223498845859</v>
      </c>
      <c r="N29" s="122">
        <v>6.5749576240751825E-2</v>
      </c>
      <c r="O29" s="121">
        <v>0.11045928808446306</v>
      </c>
      <c r="P29" s="122">
        <v>0.11045928808446306</v>
      </c>
      <c r="Q29" s="124">
        <v>28.175764872472524</v>
      </c>
      <c r="R29" s="124">
        <v>0.38685728850077128</v>
      </c>
      <c r="S29" s="124">
        <v>0.38685728850077128</v>
      </c>
      <c r="T29" s="124">
        <v>3.549149435786892E-2</v>
      </c>
      <c r="U29" s="561">
        <v>123</v>
      </c>
      <c r="V29" s="561">
        <v>1</v>
      </c>
      <c r="W29" s="561">
        <v>3</v>
      </c>
      <c r="X29" s="561">
        <v>2.4390243902439025E-2</v>
      </c>
      <c r="Y29" s="364">
        <v>9.7455444754921796</v>
      </c>
      <c r="Z29" s="364">
        <v>0.41044397365986962</v>
      </c>
      <c r="AA29" s="364">
        <v>2.2081885782900987</v>
      </c>
      <c r="AB29" s="364">
        <v>0.55204714457252468</v>
      </c>
    </row>
    <row r="30" spans="2:28" ht="12.75" customHeight="1" x14ac:dyDescent="0.2">
      <c r="B30" s="120">
        <v>26</v>
      </c>
      <c r="C30" s="566" t="s">
        <v>635</v>
      </c>
      <c r="D30" s="120"/>
      <c r="E30" s="566" t="s">
        <v>632</v>
      </c>
      <c r="F30" s="566">
        <v>1.86</v>
      </c>
      <c r="G30" s="566">
        <v>1</v>
      </c>
      <c r="H30" s="120">
        <v>3</v>
      </c>
      <c r="I30" s="566">
        <v>5.21</v>
      </c>
      <c r="J30" s="120">
        <v>7.9930000000000003</v>
      </c>
      <c r="K30" s="120">
        <v>4.8490000000000002</v>
      </c>
      <c r="L30" s="120">
        <v>50.588999999999999</v>
      </c>
      <c r="M30" s="122">
        <v>15.209223498845859</v>
      </c>
      <c r="N30" s="122">
        <v>6.5749576240751825E-2</v>
      </c>
      <c r="O30" s="121">
        <v>0.1222942118077984</v>
      </c>
      <c r="P30" s="122">
        <v>0.1222942118077984</v>
      </c>
      <c r="Q30" s="124">
        <v>28.175764872472524</v>
      </c>
      <c r="R30" s="124">
        <v>0.38685728850077128</v>
      </c>
      <c r="S30" s="124">
        <v>0.38685728850077128</v>
      </c>
      <c r="T30" s="124">
        <v>3.549149435786892E-2</v>
      </c>
      <c r="U30" s="561">
        <v>123</v>
      </c>
      <c r="V30" s="561">
        <v>1</v>
      </c>
      <c r="W30" s="561">
        <v>3</v>
      </c>
      <c r="X30" s="561">
        <v>2.4390243902439025E-2</v>
      </c>
      <c r="Y30" s="364">
        <v>9.7455444754921796</v>
      </c>
      <c r="Z30" s="364">
        <v>0.41044397365986962</v>
      </c>
      <c r="AA30" s="364">
        <v>2.1384131027679207</v>
      </c>
      <c r="AB30" s="364">
        <v>0.53460327569198018</v>
      </c>
    </row>
    <row r="31" spans="2:28" ht="12.75" customHeight="1" x14ac:dyDescent="0.2">
      <c r="B31" s="120">
        <v>27</v>
      </c>
      <c r="C31" s="566" t="s">
        <v>635</v>
      </c>
      <c r="D31" s="120"/>
      <c r="E31" s="566" t="s">
        <v>633</v>
      </c>
      <c r="F31" s="566">
        <v>2.15</v>
      </c>
      <c r="G31" s="566">
        <v>1</v>
      </c>
      <c r="H31" s="120">
        <v>3</v>
      </c>
      <c r="I31" s="566">
        <v>4.4400000000000004</v>
      </c>
      <c r="J31" s="120">
        <v>7.9930000000000003</v>
      </c>
      <c r="K31" s="120">
        <v>4.8490000000000002</v>
      </c>
      <c r="L31" s="120">
        <v>50.588999999999999</v>
      </c>
      <c r="M31" s="122">
        <v>15.209223498845859</v>
      </c>
      <c r="N31" s="122">
        <v>6.5749576240751825E-2</v>
      </c>
      <c r="O31" s="121">
        <v>0.14136158891761641</v>
      </c>
      <c r="P31" s="122">
        <v>0.14136158891761641</v>
      </c>
      <c r="Q31" s="124">
        <v>28.175764872472524</v>
      </c>
      <c r="R31" s="124">
        <v>0.38685728850077128</v>
      </c>
      <c r="S31" s="124">
        <v>0.38685728850077128</v>
      </c>
      <c r="T31" s="124">
        <v>3.549149435786892E-2</v>
      </c>
      <c r="U31" s="561">
        <v>123</v>
      </c>
      <c r="V31" s="561">
        <v>1</v>
      </c>
      <c r="W31" s="561">
        <v>3</v>
      </c>
      <c r="X31" s="561">
        <v>2.4390243902439025E-2</v>
      </c>
      <c r="Y31" s="364">
        <v>9.7455444754921796</v>
      </c>
      <c r="Z31" s="364">
        <v>0.41044397365986962</v>
      </c>
      <c r="AA31" s="364">
        <v>1.8223712430498213</v>
      </c>
      <c r="AB31" s="364">
        <v>0.45559281076245534</v>
      </c>
    </row>
    <row r="32" spans="2:28" ht="12.75" customHeight="1" x14ac:dyDescent="0.2">
      <c r="B32" s="120">
        <v>28</v>
      </c>
      <c r="C32" s="569" t="s">
        <v>638</v>
      </c>
      <c r="D32" s="120"/>
      <c r="E32" s="568" t="s">
        <v>639</v>
      </c>
      <c r="F32" s="569">
        <v>1.35</v>
      </c>
      <c r="G32" s="569">
        <v>134</v>
      </c>
      <c r="H32" s="120">
        <v>21.6</v>
      </c>
      <c r="I32" s="569">
        <v>1.98</v>
      </c>
      <c r="J32" s="120">
        <v>7.9930000000000003</v>
      </c>
      <c r="K32" s="120">
        <v>4.8490000000000002</v>
      </c>
      <c r="L32" s="120">
        <v>50.588999999999999</v>
      </c>
      <c r="M32" s="122">
        <v>15.209223498845859</v>
      </c>
      <c r="N32" s="122">
        <v>6.5749576240751825E-2</v>
      </c>
      <c r="O32" s="121">
        <v>8.8761927925014972E-2</v>
      </c>
      <c r="P32" s="122">
        <v>8.8761927925014972E-2</v>
      </c>
      <c r="Q32" s="58">
        <v>28.175764872472524</v>
      </c>
      <c r="R32" s="58">
        <v>0.38685728850077128</v>
      </c>
      <c r="S32" s="58">
        <v>51.838876659103349</v>
      </c>
      <c r="T32" s="58">
        <v>4.7558602439544355</v>
      </c>
      <c r="U32" s="561">
        <v>123</v>
      </c>
      <c r="V32" s="561">
        <v>1</v>
      </c>
      <c r="W32" s="561">
        <v>21.6</v>
      </c>
      <c r="X32" s="561">
        <v>0.17560975609756099</v>
      </c>
      <c r="Y32" s="364">
        <v>9.7455444754921796</v>
      </c>
      <c r="Z32" s="364">
        <v>0.41044397365986962</v>
      </c>
      <c r="AA32" s="364">
        <v>0.81267906784654187</v>
      </c>
      <c r="AB32" s="364">
        <v>0.20316976696163547</v>
      </c>
    </row>
    <row r="33" spans="2:28" ht="12.75" customHeight="1" x14ac:dyDescent="0.2">
      <c r="B33" s="120">
        <v>29</v>
      </c>
      <c r="C33" s="377" t="s">
        <v>640</v>
      </c>
      <c r="D33" s="120"/>
      <c r="E33" s="120" t="s">
        <v>641</v>
      </c>
      <c r="F33" s="377">
        <v>1.69</v>
      </c>
      <c r="G33" s="377">
        <v>2.3199999999999998</v>
      </c>
      <c r="H33" s="120">
        <v>52.3</v>
      </c>
      <c r="I33" s="377">
        <v>1.95</v>
      </c>
      <c r="J33" s="120">
        <v>7.9930000000000003</v>
      </c>
      <c r="K33" s="120">
        <v>4.8490000000000002</v>
      </c>
      <c r="L33" s="120">
        <v>50.588999999999999</v>
      </c>
      <c r="M33" s="122">
        <v>15.209223498845859</v>
      </c>
      <c r="N33" s="122">
        <v>6.5749576240751825E-2</v>
      </c>
      <c r="O33" s="121">
        <v>0.11111678384687058</v>
      </c>
      <c r="P33" s="122">
        <v>0.11111678384687058</v>
      </c>
      <c r="Q33" s="124">
        <v>28.175764872472524</v>
      </c>
      <c r="R33" s="124">
        <v>0.38685728850077128</v>
      </c>
      <c r="S33" s="124">
        <v>0.89750890932178928</v>
      </c>
      <c r="T33" s="124">
        <v>8.2340266910255894E-2</v>
      </c>
      <c r="U33" s="561">
        <v>123</v>
      </c>
      <c r="V33" s="561">
        <v>1</v>
      </c>
      <c r="W33" s="561">
        <v>52.3</v>
      </c>
      <c r="X33" s="561">
        <v>0.4252032520325203</v>
      </c>
      <c r="Y33" s="364">
        <v>9.7455444754921796</v>
      </c>
      <c r="Z33" s="364">
        <v>0.41044397365986962</v>
      </c>
      <c r="AA33" s="364">
        <v>0.8003657486367457</v>
      </c>
      <c r="AB33" s="364">
        <v>0.20009143715918642</v>
      </c>
    </row>
    <row r="34" spans="2:28" ht="12.75" customHeight="1" x14ac:dyDescent="0.2">
      <c r="B34" s="120">
        <v>30</v>
      </c>
      <c r="C34" s="377" t="s">
        <v>642</v>
      </c>
      <c r="D34" s="120"/>
      <c r="E34" s="120" t="s">
        <v>643</v>
      </c>
      <c r="F34" s="377">
        <v>2.83</v>
      </c>
      <c r="G34" s="377">
        <v>48.1</v>
      </c>
      <c r="H34" s="120">
        <v>13.2</v>
      </c>
      <c r="I34" s="377">
        <v>2.3199999999999998</v>
      </c>
      <c r="J34" s="120">
        <v>7.9930000000000003</v>
      </c>
      <c r="K34" s="120">
        <v>4.8490000000000002</v>
      </c>
      <c r="L34" s="120">
        <v>50.588999999999999</v>
      </c>
      <c r="M34" s="122">
        <v>15.209223498845859</v>
      </c>
      <c r="N34" s="122">
        <v>6.5749576240751825E-2</v>
      </c>
      <c r="O34" s="121">
        <v>0.18607130076132766</v>
      </c>
      <c r="P34" s="122">
        <v>0.18607130076132766</v>
      </c>
      <c r="Q34" s="58">
        <v>28.175764872472524</v>
      </c>
      <c r="R34" s="58">
        <v>0.38685728850077128</v>
      </c>
      <c r="S34" s="58">
        <v>18.607835576887098</v>
      </c>
      <c r="T34" s="58">
        <v>1.7071408786134952</v>
      </c>
      <c r="U34" s="561">
        <v>123</v>
      </c>
      <c r="V34" s="561">
        <v>1</v>
      </c>
      <c r="W34" s="561">
        <v>13.2</v>
      </c>
      <c r="X34" s="561">
        <v>0.10731707317073171</v>
      </c>
      <c r="Y34" s="364">
        <v>9.7455444754921796</v>
      </c>
      <c r="Z34" s="364">
        <v>0.41044397365986962</v>
      </c>
      <c r="AA34" s="364">
        <v>0.95223001889089742</v>
      </c>
      <c r="AB34" s="364">
        <v>0.23805750472272436</v>
      </c>
    </row>
    <row r="35" spans="2:28" ht="12.75" customHeight="1" x14ac:dyDescent="0.2">
      <c r="B35" s="120">
        <v>31</v>
      </c>
      <c r="C35" s="377" t="s">
        <v>640</v>
      </c>
      <c r="D35" s="120"/>
      <c r="E35" s="120" t="s">
        <v>643</v>
      </c>
      <c r="F35" s="377">
        <v>1.69</v>
      </c>
      <c r="G35" s="377">
        <v>1.07</v>
      </c>
      <c r="H35" s="120">
        <v>7.86</v>
      </c>
      <c r="I35" s="377">
        <v>1.99</v>
      </c>
      <c r="J35" s="120">
        <v>7.9930000000000003</v>
      </c>
      <c r="K35" s="120">
        <v>4.8490000000000002</v>
      </c>
      <c r="L35" s="120">
        <v>50.588999999999999</v>
      </c>
      <c r="M35" s="122">
        <v>15.209223498845859</v>
      </c>
      <c r="N35" s="122">
        <v>6.5749576240751825E-2</v>
      </c>
      <c r="O35" s="121">
        <v>0.11111678384687058</v>
      </c>
      <c r="P35" s="122">
        <v>0.11111678384687058</v>
      </c>
      <c r="Q35" s="124">
        <v>28.175764872472524</v>
      </c>
      <c r="R35" s="124">
        <v>0.38685728850077128</v>
      </c>
      <c r="S35" s="124">
        <v>0.4139372986958253</v>
      </c>
      <c r="T35" s="124">
        <v>3.7975898962919752E-2</v>
      </c>
      <c r="U35" s="561">
        <v>123</v>
      </c>
      <c r="V35" s="561">
        <v>1</v>
      </c>
      <c r="W35" s="561">
        <v>7.86</v>
      </c>
      <c r="X35" s="561">
        <v>6.3902439024390245E-2</v>
      </c>
      <c r="Y35" s="364">
        <v>9.7455444754921796</v>
      </c>
      <c r="Z35" s="364">
        <v>0.41044397365986962</v>
      </c>
      <c r="AA35" s="364">
        <v>0.81678350758314056</v>
      </c>
      <c r="AB35" s="364">
        <v>0.20419587689578514</v>
      </c>
    </row>
    <row r="36" spans="2:28" ht="12.75" customHeight="1" x14ac:dyDescent="0.2">
      <c r="B36" s="120">
        <v>32</v>
      </c>
      <c r="C36" s="377" t="s">
        <v>642</v>
      </c>
      <c r="D36" s="120"/>
      <c r="E36" s="120" t="s">
        <v>644</v>
      </c>
      <c r="F36" s="377">
        <v>1.84</v>
      </c>
      <c r="G36" s="377">
        <v>1</v>
      </c>
      <c r="H36" s="120">
        <v>3</v>
      </c>
      <c r="I36" s="377">
        <v>1.89</v>
      </c>
      <c r="J36" s="120">
        <v>7.9930000000000003</v>
      </c>
      <c r="K36" s="120">
        <v>4.8490000000000002</v>
      </c>
      <c r="L36" s="120">
        <v>50.588999999999999</v>
      </c>
      <c r="M36" s="122">
        <v>15.209223498845859</v>
      </c>
      <c r="N36" s="122">
        <v>6.5749576240751825E-2</v>
      </c>
      <c r="O36" s="121">
        <v>0.12097922028298336</v>
      </c>
      <c r="P36" s="122">
        <v>0.12097922028298336</v>
      </c>
      <c r="Q36" s="124">
        <v>28.175764872472524</v>
      </c>
      <c r="R36" s="124">
        <v>0.38685728850077128</v>
      </c>
      <c r="S36" s="124">
        <v>0.38685728850077128</v>
      </c>
      <c r="T36" s="124">
        <v>3.549149435786892E-2</v>
      </c>
      <c r="U36" s="561">
        <v>123</v>
      </c>
      <c r="V36" s="561">
        <v>1</v>
      </c>
      <c r="W36" s="561">
        <v>3</v>
      </c>
      <c r="X36" s="561">
        <v>2.4390243902439025E-2</v>
      </c>
      <c r="Y36" s="364">
        <v>9.7455444754921796</v>
      </c>
      <c r="Z36" s="364">
        <v>0.41044397365986962</v>
      </c>
      <c r="AA36" s="364">
        <v>0.77573911021715358</v>
      </c>
      <c r="AB36" s="364">
        <v>0.1939347775542884</v>
      </c>
    </row>
    <row r="37" spans="2:28" ht="12.75" customHeight="1" x14ac:dyDescent="0.2">
      <c r="B37" s="120">
        <v>33</v>
      </c>
      <c r="C37" s="377" t="s">
        <v>640</v>
      </c>
      <c r="D37" s="120"/>
      <c r="E37" s="120" t="s">
        <v>644</v>
      </c>
      <c r="F37" s="377">
        <v>1.92</v>
      </c>
      <c r="G37" s="377">
        <v>2.82</v>
      </c>
      <c r="H37" s="120">
        <v>3</v>
      </c>
      <c r="I37" s="377">
        <v>1.8</v>
      </c>
      <c r="J37" s="120">
        <v>7.9930000000000003</v>
      </c>
      <c r="K37" s="120">
        <v>4.8490000000000002</v>
      </c>
      <c r="L37" s="120">
        <v>50.588999999999999</v>
      </c>
      <c r="M37" s="122">
        <v>15.209223498845859</v>
      </c>
      <c r="N37" s="122">
        <v>6.5749576240751825E-2</v>
      </c>
      <c r="O37" s="121">
        <v>0.12623918638224349</v>
      </c>
      <c r="P37" s="122">
        <v>0.12623918638224349</v>
      </c>
      <c r="Q37" s="124">
        <v>28.175764872472524</v>
      </c>
      <c r="R37" s="124">
        <v>0.38685728850077128</v>
      </c>
      <c r="S37" s="124">
        <v>1.090937553572175</v>
      </c>
      <c r="T37" s="124">
        <v>0.10008601408919036</v>
      </c>
      <c r="U37" s="561">
        <v>123</v>
      </c>
      <c r="V37" s="561">
        <v>1</v>
      </c>
      <c r="W37" s="561">
        <v>3</v>
      </c>
      <c r="X37" s="561">
        <v>2.4390243902439025E-2</v>
      </c>
      <c r="Y37" s="364">
        <v>9.7455444754921796</v>
      </c>
      <c r="Z37" s="364">
        <v>0.41044397365986962</v>
      </c>
      <c r="AA37" s="364">
        <v>0.7387991525877653</v>
      </c>
      <c r="AB37" s="364">
        <v>0.18469978814694132</v>
      </c>
    </row>
    <row r="38" spans="2:28" ht="12.75" customHeight="1" x14ac:dyDescent="0.2">
      <c r="B38" s="120">
        <v>34</v>
      </c>
      <c r="C38" s="377" t="s">
        <v>642</v>
      </c>
      <c r="D38" s="120"/>
      <c r="E38" s="120" t="s">
        <v>645</v>
      </c>
      <c r="F38" s="377">
        <v>1.07</v>
      </c>
      <c r="G38" s="377">
        <v>1</v>
      </c>
      <c r="H38" s="120">
        <v>35.799999999999997</v>
      </c>
      <c r="I38" s="377">
        <v>1.57</v>
      </c>
      <c r="J38" s="120">
        <v>7.9930000000000003</v>
      </c>
      <c r="K38" s="120">
        <v>4.8490000000000002</v>
      </c>
      <c r="L38" s="120">
        <v>50.588999999999999</v>
      </c>
      <c r="M38" s="122">
        <v>15.209223498845859</v>
      </c>
      <c r="N38" s="122">
        <v>6.5749576240751825E-2</v>
      </c>
      <c r="O38" s="121">
        <v>7.0352046577604452E-2</v>
      </c>
      <c r="P38" s="122">
        <v>7.0352046577604452E-2</v>
      </c>
      <c r="Q38" s="124">
        <v>28.175764872472524</v>
      </c>
      <c r="R38" s="124">
        <v>0.38685728850077128</v>
      </c>
      <c r="S38" s="124">
        <v>0.38685728850077128</v>
      </c>
      <c r="T38" s="124">
        <v>3.549149435786892E-2</v>
      </c>
      <c r="U38" s="561">
        <v>123</v>
      </c>
      <c r="V38" s="561">
        <v>1</v>
      </c>
      <c r="W38" s="561">
        <v>35.799999999999997</v>
      </c>
      <c r="X38" s="561">
        <v>0.29105691056910565</v>
      </c>
      <c r="Y38" s="364">
        <v>9.7455444754921796</v>
      </c>
      <c r="Z38" s="364">
        <v>0.41044397365986962</v>
      </c>
      <c r="AA38" s="364">
        <v>0.64439703864599529</v>
      </c>
      <c r="AB38" s="364">
        <v>0.16109925966149882</v>
      </c>
    </row>
    <row r="39" spans="2:28" ht="12.75" customHeight="1" x14ac:dyDescent="0.2">
      <c r="B39" s="120">
        <v>35</v>
      </c>
      <c r="C39" s="377" t="s">
        <v>640</v>
      </c>
      <c r="D39" s="120"/>
      <c r="E39" s="120" t="s">
        <v>645</v>
      </c>
      <c r="F39" s="377">
        <v>0.97099999999999997</v>
      </c>
      <c r="G39" s="377">
        <v>1</v>
      </c>
      <c r="H39" s="120">
        <v>32.5</v>
      </c>
      <c r="I39" s="377">
        <v>1.78</v>
      </c>
      <c r="J39" s="120">
        <v>7.9930000000000003</v>
      </c>
      <c r="K39" s="120">
        <v>4.8490000000000002</v>
      </c>
      <c r="L39" s="120">
        <v>50.588999999999999</v>
      </c>
      <c r="M39" s="122">
        <v>15.209223498845859</v>
      </c>
      <c r="N39" s="122">
        <v>6.5749576240751825E-2</v>
      </c>
      <c r="O39" s="121">
        <v>6.3842838529770018E-2</v>
      </c>
      <c r="P39" s="122">
        <v>6.3842838529770018E-2</v>
      </c>
      <c r="Q39" s="124">
        <v>28.175764872472524</v>
      </c>
      <c r="R39" s="124">
        <v>0.38685728850077128</v>
      </c>
      <c r="S39" s="124">
        <v>0.38685728850077128</v>
      </c>
      <c r="T39" s="124">
        <v>3.549149435786892E-2</v>
      </c>
      <c r="U39" s="561">
        <v>123</v>
      </c>
      <c r="V39" s="561">
        <v>1</v>
      </c>
      <c r="W39" s="561">
        <v>32.5</v>
      </c>
      <c r="X39" s="561">
        <v>0.26422764227642276</v>
      </c>
      <c r="Y39" s="364">
        <v>9.7455444754921796</v>
      </c>
      <c r="Z39" s="364">
        <v>0.41044397365986962</v>
      </c>
      <c r="AA39" s="364">
        <v>0.73059027311456792</v>
      </c>
      <c r="AB39" s="364">
        <v>0.18264756827864198</v>
      </c>
    </row>
    <row r="40" spans="2:28" ht="12.75" customHeight="1" x14ac:dyDescent="0.2">
      <c r="B40" s="120">
        <v>36</v>
      </c>
      <c r="C40" s="377" t="s">
        <v>642</v>
      </c>
      <c r="D40" s="120"/>
      <c r="E40" s="120" t="s">
        <v>646</v>
      </c>
      <c r="F40" s="377">
        <v>1.68</v>
      </c>
      <c r="G40" s="377">
        <v>1</v>
      </c>
      <c r="H40" s="120"/>
      <c r="I40" s="377">
        <v>1.9</v>
      </c>
      <c r="J40" s="120">
        <v>7.9930000000000003</v>
      </c>
      <c r="K40" s="120">
        <v>4.8490000000000002</v>
      </c>
      <c r="L40" s="120">
        <v>50.588999999999999</v>
      </c>
      <c r="M40" s="122">
        <v>15.209223498845859</v>
      </c>
      <c r="N40" s="122">
        <v>6.5749576240751825E-2</v>
      </c>
      <c r="O40" s="121">
        <v>0.11045928808446306</v>
      </c>
      <c r="P40" s="122">
        <v>0.11045928808446306</v>
      </c>
      <c r="Q40" s="124">
        <v>28.175764872472524</v>
      </c>
      <c r="R40" s="124">
        <v>0.38685728850077128</v>
      </c>
      <c r="S40" s="124">
        <v>0.38685728850077128</v>
      </c>
      <c r="T40" s="124">
        <v>3.549149435786892E-2</v>
      </c>
      <c r="U40" s="561">
        <v>123</v>
      </c>
      <c r="V40" s="561">
        <v>1</v>
      </c>
      <c r="W40" s="561"/>
      <c r="X40" s="561"/>
      <c r="Y40" s="364">
        <v>9.7455444754921796</v>
      </c>
      <c r="Z40" s="364">
        <v>0.41044397365986962</v>
      </c>
      <c r="AA40" s="364">
        <v>0.77984354995375227</v>
      </c>
      <c r="AB40" s="364">
        <v>0.19496088748843807</v>
      </c>
    </row>
    <row r="41" spans="2:28" ht="12.75" customHeight="1" x14ac:dyDescent="0.2">
      <c r="B41" s="120">
        <v>37</v>
      </c>
      <c r="C41" s="377" t="s">
        <v>640</v>
      </c>
      <c r="D41" s="120"/>
      <c r="E41" s="120" t="s">
        <v>646</v>
      </c>
      <c r="F41" s="377">
        <v>1.96</v>
      </c>
      <c r="G41" s="377">
        <v>1</v>
      </c>
      <c r="H41" s="120"/>
      <c r="I41" s="377">
        <v>1.78</v>
      </c>
      <c r="J41" s="120">
        <v>7.9930000000000003</v>
      </c>
      <c r="K41" s="120">
        <v>4.8490000000000002</v>
      </c>
      <c r="L41" s="120">
        <v>50.588999999999999</v>
      </c>
      <c r="M41" s="122">
        <v>15.209223498845859</v>
      </c>
      <c r="N41" s="122">
        <v>6.5749576240751825E-2</v>
      </c>
      <c r="O41" s="121">
        <v>0.12886916943187357</v>
      </c>
      <c r="P41" s="122">
        <v>0.12886916943187357</v>
      </c>
      <c r="Q41" s="124">
        <v>28.175764872472524</v>
      </c>
      <c r="R41" s="124">
        <v>0.38685728850077128</v>
      </c>
      <c r="S41" s="124">
        <v>0.38685728850077128</v>
      </c>
      <c r="T41" s="124">
        <v>3.549149435786892E-2</v>
      </c>
      <c r="U41" s="561">
        <v>123</v>
      </c>
      <c r="V41" s="561">
        <v>1</v>
      </c>
      <c r="W41" s="561"/>
      <c r="X41" s="561"/>
      <c r="Y41" s="364">
        <v>9.7455444754921796</v>
      </c>
      <c r="Z41" s="364">
        <v>0.41044397365986962</v>
      </c>
      <c r="AA41" s="364">
        <v>0.73059027311456792</v>
      </c>
      <c r="AB41" s="364">
        <v>0.18264756827864198</v>
      </c>
    </row>
    <row r="42" spans="2:28" ht="12.75" customHeight="1" x14ac:dyDescent="0.2">
      <c r="B42" s="120">
        <v>38</v>
      </c>
      <c r="C42" s="377" t="s">
        <v>642</v>
      </c>
      <c r="D42" s="120"/>
      <c r="E42" s="120" t="s">
        <v>647</v>
      </c>
      <c r="F42" s="377">
        <v>3.31</v>
      </c>
      <c r="G42" s="377">
        <v>5.76</v>
      </c>
      <c r="H42" s="120">
        <v>35</v>
      </c>
      <c r="I42" s="377">
        <v>1.64</v>
      </c>
      <c r="J42" s="120">
        <v>7.9930000000000003</v>
      </c>
      <c r="K42" s="120">
        <v>4.8490000000000002</v>
      </c>
      <c r="L42" s="120">
        <v>50.588999999999999</v>
      </c>
      <c r="M42" s="122">
        <v>15.209223498845859</v>
      </c>
      <c r="N42" s="122">
        <v>6.5749576240751825E-2</v>
      </c>
      <c r="O42" s="121">
        <v>0.21763109735688854</v>
      </c>
      <c r="P42" s="122">
        <v>0.21763109735688854</v>
      </c>
      <c r="Q42" s="124">
        <v>28.175764872472524</v>
      </c>
      <c r="R42" s="124">
        <v>0.38685728850077128</v>
      </c>
      <c r="S42" s="124">
        <v>2.2282979817644426</v>
      </c>
      <c r="T42" s="124">
        <v>0.20443100750132501</v>
      </c>
      <c r="U42" s="561">
        <v>123</v>
      </c>
      <c r="V42" s="561">
        <v>1</v>
      </c>
      <c r="W42" s="561">
        <v>35</v>
      </c>
      <c r="X42" s="561">
        <v>0.28455284552845528</v>
      </c>
      <c r="Y42" s="364">
        <v>9.7455444754921796</v>
      </c>
      <c r="Z42" s="364">
        <v>0.41044397365986962</v>
      </c>
      <c r="AA42" s="364">
        <v>0.67312811680218609</v>
      </c>
      <c r="AB42" s="364">
        <v>0.16828202920054652</v>
      </c>
    </row>
    <row r="43" spans="2:28" ht="12.75" customHeight="1" x14ac:dyDescent="0.2">
      <c r="B43" s="120">
        <v>39</v>
      </c>
      <c r="C43" s="377" t="s">
        <v>640</v>
      </c>
      <c r="D43" s="120"/>
      <c r="E43" s="120" t="s">
        <v>647</v>
      </c>
      <c r="F43" s="377">
        <v>2.71</v>
      </c>
      <c r="G43" s="377">
        <v>3.93</v>
      </c>
      <c r="H43" s="120">
        <v>32.4</v>
      </c>
      <c r="I43" s="377">
        <v>1.42</v>
      </c>
      <c r="J43" s="120">
        <v>7.9930000000000003</v>
      </c>
      <c r="K43" s="120">
        <v>4.8490000000000002</v>
      </c>
      <c r="L43" s="120">
        <v>50.588999999999999</v>
      </c>
      <c r="M43" s="122">
        <v>15.209223498845859</v>
      </c>
      <c r="N43" s="122">
        <v>6.5749576240751825E-2</v>
      </c>
      <c r="O43" s="121">
        <v>0.17818135161243745</v>
      </c>
      <c r="P43" s="122">
        <v>0.17818135161243745</v>
      </c>
      <c r="Q43" s="124">
        <v>28.175764872472524</v>
      </c>
      <c r="R43" s="124">
        <v>0.38685728850077128</v>
      </c>
      <c r="S43" s="124">
        <v>1.5203491438080312</v>
      </c>
      <c r="T43" s="124">
        <v>0.13948157282642487</v>
      </c>
      <c r="U43" s="561">
        <v>123</v>
      </c>
      <c r="V43" s="561">
        <v>1</v>
      </c>
      <c r="W43" s="561">
        <v>32.4</v>
      </c>
      <c r="X43" s="561">
        <v>0.26341463414634148</v>
      </c>
      <c r="Y43" s="364">
        <v>9.7455444754921796</v>
      </c>
      <c r="Z43" s="364">
        <v>0.41044397365986962</v>
      </c>
      <c r="AA43" s="364">
        <v>0.58283044259701489</v>
      </c>
      <c r="AB43" s="364">
        <v>0.14570761064925372</v>
      </c>
    </row>
    <row r="44" spans="2:28" ht="12.75" customHeight="1" x14ac:dyDescent="0.2">
      <c r="B44" s="120">
        <v>40</v>
      </c>
      <c r="C44" s="377" t="s">
        <v>642</v>
      </c>
      <c r="D44" s="120"/>
      <c r="E44" s="120" t="s">
        <v>648</v>
      </c>
      <c r="F44" s="377">
        <v>1.92</v>
      </c>
      <c r="G44" s="377">
        <v>1</v>
      </c>
      <c r="H44" s="120">
        <v>3</v>
      </c>
      <c r="I44" s="377">
        <v>1.63</v>
      </c>
      <c r="J44" s="120">
        <v>7.9930000000000003</v>
      </c>
      <c r="K44" s="120">
        <v>4.8490000000000002</v>
      </c>
      <c r="L44" s="120">
        <v>50.588999999999999</v>
      </c>
      <c r="M44" s="122">
        <v>15.209223498845859</v>
      </c>
      <c r="N44" s="122">
        <v>6.5749576240751825E-2</v>
      </c>
      <c r="O44" s="121">
        <v>0.12623918638224349</v>
      </c>
      <c r="P44" s="122">
        <v>0.12623918638224349</v>
      </c>
      <c r="Q44" s="124">
        <v>28.175764872472524</v>
      </c>
      <c r="R44" s="124">
        <v>0.38685728850077128</v>
      </c>
      <c r="S44" s="124">
        <v>0.38685728850077128</v>
      </c>
      <c r="T44" s="124">
        <v>3.549149435786892E-2</v>
      </c>
      <c r="U44" s="561">
        <v>123</v>
      </c>
      <c r="V44" s="561">
        <v>1</v>
      </c>
      <c r="W44" s="561">
        <v>3</v>
      </c>
      <c r="X44" s="561">
        <v>2.4390243902439025E-2</v>
      </c>
      <c r="Y44" s="364">
        <v>9.7455444754921796</v>
      </c>
      <c r="Z44" s="364">
        <v>0.41044397365986962</v>
      </c>
      <c r="AA44" s="364">
        <v>0.66902367706558741</v>
      </c>
      <c r="AB44" s="364">
        <v>0.16725591926639685</v>
      </c>
    </row>
    <row r="45" spans="2:28" ht="12.75" customHeight="1" x14ac:dyDescent="0.2">
      <c r="B45" s="120">
        <v>41</v>
      </c>
      <c r="C45" s="377" t="s">
        <v>640</v>
      </c>
      <c r="D45" s="120"/>
      <c r="E45" s="120" t="s">
        <v>648</v>
      </c>
      <c r="F45" s="377">
        <v>1.78</v>
      </c>
      <c r="G45" s="377">
        <v>1</v>
      </c>
      <c r="H45" s="120">
        <v>3</v>
      </c>
      <c r="I45" s="377">
        <v>1.58</v>
      </c>
      <c r="J45" s="120">
        <v>7.9930000000000003</v>
      </c>
      <c r="K45" s="120">
        <v>4.8490000000000002</v>
      </c>
      <c r="L45" s="120">
        <v>50.588999999999999</v>
      </c>
      <c r="M45" s="122">
        <v>15.209223498845859</v>
      </c>
      <c r="N45" s="122">
        <v>6.5749576240751825E-2</v>
      </c>
      <c r="O45" s="121">
        <v>0.11703424570853825</v>
      </c>
      <c r="P45" s="122">
        <v>0.11703424570853825</v>
      </c>
      <c r="Q45" s="124">
        <v>28.175764872472524</v>
      </c>
      <c r="R45" s="124">
        <v>0.38685728850077128</v>
      </c>
      <c r="S45" s="124">
        <v>0.38685728850077128</v>
      </c>
      <c r="T45" s="124">
        <v>3.549149435786892E-2</v>
      </c>
      <c r="U45" s="561">
        <v>123</v>
      </c>
      <c r="V45" s="561">
        <v>1</v>
      </c>
      <c r="W45" s="561">
        <v>3</v>
      </c>
      <c r="X45" s="561">
        <v>2.4390243902439025E-2</v>
      </c>
      <c r="Y45" s="364">
        <v>9.7455444754921796</v>
      </c>
      <c r="Z45" s="364">
        <v>0.41044397365986962</v>
      </c>
      <c r="AA45" s="364">
        <v>0.64850147838259398</v>
      </c>
      <c r="AB45" s="364">
        <v>0.16212536959564849</v>
      </c>
    </row>
    <row r="46" spans="2:28" ht="12.75" customHeight="1" x14ac:dyDescent="0.2">
      <c r="B46" s="120">
        <v>42</v>
      </c>
      <c r="C46" s="377" t="s">
        <v>642</v>
      </c>
      <c r="D46" s="120"/>
      <c r="E46" s="120" t="s">
        <v>649</v>
      </c>
      <c r="F46" s="377">
        <v>0.3</v>
      </c>
      <c r="G46" s="377">
        <v>2.2400000000000002</v>
      </c>
      <c r="H46" s="120">
        <v>6.13</v>
      </c>
      <c r="I46" s="377">
        <v>0.90100000000000002</v>
      </c>
      <c r="J46" s="120">
        <v>7.9930000000000003</v>
      </c>
      <c r="K46" s="120">
        <v>4.8490000000000002</v>
      </c>
      <c r="L46" s="120">
        <v>50.588999999999999</v>
      </c>
      <c r="M46" s="122">
        <v>15.209223498845859</v>
      </c>
      <c r="N46" s="122">
        <v>6.5749576240751825E-2</v>
      </c>
      <c r="O46" s="121">
        <v>1.9724872872225546E-2</v>
      </c>
      <c r="P46" s="122">
        <v>1.9724872872225546E-2</v>
      </c>
      <c r="Q46" s="124">
        <v>28.175764872472524</v>
      </c>
      <c r="R46" s="124">
        <v>0.38685728850077128</v>
      </c>
      <c r="S46" s="124">
        <v>0.86656032624172774</v>
      </c>
      <c r="T46" s="124">
        <v>7.9500947361626398E-2</v>
      </c>
      <c r="U46" s="561">
        <v>123</v>
      </c>
      <c r="V46" s="561">
        <v>1</v>
      </c>
      <c r="W46" s="561">
        <v>6.13</v>
      </c>
      <c r="X46" s="561">
        <v>4.9837398373983738E-2</v>
      </c>
      <c r="Y46" s="364">
        <v>9.7455444754921796</v>
      </c>
      <c r="Z46" s="364">
        <v>0.41044397365986962</v>
      </c>
      <c r="AA46" s="364">
        <v>0.36981002026754256</v>
      </c>
      <c r="AB46" s="364">
        <v>9.245250506688564E-2</v>
      </c>
    </row>
    <row r="47" spans="2:28" ht="12.75" customHeight="1" x14ac:dyDescent="0.2">
      <c r="B47" s="120">
        <v>43</v>
      </c>
      <c r="C47" s="377" t="s">
        <v>640</v>
      </c>
      <c r="D47" s="120"/>
      <c r="E47" s="120" t="s">
        <v>649</v>
      </c>
      <c r="F47" s="377">
        <v>0.3</v>
      </c>
      <c r="G47" s="377">
        <v>1</v>
      </c>
      <c r="H47" s="120">
        <v>3</v>
      </c>
      <c r="I47" s="377">
        <v>1.1299999999999999</v>
      </c>
      <c r="J47" s="120">
        <v>7.9930000000000003</v>
      </c>
      <c r="K47" s="120">
        <v>4.8490000000000002</v>
      </c>
      <c r="L47" s="120">
        <v>50.588999999999999</v>
      </c>
      <c r="M47" s="122">
        <v>15.209223498845859</v>
      </c>
      <c r="N47" s="122">
        <v>6.5749576240751825E-2</v>
      </c>
      <c r="O47" s="121">
        <v>1.9724872872225546E-2</v>
      </c>
      <c r="P47" s="122">
        <v>1.9724872872225546E-2</v>
      </c>
      <c r="Q47" s="124">
        <v>28.175764872472524</v>
      </c>
      <c r="R47" s="124">
        <v>0.38685728850077128</v>
      </c>
      <c r="S47" s="124">
        <v>0.38685728850077128</v>
      </c>
      <c r="T47" s="124">
        <v>3.549149435786892E-2</v>
      </c>
      <c r="U47" s="561">
        <v>123</v>
      </c>
      <c r="V47" s="561">
        <v>1</v>
      </c>
      <c r="W47" s="561">
        <v>3</v>
      </c>
      <c r="X47" s="561">
        <v>2.4390243902439025E-2</v>
      </c>
      <c r="Y47" s="364">
        <v>9.7455444754921796</v>
      </c>
      <c r="Z47" s="364">
        <v>0.41044397365986962</v>
      </c>
      <c r="AA47" s="364">
        <v>0.46380169023565265</v>
      </c>
      <c r="AB47" s="364">
        <v>0.11595042255891316</v>
      </c>
    </row>
    <row r="48" spans="2:28" ht="12.75" customHeight="1" x14ac:dyDescent="0.2">
      <c r="B48" s="120">
        <v>44</v>
      </c>
      <c r="C48" s="569" t="s">
        <v>642</v>
      </c>
      <c r="D48" s="120"/>
      <c r="E48" s="569" t="s">
        <v>650</v>
      </c>
      <c r="F48" s="569">
        <v>1.06</v>
      </c>
      <c r="G48" s="569">
        <v>1</v>
      </c>
      <c r="H48" s="120">
        <v>10</v>
      </c>
      <c r="I48" s="569">
        <v>2.89</v>
      </c>
      <c r="J48" s="120">
        <v>7.9930000000000003</v>
      </c>
      <c r="K48" s="120">
        <v>4.8490000000000002</v>
      </c>
      <c r="L48" s="120">
        <v>50.588999999999999</v>
      </c>
      <c r="M48" s="122">
        <v>15.209223498845859</v>
      </c>
      <c r="N48" s="122">
        <v>6.5749576240751825E-2</v>
      </c>
      <c r="O48" s="121">
        <v>6.9694550815196932E-2</v>
      </c>
      <c r="P48" s="122">
        <v>6.9694550815196932E-2</v>
      </c>
      <c r="Q48" s="124">
        <v>28.175764872472524</v>
      </c>
      <c r="R48" s="124">
        <v>0.38685728850077128</v>
      </c>
      <c r="S48" s="124">
        <v>0.38685728850077128</v>
      </c>
      <c r="T48" s="124">
        <v>3.549149435786892E-2</v>
      </c>
      <c r="U48" s="561">
        <v>123</v>
      </c>
      <c r="V48" s="561">
        <v>1</v>
      </c>
      <c r="W48" s="561">
        <v>10</v>
      </c>
      <c r="X48" s="561">
        <v>8.1300813008130079E-2</v>
      </c>
      <c r="Y48" s="364">
        <v>9.7455444754921796</v>
      </c>
      <c r="Z48" s="364">
        <v>0.41044397365986962</v>
      </c>
      <c r="AA48" s="364">
        <v>1.1861830838770233</v>
      </c>
      <c r="AB48" s="364">
        <v>0.29654577096925583</v>
      </c>
    </row>
    <row r="49" spans="2:28" ht="12.75" customHeight="1" x14ac:dyDescent="0.2">
      <c r="B49" s="120">
        <v>45</v>
      </c>
      <c r="C49" s="569" t="s">
        <v>642</v>
      </c>
      <c r="D49" s="120"/>
      <c r="E49" s="569" t="s">
        <v>651</v>
      </c>
      <c r="F49" s="569">
        <v>1.42</v>
      </c>
      <c r="G49" s="569">
        <v>3.25</v>
      </c>
      <c r="H49" s="120">
        <v>3</v>
      </c>
      <c r="I49" s="569">
        <v>2.46</v>
      </c>
      <c r="J49" s="120">
        <v>7.9930000000000003</v>
      </c>
      <c r="K49" s="120">
        <v>4.8490000000000002</v>
      </c>
      <c r="L49" s="120">
        <v>50.588999999999999</v>
      </c>
      <c r="M49" s="122">
        <v>15.209223498845859</v>
      </c>
      <c r="N49" s="122">
        <v>6.5749576240751825E-2</v>
      </c>
      <c r="O49" s="121">
        <v>9.3364398261867584E-2</v>
      </c>
      <c r="P49" s="122">
        <v>9.3364398261867584E-2</v>
      </c>
      <c r="Q49" s="124">
        <v>28.175764872472524</v>
      </c>
      <c r="R49" s="124">
        <v>0.38685728850077128</v>
      </c>
      <c r="S49" s="124">
        <v>1.2572861876275065</v>
      </c>
      <c r="T49" s="124">
        <v>0.115347356663074</v>
      </c>
      <c r="U49" s="561">
        <v>123</v>
      </c>
      <c r="V49" s="561">
        <v>1</v>
      </c>
      <c r="W49" s="561">
        <v>3</v>
      </c>
      <c r="X49" s="561">
        <v>2.4390243902439025E-2</v>
      </c>
      <c r="Y49" s="364">
        <v>9.7455444754921796</v>
      </c>
      <c r="Z49" s="364">
        <v>0.41044397365986962</v>
      </c>
      <c r="AA49" s="364">
        <v>1.0096921752032793</v>
      </c>
      <c r="AB49" s="364">
        <v>0.25242304380081981</v>
      </c>
    </row>
    <row r="50" spans="2:28" ht="12.75" customHeight="1" x14ac:dyDescent="0.2">
      <c r="B50" s="120">
        <v>46</v>
      </c>
      <c r="C50" s="569" t="s">
        <v>640</v>
      </c>
      <c r="D50" s="120"/>
      <c r="E50" s="569" t="s">
        <v>651</v>
      </c>
      <c r="F50" s="569">
        <v>1.25</v>
      </c>
      <c r="G50" s="569">
        <v>1</v>
      </c>
      <c r="H50" s="120"/>
      <c r="I50" s="569">
        <v>2.54</v>
      </c>
      <c r="J50" s="120">
        <v>7.9930000000000003</v>
      </c>
      <c r="K50" s="120">
        <v>4.8490000000000002</v>
      </c>
      <c r="L50" s="120">
        <v>50.588999999999999</v>
      </c>
      <c r="M50" s="122">
        <v>15.209223498845859</v>
      </c>
      <c r="N50" s="122">
        <v>6.5749576240751825E-2</v>
      </c>
      <c r="O50" s="121">
        <v>8.2186970300939785E-2</v>
      </c>
      <c r="P50" s="122">
        <v>8.2186970300939785E-2</v>
      </c>
      <c r="Q50" s="124">
        <v>28.175764872472524</v>
      </c>
      <c r="R50" s="124">
        <v>0.38685728850077128</v>
      </c>
      <c r="S50" s="124">
        <v>0.38685728850077128</v>
      </c>
      <c r="T50" s="124">
        <v>3.549149435786892E-2</v>
      </c>
      <c r="U50" s="561">
        <v>123</v>
      </c>
      <c r="V50" s="561">
        <v>1</v>
      </c>
      <c r="W50" s="561"/>
      <c r="X50" s="561"/>
      <c r="Y50" s="364">
        <v>9.7455444754921796</v>
      </c>
      <c r="Z50" s="364">
        <v>0.41044397365986962</v>
      </c>
      <c r="AA50" s="364">
        <v>1.0425276930960687</v>
      </c>
      <c r="AB50" s="364">
        <v>0.26063192327401719</v>
      </c>
    </row>
    <row r="51" spans="2:28" ht="12.75" customHeight="1" x14ac:dyDescent="0.2">
      <c r="B51" s="120">
        <v>47</v>
      </c>
      <c r="C51" s="570" t="s">
        <v>642</v>
      </c>
      <c r="D51" s="120"/>
      <c r="E51" s="570" t="s">
        <v>652</v>
      </c>
      <c r="F51" s="570">
        <v>1.73</v>
      </c>
      <c r="G51" s="570">
        <v>2.6</v>
      </c>
      <c r="H51" s="120">
        <v>3.63</v>
      </c>
      <c r="I51" s="570">
        <v>2.8</v>
      </c>
      <c r="J51" s="120">
        <v>7.9930000000000003</v>
      </c>
      <c r="K51" s="120">
        <v>4.8490000000000002</v>
      </c>
      <c r="L51" s="120">
        <v>50.588999999999999</v>
      </c>
      <c r="M51" s="122">
        <v>15.209223498845859</v>
      </c>
      <c r="N51" s="122">
        <v>6.5749576240751825E-2</v>
      </c>
      <c r="O51" s="121">
        <v>0.11374676689650065</v>
      </c>
      <c r="P51" s="122">
        <v>0.11374676689650065</v>
      </c>
      <c r="Q51" s="124">
        <v>28.175764872472524</v>
      </c>
      <c r="R51" s="124">
        <v>0.38685728850077128</v>
      </c>
      <c r="S51" s="124">
        <v>1.0058289501020055</v>
      </c>
      <c r="T51" s="124">
        <v>9.2277885330459219E-2</v>
      </c>
      <c r="U51" s="561">
        <v>123</v>
      </c>
      <c r="V51" s="561">
        <v>1</v>
      </c>
      <c r="W51" s="561">
        <v>3.63</v>
      </c>
      <c r="X51" s="561">
        <v>2.9512195121951218E-2</v>
      </c>
      <c r="Y51" s="364">
        <v>9.7455444754921796</v>
      </c>
      <c r="Z51" s="364">
        <v>0.41044397365986962</v>
      </c>
      <c r="AA51" s="364">
        <v>1.1492431262476348</v>
      </c>
      <c r="AB51" s="364">
        <v>0.2873107815619087</v>
      </c>
    </row>
    <row r="52" spans="2:28" ht="12.75" customHeight="1" x14ac:dyDescent="0.2">
      <c r="B52" s="120">
        <v>48</v>
      </c>
      <c r="C52" s="570" t="s">
        <v>640</v>
      </c>
      <c r="D52" s="120"/>
      <c r="E52" s="570" t="s">
        <v>652</v>
      </c>
      <c r="F52" s="570">
        <v>1.3</v>
      </c>
      <c r="G52" s="570">
        <v>1</v>
      </c>
      <c r="H52" s="120">
        <v>3</v>
      </c>
      <c r="I52" s="570">
        <v>2.48</v>
      </c>
      <c r="J52" s="120">
        <v>7.9930000000000003</v>
      </c>
      <c r="K52" s="120">
        <v>4.8490000000000002</v>
      </c>
      <c r="L52" s="120">
        <v>50.588999999999999</v>
      </c>
      <c r="M52" s="122">
        <v>15.209223498845859</v>
      </c>
      <c r="N52" s="122">
        <v>6.5749576240751825E-2</v>
      </c>
      <c r="O52" s="121">
        <v>8.5474449112977371E-2</v>
      </c>
      <c r="P52" s="122">
        <v>8.5474449112977371E-2</v>
      </c>
      <c r="Q52" s="124">
        <v>28.175764872472524</v>
      </c>
      <c r="R52" s="124">
        <v>0.38685728850077128</v>
      </c>
      <c r="S52" s="124">
        <v>0.38685728850077128</v>
      </c>
      <c r="T52" s="124">
        <v>3.549149435786892E-2</v>
      </c>
      <c r="U52" s="561">
        <v>123</v>
      </c>
      <c r="V52" s="561">
        <v>1</v>
      </c>
      <c r="W52" s="561">
        <v>3</v>
      </c>
      <c r="X52" s="561">
        <v>2.4390243902439025E-2</v>
      </c>
      <c r="Y52" s="364">
        <v>9.7455444754921796</v>
      </c>
      <c r="Z52" s="364">
        <v>0.41044397365986962</v>
      </c>
      <c r="AA52" s="364">
        <v>1.0179010546764766</v>
      </c>
      <c r="AB52" s="364">
        <v>0.25447526366911916</v>
      </c>
    </row>
    <row r="53" spans="2:28" ht="12.75" customHeight="1" x14ac:dyDescent="0.2">
      <c r="B53" s="120">
        <v>49</v>
      </c>
      <c r="C53" s="570" t="s">
        <v>642</v>
      </c>
      <c r="D53" s="120"/>
      <c r="E53" s="570" t="s">
        <v>653</v>
      </c>
      <c r="F53" s="570">
        <v>0.3</v>
      </c>
      <c r="G53" s="570">
        <v>1.35</v>
      </c>
      <c r="H53" s="120">
        <v>3</v>
      </c>
      <c r="I53" s="570">
        <v>1.88</v>
      </c>
      <c r="J53" s="120">
        <v>7.9930000000000003</v>
      </c>
      <c r="K53" s="120">
        <v>4.8490000000000002</v>
      </c>
      <c r="L53" s="120">
        <v>50.588999999999999</v>
      </c>
      <c r="M53" s="122">
        <v>15.209223498845859</v>
      </c>
      <c r="N53" s="122">
        <v>6.5749576240751825E-2</v>
      </c>
      <c r="O53" s="121">
        <v>1.9724872872225546E-2</v>
      </c>
      <c r="P53" s="122">
        <v>1.9724872872225546E-2</v>
      </c>
      <c r="Q53" s="124">
        <v>28.175764872472524</v>
      </c>
      <c r="R53" s="124">
        <v>0.38685728850077128</v>
      </c>
      <c r="S53" s="124">
        <v>0.52225733947604125</v>
      </c>
      <c r="T53" s="124">
        <v>4.791351738312305E-2</v>
      </c>
      <c r="U53" s="561">
        <v>123</v>
      </c>
      <c r="V53" s="561">
        <v>1</v>
      </c>
      <c r="W53" s="561">
        <v>3</v>
      </c>
      <c r="X53" s="561">
        <v>2.4390243902439025E-2</v>
      </c>
      <c r="Y53" s="364">
        <v>9.7455444754921796</v>
      </c>
      <c r="Z53" s="364">
        <v>0.41044397365986962</v>
      </c>
      <c r="AA53" s="364">
        <v>0.7716346704805549</v>
      </c>
      <c r="AB53" s="364">
        <v>0.19290866762013872</v>
      </c>
    </row>
    <row r="54" spans="2:28" ht="12.75" customHeight="1" x14ac:dyDescent="0.2">
      <c r="B54" s="120">
        <v>50</v>
      </c>
      <c r="C54" s="570" t="s">
        <v>640</v>
      </c>
      <c r="D54" s="120"/>
      <c r="E54" s="570" t="s">
        <v>653</v>
      </c>
      <c r="F54" s="570">
        <v>0.3</v>
      </c>
      <c r="G54" s="570">
        <v>9.92</v>
      </c>
      <c r="H54" s="120">
        <v>3</v>
      </c>
      <c r="I54" s="570">
        <v>2.12</v>
      </c>
      <c r="J54" s="120">
        <v>7.9930000000000003</v>
      </c>
      <c r="K54" s="120">
        <v>4.8490000000000002</v>
      </c>
      <c r="L54" s="120">
        <v>50.588999999999999</v>
      </c>
      <c r="M54" s="122">
        <v>15.209223498845859</v>
      </c>
      <c r="N54" s="122">
        <v>6.5749576240751825E-2</v>
      </c>
      <c r="O54" s="121">
        <v>1.9724872872225546E-2</v>
      </c>
      <c r="P54" s="122">
        <v>1.9724872872225546E-2</v>
      </c>
      <c r="Q54" s="124">
        <v>28.175764872472524</v>
      </c>
      <c r="R54" s="124">
        <v>0.38685728850077128</v>
      </c>
      <c r="S54" s="124">
        <v>3.8376243019276512</v>
      </c>
      <c r="T54" s="124">
        <v>0.35207562403005971</v>
      </c>
      <c r="U54" s="561">
        <v>123</v>
      </c>
      <c r="V54" s="561">
        <v>1</v>
      </c>
      <c r="W54" s="561">
        <v>3</v>
      </c>
      <c r="X54" s="561">
        <v>2.4390243902439025E-2</v>
      </c>
      <c r="Y54" s="364">
        <v>9.7455444754921796</v>
      </c>
      <c r="Z54" s="364">
        <v>0.41044397365986962</v>
      </c>
      <c r="AA54" s="364">
        <v>0.87014122415892359</v>
      </c>
      <c r="AB54" s="364">
        <v>0.2175353060397309</v>
      </c>
    </row>
    <row r="55" spans="2:28" ht="12.75" customHeight="1" x14ac:dyDescent="0.2">
      <c r="B55" s="120">
        <v>51</v>
      </c>
      <c r="C55" s="570" t="s">
        <v>642</v>
      </c>
      <c r="D55" s="120"/>
      <c r="E55" s="570" t="s">
        <v>654</v>
      </c>
      <c r="F55" s="570">
        <v>1.1200000000000001</v>
      </c>
      <c r="G55" s="570">
        <v>2.4700000000000002</v>
      </c>
      <c r="H55" s="120">
        <v>3</v>
      </c>
      <c r="I55" s="570">
        <v>1.95</v>
      </c>
      <c r="J55" s="120">
        <v>7.9930000000000003</v>
      </c>
      <c r="K55" s="120">
        <v>4.8490000000000002</v>
      </c>
      <c r="L55" s="120">
        <v>50.588999999999999</v>
      </c>
      <c r="M55" s="122">
        <v>15.209223498845859</v>
      </c>
      <c r="N55" s="122">
        <v>6.5749576240751825E-2</v>
      </c>
      <c r="O55" s="121">
        <v>7.3639525389642052E-2</v>
      </c>
      <c r="P55" s="122">
        <v>7.3639525389642052E-2</v>
      </c>
      <c r="Q55" s="124">
        <v>28.175764872472524</v>
      </c>
      <c r="R55" s="124">
        <v>0.38685728850077128</v>
      </c>
      <c r="S55" s="124">
        <v>0.95553750259690517</v>
      </c>
      <c r="T55" s="124">
        <v>8.7663991063936256E-2</v>
      </c>
      <c r="U55" s="561">
        <v>123</v>
      </c>
      <c r="V55" s="561">
        <v>1</v>
      </c>
      <c r="W55" s="561">
        <v>3</v>
      </c>
      <c r="X55" s="561">
        <v>2.4390243902439025E-2</v>
      </c>
      <c r="Y55" s="364">
        <v>9.7455444754921796</v>
      </c>
      <c r="Z55" s="364">
        <v>0.41044397365986962</v>
      </c>
      <c r="AA55" s="364">
        <v>0.8003657486367457</v>
      </c>
      <c r="AB55" s="364">
        <v>0.20009143715918642</v>
      </c>
    </row>
    <row r="56" spans="2:28" ht="12.75" customHeight="1" x14ac:dyDescent="0.2">
      <c r="B56" s="120">
        <v>52</v>
      </c>
      <c r="C56" s="570" t="s">
        <v>640</v>
      </c>
      <c r="D56" s="120"/>
      <c r="E56" s="570" t="s">
        <v>654</v>
      </c>
      <c r="F56" s="570">
        <v>1.02</v>
      </c>
      <c r="G56" s="570">
        <v>1.63</v>
      </c>
      <c r="H56" s="120">
        <v>3</v>
      </c>
      <c r="I56" s="570">
        <v>1.91</v>
      </c>
      <c r="J56" s="120">
        <v>7.9930000000000003</v>
      </c>
      <c r="K56" s="120">
        <v>4.8490000000000002</v>
      </c>
      <c r="L56" s="120">
        <v>50.588999999999999</v>
      </c>
      <c r="M56" s="122">
        <v>15.209223498845859</v>
      </c>
      <c r="N56" s="122">
        <v>6.5749576240751825E-2</v>
      </c>
      <c r="O56" s="121">
        <v>6.7064567765566865E-2</v>
      </c>
      <c r="P56" s="122">
        <v>6.7064567765566865E-2</v>
      </c>
      <c r="Q56" s="124">
        <v>28.175764872472524</v>
      </c>
      <c r="R56" s="124">
        <v>0.38685728850077128</v>
      </c>
      <c r="S56" s="124">
        <v>0.63057738025625709</v>
      </c>
      <c r="T56" s="124">
        <v>5.7851135803326334E-2</v>
      </c>
      <c r="U56" s="561">
        <v>123</v>
      </c>
      <c r="V56" s="561">
        <v>1</v>
      </c>
      <c r="W56" s="561">
        <v>3</v>
      </c>
      <c r="X56" s="561">
        <v>2.4390243902439025E-2</v>
      </c>
      <c r="Y56" s="364">
        <v>9.7455444754921796</v>
      </c>
      <c r="Z56" s="364">
        <v>0.41044397365986962</v>
      </c>
      <c r="AA56" s="364">
        <v>0.78394798969035095</v>
      </c>
      <c r="AB56" s="364">
        <v>0.19598699742258774</v>
      </c>
    </row>
    <row r="57" spans="2:28" ht="12.75" customHeight="1" x14ac:dyDescent="0.2">
      <c r="B57" s="120">
        <v>53</v>
      </c>
      <c r="C57" s="570" t="s">
        <v>642</v>
      </c>
      <c r="D57" s="120"/>
      <c r="E57" s="570" t="s">
        <v>655</v>
      </c>
      <c r="F57" s="570">
        <v>1.48</v>
      </c>
      <c r="G57" s="570">
        <v>8.59</v>
      </c>
      <c r="H57" s="120">
        <v>95.4</v>
      </c>
      <c r="I57" s="570">
        <v>1.98</v>
      </c>
      <c r="J57" s="120">
        <v>7.9930000000000003</v>
      </c>
      <c r="K57" s="120">
        <v>4.8490000000000002</v>
      </c>
      <c r="L57" s="120">
        <v>50.588999999999999</v>
      </c>
      <c r="M57" s="122">
        <v>15.209223498845859</v>
      </c>
      <c r="N57" s="122">
        <v>6.5749576240751825E-2</v>
      </c>
      <c r="O57" s="121">
        <v>9.7309372836312705E-2</v>
      </c>
      <c r="P57" s="122">
        <v>9.7309372836312705E-2</v>
      </c>
      <c r="Q57" s="124">
        <v>28.175764872472524</v>
      </c>
      <c r="R57" s="124">
        <v>0.38685728850077128</v>
      </c>
      <c r="S57" s="124">
        <v>3.3231041082216253</v>
      </c>
      <c r="T57" s="124">
        <v>0.30487193653409406</v>
      </c>
      <c r="U57" s="561">
        <v>123</v>
      </c>
      <c r="V57" s="561">
        <v>1</v>
      </c>
      <c r="W57" s="561">
        <v>95.4</v>
      </c>
      <c r="X57" s="561">
        <v>0.775609756097561</v>
      </c>
      <c r="Y57" s="364">
        <v>9.7455444754921796</v>
      </c>
      <c r="Z57" s="364">
        <v>0.41044397365986962</v>
      </c>
      <c r="AA57" s="364">
        <v>0.81267906784654187</v>
      </c>
      <c r="AB57" s="364">
        <v>0.20316976696163547</v>
      </c>
    </row>
    <row r="58" spans="2:28" ht="12.75" customHeight="1" x14ac:dyDescent="0.2">
      <c r="B58" s="120">
        <v>54</v>
      </c>
      <c r="C58" s="570" t="s">
        <v>640</v>
      </c>
      <c r="D58" s="120"/>
      <c r="E58" s="570" t="s">
        <v>655</v>
      </c>
      <c r="F58" s="570">
        <v>1.61</v>
      </c>
      <c r="G58" s="570">
        <v>11.8</v>
      </c>
      <c r="H58" s="120">
        <v>86</v>
      </c>
      <c r="I58" s="570">
        <v>1.67</v>
      </c>
      <c r="J58" s="120">
        <v>7.9930000000000003</v>
      </c>
      <c r="K58" s="120">
        <v>4.8490000000000002</v>
      </c>
      <c r="L58" s="120">
        <v>50.588999999999999</v>
      </c>
      <c r="M58" s="122">
        <v>15.209223498845859</v>
      </c>
      <c r="N58" s="122">
        <v>6.5749576240751825E-2</v>
      </c>
      <c r="O58" s="121">
        <v>0.10585681774761045</v>
      </c>
      <c r="P58" s="122">
        <v>0.10585681774761045</v>
      </c>
      <c r="Q58" s="124">
        <v>28.175764872472524</v>
      </c>
      <c r="R58" s="124">
        <v>0.38685728850077128</v>
      </c>
      <c r="S58" s="124">
        <v>4.5649160043091017</v>
      </c>
      <c r="T58" s="124">
        <v>0.41879963342285337</v>
      </c>
      <c r="U58" s="561">
        <v>123</v>
      </c>
      <c r="V58" s="561">
        <v>1</v>
      </c>
      <c r="W58" s="561">
        <v>86</v>
      </c>
      <c r="X58" s="561">
        <v>0.69918699186991873</v>
      </c>
      <c r="Y58" s="364">
        <v>9.7455444754921796</v>
      </c>
      <c r="Z58" s="364">
        <v>0.41044397365986962</v>
      </c>
      <c r="AA58" s="364">
        <v>0.68544143601198226</v>
      </c>
      <c r="AB58" s="364">
        <v>0.17136035900299557</v>
      </c>
    </row>
    <row r="59" spans="2:28" ht="12.75" customHeight="1" x14ac:dyDescent="0.2">
      <c r="B59" s="120">
        <v>55</v>
      </c>
      <c r="C59" s="570" t="s">
        <v>642</v>
      </c>
      <c r="D59" s="120"/>
      <c r="E59" s="570" t="s">
        <v>656</v>
      </c>
      <c r="F59" s="570">
        <v>0.41099999999999998</v>
      </c>
      <c r="G59" s="570">
        <v>1.67</v>
      </c>
      <c r="H59" s="120">
        <v>3</v>
      </c>
      <c r="I59" s="570">
        <v>2.2000000000000002</v>
      </c>
      <c r="J59" s="120">
        <v>7.9930000000000003</v>
      </c>
      <c r="K59" s="120">
        <v>4.8490000000000002</v>
      </c>
      <c r="L59" s="120">
        <v>50.588999999999999</v>
      </c>
      <c r="M59" s="122">
        <v>15.209223498845859</v>
      </c>
      <c r="N59" s="122">
        <v>6.5749576240751825E-2</v>
      </c>
      <c r="O59" s="121">
        <v>2.7023075834948999E-2</v>
      </c>
      <c r="P59" s="122">
        <v>2.7023075834948999E-2</v>
      </c>
      <c r="Q59" s="124">
        <v>28.175764872472524</v>
      </c>
      <c r="R59" s="124">
        <v>0.38685728850077128</v>
      </c>
      <c r="S59" s="124">
        <v>0.64605167179628797</v>
      </c>
      <c r="T59" s="124">
        <v>5.9270795577641096E-2</v>
      </c>
      <c r="U59" s="561">
        <v>123</v>
      </c>
      <c r="V59" s="561">
        <v>1</v>
      </c>
      <c r="W59" s="561">
        <v>3</v>
      </c>
      <c r="X59" s="561">
        <v>2.4390243902439025E-2</v>
      </c>
      <c r="Y59" s="364">
        <v>9.7455444754921796</v>
      </c>
      <c r="Z59" s="364">
        <v>0.41044397365986962</v>
      </c>
      <c r="AA59" s="364">
        <v>0.90297674205171319</v>
      </c>
      <c r="AB59" s="364">
        <v>0.2257441855129283</v>
      </c>
    </row>
    <row r="60" spans="2:28" ht="12.75" customHeight="1" x14ac:dyDescent="0.2">
      <c r="B60" s="120">
        <v>56</v>
      </c>
      <c r="C60" s="570" t="s">
        <v>640</v>
      </c>
      <c r="D60" s="120"/>
      <c r="E60" s="570" t="s">
        <v>656</v>
      </c>
      <c r="F60" s="570">
        <v>1.06</v>
      </c>
      <c r="G60" s="570">
        <v>1</v>
      </c>
      <c r="H60" s="120">
        <v>5.39</v>
      </c>
      <c r="I60" s="570">
        <v>2.2200000000000002</v>
      </c>
      <c r="J60" s="120">
        <v>7.9930000000000003</v>
      </c>
      <c r="K60" s="120">
        <v>4.8490000000000002</v>
      </c>
      <c r="L60" s="120">
        <v>50.588999999999999</v>
      </c>
      <c r="M60" s="122">
        <v>15.209223498845859</v>
      </c>
      <c r="N60" s="122">
        <v>6.5749576240751825E-2</v>
      </c>
      <c r="O60" s="121">
        <v>6.9694550815196932E-2</v>
      </c>
      <c r="P60" s="122">
        <v>6.9694550815196932E-2</v>
      </c>
      <c r="Q60" s="124">
        <v>28.175764872472524</v>
      </c>
      <c r="R60" s="124">
        <v>0.38685728850077128</v>
      </c>
      <c r="S60" s="124">
        <v>0.38685728850077128</v>
      </c>
      <c r="T60" s="124">
        <v>3.549149435786892E-2</v>
      </c>
      <c r="U60" s="561">
        <v>123</v>
      </c>
      <c r="V60" s="561">
        <v>1</v>
      </c>
      <c r="W60" s="561">
        <v>5.39</v>
      </c>
      <c r="X60" s="561">
        <v>4.3821138211382109E-2</v>
      </c>
      <c r="Y60" s="364">
        <v>9.7455444754921796</v>
      </c>
      <c r="Z60" s="364">
        <v>0.41044397365986962</v>
      </c>
      <c r="AA60" s="364">
        <v>0.91118562152491067</v>
      </c>
      <c r="AB60" s="364">
        <v>0.22779640538122767</v>
      </c>
    </row>
    <row r="61" spans="2:28" ht="12.75" customHeight="1" x14ac:dyDescent="0.2">
      <c r="B61" s="120">
        <v>57</v>
      </c>
      <c r="C61" s="570" t="s">
        <v>642</v>
      </c>
      <c r="D61" s="120"/>
      <c r="E61" s="570" t="s">
        <v>657</v>
      </c>
      <c r="F61" s="570">
        <v>1.82</v>
      </c>
      <c r="G61" s="570">
        <v>2.75</v>
      </c>
      <c r="H61" s="120">
        <v>6.43</v>
      </c>
      <c r="I61" s="570">
        <v>2.37</v>
      </c>
      <c r="J61" s="120">
        <v>7.9930000000000003</v>
      </c>
      <c r="K61" s="120">
        <v>4.8490000000000002</v>
      </c>
      <c r="L61" s="120">
        <v>50.588999999999999</v>
      </c>
      <c r="M61" s="122">
        <v>15.209223498845859</v>
      </c>
      <c r="N61" s="122">
        <v>6.5749576240751825E-2</v>
      </c>
      <c r="O61" s="121">
        <v>0.11966422875816833</v>
      </c>
      <c r="P61" s="122">
        <v>0.11966422875816833</v>
      </c>
      <c r="Q61" s="124">
        <v>28.175764872472524</v>
      </c>
      <c r="R61" s="124">
        <v>0.38685728850077128</v>
      </c>
      <c r="S61" s="124">
        <v>1.0638575433771211</v>
      </c>
      <c r="T61" s="124">
        <v>9.7601609484139554E-2</v>
      </c>
      <c r="U61" s="561">
        <v>123</v>
      </c>
      <c r="V61" s="561">
        <v>1</v>
      </c>
      <c r="W61" s="561">
        <v>6.43</v>
      </c>
      <c r="X61" s="561">
        <v>5.2276422764227642E-2</v>
      </c>
      <c r="Y61" s="364">
        <v>9.7455444754921796</v>
      </c>
      <c r="Z61" s="364">
        <v>0.41044397365986962</v>
      </c>
      <c r="AA61" s="364">
        <v>0.97275221757389108</v>
      </c>
      <c r="AB61" s="364">
        <v>0.24318805439347277</v>
      </c>
    </row>
    <row r="62" spans="2:28" ht="12.75" customHeight="1" x14ac:dyDescent="0.2">
      <c r="B62" s="120">
        <v>58</v>
      </c>
      <c r="C62" s="570" t="s">
        <v>640</v>
      </c>
      <c r="D62" s="120"/>
      <c r="E62" s="570" t="s">
        <v>657</v>
      </c>
      <c r="F62" s="570">
        <v>1.81</v>
      </c>
      <c r="G62" s="570">
        <v>1.45</v>
      </c>
      <c r="H62" s="120">
        <v>7.52</v>
      </c>
      <c r="I62" s="570">
        <v>2.21</v>
      </c>
      <c r="J62" s="120">
        <v>7.9930000000000003</v>
      </c>
      <c r="K62" s="120">
        <v>4.8490000000000002</v>
      </c>
      <c r="L62" s="120">
        <v>50.588999999999999</v>
      </c>
      <c r="M62" s="122">
        <v>15.209223498845859</v>
      </c>
      <c r="N62" s="122">
        <v>6.5749576240751825E-2</v>
      </c>
      <c r="O62" s="121">
        <v>0.11900673299576081</v>
      </c>
      <c r="P62" s="122">
        <v>0.11900673299576081</v>
      </c>
      <c r="Q62" s="124">
        <v>28.175764872472524</v>
      </c>
      <c r="R62" s="124">
        <v>0.38685728850077128</v>
      </c>
      <c r="S62" s="124">
        <v>0.56094306832611829</v>
      </c>
      <c r="T62" s="124">
        <v>5.146266681890993E-2</v>
      </c>
      <c r="U62" s="561">
        <v>123</v>
      </c>
      <c r="V62" s="561">
        <v>1</v>
      </c>
      <c r="W62" s="561">
        <v>7.52</v>
      </c>
      <c r="X62" s="561">
        <v>6.1138211382113818E-2</v>
      </c>
      <c r="Y62" s="364">
        <v>9.7455444754921796</v>
      </c>
      <c r="Z62" s="364">
        <v>0.41044397365986962</v>
      </c>
      <c r="AA62" s="364">
        <v>0.90708118178831187</v>
      </c>
      <c r="AB62" s="364">
        <v>0.22677029544707797</v>
      </c>
    </row>
    <row r="63" spans="2:28" ht="12.75" customHeight="1" x14ac:dyDescent="0.2">
      <c r="B63" s="120"/>
      <c r="C63" s="481"/>
      <c r="D63" s="120"/>
      <c r="E63" s="120"/>
      <c r="F63" s="120"/>
      <c r="G63" s="120"/>
      <c r="H63" s="120"/>
      <c r="I63" s="120"/>
      <c r="J63" s="120"/>
      <c r="K63" s="120"/>
      <c r="L63" s="120"/>
      <c r="M63" s="122"/>
      <c r="N63" s="122"/>
      <c r="O63" s="121"/>
      <c r="P63" s="122"/>
      <c r="Q63" s="124"/>
      <c r="R63" s="124"/>
      <c r="S63" s="124"/>
      <c r="T63" s="124"/>
      <c r="U63" s="561"/>
      <c r="V63" s="561"/>
      <c r="W63" s="561"/>
      <c r="X63" s="561"/>
      <c r="Y63" s="364"/>
      <c r="Z63" s="364"/>
      <c r="AA63" s="364"/>
      <c r="AB63" s="364"/>
    </row>
    <row r="64" spans="2:28" ht="12.75" customHeight="1" x14ac:dyDescent="0.2">
      <c r="B64" s="120"/>
      <c r="C64" s="481"/>
      <c r="D64" s="120"/>
      <c r="E64" s="120"/>
      <c r="F64" s="120"/>
      <c r="G64" s="120"/>
      <c r="H64" s="120"/>
      <c r="I64" s="120"/>
      <c r="J64" s="120"/>
      <c r="K64" s="120"/>
      <c r="L64" s="120"/>
      <c r="M64" s="122"/>
      <c r="N64" s="122"/>
      <c r="O64" s="121"/>
      <c r="P64" s="122"/>
      <c r="Q64" s="124"/>
      <c r="R64" s="124"/>
      <c r="S64" s="124"/>
      <c r="T64" s="124"/>
      <c r="U64" s="561"/>
      <c r="V64" s="561"/>
      <c r="W64" s="561"/>
      <c r="X64" s="561"/>
      <c r="Y64" s="364"/>
      <c r="Z64" s="364"/>
      <c r="AA64" s="364"/>
      <c r="AB64" s="364"/>
    </row>
    <row r="65" spans="2:28" ht="12.75" customHeight="1" x14ac:dyDescent="0.2">
      <c r="B65" s="120"/>
      <c r="C65" s="481"/>
      <c r="D65" s="120"/>
      <c r="E65" s="120"/>
      <c r="F65" s="120"/>
      <c r="G65" s="120"/>
      <c r="H65" s="120"/>
      <c r="I65" s="120"/>
      <c r="J65" s="120"/>
      <c r="K65" s="120"/>
      <c r="L65" s="120"/>
      <c r="M65" s="122"/>
      <c r="N65" s="122"/>
      <c r="O65" s="121"/>
      <c r="P65" s="122"/>
      <c r="Q65" s="124"/>
      <c r="R65" s="124"/>
      <c r="S65" s="124"/>
      <c r="T65" s="124"/>
      <c r="U65" s="561"/>
      <c r="V65" s="561"/>
      <c r="W65" s="561"/>
      <c r="X65" s="561"/>
      <c r="Y65" s="364"/>
      <c r="Z65" s="364"/>
      <c r="AA65" s="364"/>
      <c r="AB65" s="364"/>
    </row>
    <row r="66" spans="2:28" ht="12.75" customHeight="1" x14ac:dyDescent="0.2">
      <c r="B66" s="120"/>
      <c r="C66" s="481"/>
      <c r="D66" s="120"/>
      <c r="E66" s="120"/>
      <c r="F66" s="120"/>
      <c r="G66" s="120"/>
      <c r="H66" s="120"/>
      <c r="I66" s="120"/>
      <c r="J66" s="120"/>
      <c r="K66" s="120"/>
      <c r="L66" s="120"/>
      <c r="M66" s="122"/>
      <c r="N66" s="122"/>
      <c r="O66" s="121"/>
      <c r="P66" s="122"/>
      <c r="Q66" s="124"/>
      <c r="R66" s="124"/>
      <c r="S66" s="124"/>
      <c r="T66" s="124"/>
      <c r="U66" s="561"/>
      <c r="V66" s="561"/>
      <c r="W66" s="561"/>
      <c r="X66" s="561"/>
      <c r="Y66" s="364"/>
      <c r="Z66" s="364"/>
      <c r="AA66" s="364"/>
      <c r="AB66" s="364"/>
    </row>
    <row r="67" spans="2:28" ht="12.75" customHeight="1" x14ac:dyDescent="0.2">
      <c r="B67" s="120"/>
      <c r="C67" s="481"/>
      <c r="D67" s="120"/>
      <c r="E67" s="120"/>
      <c r="F67" s="120"/>
      <c r="G67" s="120"/>
      <c r="H67" s="120"/>
      <c r="I67" s="120"/>
      <c r="J67" s="120"/>
      <c r="K67" s="120"/>
      <c r="L67" s="120"/>
      <c r="M67" s="122"/>
      <c r="N67" s="122"/>
      <c r="O67" s="121"/>
      <c r="P67" s="122"/>
      <c r="Q67" s="124"/>
      <c r="R67" s="124"/>
      <c r="S67" s="124"/>
      <c r="T67" s="124"/>
      <c r="U67" s="561"/>
      <c r="V67" s="561"/>
      <c r="W67" s="561"/>
      <c r="X67" s="561"/>
      <c r="Y67" s="364"/>
      <c r="Z67" s="364"/>
      <c r="AA67" s="364"/>
      <c r="AB67" s="364"/>
    </row>
    <row r="68" spans="2:28" ht="12.75" customHeight="1" x14ac:dyDescent="0.2">
      <c r="B68" s="120"/>
      <c r="C68" s="481"/>
      <c r="D68" s="120"/>
      <c r="E68" s="120"/>
      <c r="F68" s="120"/>
      <c r="G68" s="120"/>
      <c r="H68" s="120"/>
      <c r="I68" s="120"/>
      <c r="J68" s="120"/>
      <c r="K68" s="120"/>
      <c r="L68" s="120"/>
      <c r="M68" s="122"/>
      <c r="N68" s="122"/>
      <c r="O68" s="121"/>
      <c r="P68" s="122"/>
      <c r="Q68" s="124"/>
      <c r="R68" s="124"/>
      <c r="S68" s="124"/>
      <c r="T68" s="124"/>
      <c r="U68" s="561"/>
      <c r="V68" s="561"/>
      <c r="W68" s="561"/>
      <c r="X68" s="561"/>
      <c r="Y68" s="364"/>
      <c r="Z68" s="364"/>
      <c r="AA68" s="364"/>
      <c r="AB68" s="364"/>
    </row>
    <row r="69" spans="2:28" ht="12.75" customHeight="1" x14ac:dyDescent="0.2">
      <c r="B69" s="120"/>
      <c r="C69" s="481"/>
      <c r="D69" s="120"/>
      <c r="E69" s="120"/>
      <c r="F69" s="120"/>
      <c r="G69" s="120"/>
      <c r="H69" s="120"/>
      <c r="I69" s="120"/>
      <c r="J69" s="120"/>
      <c r="K69" s="120"/>
      <c r="L69" s="120"/>
      <c r="M69" s="122"/>
      <c r="N69" s="122"/>
      <c r="O69" s="121"/>
      <c r="P69" s="122"/>
      <c r="Q69" s="124"/>
      <c r="R69" s="124"/>
      <c r="S69" s="124"/>
      <c r="T69" s="124"/>
      <c r="U69" s="561"/>
      <c r="V69" s="561"/>
      <c r="W69" s="561"/>
      <c r="X69" s="561"/>
      <c r="Y69" s="364"/>
      <c r="Z69" s="364"/>
      <c r="AA69" s="364"/>
      <c r="AB69" s="364"/>
    </row>
    <row r="70" spans="2:28" ht="12.75" customHeight="1" x14ac:dyDescent="0.2">
      <c r="B70" s="120"/>
      <c r="C70" s="481"/>
      <c r="D70" s="120"/>
      <c r="E70" s="120"/>
      <c r="F70" s="120"/>
      <c r="G70" s="120"/>
      <c r="H70" s="120"/>
      <c r="I70" s="120"/>
      <c r="J70" s="120"/>
      <c r="K70" s="120"/>
      <c r="L70" s="120"/>
      <c r="M70" s="122"/>
      <c r="N70" s="122"/>
      <c r="O70" s="121"/>
      <c r="P70" s="122"/>
      <c r="Q70" s="124"/>
      <c r="R70" s="124"/>
      <c r="S70" s="124"/>
      <c r="T70" s="124"/>
      <c r="U70" s="561"/>
      <c r="V70" s="561"/>
      <c r="W70" s="561"/>
      <c r="X70" s="561"/>
      <c r="Y70" s="364"/>
      <c r="Z70" s="364"/>
      <c r="AA70" s="364"/>
      <c r="AB70" s="364"/>
    </row>
    <row r="71" spans="2:28" ht="12.75" customHeight="1" x14ac:dyDescent="0.2">
      <c r="B71" s="120"/>
      <c r="C71" s="481"/>
      <c r="D71" s="120"/>
      <c r="E71" s="120"/>
      <c r="F71" s="120"/>
      <c r="G71" s="120"/>
      <c r="H71" s="120"/>
      <c r="I71" s="120"/>
      <c r="J71" s="120"/>
      <c r="K71" s="120"/>
      <c r="L71" s="120"/>
      <c r="M71" s="122"/>
      <c r="N71" s="122"/>
      <c r="O71" s="121"/>
      <c r="P71" s="122"/>
      <c r="Q71" s="124"/>
      <c r="R71" s="124"/>
      <c r="S71" s="124"/>
      <c r="T71" s="124"/>
      <c r="U71" s="561"/>
      <c r="V71" s="561"/>
      <c r="W71" s="561"/>
      <c r="X71" s="561"/>
      <c r="Y71" s="364"/>
      <c r="Z71" s="364"/>
      <c r="AA71" s="364"/>
      <c r="AB71" s="364"/>
    </row>
    <row r="72" spans="2:28" ht="12.75" customHeight="1" x14ac:dyDescent="0.2">
      <c r="B72" s="120"/>
      <c r="C72" s="481"/>
      <c r="D72" s="120"/>
      <c r="E72" s="120"/>
      <c r="F72" s="120"/>
      <c r="G72" s="120"/>
      <c r="H72" s="120"/>
      <c r="I72" s="120"/>
      <c r="J72" s="120"/>
      <c r="K72" s="120"/>
      <c r="L72" s="120"/>
      <c r="M72" s="122"/>
      <c r="N72" s="122"/>
      <c r="O72" s="121"/>
      <c r="P72" s="122"/>
      <c r="Q72" s="124"/>
      <c r="R72" s="124"/>
      <c r="S72" s="124"/>
      <c r="T72" s="124"/>
      <c r="U72" s="561"/>
      <c r="V72" s="561"/>
      <c r="W72" s="561"/>
      <c r="X72" s="561"/>
      <c r="Y72" s="364"/>
      <c r="Z72" s="364"/>
      <c r="AA72" s="364"/>
      <c r="AB72" s="364"/>
    </row>
    <row r="73" spans="2:28" ht="12.75" customHeight="1" x14ac:dyDescent="0.2">
      <c r="B73" s="120"/>
      <c r="C73" s="481"/>
      <c r="D73" s="120"/>
      <c r="E73" s="120"/>
      <c r="F73" s="120"/>
      <c r="G73" s="120"/>
      <c r="H73" s="120"/>
      <c r="I73" s="120"/>
      <c r="J73" s="120"/>
      <c r="K73" s="120"/>
      <c r="L73" s="120"/>
      <c r="M73" s="122"/>
      <c r="N73" s="122"/>
      <c r="O73" s="121"/>
      <c r="P73" s="122"/>
      <c r="Q73" s="124"/>
      <c r="R73" s="124"/>
      <c r="S73" s="124"/>
      <c r="T73" s="124"/>
      <c r="U73" s="561"/>
      <c r="V73" s="561"/>
      <c r="W73" s="561"/>
      <c r="X73" s="561"/>
      <c r="Y73" s="364"/>
      <c r="Z73" s="364"/>
      <c r="AA73" s="364"/>
      <c r="AB73" s="364"/>
    </row>
    <row r="74" spans="2:28" ht="12.75" customHeight="1" x14ac:dyDescent="0.2">
      <c r="B74" s="120"/>
      <c r="C74" s="481"/>
      <c r="D74" s="120"/>
      <c r="E74" s="120"/>
      <c r="F74" s="120"/>
      <c r="G74" s="120"/>
      <c r="H74" s="120"/>
      <c r="I74" s="120"/>
      <c r="J74" s="120"/>
      <c r="K74" s="120"/>
      <c r="L74" s="120"/>
      <c r="M74" s="122"/>
      <c r="N74" s="122"/>
      <c r="O74" s="121"/>
      <c r="P74" s="122"/>
      <c r="Q74" s="124"/>
      <c r="R74" s="124"/>
      <c r="S74" s="124"/>
      <c r="T74" s="124"/>
      <c r="U74" s="561"/>
      <c r="V74" s="561"/>
      <c r="W74" s="561"/>
      <c r="X74" s="561"/>
      <c r="Y74" s="364"/>
      <c r="Z74" s="364"/>
      <c r="AA74" s="364"/>
      <c r="AB74" s="364"/>
    </row>
    <row r="75" spans="2:28" ht="12.75" customHeight="1" x14ac:dyDescent="0.2">
      <c r="B75" s="120"/>
      <c r="C75" s="481"/>
      <c r="D75" s="120"/>
      <c r="E75" s="120"/>
      <c r="F75" s="120"/>
      <c r="G75" s="120"/>
      <c r="H75" s="120"/>
      <c r="I75" s="120"/>
      <c r="J75" s="120"/>
      <c r="K75" s="120"/>
      <c r="L75" s="120"/>
      <c r="M75" s="122"/>
      <c r="N75" s="122"/>
      <c r="O75" s="121"/>
      <c r="P75" s="122"/>
      <c r="Q75" s="124"/>
      <c r="R75" s="124"/>
      <c r="S75" s="124"/>
      <c r="T75" s="124"/>
      <c r="U75" s="561"/>
      <c r="V75" s="561"/>
      <c r="W75" s="561"/>
      <c r="X75" s="561"/>
      <c r="Y75" s="364"/>
      <c r="Z75" s="364"/>
      <c r="AA75" s="364"/>
      <c r="AB75" s="364"/>
    </row>
    <row r="76" spans="2:28" ht="12.75" customHeight="1" x14ac:dyDescent="0.2">
      <c r="B76" s="120"/>
      <c r="C76" s="481"/>
      <c r="D76" s="120"/>
      <c r="E76" s="120"/>
      <c r="F76" s="120"/>
      <c r="G76" s="120"/>
      <c r="H76" s="120"/>
      <c r="I76" s="120"/>
      <c r="J76" s="120"/>
      <c r="K76" s="120"/>
      <c r="L76" s="120"/>
      <c r="M76" s="122"/>
      <c r="N76" s="122"/>
      <c r="O76" s="121"/>
      <c r="P76" s="122"/>
      <c r="Q76" s="124"/>
      <c r="R76" s="124"/>
      <c r="S76" s="124"/>
      <c r="T76" s="124"/>
      <c r="U76" s="561"/>
      <c r="V76" s="561"/>
      <c r="W76" s="561"/>
      <c r="X76" s="561"/>
      <c r="Y76" s="364"/>
      <c r="Z76" s="364"/>
      <c r="AA76" s="364"/>
      <c r="AB76" s="364"/>
    </row>
    <row r="77" spans="2:28" ht="12.75" customHeight="1" x14ac:dyDescent="0.2">
      <c r="B77" s="120"/>
      <c r="C77" s="481"/>
      <c r="D77" s="120"/>
      <c r="E77" s="120"/>
      <c r="F77" s="562"/>
      <c r="G77" s="563"/>
      <c r="H77" s="563"/>
      <c r="I77" s="563"/>
      <c r="J77" s="562"/>
      <c r="K77" s="564"/>
      <c r="L77" s="564"/>
      <c r="M77" s="122"/>
      <c r="N77" s="122"/>
      <c r="O77" s="121"/>
      <c r="P77" s="122"/>
      <c r="Q77" s="124"/>
      <c r="R77" s="124"/>
      <c r="S77" s="124"/>
      <c r="T77" s="124"/>
      <c r="U77" s="561"/>
      <c r="V77" s="127"/>
      <c r="W77" s="127"/>
      <c r="X77" s="127"/>
      <c r="Y77" s="364"/>
      <c r="Z77" s="364"/>
      <c r="AA77" s="364"/>
      <c r="AB77" s="364"/>
    </row>
    <row r="78" spans="2:28" ht="12.75" customHeight="1" x14ac:dyDescent="0.2">
      <c r="B78" s="120"/>
      <c r="C78" s="481"/>
      <c r="D78" s="120"/>
      <c r="E78" s="120"/>
      <c r="F78" s="562"/>
      <c r="G78" s="563"/>
      <c r="H78" s="563"/>
      <c r="I78" s="563"/>
      <c r="J78" s="562"/>
      <c r="K78" s="564"/>
      <c r="L78" s="564"/>
      <c r="M78" s="122"/>
      <c r="N78" s="122"/>
      <c r="O78" s="121"/>
      <c r="P78" s="122"/>
      <c r="Q78" s="124"/>
      <c r="R78" s="124"/>
      <c r="S78" s="124"/>
      <c r="T78" s="124"/>
      <c r="U78" s="561"/>
      <c r="V78" s="127"/>
      <c r="W78" s="127"/>
      <c r="X78" s="127"/>
      <c r="Y78" s="364"/>
      <c r="Z78" s="364"/>
      <c r="AA78" s="364"/>
      <c r="AB78" s="364"/>
    </row>
    <row r="79" spans="2:28" ht="12.75" customHeight="1" x14ac:dyDescent="0.2">
      <c r="B79" s="120"/>
      <c r="C79" s="481"/>
      <c r="D79" s="120"/>
      <c r="E79" s="120"/>
      <c r="F79" s="562"/>
      <c r="G79" s="563"/>
      <c r="H79" s="563"/>
      <c r="I79" s="563"/>
      <c r="J79" s="562"/>
      <c r="K79" s="564"/>
      <c r="L79" s="564"/>
      <c r="M79" s="122"/>
      <c r="N79" s="122"/>
      <c r="O79" s="121"/>
      <c r="P79" s="122"/>
      <c r="Q79" s="124"/>
      <c r="R79" s="124"/>
      <c r="S79" s="124"/>
      <c r="T79" s="124"/>
      <c r="U79" s="127"/>
      <c r="V79" s="127"/>
      <c r="W79" s="127"/>
      <c r="X79" s="127"/>
      <c r="Y79" s="364"/>
      <c r="Z79" s="364"/>
      <c r="AA79" s="364"/>
      <c r="AB79" s="364"/>
    </row>
    <row r="80" spans="2:28" ht="12.75" customHeight="1" x14ac:dyDescent="0.2">
      <c r="B80" s="120"/>
      <c r="C80" s="481"/>
      <c r="D80" s="120"/>
      <c r="E80" s="120"/>
      <c r="F80" s="562"/>
      <c r="G80" s="563"/>
      <c r="H80" s="563"/>
      <c r="I80" s="563"/>
      <c r="J80" s="562"/>
      <c r="K80" s="564"/>
      <c r="L80" s="564"/>
      <c r="M80" s="122"/>
      <c r="N80" s="122"/>
      <c r="O80" s="121"/>
      <c r="P80" s="122"/>
      <c r="Q80" s="124"/>
      <c r="R80" s="124"/>
      <c r="S80" s="124"/>
      <c r="T80" s="124"/>
      <c r="U80" s="127"/>
      <c r="V80" s="127"/>
      <c r="W80" s="127"/>
      <c r="X80" s="127"/>
      <c r="Y80" s="364"/>
      <c r="Z80" s="364"/>
      <c r="AA80" s="364"/>
      <c r="AB80" s="364"/>
    </row>
    <row r="81" spans="2:28" ht="12.75" customHeight="1" x14ac:dyDescent="0.2">
      <c r="B81" s="120"/>
      <c r="C81" s="481"/>
      <c r="D81" s="120"/>
      <c r="E81" s="120"/>
      <c r="F81" s="562"/>
      <c r="G81" s="563"/>
      <c r="H81" s="563"/>
      <c r="I81" s="563"/>
      <c r="J81" s="562"/>
      <c r="K81" s="564"/>
      <c r="L81" s="564"/>
      <c r="M81" s="122"/>
      <c r="N81" s="122"/>
      <c r="O81" s="121"/>
      <c r="P81" s="122"/>
      <c r="Q81" s="124"/>
      <c r="R81" s="124"/>
      <c r="S81" s="124"/>
      <c r="T81" s="124"/>
      <c r="U81" s="127"/>
      <c r="V81" s="127"/>
      <c r="W81" s="127"/>
      <c r="X81" s="127"/>
      <c r="Y81" s="364"/>
      <c r="Z81" s="364"/>
      <c r="AA81" s="364"/>
      <c r="AB81" s="364"/>
    </row>
    <row r="82" spans="2:28" ht="12.75" customHeight="1" x14ac:dyDescent="0.2">
      <c r="B82" s="120"/>
      <c r="C82" s="481"/>
      <c r="D82" s="120"/>
      <c r="E82" s="120"/>
      <c r="F82" s="562"/>
      <c r="G82" s="563"/>
      <c r="H82" s="563"/>
      <c r="I82" s="563"/>
      <c r="J82" s="562"/>
      <c r="K82" s="564"/>
      <c r="L82" s="564"/>
      <c r="M82" s="122"/>
      <c r="N82" s="122"/>
      <c r="O82" s="121"/>
      <c r="P82" s="122"/>
      <c r="Q82" s="124"/>
      <c r="R82" s="124"/>
      <c r="S82" s="124"/>
      <c r="T82" s="124"/>
      <c r="U82" s="127"/>
      <c r="V82" s="127"/>
      <c r="W82" s="127"/>
      <c r="X82" s="127"/>
      <c r="Y82" s="364"/>
      <c r="Z82" s="364"/>
      <c r="AA82" s="364"/>
      <c r="AB82" s="364"/>
    </row>
    <row r="83" spans="2:28" ht="12.75" customHeight="1" x14ac:dyDescent="0.2">
      <c r="B83" s="120"/>
      <c r="C83" s="481"/>
      <c r="D83" s="120"/>
      <c r="E83" s="120"/>
      <c r="F83" s="562"/>
      <c r="G83" s="562"/>
      <c r="H83" s="563"/>
      <c r="I83" s="563"/>
      <c r="J83" s="562"/>
      <c r="K83" s="564"/>
      <c r="L83" s="564"/>
      <c r="M83" s="122"/>
      <c r="N83" s="122"/>
      <c r="O83" s="121"/>
      <c r="P83" s="122"/>
      <c r="Q83" s="124"/>
      <c r="R83" s="124"/>
      <c r="S83" s="124"/>
      <c r="T83" s="124"/>
      <c r="U83" s="127"/>
      <c r="V83" s="127"/>
      <c r="W83" s="127"/>
      <c r="X83" s="127"/>
      <c r="Y83" s="364"/>
      <c r="Z83" s="364"/>
      <c r="AA83" s="364"/>
      <c r="AB83" s="364"/>
    </row>
    <row r="84" spans="2:28" ht="12.75" customHeight="1" x14ac:dyDescent="0.2">
      <c r="B84" s="120"/>
      <c r="C84" s="481"/>
      <c r="D84" s="120"/>
      <c r="E84" s="120"/>
      <c r="F84" s="562"/>
      <c r="G84" s="562"/>
      <c r="H84" s="563"/>
      <c r="I84" s="562"/>
      <c r="J84" s="562"/>
      <c r="K84" s="564"/>
      <c r="L84" s="564"/>
      <c r="M84" s="122"/>
      <c r="N84" s="122"/>
      <c r="O84" s="121"/>
      <c r="P84" s="122"/>
      <c r="Q84" s="124"/>
      <c r="R84" s="124"/>
      <c r="S84" s="124"/>
      <c r="T84" s="124"/>
      <c r="U84" s="127"/>
      <c r="V84" s="127"/>
      <c r="W84" s="127"/>
      <c r="X84" s="127"/>
      <c r="Y84" s="364"/>
      <c r="Z84" s="364"/>
      <c r="AA84" s="364"/>
      <c r="AB84" s="364"/>
    </row>
    <row r="85" spans="2:28" ht="12.75" customHeight="1" x14ac:dyDescent="0.2">
      <c r="B85" s="120"/>
      <c r="C85" s="481"/>
      <c r="D85" s="120"/>
      <c r="E85" s="120"/>
      <c r="F85" s="562"/>
      <c r="G85" s="563"/>
      <c r="H85" s="563"/>
      <c r="I85" s="563"/>
      <c r="J85" s="562"/>
      <c r="K85" s="564"/>
      <c r="L85" s="564"/>
      <c r="M85" s="122"/>
      <c r="N85" s="122"/>
      <c r="O85" s="121"/>
      <c r="P85" s="122"/>
      <c r="Q85" s="124"/>
      <c r="R85" s="124"/>
      <c r="S85" s="124"/>
      <c r="T85" s="124"/>
      <c r="U85" s="127"/>
      <c r="V85" s="127"/>
      <c r="W85" s="127"/>
      <c r="X85" s="127"/>
      <c r="Y85" s="364"/>
      <c r="Z85" s="364"/>
      <c r="AA85" s="364"/>
      <c r="AB85" s="364"/>
    </row>
    <row r="86" spans="2:28" ht="12.75" customHeight="1" x14ac:dyDescent="0.2">
      <c r="B86" s="120"/>
      <c r="C86" s="481"/>
      <c r="D86" s="120"/>
      <c r="E86" s="120"/>
      <c r="F86" s="562"/>
      <c r="G86" s="563"/>
      <c r="H86" s="563"/>
      <c r="I86" s="563"/>
      <c r="J86" s="562"/>
      <c r="K86" s="564"/>
      <c r="L86" s="564"/>
      <c r="M86" s="122"/>
      <c r="N86" s="122"/>
      <c r="O86" s="121"/>
      <c r="P86" s="122"/>
      <c r="Q86" s="124"/>
      <c r="R86" s="124"/>
      <c r="S86" s="124"/>
      <c r="T86" s="124"/>
      <c r="U86" s="127"/>
      <c r="V86" s="127"/>
      <c r="W86" s="127"/>
      <c r="X86" s="127"/>
      <c r="Y86" s="364"/>
      <c r="Z86" s="364"/>
      <c r="AA86" s="364"/>
      <c r="AB86" s="364"/>
    </row>
    <row r="87" spans="2:28" ht="12.75" customHeight="1" x14ac:dyDescent="0.2">
      <c r="B87" s="120"/>
      <c r="C87" s="481"/>
      <c r="D87" s="120"/>
      <c r="E87" s="120"/>
      <c r="F87" s="562"/>
      <c r="G87" s="563"/>
      <c r="H87" s="563"/>
      <c r="I87" s="563"/>
      <c r="J87" s="562"/>
      <c r="K87" s="564"/>
      <c r="L87" s="564"/>
      <c r="M87" s="122"/>
      <c r="N87" s="122"/>
      <c r="O87" s="121"/>
      <c r="P87" s="122"/>
      <c r="Q87" s="124"/>
      <c r="R87" s="124"/>
      <c r="S87" s="124"/>
      <c r="T87" s="124"/>
      <c r="U87" s="127"/>
      <c r="V87" s="127"/>
      <c r="W87" s="127"/>
      <c r="X87" s="127"/>
      <c r="Y87" s="364"/>
      <c r="Z87" s="364"/>
      <c r="AA87" s="364"/>
      <c r="AB87" s="364"/>
    </row>
    <row r="88" spans="2:28" ht="12.75" customHeight="1" x14ac:dyDescent="0.2">
      <c r="B88" s="120"/>
      <c r="C88" s="481"/>
      <c r="D88" s="120"/>
      <c r="E88" s="120"/>
      <c r="F88" s="562"/>
      <c r="G88" s="562"/>
      <c r="H88" s="563"/>
      <c r="I88" s="563"/>
      <c r="J88" s="562"/>
      <c r="K88" s="564"/>
      <c r="L88" s="564"/>
      <c r="M88" s="122"/>
      <c r="N88" s="122"/>
      <c r="O88" s="121"/>
      <c r="P88" s="122"/>
      <c r="Q88" s="124"/>
      <c r="R88" s="124"/>
      <c r="S88" s="124"/>
      <c r="T88" s="124"/>
      <c r="U88" s="127"/>
      <c r="V88" s="127"/>
      <c r="W88" s="127"/>
      <c r="X88" s="127"/>
      <c r="Y88" s="364"/>
      <c r="Z88" s="364"/>
      <c r="AA88" s="364"/>
      <c r="AB88" s="364"/>
    </row>
    <row r="89" spans="2:28" ht="12.75" customHeight="1" x14ac:dyDescent="0.2">
      <c r="B89" s="120"/>
      <c r="C89" s="481"/>
      <c r="D89" s="120"/>
      <c r="E89" s="120"/>
      <c r="F89" s="562"/>
      <c r="G89" s="563"/>
      <c r="H89" s="562"/>
      <c r="I89" s="563"/>
      <c r="J89" s="562"/>
      <c r="K89" s="564"/>
      <c r="L89" s="564"/>
      <c r="M89" s="122"/>
      <c r="N89" s="122"/>
      <c r="O89" s="121"/>
      <c r="P89" s="122"/>
      <c r="Q89" s="124"/>
      <c r="R89" s="124"/>
      <c r="S89" s="124"/>
      <c r="T89" s="124"/>
      <c r="U89" s="127"/>
      <c r="V89" s="127"/>
      <c r="W89" s="127"/>
      <c r="X89" s="127"/>
      <c r="Y89" s="364"/>
      <c r="Z89" s="364"/>
      <c r="AA89" s="364"/>
      <c r="AB89" s="364"/>
    </row>
    <row r="90" spans="2:28" ht="12.75" customHeight="1" x14ac:dyDescent="0.2">
      <c r="B90" s="120"/>
      <c r="C90" s="481"/>
      <c r="D90" s="120"/>
      <c r="E90" s="120"/>
      <c r="F90" s="562"/>
      <c r="G90" s="563"/>
      <c r="H90" s="563"/>
      <c r="I90" s="563"/>
      <c r="J90" s="562"/>
      <c r="K90" s="564"/>
      <c r="L90" s="564"/>
      <c r="M90" s="122"/>
      <c r="N90" s="122"/>
      <c r="O90" s="121"/>
      <c r="P90" s="122"/>
      <c r="Q90" s="124"/>
      <c r="R90" s="124"/>
      <c r="S90" s="124"/>
      <c r="T90" s="124"/>
      <c r="U90" s="127"/>
      <c r="V90" s="127"/>
      <c r="W90" s="127"/>
      <c r="X90" s="127"/>
      <c r="Y90" s="364"/>
      <c r="Z90" s="364"/>
      <c r="AA90" s="364"/>
      <c r="AB90" s="364"/>
    </row>
    <row r="91" spans="2:28" ht="12.75" customHeight="1" x14ac:dyDescent="0.2">
      <c r="B91" s="120"/>
      <c r="C91" s="481"/>
      <c r="D91" s="120"/>
      <c r="E91" s="120"/>
      <c r="F91" s="562"/>
      <c r="G91" s="562"/>
      <c r="H91" s="563"/>
      <c r="I91" s="563"/>
      <c r="J91" s="562"/>
      <c r="K91" s="564"/>
      <c r="L91" s="564"/>
      <c r="M91" s="122"/>
      <c r="N91" s="122"/>
      <c r="O91" s="121"/>
      <c r="P91" s="122"/>
      <c r="Q91" s="124"/>
      <c r="R91" s="124"/>
      <c r="S91" s="124"/>
      <c r="T91" s="124"/>
      <c r="U91" s="127"/>
      <c r="V91" s="127"/>
      <c r="W91" s="127"/>
      <c r="X91" s="127"/>
      <c r="Y91" s="364"/>
      <c r="Z91" s="364"/>
      <c r="AA91" s="364"/>
      <c r="AB91" s="364"/>
    </row>
    <row r="92" spans="2:28" ht="12.75" customHeight="1" x14ac:dyDescent="0.2">
      <c r="B92" s="120"/>
      <c r="C92" s="481"/>
      <c r="D92" s="120"/>
      <c r="E92" s="120"/>
      <c r="F92" s="562"/>
      <c r="G92" s="562"/>
      <c r="H92" s="563"/>
      <c r="I92" s="563"/>
      <c r="J92" s="562"/>
      <c r="K92" s="564"/>
      <c r="L92" s="564"/>
      <c r="M92" s="122"/>
      <c r="N92" s="122"/>
      <c r="O92" s="121"/>
      <c r="P92" s="122"/>
      <c r="Q92" s="124"/>
      <c r="R92" s="124"/>
      <c r="S92" s="124"/>
      <c r="T92" s="124"/>
      <c r="U92" s="127"/>
      <c r="V92" s="127"/>
      <c r="W92" s="127"/>
      <c r="X92" s="127"/>
      <c r="Y92" s="364"/>
      <c r="Z92" s="364"/>
      <c r="AA92" s="364"/>
      <c r="AB92" s="364"/>
    </row>
    <row r="93" spans="2:28" ht="12.75" customHeight="1" x14ac:dyDescent="0.2">
      <c r="B93" s="120"/>
      <c r="C93" s="481"/>
      <c r="D93" s="120"/>
      <c r="E93" s="120"/>
      <c r="F93" s="562"/>
      <c r="G93" s="563"/>
      <c r="H93" s="563"/>
      <c r="I93" s="563"/>
      <c r="J93" s="562"/>
      <c r="K93" s="564"/>
      <c r="L93" s="564"/>
      <c r="M93" s="122"/>
      <c r="N93" s="122"/>
      <c r="O93" s="121"/>
      <c r="P93" s="122"/>
      <c r="Q93" s="124"/>
      <c r="R93" s="124"/>
      <c r="S93" s="124"/>
      <c r="T93" s="124"/>
      <c r="U93" s="127"/>
      <c r="V93" s="127"/>
      <c r="W93" s="127"/>
      <c r="X93" s="127"/>
      <c r="Y93" s="364"/>
      <c r="Z93" s="364"/>
      <c r="AA93" s="364"/>
      <c r="AB93" s="364"/>
    </row>
    <row r="94" spans="2:28" ht="12.75" customHeight="1" x14ac:dyDescent="0.2">
      <c r="B94" s="120"/>
      <c r="C94" s="481"/>
      <c r="D94" s="120"/>
      <c r="E94" s="120"/>
      <c r="F94" s="562"/>
      <c r="G94" s="563"/>
      <c r="H94" s="562"/>
      <c r="I94" s="562"/>
      <c r="J94" s="562"/>
      <c r="K94" s="564"/>
      <c r="L94" s="564"/>
      <c r="M94" s="122"/>
      <c r="N94" s="122"/>
      <c r="O94" s="121"/>
      <c r="P94" s="122"/>
      <c r="Q94" s="124"/>
      <c r="R94" s="124"/>
      <c r="S94" s="124"/>
      <c r="T94" s="124"/>
      <c r="U94" s="127"/>
      <c r="V94" s="127"/>
      <c r="W94" s="127"/>
      <c r="X94" s="127"/>
      <c r="Y94" s="364"/>
      <c r="Z94" s="364"/>
      <c r="AA94" s="364"/>
      <c r="AB94" s="364"/>
    </row>
    <row r="95" spans="2:28" ht="12.75" customHeight="1" x14ac:dyDescent="0.2">
      <c r="B95" s="120"/>
      <c r="C95" s="481"/>
      <c r="D95" s="120"/>
      <c r="E95" s="120"/>
      <c r="F95" s="562"/>
      <c r="G95" s="563"/>
      <c r="H95" s="563"/>
      <c r="I95" s="563"/>
      <c r="J95" s="562"/>
      <c r="K95" s="564"/>
      <c r="L95" s="564"/>
      <c r="M95" s="122"/>
      <c r="N95" s="122"/>
      <c r="O95" s="121"/>
      <c r="P95" s="122"/>
      <c r="Q95" s="124"/>
      <c r="R95" s="124"/>
      <c r="S95" s="124"/>
      <c r="T95" s="124"/>
      <c r="U95" s="127"/>
      <c r="V95" s="127"/>
      <c r="W95" s="127"/>
      <c r="X95" s="127"/>
      <c r="Y95" s="364"/>
      <c r="Z95" s="364"/>
      <c r="AA95" s="364"/>
      <c r="AB95" s="364"/>
    </row>
    <row r="96" spans="2:28" ht="12.75" customHeight="1" x14ac:dyDescent="0.2">
      <c r="B96" s="120"/>
      <c r="C96" s="481"/>
      <c r="D96" s="120"/>
      <c r="E96" s="120"/>
      <c r="F96" s="562"/>
      <c r="G96" s="563"/>
      <c r="H96" s="563"/>
      <c r="I96" s="563"/>
      <c r="J96" s="562"/>
      <c r="K96" s="564"/>
      <c r="L96" s="564"/>
      <c r="M96" s="122"/>
      <c r="N96" s="122"/>
      <c r="O96" s="121"/>
      <c r="P96" s="122"/>
      <c r="Q96" s="124"/>
      <c r="R96" s="124"/>
      <c r="S96" s="124"/>
      <c r="T96" s="124"/>
      <c r="U96" s="127"/>
      <c r="V96" s="127"/>
      <c r="W96" s="127"/>
      <c r="X96" s="127"/>
      <c r="Y96" s="364"/>
      <c r="Z96" s="364"/>
      <c r="AA96" s="364"/>
      <c r="AB96" s="364"/>
    </row>
    <row r="97" spans="2:28" ht="12.75" customHeight="1" x14ac:dyDescent="0.2">
      <c r="B97" s="120"/>
      <c r="C97" s="481"/>
      <c r="D97" s="120"/>
      <c r="E97" s="120"/>
      <c r="F97" s="562"/>
      <c r="G97" s="562"/>
      <c r="H97" s="563"/>
      <c r="I97" s="563"/>
      <c r="J97" s="562"/>
      <c r="K97" s="564"/>
      <c r="L97" s="564"/>
      <c r="M97" s="122"/>
      <c r="N97" s="122"/>
      <c r="O97" s="121"/>
      <c r="P97" s="122"/>
      <c r="Q97" s="124"/>
      <c r="R97" s="124"/>
      <c r="S97" s="124"/>
      <c r="T97" s="124"/>
      <c r="U97" s="127"/>
      <c r="V97" s="127"/>
      <c r="W97" s="127"/>
      <c r="X97" s="127"/>
      <c r="Y97" s="364"/>
      <c r="Z97" s="364"/>
      <c r="AA97" s="364"/>
      <c r="AB97" s="364"/>
    </row>
    <row r="98" spans="2:28" ht="12.75" customHeight="1" x14ac:dyDescent="0.2">
      <c r="B98" s="120"/>
      <c r="C98" s="481"/>
      <c r="D98" s="120"/>
      <c r="E98" s="120"/>
      <c r="F98" s="562"/>
      <c r="G98" s="563"/>
      <c r="H98" s="563"/>
      <c r="I98" s="563"/>
      <c r="J98" s="562"/>
      <c r="K98" s="564"/>
      <c r="L98" s="564"/>
      <c r="M98" s="122"/>
      <c r="N98" s="122"/>
      <c r="O98" s="121"/>
      <c r="P98" s="122"/>
      <c r="Q98" s="124"/>
      <c r="R98" s="124"/>
      <c r="S98" s="124"/>
      <c r="T98" s="124"/>
      <c r="U98" s="127"/>
      <c r="V98" s="127"/>
      <c r="W98" s="127"/>
      <c r="X98" s="127"/>
      <c r="Y98" s="364"/>
      <c r="Z98" s="364"/>
      <c r="AA98" s="364"/>
      <c r="AB98" s="364"/>
    </row>
    <row r="99" spans="2:28" ht="12.75" customHeight="1" x14ac:dyDescent="0.2">
      <c r="B99" s="120"/>
      <c r="C99" s="481"/>
      <c r="D99" s="120"/>
      <c r="E99" s="120"/>
      <c r="F99" s="562"/>
      <c r="G99" s="563"/>
      <c r="H99" s="563"/>
      <c r="I99" s="562"/>
      <c r="J99" s="562"/>
      <c r="K99" s="564"/>
      <c r="L99" s="564"/>
      <c r="M99" s="122"/>
      <c r="N99" s="122"/>
      <c r="O99" s="121"/>
      <c r="P99" s="122"/>
      <c r="Q99" s="124"/>
      <c r="R99" s="124"/>
      <c r="S99" s="124"/>
      <c r="T99" s="124"/>
      <c r="U99" s="127"/>
      <c r="V99" s="127"/>
      <c r="W99" s="127"/>
      <c r="X99" s="127"/>
      <c r="Y99" s="364"/>
      <c r="Z99" s="364"/>
      <c r="AA99" s="364"/>
      <c r="AB99" s="364"/>
    </row>
    <row r="100" spans="2:28" ht="12.75" customHeight="1" x14ac:dyDescent="0.2">
      <c r="B100" s="120"/>
      <c r="C100" s="481"/>
      <c r="D100" s="120"/>
      <c r="E100" s="120"/>
      <c r="F100" s="562"/>
      <c r="G100" s="563"/>
      <c r="H100" s="563"/>
      <c r="I100" s="563"/>
      <c r="J100" s="562"/>
      <c r="K100" s="564"/>
      <c r="L100" s="564"/>
      <c r="M100" s="122"/>
      <c r="N100" s="122"/>
      <c r="O100" s="121"/>
      <c r="P100" s="122"/>
      <c r="Q100" s="124"/>
      <c r="R100" s="124"/>
      <c r="S100" s="124"/>
      <c r="T100" s="124"/>
      <c r="U100" s="127"/>
      <c r="V100" s="127"/>
      <c r="W100" s="127"/>
      <c r="X100" s="127"/>
      <c r="Y100" s="364"/>
      <c r="Z100" s="364"/>
      <c r="AA100" s="364"/>
      <c r="AB100" s="364"/>
    </row>
    <row r="101" spans="2:28" ht="12.75" customHeight="1" x14ac:dyDescent="0.2">
      <c r="B101" s="120"/>
      <c r="C101" s="481"/>
      <c r="D101" s="120"/>
      <c r="E101" s="120"/>
      <c r="F101" s="562"/>
      <c r="G101" s="563"/>
      <c r="H101" s="563"/>
      <c r="I101" s="562"/>
      <c r="J101" s="562"/>
      <c r="K101" s="564"/>
      <c r="L101" s="564"/>
      <c r="M101" s="122"/>
      <c r="N101" s="122"/>
      <c r="O101" s="121"/>
      <c r="P101" s="122"/>
      <c r="Q101" s="124"/>
      <c r="R101" s="124"/>
      <c r="S101" s="124"/>
      <c r="T101" s="124"/>
      <c r="U101" s="127"/>
      <c r="V101" s="127"/>
      <c r="W101" s="127"/>
      <c r="X101" s="127"/>
      <c r="Y101" s="364"/>
      <c r="Z101" s="364"/>
      <c r="AA101" s="364"/>
      <c r="AB101" s="364"/>
    </row>
    <row r="102" spans="2:28" ht="12.75" customHeight="1" x14ac:dyDescent="0.2">
      <c r="B102" s="120"/>
      <c r="C102" s="481"/>
      <c r="D102" s="120"/>
      <c r="E102" s="120"/>
      <c r="F102" s="562"/>
      <c r="G102" s="562"/>
      <c r="H102" s="563"/>
      <c r="I102" s="563"/>
      <c r="J102" s="562"/>
      <c r="K102" s="564"/>
      <c r="L102" s="564"/>
      <c r="M102" s="122"/>
      <c r="N102" s="122"/>
      <c r="O102" s="121"/>
      <c r="P102" s="122"/>
      <c r="Q102" s="124"/>
      <c r="R102" s="124"/>
      <c r="S102" s="124"/>
      <c r="T102" s="124"/>
      <c r="U102" s="127"/>
      <c r="V102" s="127"/>
      <c r="W102" s="127"/>
      <c r="X102" s="127"/>
      <c r="Y102" s="364"/>
      <c r="Z102" s="364"/>
      <c r="AA102" s="364"/>
      <c r="AB102" s="364"/>
    </row>
    <row r="103" spans="2:28" ht="12.75" customHeight="1" x14ac:dyDescent="0.2">
      <c r="B103" s="120"/>
      <c r="C103" s="481"/>
      <c r="D103" s="120"/>
      <c r="E103" s="120"/>
      <c r="F103" s="562"/>
      <c r="G103" s="563"/>
      <c r="H103" s="563"/>
      <c r="I103" s="563"/>
      <c r="J103" s="562"/>
      <c r="K103" s="564"/>
      <c r="L103" s="564"/>
      <c r="M103" s="122"/>
      <c r="N103" s="122"/>
      <c r="O103" s="121"/>
      <c r="P103" s="122"/>
      <c r="Q103" s="124"/>
      <c r="R103" s="124"/>
      <c r="S103" s="124"/>
      <c r="T103" s="124"/>
      <c r="U103" s="127"/>
      <c r="V103" s="127"/>
      <c r="W103" s="127"/>
      <c r="X103" s="127"/>
      <c r="Y103" s="364"/>
      <c r="Z103" s="364"/>
      <c r="AA103" s="364"/>
      <c r="AB103" s="364"/>
    </row>
    <row r="104" spans="2:28" ht="12.75" customHeight="1" x14ac:dyDescent="0.2">
      <c r="B104" s="120"/>
      <c r="C104" s="481"/>
      <c r="D104" s="120"/>
      <c r="E104" s="120"/>
      <c r="F104" s="562"/>
      <c r="G104" s="563"/>
      <c r="H104" s="563"/>
      <c r="I104" s="563"/>
      <c r="J104" s="562"/>
      <c r="K104" s="564"/>
      <c r="L104" s="564"/>
      <c r="M104" s="122"/>
      <c r="N104" s="122"/>
      <c r="O104" s="121"/>
      <c r="P104" s="122"/>
      <c r="Q104" s="124"/>
      <c r="R104" s="124"/>
      <c r="S104" s="124"/>
      <c r="T104" s="124"/>
      <c r="U104" s="127"/>
      <c r="V104" s="127"/>
      <c r="W104" s="127"/>
      <c r="X104" s="127"/>
      <c r="Y104" s="364"/>
      <c r="Z104" s="364"/>
      <c r="AA104" s="364"/>
      <c r="AB104" s="364"/>
    </row>
    <row r="105" spans="2:28" ht="12.75" customHeight="1" x14ac:dyDescent="0.2">
      <c r="B105" s="120"/>
      <c r="C105" s="481"/>
      <c r="D105" s="120"/>
      <c r="E105" s="120"/>
      <c r="F105" s="562"/>
      <c r="G105" s="563"/>
      <c r="H105" s="563"/>
      <c r="I105" s="563"/>
      <c r="J105" s="562"/>
      <c r="K105" s="564"/>
      <c r="L105" s="564"/>
      <c r="M105" s="122"/>
      <c r="N105" s="122"/>
      <c r="O105" s="121"/>
      <c r="P105" s="122"/>
      <c r="Q105" s="124"/>
      <c r="R105" s="124"/>
      <c r="S105" s="124"/>
      <c r="T105" s="124"/>
      <c r="U105" s="127"/>
      <c r="V105" s="127"/>
      <c r="W105" s="127"/>
      <c r="X105" s="127"/>
      <c r="Y105" s="364"/>
      <c r="Z105" s="364"/>
      <c r="AA105" s="364"/>
      <c r="AB105" s="364"/>
    </row>
    <row r="106" spans="2:28" ht="12.75" customHeight="1" x14ac:dyDescent="0.2">
      <c r="B106" s="120"/>
      <c r="C106" s="481"/>
      <c r="D106" s="120"/>
      <c r="E106" s="120"/>
      <c r="F106" s="563"/>
      <c r="G106" s="562"/>
      <c r="H106" s="563"/>
      <c r="I106" s="563"/>
      <c r="J106" s="562"/>
      <c r="K106" s="564"/>
      <c r="L106" s="564"/>
      <c r="M106" s="122"/>
      <c r="N106" s="122"/>
      <c r="O106" s="121"/>
      <c r="P106" s="122"/>
      <c r="Q106" s="124"/>
      <c r="R106" s="124"/>
      <c r="S106" s="124"/>
      <c r="T106" s="124"/>
      <c r="U106" s="127"/>
      <c r="V106" s="127"/>
      <c r="W106" s="127"/>
      <c r="X106" s="127"/>
      <c r="Y106" s="364"/>
      <c r="Z106" s="364"/>
      <c r="AA106" s="364"/>
      <c r="AB106" s="364"/>
    </row>
    <row r="107" spans="2:28" ht="12.75" customHeight="1" x14ac:dyDescent="0.2">
      <c r="B107" s="120"/>
      <c r="C107" s="481"/>
      <c r="D107" s="120"/>
      <c r="E107" s="120"/>
      <c r="F107" s="562"/>
      <c r="G107" s="563"/>
      <c r="H107" s="563"/>
      <c r="I107" s="563"/>
      <c r="J107" s="562"/>
      <c r="K107" s="564"/>
      <c r="L107" s="564"/>
      <c r="M107" s="122"/>
      <c r="N107" s="122"/>
      <c r="O107" s="121"/>
      <c r="P107" s="122"/>
      <c r="Q107" s="124"/>
      <c r="R107" s="124"/>
      <c r="S107" s="124"/>
      <c r="T107" s="124"/>
      <c r="U107" s="127"/>
      <c r="V107" s="127"/>
      <c r="W107" s="127"/>
      <c r="X107" s="127"/>
      <c r="Y107" s="364"/>
      <c r="Z107" s="364"/>
      <c r="AA107" s="364"/>
      <c r="AB107" s="364"/>
    </row>
    <row r="108" spans="2:28" ht="12.75" customHeight="1" x14ac:dyDescent="0.2">
      <c r="B108" s="120"/>
      <c r="C108" s="481"/>
      <c r="D108" s="120"/>
      <c r="E108" s="120"/>
      <c r="F108" s="562"/>
      <c r="G108" s="563"/>
      <c r="H108" s="563"/>
      <c r="I108" s="563"/>
      <c r="J108" s="562"/>
      <c r="K108" s="564"/>
      <c r="L108" s="564"/>
      <c r="M108" s="122"/>
      <c r="N108" s="122"/>
      <c r="O108" s="121"/>
      <c r="P108" s="122"/>
      <c r="Q108" s="124"/>
      <c r="R108" s="124"/>
      <c r="S108" s="124"/>
      <c r="T108" s="124"/>
      <c r="U108" s="127"/>
      <c r="V108" s="127"/>
      <c r="W108" s="127"/>
      <c r="X108" s="127"/>
      <c r="Y108" s="364"/>
      <c r="Z108" s="364"/>
      <c r="AA108" s="364"/>
      <c r="AB108" s="364"/>
    </row>
    <row r="109" spans="2:28" ht="12.75" customHeight="1" x14ac:dyDescent="0.2">
      <c r="B109" s="120"/>
      <c r="C109" s="481"/>
      <c r="D109" s="120"/>
      <c r="E109" s="120"/>
      <c r="F109" s="562"/>
      <c r="G109" s="563"/>
      <c r="H109" s="562"/>
      <c r="I109" s="562"/>
      <c r="J109" s="562"/>
      <c r="K109" s="564"/>
      <c r="L109" s="564"/>
      <c r="M109" s="122"/>
      <c r="N109" s="122"/>
      <c r="O109" s="121"/>
      <c r="P109" s="122"/>
      <c r="Q109" s="124"/>
      <c r="R109" s="124"/>
      <c r="S109" s="124"/>
      <c r="T109" s="124"/>
      <c r="U109" s="127"/>
      <c r="V109" s="127"/>
      <c r="W109" s="127"/>
      <c r="X109" s="127"/>
      <c r="Y109" s="364"/>
      <c r="Z109" s="364"/>
      <c r="AA109" s="364"/>
      <c r="AB109" s="364"/>
    </row>
    <row r="110" spans="2:28" ht="12.75" customHeight="1" x14ac:dyDescent="0.2">
      <c r="B110" s="120"/>
      <c r="C110" s="481"/>
      <c r="D110" s="120"/>
      <c r="E110" s="120"/>
      <c r="F110" s="562"/>
      <c r="G110" s="563"/>
      <c r="H110" s="563"/>
      <c r="I110" s="562"/>
      <c r="J110" s="562"/>
      <c r="K110" s="564"/>
      <c r="L110" s="564"/>
      <c r="M110" s="122"/>
      <c r="N110" s="122"/>
      <c r="O110" s="121"/>
      <c r="P110" s="122"/>
      <c r="Q110" s="124"/>
      <c r="R110" s="124"/>
      <c r="S110" s="124"/>
      <c r="T110" s="124"/>
      <c r="U110" s="127"/>
      <c r="V110" s="127"/>
      <c r="W110" s="127"/>
      <c r="X110" s="127"/>
      <c r="Y110" s="364"/>
      <c r="Z110" s="364"/>
      <c r="AA110" s="364"/>
      <c r="AB110" s="364"/>
    </row>
    <row r="111" spans="2:28" ht="12.75" customHeight="1" x14ac:dyDescent="0.2">
      <c r="B111" s="120"/>
      <c r="C111" s="481"/>
      <c r="D111" s="120"/>
      <c r="E111" s="120"/>
      <c r="F111" s="562"/>
      <c r="G111" s="563"/>
      <c r="H111" s="562"/>
      <c r="I111" s="562"/>
      <c r="J111" s="562"/>
      <c r="K111" s="564"/>
      <c r="L111" s="564"/>
      <c r="M111" s="122"/>
      <c r="N111" s="122"/>
      <c r="O111" s="121"/>
      <c r="P111" s="122"/>
      <c r="Q111" s="124"/>
      <c r="R111" s="124"/>
      <c r="S111" s="124"/>
      <c r="T111" s="124"/>
      <c r="U111" s="127"/>
      <c r="V111" s="127"/>
      <c r="W111" s="127"/>
      <c r="X111" s="127"/>
      <c r="Y111" s="364"/>
      <c r="Z111" s="364"/>
      <c r="AA111" s="364"/>
      <c r="AB111" s="364"/>
    </row>
    <row r="112" spans="2:28" ht="12.75" customHeight="1" x14ac:dyDescent="0.2">
      <c r="B112" s="120"/>
      <c r="C112" s="481"/>
      <c r="D112" s="120"/>
      <c r="E112" s="120"/>
      <c r="F112" s="562"/>
      <c r="G112" s="563"/>
      <c r="H112" s="563"/>
      <c r="I112" s="562"/>
      <c r="J112" s="562"/>
      <c r="K112" s="564"/>
      <c r="L112" s="564"/>
      <c r="M112" s="122"/>
      <c r="N112" s="122"/>
      <c r="O112" s="121"/>
      <c r="P112" s="122"/>
      <c r="Q112" s="124"/>
      <c r="R112" s="124"/>
      <c r="S112" s="124"/>
      <c r="T112" s="124"/>
      <c r="U112" s="127"/>
      <c r="V112" s="127"/>
      <c r="W112" s="127"/>
      <c r="X112" s="127"/>
      <c r="Y112" s="364"/>
      <c r="Z112" s="364"/>
      <c r="AA112" s="364"/>
      <c r="AB112" s="364"/>
    </row>
    <row r="113" spans="2:28" ht="12.75" customHeight="1" x14ac:dyDescent="0.2">
      <c r="B113" s="120"/>
      <c r="C113" s="481"/>
      <c r="D113" s="120"/>
      <c r="E113" s="120"/>
      <c r="F113" s="562"/>
      <c r="G113" s="562"/>
      <c r="H113" s="563"/>
      <c r="I113" s="562"/>
      <c r="J113" s="562"/>
      <c r="K113" s="564"/>
      <c r="L113" s="564"/>
      <c r="M113" s="122"/>
      <c r="N113" s="122"/>
      <c r="O113" s="121"/>
      <c r="P113" s="122"/>
      <c r="Q113" s="124"/>
      <c r="R113" s="124"/>
      <c r="S113" s="124"/>
      <c r="T113" s="124"/>
      <c r="U113" s="127"/>
      <c r="V113" s="127"/>
      <c r="W113" s="127"/>
      <c r="X113" s="127"/>
      <c r="Y113" s="364"/>
      <c r="Z113" s="364"/>
      <c r="AA113" s="364"/>
      <c r="AB113" s="364"/>
    </row>
    <row r="114" spans="2:28" ht="12.75" customHeight="1" x14ac:dyDescent="0.2">
      <c r="B114" s="120"/>
      <c r="C114" s="481"/>
      <c r="D114" s="120"/>
      <c r="E114" s="120"/>
      <c r="F114" s="562"/>
      <c r="G114" s="563"/>
      <c r="H114" s="562"/>
      <c r="I114" s="563"/>
      <c r="J114" s="562"/>
      <c r="K114" s="564"/>
      <c r="L114" s="564"/>
      <c r="M114" s="122"/>
      <c r="N114" s="122"/>
      <c r="O114" s="121"/>
      <c r="P114" s="122"/>
      <c r="Q114" s="124"/>
      <c r="R114" s="124"/>
      <c r="S114" s="124"/>
      <c r="T114" s="124"/>
      <c r="U114" s="127"/>
      <c r="V114" s="127"/>
      <c r="W114" s="127"/>
      <c r="X114" s="127"/>
      <c r="Y114" s="364"/>
      <c r="Z114" s="364"/>
      <c r="AA114" s="364"/>
      <c r="AB114" s="364"/>
    </row>
    <row r="115" spans="2:28" ht="12.75" customHeight="1" x14ac:dyDescent="0.2">
      <c r="B115" s="120"/>
      <c r="C115" s="481"/>
      <c r="D115" s="120"/>
      <c r="E115" s="120"/>
      <c r="F115" s="562"/>
      <c r="G115" s="563"/>
      <c r="H115" s="563"/>
      <c r="I115" s="563"/>
      <c r="J115" s="562"/>
      <c r="K115" s="564"/>
      <c r="L115" s="564"/>
      <c r="M115" s="122"/>
      <c r="N115" s="122"/>
      <c r="O115" s="121"/>
      <c r="P115" s="122"/>
      <c r="Q115" s="124"/>
      <c r="R115" s="124"/>
      <c r="S115" s="124"/>
      <c r="T115" s="124"/>
      <c r="U115" s="127"/>
      <c r="V115" s="127"/>
      <c r="W115" s="127"/>
      <c r="X115" s="127"/>
      <c r="Y115" s="364"/>
      <c r="Z115" s="364"/>
      <c r="AA115" s="364"/>
      <c r="AB115" s="364"/>
    </row>
    <row r="116" spans="2:28" ht="12.75" customHeight="1" x14ac:dyDescent="0.2">
      <c r="B116" s="120"/>
      <c r="C116" s="481"/>
      <c r="D116" s="120"/>
      <c r="E116" s="120"/>
      <c r="F116" s="562"/>
      <c r="G116" s="562"/>
      <c r="H116" s="562"/>
      <c r="I116" s="563"/>
      <c r="J116" s="562"/>
      <c r="K116" s="564"/>
      <c r="L116" s="564"/>
      <c r="M116" s="122"/>
      <c r="N116" s="122"/>
      <c r="O116" s="121"/>
      <c r="P116" s="122"/>
      <c r="Q116" s="124"/>
      <c r="R116" s="124"/>
      <c r="S116" s="124"/>
      <c r="T116" s="124"/>
      <c r="U116" s="127"/>
      <c r="V116" s="127"/>
      <c r="W116" s="127"/>
      <c r="X116" s="127"/>
      <c r="Y116" s="364"/>
      <c r="Z116" s="364"/>
      <c r="AA116" s="364"/>
      <c r="AB116" s="364"/>
    </row>
    <row r="117" spans="2:28" ht="12.75" customHeight="1" x14ac:dyDescent="0.2">
      <c r="B117" s="120"/>
      <c r="C117" s="481"/>
      <c r="D117" s="120"/>
      <c r="E117" s="120"/>
      <c r="F117" s="562"/>
      <c r="G117" s="563"/>
      <c r="H117" s="563"/>
      <c r="I117" s="563"/>
      <c r="J117" s="562"/>
      <c r="K117" s="564"/>
      <c r="L117" s="564"/>
      <c r="M117" s="122"/>
      <c r="N117" s="122"/>
      <c r="O117" s="121"/>
      <c r="P117" s="122"/>
      <c r="Q117" s="124"/>
      <c r="R117" s="124"/>
      <c r="S117" s="124"/>
      <c r="T117" s="124"/>
      <c r="U117" s="127"/>
      <c r="V117" s="127"/>
      <c r="W117" s="127"/>
      <c r="X117" s="127"/>
      <c r="Y117" s="364"/>
      <c r="Z117" s="364"/>
      <c r="AA117" s="364"/>
      <c r="AB117" s="364"/>
    </row>
    <row r="118" spans="2:28" ht="12.75" customHeight="1" x14ac:dyDescent="0.2">
      <c r="B118" s="120"/>
      <c r="C118" s="481"/>
      <c r="D118" s="120"/>
      <c r="E118" s="120"/>
      <c r="F118" s="562"/>
      <c r="G118" s="562"/>
      <c r="H118" s="563"/>
      <c r="I118" s="563"/>
      <c r="J118" s="562"/>
      <c r="K118" s="564"/>
      <c r="L118" s="564"/>
      <c r="M118" s="122"/>
      <c r="N118" s="122"/>
      <c r="O118" s="121"/>
      <c r="P118" s="122"/>
      <c r="Q118" s="124"/>
      <c r="R118" s="124"/>
      <c r="S118" s="124"/>
      <c r="T118" s="124"/>
      <c r="U118" s="127"/>
      <c r="V118" s="127"/>
      <c r="W118" s="127"/>
      <c r="X118" s="127"/>
      <c r="Y118" s="364"/>
      <c r="Z118" s="364"/>
      <c r="AA118" s="364"/>
      <c r="AB118" s="364"/>
    </row>
    <row r="119" spans="2:28" ht="12.75" customHeight="1" x14ac:dyDescent="0.2">
      <c r="B119" s="120"/>
      <c r="C119" s="481"/>
      <c r="D119" s="120"/>
      <c r="E119" s="120"/>
      <c r="F119" s="562"/>
      <c r="G119" s="563"/>
      <c r="H119" s="563"/>
      <c r="I119" s="563"/>
      <c r="J119" s="562"/>
      <c r="K119" s="564"/>
      <c r="L119" s="564"/>
      <c r="M119" s="122"/>
      <c r="N119" s="122"/>
      <c r="O119" s="121"/>
      <c r="P119" s="122"/>
      <c r="Q119" s="124"/>
      <c r="R119" s="124"/>
      <c r="S119" s="124"/>
      <c r="T119" s="124"/>
      <c r="U119" s="127"/>
      <c r="V119" s="127"/>
      <c r="W119" s="127"/>
      <c r="X119" s="127"/>
      <c r="Y119" s="364"/>
      <c r="Z119" s="364"/>
      <c r="AA119" s="364"/>
      <c r="AB119" s="364"/>
    </row>
    <row r="120" spans="2:28" ht="12.75" customHeight="1" x14ac:dyDescent="0.2">
      <c r="B120" s="120"/>
      <c r="C120" s="481"/>
      <c r="D120" s="120"/>
      <c r="E120" s="120"/>
      <c r="F120" s="562"/>
      <c r="G120" s="563"/>
      <c r="H120" s="563"/>
      <c r="I120" s="563"/>
      <c r="J120" s="562"/>
      <c r="K120" s="564"/>
      <c r="L120" s="564"/>
      <c r="M120" s="122"/>
      <c r="N120" s="122"/>
      <c r="O120" s="121"/>
      <c r="P120" s="122"/>
      <c r="Q120" s="124"/>
      <c r="R120" s="124"/>
      <c r="S120" s="124"/>
      <c r="T120" s="124"/>
      <c r="U120" s="127"/>
      <c r="V120" s="127"/>
      <c r="W120" s="127"/>
      <c r="X120" s="127"/>
      <c r="Y120" s="364"/>
      <c r="Z120" s="364"/>
      <c r="AA120" s="364"/>
      <c r="AB120" s="364"/>
    </row>
    <row r="121" spans="2:28" ht="12.75" customHeight="1" x14ac:dyDescent="0.2">
      <c r="B121" s="120"/>
      <c r="C121" s="481"/>
      <c r="D121" s="120"/>
      <c r="E121" s="120"/>
      <c r="F121" s="562"/>
      <c r="G121" s="562"/>
      <c r="H121" s="563"/>
      <c r="I121" s="563"/>
      <c r="J121" s="562"/>
      <c r="K121" s="564"/>
      <c r="L121" s="564"/>
      <c r="M121" s="122"/>
      <c r="N121" s="122"/>
      <c r="O121" s="121"/>
      <c r="P121" s="122"/>
      <c r="Q121" s="124"/>
      <c r="R121" s="124"/>
      <c r="S121" s="124"/>
      <c r="T121" s="124"/>
      <c r="U121" s="127"/>
      <c r="V121" s="127"/>
      <c r="W121" s="127"/>
      <c r="X121" s="127"/>
      <c r="Y121" s="364"/>
      <c r="Z121" s="364"/>
      <c r="AA121" s="364"/>
      <c r="AB121" s="364"/>
    </row>
    <row r="122" spans="2:28" ht="12.75" customHeight="1" x14ac:dyDescent="0.2">
      <c r="B122" s="120"/>
      <c r="C122" s="481"/>
      <c r="D122" s="120"/>
      <c r="E122" s="120"/>
      <c r="F122" s="562"/>
      <c r="G122" s="563"/>
      <c r="H122" s="563"/>
      <c r="I122" s="563"/>
      <c r="J122" s="562"/>
      <c r="K122" s="564"/>
      <c r="L122" s="564"/>
      <c r="M122" s="122"/>
      <c r="N122" s="122"/>
      <c r="O122" s="121"/>
      <c r="P122" s="122"/>
      <c r="Q122" s="124"/>
      <c r="R122" s="124"/>
      <c r="S122" s="124"/>
      <c r="T122" s="124"/>
      <c r="U122" s="127"/>
      <c r="V122" s="127"/>
      <c r="W122" s="127"/>
      <c r="X122" s="127"/>
      <c r="Y122" s="364"/>
      <c r="Z122" s="364"/>
      <c r="AA122" s="364"/>
      <c r="AB122" s="364"/>
    </row>
    <row r="123" spans="2:28" ht="12.75" customHeight="1" x14ac:dyDescent="0.2">
      <c r="B123" s="120"/>
      <c r="C123" s="481"/>
      <c r="D123" s="120"/>
      <c r="E123" s="120"/>
      <c r="F123" s="562"/>
      <c r="G123" s="563"/>
      <c r="H123" s="563"/>
      <c r="I123" s="563"/>
      <c r="J123" s="562"/>
      <c r="K123" s="564"/>
      <c r="L123" s="564"/>
      <c r="M123" s="122"/>
      <c r="N123" s="122"/>
      <c r="O123" s="121"/>
      <c r="P123" s="122"/>
      <c r="Q123" s="124"/>
      <c r="R123" s="124"/>
      <c r="S123" s="124"/>
      <c r="T123" s="124"/>
      <c r="U123" s="127"/>
      <c r="V123" s="127"/>
      <c r="W123" s="127"/>
      <c r="X123" s="127"/>
      <c r="Y123" s="364"/>
      <c r="Z123" s="364"/>
      <c r="AA123" s="364"/>
      <c r="AB123" s="364"/>
    </row>
    <row r="124" spans="2:28" ht="12.75" customHeight="1" x14ac:dyDescent="0.2">
      <c r="B124" s="120"/>
      <c r="C124" s="481"/>
      <c r="D124" s="120"/>
      <c r="E124" s="120"/>
      <c r="F124" s="562"/>
      <c r="G124" s="563"/>
      <c r="H124" s="563"/>
      <c r="I124" s="563"/>
      <c r="J124" s="562"/>
      <c r="K124" s="564"/>
      <c r="L124" s="564"/>
      <c r="M124" s="122"/>
      <c r="N124" s="122"/>
      <c r="O124" s="121"/>
      <c r="P124" s="122"/>
      <c r="Q124" s="124"/>
      <c r="R124" s="124"/>
      <c r="S124" s="124"/>
      <c r="T124" s="124"/>
      <c r="U124" s="127"/>
      <c r="V124" s="127"/>
      <c r="W124" s="127"/>
      <c r="X124" s="127"/>
      <c r="Y124" s="364"/>
      <c r="Z124" s="364"/>
      <c r="AA124" s="364"/>
      <c r="AB124" s="364"/>
    </row>
    <row r="125" spans="2:28" ht="12.75" customHeight="1" x14ac:dyDescent="0.2">
      <c r="B125" s="120"/>
      <c r="C125" s="481"/>
      <c r="D125" s="120"/>
      <c r="E125" s="120"/>
      <c r="F125" s="562"/>
      <c r="G125" s="562"/>
      <c r="H125" s="563"/>
      <c r="I125" s="563"/>
      <c r="J125" s="562"/>
      <c r="K125" s="564"/>
      <c r="L125" s="564"/>
      <c r="M125" s="122"/>
      <c r="N125" s="122"/>
      <c r="O125" s="121"/>
      <c r="P125" s="122"/>
      <c r="Q125" s="124"/>
      <c r="R125" s="124"/>
      <c r="S125" s="124"/>
      <c r="T125" s="124"/>
      <c r="U125" s="127"/>
      <c r="V125" s="127"/>
      <c r="W125" s="127"/>
      <c r="X125" s="127"/>
      <c r="Y125" s="364"/>
      <c r="Z125" s="364"/>
      <c r="AA125" s="364"/>
      <c r="AB125" s="364"/>
    </row>
    <row r="126" spans="2:28" ht="12.75" customHeight="1" x14ac:dyDescent="0.2">
      <c r="B126" s="120"/>
      <c r="C126" s="481"/>
      <c r="D126" s="120"/>
      <c r="E126" s="120"/>
      <c r="F126" s="562"/>
      <c r="G126" s="562"/>
      <c r="H126" s="562"/>
      <c r="I126" s="563"/>
      <c r="J126" s="562"/>
      <c r="K126" s="564"/>
      <c r="L126" s="564"/>
      <c r="M126" s="122"/>
      <c r="N126" s="122"/>
      <c r="O126" s="121"/>
      <c r="P126" s="122"/>
      <c r="Q126" s="124"/>
      <c r="R126" s="124"/>
      <c r="S126" s="124"/>
      <c r="T126" s="124"/>
      <c r="U126" s="127"/>
      <c r="V126" s="127"/>
      <c r="W126" s="127"/>
      <c r="X126" s="127"/>
      <c r="Y126" s="364"/>
      <c r="Z126" s="364"/>
      <c r="AA126" s="364"/>
      <c r="AB126" s="364"/>
    </row>
    <row r="127" spans="2:28" ht="12.75" customHeight="1" x14ac:dyDescent="0.2">
      <c r="B127" s="120"/>
      <c r="C127" s="481"/>
      <c r="D127" s="120"/>
      <c r="E127" s="120"/>
      <c r="F127" s="562"/>
      <c r="G127" s="563"/>
      <c r="H127" s="563"/>
      <c r="I127" s="563"/>
      <c r="J127" s="562"/>
      <c r="K127" s="564"/>
      <c r="L127" s="564"/>
      <c r="M127" s="122"/>
      <c r="N127" s="122"/>
      <c r="O127" s="121"/>
      <c r="P127" s="122"/>
      <c r="Q127" s="124"/>
      <c r="R127" s="124"/>
      <c r="S127" s="124"/>
      <c r="T127" s="124"/>
      <c r="U127" s="127"/>
      <c r="V127" s="127"/>
      <c r="W127" s="127"/>
      <c r="X127" s="127"/>
      <c r="Y127" s="364"/>
      <c r="Z127" s="364"/>
      <c r="AA127" s="364"/>
      <c r="AB127" s="364"/>
    </row>
    <row r="128" spans="2:28" ht="12.75" customHeight="1" x14ac:dyDescent="0.2">
      <c r="B128" s="120"/>
      <c r="C128" s="481"/>
      <c r="D128" s="120"/>
      <c r="E128" s="120"/>
      <c r="F128" s="562"/>
      <c r="G128" s="563"/>
      <c r="H128" s="563"/>
      <c r="I128" s="563"/>
      <c r="J128" s="562"/>
      <c r="K128" s="564"/>
      <c r="L128" s="564"/>
      <c r="M128" s="122"/>
      <c r="N128" s="122"/>
      <c r="O128" s="121"/>
      <c r="P128" s="122"/>
      <c r="Q128" s="124"/>
      <c r="R128" s="124"/>
      <c r="S128" s="124"/>
      <c r="T128" s="124"/>
      <c r="U128" s="127"/>
      <c r="V128" s="127"/>
      <c r="W128" s="127"/>
      <c r="X128" s="127"/>
      <c r="Y128" s="364"/>
      <c r="Z128" s="364"/>
      <c r="AA128" s="364"/>
      <c r="AB128" s="364"/>
    </row>
    <row r="129" spans="2:28" ht="12.75" customHeight="1" x14ac:dyDescent="0.2">
      <c r="B129" s="120"/>
      <c r="C129" s="481"/>
      <c r="D129" s="120"/>
      <c r="E129" s="120"/>
      <c r="F129" s="562"/>
      <c r="G129" s="563"/>
      <c r="H129" s="563"/>
      <c r="I129" s="563"/>
      <c r="J129" s="562"/>
      <c r="K129" s="564"/>
      <c r="L129" s="564"/>
      <c r="M129" s="122"/>
      <c r="N129" s="122"/>
      <c r="O129" s="121"/>
      <c r="P129" s="122"/>
      <c r="Q129" s="124"/>
      <c r="R129" s="124"/>
      <c r="S129" s="124"/>
      <c r="T129" s="124"/>
      <c r="U129" s="127"/>
      <c r="V129" s="127"/>
      <c r="W129" s="127"/>
      <c r="X129" s="127"/>
      <c r="Y129" s="364"/>
      <c r="Z129" s="364"/>
      <c r="AA129" s="364"/>
      <c r="AB129" s="364"/>
    </row>
    <row r="130" spans="2:28" ht="12.75" customHeight="1" x14ac:dyDescent="0.2">
      <c r="B130" s="120"/>
      <c r="C130" s="481"/>
      <c r="D130" s="120"/>
      <c r="E130" s="120"/>
      <c r="F130" s="562"/>
      <c r="G130" s="563"/>
      <c r="H130" s="563"/>
      <c r="I130" s="563"/>
      <c r="J130" s="562"/>
      <c r="K130" s="564"/>
      <c r="L130" s="564"/>
      <c r="M130" s="122"/>
      <c r="N130" s="122"/>
      <c r="O130" s="121"/>
      <c r="P130" s="122"/>
      <c r="Q130" s="124"/>
      <c r="R130" s="124"/>
      <c r="S130" s="124"/>
      <c r="T130" s="124"/>
      <c r="U130" s="127"/>
      <c r="V130" s="127"/>
      <c r="W130" s="127"/>
      <c r="X130" s="127"/>
      <c r="Y130" s="364"/>
      <c r="Z130" s="364"/>
      <c r="AA130" s="364"/>
      <c r="AB130" s="364"/>
    </row>
    <row r="131" spans="2:28" ht="12.75" customHeight="1" x14ac:dyDescent="0.2">
      <c r="B131" s="120"/>
      <c r="C131" s="481"/>
      <c r="D131" s="120"/>
      <c r="E131" s="120"/>
      <c r="F131" s="562"/>
      <c r="G131" s="562"/>
      <c r="H131" s="562"/>
      <c r="I131" s="562"/>
      <c r="J131" s="562"/>
      <c r="K131" s="564"/>
      <c r="L131" s="564"/>
      <c r="M131" s="122"/>
      <c r="N131" s="122"/>
      <c r="O131" s="121"/>
      <c r="P131" s="122"/>
      <c r="Q131" s="124"/>
      <c r="R131" s="124"/>
      <c r="S131" s="124"/>
      <c r="T131" s="124"/>
      <c r="U131" s="127"/>
      <c r="V131" s="127"/>
      <c r="W131" s="127"/>
      <c r="X131" s="127"/>
      <c r="Y131" s="364"/>
      <c r="Z131" s="364"/>
      <c r="AA131" s="364"/>
      <c r="AB131" s="364"/>
    </row>
    <row r="132" spans="2:28" ht="12.75" customHeight="1" x14ac:dyDescent="0.2">
      <c r="B132" s="120"/>
      <c r="C132" s="481"/>
      <c r="D132" s="120"/>
      <c r="E132" s="120"/>
      <c r="F132" s="562"/>
      <c r="G132" s="563"/>
      <c r="H132" s="563"/>
      <c r="I132" s="563"/>
      <c r="J132" s="562"/>
      <c r="K132" s="564"/>
      <c r="L132" s="564"/>
      <c r="M132" s="122"/>
      <c r="N132" s="122"/>
      <c r="O132" s="121"/>
      <c r="P132" s="122"/>
      <c r="Q132" s="124"/>
      <c r="R132" s="124"/>
      <c r="S132" s="124"/>
      <c r="T132" s="124"/>
      <c r="U132" s="127"/>
      <c r="V132" s="127"/>
      <c r="W132" s="127"/>
      <c r="X132" s="127"/>
      <c r="Y132" s="364"/>
      <c r="Z132" s="364"/>
      <c r="AA132" s="364"/>
      <c r="AB132" s="364"/>
    </row>
    <row r="133" spans="2:28" ht="12.75" customHeight="1" x14ac:dyDescent="0.2">
      <c r="B133" s="120"/>
      <c r="C133" s="481"/>
      <c r="D133" s="120"/>
      <c r="E133" s="120"/>
      <c r="F133" s="562"/>
      <c r="G133" s="563"/>
      <c r="H133" s="563"/>
      <c r="I133" s="563"/>
      <c r="J133" s="562"/>
      <c r="K133" s="564"/>
      <c r="L133" s="564"/>
      <c r="M133" s="122"/>
      <c r="N133" s="122"/>
      <c r="O133" s="121"/>
      <c r="P133" s="122"/>
      <c r="Q133" s="124"/>
      <c r="R133" s="124"/>
      <c r="S133" s="124"/>
      <c r="T133" s="124"/>
      <c r="U133" s="127"/>
      <c r="V133" s="127"/>
      <c r="W133" s="127"/>
      <c r="X133" s="127"/>
      <c r="Y133" s="364"/>
      <c r="Z133" s="364"/>
      <c r="AA133" s="364"/>
      <c r="AB133" s="364"/>
    </row>
    <row r="134" spans="2:28" ht="12.75" customHeight="1" x14ac:dyDescent="0.2">
      <c r="B134" s="120"/>
      <c r="C134" s="481"/>
      <c r="D134" s="120"/>
      <c r="E134" s="120"/>
      <c r="F134" s="562"/>
      <c r="G134" s="563"/>
      <c r="H134" s="563"/>
      <c r="I134" s="563"/>
      <c r="J134" s="562"/>
      <c r="K134" s="564"/>
      <c r="L134" s="564"/>
      <c r="M134" s="122"/>
      <c r="N134" s="122"/>
      <c r="O134" s="121"/>
      <c r="P134" s="122"/>
      <c r="Q134" s="124"/>
      <c r="R134" s="124"/>
      <c r="S134" s="124"/>
      <c r="T134" s="124"/>
      <c r="U134" s="127"/>
      <c r="V134" s="127"/>
      <c r="W134" s="127"/>
      <c r="X134" s="127"/>
      <c r="Y134" s="364"/>
      <c r="Z134" s="364"/>
      <c r="AA134" s="364"/>
      <c r="AB134" s="364"/>
    </row>
    <row r="135" spans="2:28" ht="12.75" customHeight="1" x14ac:dyDescent="0.2">
      <c r="B135" s="120"/>
      <c r="C135" s="481"/>
      <c r="D135" s="120"/>
      <c r="E135" s="120"/>
      <c r="F135" s="562"/>
      <c r="G135" s="563"/>
      <c r="H135" s="563"/>
      <c r="I135" s="563"/>
      <c r="J135" s="562"/>
      <c r="K135" s="564"/>
      <c r="L135" s="564"/>
      <c r="M135" s="122"/>
      <c r="N135" s="122"/>
      <c r="O135" s="121"/>
      <c r="P135" s="122"/>
      <c r="Q135" s="124"/>
      <c r="R135" s="124"/>
      <c r="S135" s="124"/>
      <c r="T135" s="124"/>
      <c r="U135" s="127"/>
      <c r="V135" s="127"/>
      <c r="W135" s="127"/>
      <c r="X135" s="127"/>
      <c r="Y135" s="364"/>
      <c r="Z135" s="364"/>
      <c r="AA135" s="364"/>
      <c r="AB135" s="364"/>
    </row>
    <row r="136" spans="2:28" ht="12.75" customHeight="1" x14ac:dyDescent="0.2">
      <c r="B136" s="120"/>
      <c r="C136" s="481"/>
      <c r="D136" s="120"/>
      <c r="E136" s="120"/>
      <c r="F136" s="562"/>
      <c r="G136" s="563"/>
      <c r="H136" s="563"/>
      <c r="I136" s="563"/>
      <c r="J136" s="562"/>
      <c r="K136" s="564"/>
      <c r="L136" s="564"/>
      <c r="M136" s="122"/>
      <c r="N136" s="122"/>
      <c r="O136" s="121"/>
      <c r="P136" s="122"/>
      <c r="Q136" s="124"/>
      <c r="R136" s="124"/>
      <c r="S136" s="124"/>
      <c r="T136" s="124"/>
      <c r="U136" s="127"/>
      <c r="V136" s="127"/>
      <c r="W136" s="127"/>
      <c r="X136" s="127"/>
      <c r="Y136" s="364"/>
      <c r="Z136" s="364"/>
      <c r="AA136" s="364"/>
      <c r="AB136" s="364"/>
    </row>
    <row r="137" spans="2:28" ht="12.75" customHeight="1" x14ac:dyDescent="0.2">
      <c r="B137" s="120"/>
      <c r="C137" s="481"/>
      <c r="D137" s="120"/>
      <c r="E137" s="120"/>
      <c r="F137" s="562"/>
      <c r="G137" s="563"/>
      <c r="H137" s="563"/>
      <c r="I137" s="563"/>
      <c r="J137" s="562"/>
      <c r="K137" s="564"/>
      <c r="L137" s="564"/>
      <c r="M137" s="122"/>
      <c r="N137" s="122"/>
      <c r="O137" s="121"/>
      <c r="P137" s="122"/>
      <c r="Q137" s="124"/>
      <c r="R137" s="124"/>
      <c r="S137" s="124"/>
      <c r="T137" s="124"/>
      <c r="U137" s="127"/>
      <c r="V137" s="127"/>
      <c r="W137" s="127"/>
      <c r="X137" s="127"/>
      <c r="Y137" s="364"/>
      <c r="Z137" s="364"/>
      <c r="AA137" s="364"/>
      <c r="AB137" s="364"/>
    </row>
    <row r="138" spans="2:28" ht="12.75" customHeight="1" x14ac:dyDescent="0.2">
      <c r="B138" s="120"/>
      <c r="C138" s="481"/>
      <c r="D138" s="120"/>
      <c r="E138" s="120"/>
      <c r="F138" s="562"/>
      <c r="G138" s="563"/>
      <c r="H138" s="563"/>
      <c r="I138" s="563"/>
      <c r="J138" s="562"/>
      <c r="K138" s="564"/>
      <c r="L138" s="564"/>
      <c r="M138" s="122"/>
      <c r="N138" s="122"/>
      <c r="O138" s="121"/>
      <c r="P138" s="122"/>
      <c r="Q138" s="124"/>
      <c r="R138" s="124"/>
      <c r="S138" s="124"/>
      <c r="T138" s="124"/>
      <c r="U138" s="127"/>
      <c r="V138" s="127"/>
      <c r="W138" s="127"/>
      <c r="X138" s="127"/>
      <c r="Y138" s="364"/>
      <c r="Z138" s="364"/>
      <c r="AA138" s="364"/>
      <c r="AB138" s="364"/>
    </row>
    <row r="139" spans="2:28" ht="12.75" customHeight="1" x14ac:dyDescent="0.2">
      <c r="B139" s="120"/>
      <c r="C139" s="481"/>
      <c r="D139" s="120"/>
      <c r="E139" s="120"/>
      <c r="F139" s="562"/>
      <c r="G139" s="563"/>
      <c r="H139" s="563"/>
      <c r="I139" s="563"/>
      <c r="J139" s="562"/>
      <c r="K139" s="564"/>
      <c r="L139" s="564"/>
      <c r="M139" s="122"/>
      <c r="N139" s="122"/>
      <c r="O139" s="121"/>
      <c r="P139" s="122"/>
      <c r="Q139" s="124"/>
      <c r="R139" s="124"/>
      <c r="S139" s="124"/>
      <c r="T139" s="124"/>
      <c r="U139" s="127"/>
      <c r="V139" s="127"/>
      <c r="W139" s="127"/>
      <c r="X139" s="127"/>
      <c r="Y139" s="364"/>
      <c r="Z139" s="364"/>
      <c r="AA139" s="364"/>
      <c r="AB139" s="364"/>
    </row>
    <row r="140" spans="2:28" ht="12.75" customHeight="1" x14ac:dyDescent="0.2">
      <c r="B140" s="120"/>
      <c r="C140" s="481"/>
      <c r="D140" s="120"/>
      <c r="E140" s="120"/>
      <c r="F140" s="562"/>
      <c r="G140" s="563"/>
      <c r="H140" s="563"/>
      <c r="I140" s="562"/>
      <c r="J140" s="562"/>
      <c r="K140" s="564"/>
      <c r="L140" s="564"/>
      <c r="M140" s="122"/>
      <c r="N140" s="122"/>
      <c r="O140" s="121"/>
      <c r="P140" s="122"/>
      <c r="Q140" s="124"/>
      <c r="R140" s="124"/>
      <c r="S140" s="124"/>
      <c r="T140" s="124"/>
      <c r="U140" s="127"/>
      <c r="V140" s="127"/>
      <c r="W140" s="127"/>
      <c r="X140" s="127"/>
      <c r="Y140" s="364"/>
      <c r="Z140" s="364"/>
      <c r="AA140" s="364"/>
      <c r="AB140" s="364"/>
    </row>
    <row r="141" spans="2:28" ht="12.75" customHeight="1" x14ac:dyDescent="0.2">
      <c r="B141" s="120"/>
      <c r="C141" s="481"/>
      <c r="D141" s="120"/>
      <c r="E141" s="120"/>
      <c r="F141" s="562"/>
      <c r="G141" s="563"/>
      <c r="H141" s="563"/>
      <c r="I141" s="563"/>
      <c r="J141" s="562"/>
      <c r="K141" s="564"/>
      <c r="L141" s="564"/>
      <c r="M141" s="122"/>
      <c r="N141" s="122"/>
      <c r="O141" s="121"/>
      <c r="P141" s="122"/>
      <c r="Q141" s="124"/>
      <c r="R141" s="124"/>
      <c r="S141" s="124"/>
      <c r="T141" s="124"/>
      <c r="U141" s="127"/>
      <c r="V141" s="127"/>
      <c r="W141" s="127"/>
      <c r="X141" s="127"/>
      <c r="Y141" s="364"/>
      <c r="Z141" s="364"/>
      <c r="AA141" s="364"/>
      <c r="AB141" s="364"/>
    </row>
    <row r="142" spans="2:28" ht="12.75" customHeight="1" x14ac:dyDescent="0.2">
      <c r="B142" s="120"/>
      <c r="C142" s="481"/>
      <c r="D142" s="120"/>
      <c r="E142" s="120"/>
      <c r="F142" s="562"/>
      <c r="G142" s="563"/>
      <c r="H142" s="563"/>
      <c r="I142" s="563"/>
      <c r="J142" s="562"/>
      <c r="K142" s="564"/>
      <c r="L142" s="564"/>
      <c r="M142" s="122"/>
      <c r="N142" s="122"/>
      <c r="O142" s="121"/>
      <c r="P142" s="122"/>
      <c r="Q142" s="124"/>
      <c r="R142" s="124"/>
      <c r="S142" s="124"/>
      <c r="T142" s="124"/>
      <c r="U142" s="127"/>
      <c r="V142" s="127"/>
      <c r="W142" s="127"/>
      <c r="X142" s="127"/>
      <c r="Y142" s="364"/>
      <c r="Z142" s="364"/>
      <c r="AA142" s="364"/>
      <c r="AB142" s="364"/>
    </row>
    <row r="143" spans="2:28" ht="12.75" customHeight="1" x14ac:dyDescent="0.2">
      <c r="B143" s="120"/>
      <c r="C143" s="481"/>
      <c r="D143" s="120"/>
      <c r="E143" s="120"/>
      <c r="F143" s="562"/>
      <c r="G143" s="563"/>
      <c r="H143" s="563"/>
      <c r="I143" s="562"/>
      <c r="J143" s="562"/>
      <c r="K143" s="564"/>
      <c r="L143" s="564"/>
      <c r="M143" s="122"/>
      <c r="N143" s="122"/>
      <c r="O143" s="121"/>
      <c r="P143" s="122"/>
      <c r="Q143" s="124"/>
      <c r="R143" s="124"/>
      <c r="S143" s="124"/>
      <c r="T143" s="124"/>
      <c r="U143" s="127"/>
      <c r="V143" s="127"/>
      <c r="W143" s="127"/>
      <c r="X143" s="127"/>
      <c r="Y143" s="364"/>
      <c r="Z143" s="364"/>
      <c r="AA143" s="364"/>
      <c r="AB143" s="364"/>
    </row>
    <row r="144" spans="2:28" ht="12.75" customHeight="1" x14ac:dyDescent="0.2">
      <c r="B144" s="120"/>
      <c r="C144" s="481"/>
      <c r="D144" s="120"/>
      <c r="E144" s="120"/>
      <c r="F144" s="562"/>
      <c r="G144" s="563"/>
      <c r="H144" s="563"/>
      <c r="I144" s="562"/>
      <c r="J144" s="562"/>
      <c r="K144" s="564"/>
      <c r="L144" s="564"/>
      <c r="M144" s="122"/>
      <c r="N144" s="122"/>
      <c r="O144" s="121"/>
      <c r="P144" s="122"/>
      <c r="Q144" s="124"/>
      <c r="R144" s="124"/>
      <c r="S144" s="124"/>
      <c r="T144" s="124"/>
      <c r="U144" s="127"/>
      <c r="V144" s="127"/>
      <c r="W144" s="127"/>
      <c r="X144" s="127"/>
      <c r="Y144" s="364"/>
      <c r="Z144" s="364"/>
      <c r="AA144" s="364"/>
      <c r="AB144" s="364"/>
    </row>
    <row r="145" spans="2:28" ht="12.75" customHeight="1" x14ac:dyDescent="0.2">
      <c r="B145" s="120"/>
      <c r="C145" s="481"/>
      <c r="D145" s="120"/>
      <c r="E145" s="120"/>
      <c r="F145" s="562"/>
      <c r="G145" s="563"/>
      <c r="H145" s="563"/>
      <c r="I145" s="563"/>
      <c r="J145" s="562"/>
      <c r="K145" s="564"/>
      <c r="L145" s="564"/>
      <c r="M145" s="122"/>
      <c r="N145" s="122"/>
      <c r="O145" s="121"/>
      <c r="P145" s="122"/>
      <c r="Q145" s="124"/>
      <c r="R145" s="124"/>
      <c r="S145" s="124"/>
      <c r="T145" s="124"/>
      <c r="U145" s="127"/>
      <c r="V145" s="127"/>
      <c r="W145" s="127"/>
      <c r="X145" s="127"/>
      <c r="Y145" s="364"/>
      <c r="Z145" s="364"/>
      <c r="AA145" s="364"/>
      <c r="AB145" s="364"/>
    </row>
    <row r="146" spans="2:28" ht="12.75" customHeight="1" x14ac:dyDescent="0.2">
      <c r="B146" s="120"/>
      <c r="C146" s="481"/>
      <c r="D146" s="120"/>
      <c r="E146" s="120"/>
      <c r="F146" s="562"/>
      <c r="G146" s="563"/>
      <c r="H146" s="563"/>
      <c r="I146" s="563"/>
      <c r="J146" s="562"/>
      <c r="K146" s="564"/>
      <c r="L146" s="564"/>
      <c r="M146" s="122"/>
      <c r="N146" s="122"/>
      <c r="O146" s="121"/>
      <c r="P146" s="122"/>
      <c r="Q146" s="124"/>
      <c r="R146" s="124"/>
      <c r="S146" s="124"/>
      <c r="T146" s="124"/>
      <c r="U146" s="127"/>
      <c r="V146" s="127"/>
      <c r="W146" s="127"/>
      <c r="X146" s="127"/>
      <c r="Y146" s="364"/>
      <c r="Z146" s="364"/>
      <c r="AA146" s="364"/>
      <c r="AB146" s="364"/>
    </row>
    <row r="147" spans="2:28" ht="12.75" customHeight="1" x14ac:dyDescent="0.2">
      <c r="B147" s="120"/>
      <c r="C147" s="481"/>
      <c r="D147" s="120"/>
      <c r="E147" s="120"/>
      <c r="F147" s="562"/>
      <c r="G147" s="563"/>
      <c r="H147" s="563"/>
      <c r="I147" s="562"/>
      <c r="J147" s="562"/>
      <c r="K147" s="564"/>
      <c r="L147" s="564"/>
      <c r="M147" s="122"/>
      <c r="N147" s="122"/>
      <c r="O147" s="121"/>
      <c r="P147" s="122"/>
      <c r="Q147" s="124"/>
      <c r="R147" s="124"/>
      <c r="S147" s="124"/>
      <c r="T147" s="124"/>
      <c r="U147" s="127"/>
      <c r="V147" s="127"/>
      <c r="W147" s="127"/>
      <c r="X147" s="127"/>
      <c r="Y147" s="364"/>
      <c r="Z147" s="364"/>
      <c r="AA147" s="364"/>
      <c r="AB147" s="364"/>
    </row>
    <row r="148" spans="2:28" ht="12.75" customHeight="1" x14ac:dyDescent="0.2">
      <c r="B148" s="120"/>
      <c r="C148" s="481"/>
      <c r="D148" s="375"/>
      <c r="E148" s="376"/>
      <c r="F148" s="563"/>
      <c r="G148" s="563"/>
      <c r="H148" s="563"/>
      <c r="I148" s="562"/>
      <c r="J148" s="562"/>
      <c r="K148" s="564"/>
      <c r="L148" s="564"/>
      <c r="M148" s="121"/>
      <c r="N148" s="121"/>
      <c r="O148" s="121"/>
      <c r="P148" s="122"/>
      <c r="Q148" s="123"/>
      <c r="R148" s="123"/>
      <c r="S148" s="124"/>
      <c r="T148" s="124"/>
      <c r="U148" s="127"/>
      <c r="V148" s="127"/>
      <c r="W148" s="127"/>
      <c r="X148" s="127"/>
      <c r="Y148" s="364"/>
      <c r="Z148" s="364"/>
      <c r="AA148" s="364"/>
      <c r="AB148" s="364"/>
    </row>
    <row r="149" spans="2:28" ht="12.75" customHeight="1" x14ac:dyDescent="0.2">
      <c r="B149" s="120"/>
      <c r="C149" s="481"/>
      <c r="D149" s="120"/>
      <c r="E149" s="120"/>
      <c r="F149" s="563"/>
      <c r="G149" s="563"/>
      <c r="H149" s="563"/>
      <c r="I149" s="562"/>
      <c r="J149" s="562"/>
      <c r="K149" s="564"/>
      <c r="L149" s="564"/>
      <c r="M149" s="122"/>
      <c r="N149" s="122"/>
      <c r="O149" s="121"/>
      <c r="P149" s="122"/>
      <c r="Q149" s="124"/>
      <c r="R149" s="124"/>
      <c r="S149" s="124"/>
      <c r="T149" s="124"/>
      <c r="U149" s="127"/>
      <c r="V149" s="127"/>
      <c r="W149" s="127"/>
      <c r="X149" s="127"/>
      <c r="Y149" s="364"/>
      <c r="Z149" s="364"/>
      <c r="AA149" s="364"/>
      <c r="AB149" s="364"/>
    </row>
    <row r="150" spans="2:28" ht="12.75" customHeight="1" x14ac:dyDescent="0.2">
      <c r="B150" s="120"/>
      <c r="C150" s="481"/>
      <c r="D150" s="120"/>
      <c r="E150" s="120"/>
      <c r="F150" s="562"/>
      <c r="G150" s="563"/>
      <c r="H150" s="563"/>
      <c r="I150" s="563"/>
      <c r="J150" s="562"/>
      <c r="K150" s="564"/>
      <c r="L150" s="564"/>
      <c r="M150" s="122"/>
      <c r="N150" s="122"/>
      <c r="O150" s="121"/>
      <c r="P150" s="122"/>
      <c r="Q150" s="124"/>
      <c r="R150" s="124"/>
      <c r="S150" s="124"/>
      <c r="T150" s="124"/>
      <c r="U150" s="127"/>
      <c r="V150" s="127"/>
      <c r="W150" s="127"/>
      <c r="X150" s="127"/>
      <c r="Y150" s="364"/>
      <c r="Z150" s="364"/>
      <c r="AA150" s="364"/>
      <c r="AB150" s="364"/>
    </row>
    <row r="151" spans="2:28" ht="12.75" customHeight="1" x14ac:dyDescent="0.2">
      <c r="B151" s="120"/>
      <c r="C151" s="481"/>
      <c r="D151" s="120"/>
      <c r="E151" s="120"/>
      <c r="F151" s="562"/>
      <c r="G151" s="563"/>
      <c r="H151" s="563"/>
      <c r="I151" s="563"/>
      <c r="J151" s="562"/>
      <c r="K151" s="564"/>
      <c r="L151" s="564"/>
      <c r="M151" s="122"/>
      <c r="N151" s="122"/>
      <c r="O151" s="121"/>
      <c r="P151" s="122"/>
      <c r="Q151" s="124"/>
      <c r="R151" s="124"/>
      <c r="S151" s="124"/>
      <c r="T151" s="124"/>
      <c r="U151" s="127"/>
      <c r="V151" s="127"/>
      <c r="W151" s="127"/>
      <c r="X151" s="127"/>
      <c r="Y151" s="364"/>
      <c r="Z151" s="364"/>
      <c r="AA151" s="364"/>
      <c r="AB151" s="364"/>
    </row>
    <row r="152" spans="2:28" ht="12.75" customHeight="1" x14ac:dyDescent="0.2">
      <c r="B152" s="120"/>
      <c r="C152" s="481"/>
      <c r="D152" s="120"/>
      <c r="E152" s="120"/>
      <c r="F152" s="562"/>
      <c r="G152" s="563"/>
      <c r="H152" s="563"/>
      <c r="I152" s="563"/>
      <c r="J152" s="562"/>
      <c r="K152" s="564"/>
      <c r="L152" s="564"/>
      <c r="M152" s="122"/>
      <c r="N152" s="122"/>
      <c r="O152" s="121"/>
      <c r="P152" s="122"/>
      <c r="Q152" s="124"/>
      <c r="R152" s="124"/>
      <c r="S152" s="124"/>
      <c r="T152" s="124"/>
      <c r="U152" s="127"/>
      <c r="V152" s="127"/>
      <c r="W152" s="127"/>
      <c r="X152" s="127"/>
      <c r="Y152" s="364"/>
      <c r="Z152" s="364"/>
      <c r="AA152" s="364"/>
      <c r="AB152" s="364"/>
    </row>
    <row r="153" spans="2:28" ht="12.75" customHeight="1" x14ac:dyDescent="0.2">
      <c r="B153" s="120"/>
      <c r="C153" s="481"/>
      <c r="D153" s="120"/>
      <c r="E153" s="120"/>
      <c r="F153" s="562"/>
      <c r="G153" s="563"/>
      <c r="H153" s="563"/>
      <c r="I153" s="563"/>
      <c r="J153" s="562"/>
      <c r="K153" s="564"/>
      <c r="L153" s="564"/>
      <c r="M153" s="122"/>
      <c r="N153" s="122"/>
      <c r="O153" s="121"/>
      <c r="P153" s="122"/>
      <c r="Q153" s="124"/>
      <c r="R153" s="124"/>
      <c r="S153" s="124"/>
      <c r="T153" s="124"/>
      <c r="U153" s="127"/>
      <c r="V153" s="127"/>
      <c r="W153" s="127"/>
      <c r="X153" s="127"/>
      <c r="Y153" s="364"/>
      <c r="Z153" s="364"/>
      <c r="AA153" s="364"/>
      <c r="AB153" s="364"/>
    </row>
    <row r="154" spans="2:28" ht="12.75" customHeight="1" x14ac:dyDescent="0.2">
      <c r="B154" s="120"/>
      <c r="C154" s="481"/>
      <c r="D154" s="120"/>
      <c r="E154" s="120"/>
      <c r="F154" s="563"/>
      <c r="G154" s="563"/>
      <c r="H154" s="563"/>
      <c r="I154" s="562"/>
      <c r="J154" s="562"/>
      <c r="K154" s="564"/>
      <c r="L154" s="564"/>
      <c r="M154" s="122"/>
      <c r="N154" s="122"/>
      <c r="O154" s="121"/>
      <c r="P154" s="122"/>
      <c r="Q154" s="124"/>
      <c r="R154" s="124"/>
      <c r="S154" s="124"/>
      <c r="T154" s="124"/>
      <c r="U154" s="127"/>
      <c r="V154" s="127"/>
      <c r="W154" s="127"/>
      <c r="X154" s="127"/>
      <c r="Y154" s="364"/>
      <c r="Z154" s="364"/>
      <c r="AA154" s="364"/>
      <c r="AB154" s="364"/>
    </row>
    <row r="155" spans="2:28" ht="12.75" customHeight="1" x14ac:dyDescent="0.2">
      <c r="B155" s="120"/>
      <c r="C155" s="481"/>
      <c r="D155" s="120"/>
      <c r="E155" s="120"/>
      <c r="F155" s="563"/>
      <c r="G155" s="563"/>
      <c r="H155" s="563"/>
      <c r="I155" s="562"/>
      <c r="J155" s="562"/>
      <c r="K155" s="564"/>
      <c r="L155" s="564"/>
      <c r="M155" s="122"/>
      <c r="N155" s="122"/>
      <c r="O155" s="121"/>
      <c r="P155" s="122"/>
      <c r="Q155" s="124"/>
      <c r="R155" s="124"/>
      <c r="S155" s="124"/>
      <c r="T155" s="124"/>
      <c r="U155" s="127"/>
      <c r="V155" s="127"/>
      <c r="W155" s="127"/>
      <c r="X155" s="127"/>
      <c r="Y155" s="364"/>
      <c r="Z155" s="364"/>
      <c r="AA155" s="364"/>
      <c r="AB155" s="364"/>
    </row>
    <row r="156" spans="2:28" ht="12.75" customHeight="1" x14ac:dyDescent="0.2">
      <c r="B156" s="120"/>
      <c r="C156" s="481"/>
      <c r="D156" s="120"/>
      <c r="E156" s="120"/>
      <c r="F156" s="562"/>
      <c r="G156" s="563"/>
      <c r="H156" s="563"/>
      <c r="I156" s="563"/>
      <c r="J156" s="562"/>
      <c r="K156" s="564"/>
      <c r="L156" s="564"/>
      <c r="M156" s="122"/>
      <c r="N156" s="122"/>
      <c r="O156" s="121"/>
      <c r="P156" s="122"/>
      <c r="Q156" s="124"/>
      <c r="R156" s="124"/>
      <c r="S156" s="124"/>
      <c r="T156" s="124"/>
      <c r="U156" s="127"/>
      <c r="V156" s="127"/>
      <c r="W156" s="127"/>
      <c r="X156" s="127"/>
      <c r="Y156" s="364"/>
      <c r="Z156" s="364"/>
      <c r="AA156" s="364"/>
      <c r="AB156" s="364"/>
    </row>
    <row r="157" spans="2:28" ht="12.75" customHeight="1" x14ac:dyDescent="0.2">
      <c r="B157" s="120"/>
      <c r="C157" s="481"/>
      <c r="D157" s="120"/>
      <c r="E157" s="120"/>
      <c r="F157" s="562"/>
      <c r="G157" s="562"/>
      <c r="H157" s="563"/>
      <c r="I157" s="562"/>
      <c r="J157" s="562"/>
      <c r="K157" s="564"/>
      <c r="L157" s="564"/>
      <c r="M157" s="122"/>
      <c r="N157" s="122"/>
      <c r="O157" s="121"/>
      <c r="P157" s="122"/>
      <c r="Q157" s="124"/>
      <c r="R157" s="124"/>
      <c r="S157" s="124"/>
      <c r="T157" s="124"/>
      <c r="U157" s="127"/>
      <c r="V157" s="127"/>
      <c r="W157" s="127"/>
      <c r="X157" s="127"/>
      <c r="Y157" s="364"/>
      <c r="Z157" s="364"/>
      <c r="AA157" s="364"/>
      <c r="AB157" s="364"/>
    </row>
    <row r="158" spans="2:28" ht="12.75" customHeight="1" x14ac:dyDescent="0.2">
      <c r="B158" s="120"/>
      <c r="C158" s="481"/>
      <c r="D158" s="120"/>
      <c r="E158" s="120"/>
      <c r="F158" s="562"/>
      <c r="G158" s="563"/>
      <c r="H158" s="563"/>
      <c r="I158" s="562"/>
      <c r="J158" s="562"/>
      <c r="K158" s="564"/>
      <c r="L158" s="564"/>
      <c r="M158" s="122"/>
      <c r="N158" s="122"/>
      <c r="O158" s="121"/>
      <c r="P158" s="122"/>
      <c r="Q158" s="124"/>
      <c r="R158" s="124"/>
      <c r="S158" s="124"/>
      <c r="T158" s="124"/>
      <c r="U158" s="127"/>
      <c r="V158" s="127"/>
      <c r="W158" s="127"/>
      <c r="X158" s="127"/>
      <c r="Y158" s="364"/>
      <c r="Z158" s="364"/>
      <c r="AA158" s="364"/>
      <c r="AB158" s="364"/>
    </row>
    <row r="159" spans="2:28" ht="12.75" customHeight="1" x14ac:dyDescent="0.2">
      <c r="B159" s="120"/>
      <c r="C159" s="481"/>
      <c r="D159" s="120"/>
      <c r="E159" s="120"/>
      <c r="F159" s="562"/>
      <c r="G159" s="563"/>
      <c r="H159" s="563"/>
      <c r="I159" s="563"/>
      <c r="J159" s="562"/>
      <c r="K159" s="564"/>
      <c r="L159" s="564"/>
      <c r="M159" s="122"/>
      <c r="N159" s="122"/>
      <c r="O159" s="121"/>
      <c r="P159" s="122"/>
      <c r="Q159" s="124"/>
      <c r="R159" s="124"/>
      <c r="S159" s="124"/>
      <c r="T159" s="124"/>
      <c r="U159" s="127"/>
      <c r="V159" s="127"/>
      <c r="W159" s="127"/>
      <c r="X159" s="127"/>
      <c r="Y159" s="364"/>
      <c r="Z159" s="364"/>
      <c r="AA159" s="364"/>
      <c r="AB159" s="364"/>
    </row>
    <row r="160" spans="2:28" ht="12.75" customHeight="1" x14ac:dyDescent="0.2">
      <c r="B160" s="120"/>
      <c r="C160" s="481"/>
      <c r="D160" s="120"/>
      <c r="E160" s="120"/>
      <c r="F160" s="562"/>
      <c r="G160" s="563"/>
      <c r="H160" s="563"/>
      <c r="I160" s="563"/>
      <c r="J160" s="562"/>
      <c r="K160" s="564"/>
      <c r="L160" s="564"/>
      <c r="M160" s="122"/>
      <c r="N160" s="122"/>
      <c r="O160" s="121"/>
      <c r="P160" s="122"/>
      <c r="Q160" s="124"/>
      <c r="R160" s="124"/>
      <c r="S160" s="124"/>
      <c r="T160" s="124"/>
      <c r="U160" s="127"/>
      <c r="V160" s="127"/>
      <c r="W160" s="127"/>
      <c r="X160" s="127"/>
      <c r="Y160" s="364"/>
      <c r="Z160" s="364"/>
      <c r="AA160" s="364"/>
      <c r="AB160" s="364"/>
    </row>
    <row r="161" spans="2:28" ht="12.75" customHeight="1" x14ac:dyDescent="0.2">
      <c r="B161" s="120"/>
      <c r="C161" s="481"/>
      <c r="D161" s="120"/>
      <c r="E161" s="120"/>
      <c r="F161" s="562"/>
      <c r="G161" s="563"/>
      <c r="H161" s="563"/>
      <c r="I161" s="563"/>
      <c r="J161" s="562"/>
      <c r="K161" s="564"/>
      <c r="L161" s="564"/>
      <c r="M161" s="122"/>
      <c r="N161" s="122"/>
      <c r="O161" s="121"/>
      <c r="P161" s="122"/>
      <c r="Q161" s="124"/>
      <c r="R161" s="124"/>
      <c r="S161" s="124"/>
      <c r="T161" s="124"/>
      <c r="U161" s="127"/>
      <c r="V161" s="127"/>
      <c r="W161" s="127"/>
      <c r="X161" s="127"/>
      <c r="Y161" s="364"/>
      <c r="Z161" s="364"/>
      <c r="AA161" s="364"/>
      <c r="AB161" s="364"/>
    </row>
    <row r="162" spans="2:28" ht="12.75" customHeight="1" x14ac:dyDescent="0.2">
      <c r="B162" s="120"/>
      <c r="C162" s="481"/>
      <c r="D162" s="120"/>
      <c r="E162" s="120"/>
      <c r="F162" s="562"/>
      <c r="G162" s="562"/>
      <c r="H162" s="563"/>
      <c r="I162" s="563"/>
      <c r="J162" s="562"/>
      <c r="K162" s="564"/>
      <c r="L162" s="564"/>
      <c r="M162" s="122"/>
      <c r="N162" s="122"/>
      <c r="O162" s="121"/>
      <c r="P162" s="122"/>
      <c r="Q162" s="124"/>
      <c r="R162" s="124"/>
      <c r="S162" s="124"/>
      <c r="T162" s="124"/>
      <c r="U162" s="127"/>
      <c r="V162" s="127"/>
      <c r="W162" s="127"/>
      <c r="X162" s="127"/>
      <c r="Y162" s="364"/>
      <c r="Z162" s="364"/>
      <c r="AA162" s="364"/>
      <c r="AB162" s="364"/>
    </row>
    <row r="163" spans="2:28" ht="12.75" customHeight="1" x14ac:dyDescent="0.2">
      <c r="B163" s="120"/>
      <c r="C163" s="481"/>
      <c r="D163" s="120"/>
      <c r="E163" s="120"/>
      <c r="F163" s="562"/>
      <c r="G163" s="563"/>
      <c r="H163" s="563"/>
      <c r="I163" s="563"/>
      <c r="J163" s="562"/>
      <c r="K163" s="564"/>
      <c r="L163" s="564"/>
      <c r="M163" s="122"/>
      <c r="N163" s="122"/>
      <c r="O163" s="121"/>
      <c r="P163" s="122"/>
      <c r="Q163" s="124"/>
      <c r="R163" s="124"/>
      <c r="S163" s="124"/>
      <c r="T163" s="124"/>
      <c r="U163" s="127"/>
      <c r="V163" s="127"/>
      <c r="W163" s="127"/>
      <c r="X163" s="127"/>
      <c r="Y163" s="364"/>
      <c r="Z163" s="364"/>
      <c r="AA163" s="364"/>
      <c r="AB163" s="364"/>
    </row>
    <row r="164" spans="2:28" ht="12.75" customHeight="1" x14ac:dyDescent="0.2">
      <c r="B164" s="120"/>
      <c r="C164" s="481"/>
      <c r="D164" s="120"/>
      <c r="E164" s="120"/>
      <c r="F164" s="562"/>
      <c r="G164" s="563"/>
      <c r="H164" s="563"/>
      <c r="I164" s="563"/>
      <c r="J164" s="562"/>
      <c r="K164" s="564"/>
      <c r="L164" s="564"/>
      <c r="M164" s="122"/>
      <c r="N164" s="122"/>
      <c r="O164" s="121"/>
      <c r="P164" s="122"/>
      <c r="Q164" s="124"/>
      <c r="R164" s="124"/>
      <c r="S164" s="124"/>
      <c r="T164" s="124"/>
      <c r="U164" s="127"/>
      <c r="V164" s="127"/>
      <c r="W164" s="127"/>
      <c r="X164" s="127"/>
      <c r="Y164" s="364"/>
      <c r="Z164" s="364"/>
      <c r="AA164" s="364"/>
      <c r="AB164" s="364"/>
    </row>
    <row r="165" spans="2:28" ht="12.75" customHeight="1" x14ac:dyDescent="0.2">
      <c r="B165" s="120"/>
      <c r="C165" s="481"/>
      <c r="D165" s="120"/>
      <c r="E165" s="120"/>
      <c r="F165" s="562"/>
      <c r="G165" s="563"/>
      <c r="H165" s="563"/>
      <c r="I165" s="563"/>
      <c r="J165" s="562"/>
      <c r="K165" s="564"/>
      <c r="L165" s="564"/>
      <c r="M165" s="122"/>
      <c r="N165" s="122"/>
      <c r="O165" s="121"/>
      <c r="P165" s="122"/>
      <c r="Q165" s="124"/>
      <c r="R165" s="124"/>
      <c r="S165" s="124"/>
      <c r="T165" s="124"/>
      <c r="U165" s="127"/>
      <c r="V165" s="127"/>
      <c r="W165" s="127"/>
      <c r="X165" s="127"/>
      <c r="Y165" s="364"/>
      <c r="Z165" s="364"/>
      <c r="AA165" s="364"/>
      <c r="AB165" s="364"/>
    </row>
    <row r="166" spans="2:28" ht="12.75" customHeight="1" x14ac:dyDescent="0.2">
      <c r="B166" s="120"/>
      <c r="C166" s="481"/>
      <c r="D166" s="120"/>
      <c r="E166" s="120"/>
      <c r="F166" s="562"/>
      <c r="G166" s="563"/>
      <c r="H166" s="563"/>
      <c r="I166" s="563"/>
      <c r="J166" s="562"/>
      <c r="K166" s="564"/>
      <c r="L166" s="564"/>
      <c r="M166" s="122"/>
      <c r="N166" s="122"/>
      <c r="O166" s="121"/>
      <c r="P166" s="122"/>
      <c r="Q166" s="124"/>
      <c r="R166" s="124"/>
      <c r="S166" s="124"/>
      <c r="T166" s="124"/>
      <c r="U166" s="127"/>
      <c r="V166" s="127"/>
      <c r="W166" s="127"/>
      <c r="X166" s="127"/>
      <c r="Y166" s="364"/>
      <c r="Z166" s="364"/>
      <c r="AA166" s="364"/>
      <c r="AB166" s="364"/>
    </row>
    <row r="167" spans="2:28" ht="12.75" customHeight="1" x14ac:dyDescent="0.2">
      <c r="B167" s="120"/>
      <c r="C167" s="481"/>
      <c r="D167" s="120"/>
      <c r="E167" s="120"/>
      <c r="F167" s="562"/>
      <c r="G167" s="563"/>
      <c r="H167" s="563"/>
      <c r="I167" s="563"/>
      <c r="J167" s="562"/>
      <c r="K167" s="564"/>
      <c r="L167" s="564"/>
      <c r="M167" s="122"/>
      <c r="N167" s="122"/>
      <c r="O167" s="121"/>
      <c r="P167" s="122"/>
      <c r="Q167" s="124"/>
      <c r="R167" s="124"/>
      <c r="S167" s="124"/>
      <c r="T167" s="124"/>
      <c r="U167" s="127"/>
      <c r="V167" s="127"/>
      <c r="W167" s="127"/>
      <c r="X167" s="127"/>
      <c r="Y167" s="364"/>
      <c r="Z167" s="364"/>
      <c r="AA167" s="364"/>
      <c r="AB167" s="364"/>
    </row>
    <row r="168" spans="2:28" ht="12.75" customHeight="1" x14ac:dyDescent="0.2">
      <c r="B168" s="120"/>
      <c r="C168" s="481"/>
      <c r="D168" s="120"/>
      <c r="E168" s="120"/>
      <c r="F168" s="562"/>
      <c r="G168" s="563"/>
      <c r="H168" s="563"/>
      <c r="I168" s="563"/>
      <c r="J168" s="562"/>
      <c r="K168" s="564"/>
      <c r="L168" s="564"/>
      <c r="M168" s="122"/>
      <c r="N168" s="122"/>
      <c r="O168" s="121"/>
      <c r="P168" s="122"/>
      <c r="Q168" s="124"/>
      <c r="R168" s="124"/>
      <c r="S168" s="124"/>
      <c r="T168" s="124"/>
      <c r="U168" s="127"/>
      <c r="V168" s="127"/>
      <c r="W168" s="127"/>
      <c r="X168" s="127"/>
      <c r="Y168" s="364"/>
      <c r="Z168" s="364"/>
      <c r="AA168" s="364"/>
      <c r="AB168" s="364"/>
    </row>
    <row r="169" spans="2:28" ht="12.75" customHeight="1" x14ac:dyDescent="0.2">
      <c r="B169" s="120"/>
      <c r="C169" s="481"/>
      <c r="D169" s="120"/>
      <c r="E169" s="120"/>
      <c r="F169" s="562"/>
      <c r="G169" s="563"/>
      <c r="H169" s="563"/>
      <c r="I169" s="563"/>
      <c r="J169" s="562"/>
      <c r="K169" s="564"/>
      <c r="L169" s="564"/>
      <c r="M169" s="122"/>
      <c r="N169" s="122"/>
      <c r="O169" s="121"/>
      <c r="P169" s="122"/>
      <c r="Q169" s="124"/>
      <c r="R169" s="124"/>
      <c r="S169" s="124"/>
      <c r="T169" s="124"/>
      <c r="U169" s="127"/>
      <c r="V169" s="127"/>
      <c r="W169" s="127"/>
      <c r="X169" s="127"/>
      <c r="Y169" s="364"/>
      <c r="Z169" s="364"/>
      <c r="AA169" s="364"/>
      <c r="AB169" s="364"/>
    </row>
    <row r="170" spans="2:28" ht="12.75" customHeight="1" x14ac:dyDescent="0.2">
      <c r="B170" s="120"/>
      <c r="C170" s="481"/>
      <c r="D170" s="120"/>
      <c r="E170" s="120"/>
      <c r="F170" s="562"/>
      <c r="G170" s="563"/>
      <c r="H170" s="563"/>
      <c r="I170" s="563"/>
      <c r="J170" s="562"/>
      <c r="K170" s="564"/>
      <c r="L170" s="564"/>
      <c r="M170" s="122"/>
      <c r="N170" s="122"/>
      <c r="O170" s="121"/>
      <c r="P170" s="122"/>
      <c r="Q170" s="124"/>
      <c r="R170" s="124"/>
      <c r="S170" s="124"/>
      <c r="T170" s="124"/>
      <c r="U170" s="127"/>
      <c r="V170" s="127"/>
      <c r="W170" s="127"/>
      <c r="X170" s="127"/>
      <c r="Y170" s="364"/>
      <c r="Z170" s="364"/>
      <c r="AA170" s="364"/>
      <c r="AB170" s="364"/>
    </row>
    <row r="171" spans="2:28" ht="12.75" customHeight="1" x14ac:dyDescent="0.2">
      <c r="B171" s="120"/>
      <c r="C171" s="481"/>
      <c r="D171" s="120"/>
      <c r="E171" s="120"/>
      <c r="F171" s="562"/>
      <c r="G171" s="562"/>
      <c r="H171" s="563"/>
      <c r="I171" s="562"/>
      <c r="J171" s="562"/>
      <c r="K171" s="564"/>
      <c r="L171" s="564"/>
      <c r="M171" s="122"/>
      <c r="N171" s="122"/>
      <c r="O171" s="121"/>
      <c r="P171" s="122"/>
      <c r="Q171" s="124"/>
      <c r="R171" s="124"/>
      <c r="S171" s="124"/>
      <c r="T171" s="124"/>
      <c r="U171" s="127"/>
      <c r="V171" s="127"/>
      <c r="W171" s="127"/>
      <c r="X171" s="127"/>
      <c r="Y171" s="364"/>
      <c r="Z171" s="364"/>
      <c r="AA171" s="364"/>
      <c r="AB171" s="364"/>
    </row>
    <row r="172" spans="2:28" ht="12.75" customHeight="1" x14ac:dyDescent="0.2">
      <c r="B172" s="120"/>
      <c r="C172" s="481"/>
      <c r="D172" s="120"/>
      <c r="E172" s="120"/>
      <c r="F172" s="562"/>
      <c r="G172" s="562"/>
      <c r="H172" s="563"/>
      <c r="I172" s="562"/>
      <c r="J172" s="562"/>
      <c r="K172" s="564"/>
      <c r="L172" s="564"/>
      <c r="M172" s="122"/>
      <c r="N172" s="122"/>
      <c r="O172" s="121"/>
      <c r="P172" s="122"/>
      <c r="Q172" s="124"/>
      <c r="R172" s="124"/>
      <c r="S172" s="124"/>
      <c r="T172" s="124"/>
      <c r="U172" s="127"/>
      <c r="V172" s="127"/>
      <c r="W172" s="127"/>
      <c r="X172" s="127"/>
      <c r="Y172" s="364"/>
      <c r="Z172" s="364"/>
      <c r="AA172" s="364"/>
      <c r="AB172" s="364"/>
    </row>
    <row r="173" spans="2:28" ht="12.75" customHeight="1" x14ac:dyDescent="0.2">
      <c r="B173" s="120"/>
      <c r="C173" s="481"/>
      <c r="D173" s="120"/>
      <c r="E173" s="120"/>
      <c r="F173" s="562"/>
      <c r="G173" s="562"/>
      <c r="H173" s="562"/>
      <c r="I173" s="562"/>
      <c r="J173" s="562"/>
      <c r="K173" s="564"/>
      <c r="L173" s="564"/>
      <c r="M173" s="122"/>
      <c r="N173" s="122"/>
      <c r="O173" s="121"/>
      <c r="P173" s="122"/>
      <c r="Q173" s="124"/>
      <c r="R173" s="124"/>
      <c r="S173" s="124"/>
      <c r="T173" s="124"/>
      <c r="U173" s="127"/>
      <c r="V173" s="127"/>
      <c r="W173" s="127"/>
      <c r="X173" s="127"/>
      <c r="Y173" s="364"/>
      <c r="Z173" s="364"/>
      <c r="AA173" s="364"/>
      <c r="AB173" s="364"/>
    </row>
    <row r="174" spans="2:28" ht="12.75" customHeight="1" x14ac:dyDescent="0.2">
      <c r="B174" s="120"/>
      <c r="C174" s="481"/>
      <c r="D174" s="120"/>
      <c r="E174" s="120"/>
      <c r="F174" s="562"/>
      <c r="G174" s="563"/>
      <c r="H174" s="563"/>
      <c r="I174" s="563"/>
      <c r="J174" s="562"/>
      <c r="K174" s="564"/>
      <c r="L174" s="564"/>
      <c r="M174" s="122"/>
      <c r="N174" s="122"/>
      <c r="O174" s="121"/>
      <c r="P174" s="122"/>
      <c r="Q174" s="124"/>
      <c r="R174" s="124"/>
      <c r="S174" s="124"/>
      <c r="T174" s="124"/>
      <c r="U174" s="127"/>
      <c r="V174" s="127"/>
      <c r="W174" s="127"/>
      <c r="X174" s="127"/>
      <c r="Y174" s="364"/>
      <c r="Z174" s="364"/>
      <c r="AA174" s="364"/>
      <c r="AB174" s="364"/>
    </row>
    <row r="175" spans="2:28" ht="12.75" customHeight="1" x14ac:dyDescent="0.2">
      <c r="B175" s="120"/>
      <c r="C175" s="481"/>
      <c r="D175" s="120"/>
      <c r="E175" s="120"/>
      <c r="F175" s="562"/>
      <c r="G175" s="563"/>
      <c r="H175" s="563"/>
      <c r="I175" s="563"/>
      <c r="J175" s="562"/>
      <c r="K175" s="564"/>
      <c r="L175" s="564"/>
      <c r="M175" s="122"/>
      <c r="N175" s="122"/>
      <c r="O175" s="121"/>
      <c r="P175" s="122"/>
      <c r="Q175" s="124"/>
      <c r="R175" s="124"/>
      <c r="S175" s="124"/>
      <c r="T175" s="124"/>
      <c r="U175" s="127"/>
      <c r="V175" s="127"/>
      <c r="W175" s="127"/>
      <c r="X175" s="127"/>
      <c r="Y175" s="364"/>
      <c r="Z175" s="364"/>
      <c r="AA175" s="364"/>
      <c r="AB175" s="364"/>
    </row>
    <row r="176" spans="2:28" ht="12.75" customHeight="1" x14ac:dyDescent="0.2">
      <c r="B176" s="120"/>
      <c r="C176" s="481"/>
      <c r="D176" s="120"/>
      <c r="E176" s="120"/>
      <c r="F176" s="562"/>
      <c r="G176" s="562"/>
      <c r="H176" s="563"/>
      <c r="I176" s="562"/>
      <c r="J176" s="562"/>
      <c r="K176" s="564"/>
      <c r="L176" s="564"/>
      <c r="M176" s="122"/>
      <c r="N176" s="122"/>
      <c r="O176" s="121"/>
      <c r="P176" s="122"/>
      <c r="Q176" s="124"/>
      <c r="R176" s="124"/>
      <c r="S176" s="124"/>
      <c r="T176" s="124"/>
      <c r="U176" s="127"/>
      <c r="V176" s="127"/>
      <c r="W176" s="127"/>
      <c r="X176" s="127"/>
      <c r="Y176" s="364"/>
      <c r="Z176" s="364"/>
      <c r="AA176" s="364"/>
      <c r="AB176" s="364"/>
    </row>
    <row r="177" spans="2:28" ht="12.75" customHeight="1" x14ac:dyDescent="0.2">
      <c r="B177" s="120"/>
      <c r="C177" s="481"/>
      <c r="D177" s="120"/>
      <c r="E177" s="120"/>
      <c r="F177" s="562"/>
      <c r="G177" s="563"/>
      <c r="H177" s="563"/>
      <c r="I177" s="563"/>
      <c r="J177" s="562"/>
      <c r="K177" s="564"/>
      <c r="L177" s="564"/>
      <c r="M177" s="122"/>
      <c r="N177" s="122"/>
      <c r="O177" s="121"/>
      <c r="P177" s="122"/>
      <c r="Q177" s="124"/>
      <c r="R177" s="124"/>
      <c r="S177" s="124"/>
      <c r="T177" s="124"/>
      <c r="U177" s="127"/>
      <c r="V177" s="127"/>
      <c r="W177" s="127"/>
      <c r="X177" s="127"/>
      <c r="Y177" s="364"/>
      <c r="Z177" s="364"/>
      <c r="AA177" s="364"/>
      <c r="AB177" s="364"/>
    </row>
    <row r="178" spans="2:28" ht="12.75" customHeight="1" x14ac:dyDescent="0.2">
      <c r="B178" s="120"/>
      <c r="C178" s="481"/>
      <c r="D178" s="120"/>
      <c r="E178" s="120"/>
      <c r="F178" s="562"/>
      <c r="G178" s="563"/>
      <c r="H178" s="563"/>
      <c r="I178" s="563"/>
      <c r="J178" s="562"/>
      <c r="K178" s="564"/>
      <c r="L178" s="564"/>
      <c r="M178" s="122"/>
      <c r="N178" s="122"/>
      <c r="O178" s="121"/>
      <c r="P178" s="122"/>
      <c r="Q178" s="124"/>
      <c r="R178" s="124"/>
      <c r="S178" s="124"/>
      <c r="T178" s="124"/>
      <c r="U178" s="127"/>
      <c r="V178" s="127"/>
      <c r="W178" s="127"/>
      <c r="X178" s="127"/>
      <c r="Y178" s="364"/>
      <c r="Z178" s="364"/>
      <c r="AA178" s="364"/>
      <c r="AB178" s="364"/>
    </row>
    <row r="179" spans="2:28" ht="12.75" customHeight="1" x14ac:dyDescent="0.2">
      <c r="B179" s="120"/>
      <c r="C179" s="481"/>
      <c r="D179" s="120"/>
      <c r="E179" s="120"/>
      <c r="F179" s="562"/>
      <c r="G179" s="562"/>
      <c r="H179" s="563"/>
      <c r="I179" s="563"/>
      <c r="J179" s="562"/>
      <c r="K179" s="564"/>
      <c r="L179" s="564"/>
      <c r="M179" s="122"/>
      <c r="N179" s="122"/>
      <c r="O179" s="121"/>
      <c r="P179" s="122"/>
      <c r="Q179" s="124"/>
      <c r="R179" s="124"/>
      <c r="S179" s="124"/>
      <c r="T179" s="124"/>
      <c r="U179" s="127"/>
      <c r="V179" s="127"/>
      <c r="W179" s="127"/>
      <c r="X179" s="127"/>
      <c r="Y179" s="364"/>
      <c r="Z179" s="364"/>
      <c r="AA179" s="364"/>
      <c r="AB179" s="364"/>
    </row>
    <row r="180" spans="2:28" ht="12.75" customHeight="1" x14ac:dyDescent="0.2">
      <c r="B180" s="120"/>
      <c r="C180" s="481"/>
      <c r="D180" s="120"/>
      <c r="E180" s="120"/>
      <c r="F180" s="562"/>
      <c r="G180" s="563"/>
      <c r="H180" s="563"/>
      <c r="I180" s="562"/>
      <c r="J180" s="562"/>
      <c r="K180" s="564"/>
      <c r="L180" s="564"/>
      <c r="M180" s="122"/>
      <c r="N180" s="122"/>
      <c r="O180" s="121"/>
      <c r="P180" s="122"/>
      <c r="Q180" s="124"/>
      <c r="R180" s="124"/>
      <c r="S180" s="124"/>
      <c r="T180" s="124"/>
      <c r="U180" s="127"/>
      <c r="V180" s="127"/>
      <c r="W180" s="127"/>
      <c r="X180" s="127"/>
      <c r="Y180" s="364"/>
      <c r="Z180" s="364"/>
      <c r="AA180" s="364"/>
      <c r="AB180" s="364"/>
    </row>
    <row r="181" spans="2:28" ht="12.75" customHeight="1" x14ac:dyDescent="0.2">
      <c r="B181" s="120"/>
      <c r="C181" s="481"/>
      <c r="D181" s="120"/>
      <c r="E181" s="120"/>
      <c r="F181" s="562"/>
      <c r="G181" s="563"/>
      <c r="H181" s="563"/>
      <c r="I181" s="562"/>
      <c r="J181" s="562"/>
      <c r="K181" s="564"/>
      <c r="L181" s="564"/>
      <c r="M181" s="122"/>
      <c r="N181" s="122"/>
      <c r="O181" s="121"/>
      <c r="P181" s="122"/>
      <c r="Q181" s="124"/>
      <c r="R181" s="124"/>
      <c r="S181" s="124"/>
      <c r="T181" s="124"/>
      <c r="U181" s="127"/>
      <c r="V181" s="127"/>
      <c r="W181" s="127"/>
      <c r="X181" s="127"/>
      <c r="Y181" s="364"/>
      <c r="Z181" s="364"/>
      <c r="AA181" s="364"/>
      <c r="AB181" s="364"/>
    </row>
    <row r="182" spans="2:28" ht="12.75" customHeight="1" x14ac:dyDescent="0.2">
      <c r="B182" s="120"/>
      <c r="C182" s="481"/>
      <c r="D182" s="120"/>
      <c r="E182" s="120"/>
      <c r="F182" s="562"/>
      <c r="G182" s="563"/>
      <c r="H182" s="563"/>
      <c r="I182" s="563"/>
      <c r="J182" s="562"/>
      <c r="K182" s="564"/>
      <c r="L182" s="564"/>
      <c r="M182" s="122"/>
      <c r="N182" s="122"/>
      <c r="O182" s="121"/>
      <c r="P182" s="122"/>
      <c r="Q182" s="124"/>
      <c r="R182" s="124"/>
      <c r="S182" s="124"/>
      <c r="T182" s="124"/>
      <c r="U182" s="127"/>
      <c r="V182" s="127"/>
      <c r="W182" s="127"/>
      <c r="X182" s="127"/>
      <c r="Y182" s="364"/>
      <c r="Z182" s="364"/>
      <c r="AA182" s="364"/>
      <c r="AB182" s="364"/>
    </row>
    <row r="183" spans="2:28" ht="12.75" customHeight="1" x14ac:dyDescent="0.2">
      <c r="B183" s="120"/>
      <c r="C183" s="481"/>
      <c r="D183" s="120"/>
      <c r="E183" s="120"/>
      <c r="F183" s="562"/>
      <c r="G183" s="563"/>
      <c r="H183" s="563"/>
      <c r="I183" s="562"/>
      <c r="J183" s="562"/>
      <c r="K183" s="564"/>
      <c r="L183" s="564"/>
      <c r="M183" s="122"/>
      <c r="N183" s="122"/>
      <c r="O183" s="121"/>
      <c r="P183" s="122"/>
      <c r="Q183" s="124"/>
      <c r="R183" s="124"/>
      <c r="S183" s="124"/>
      <c r="T183" s="124"/>
      <c r="U183" s="127"/>
      <c r="V183" s="127"/>
      <c r="W183" s="127"/>
      <c r="X183" s="127"/>
      <c r="Y183" s="364"/>
      <c r="Z183" s="364"/>
      <c r="AA183" s="364"/>
      <c r="AB183" s="364"/>
    </row>
    <row r="184" spans="2:28" ht="12.75" customHeight="1" x14ac:dyDescent="0.2">
      <c r="B184" s="120"/>
      <c r="C184" s="481"/>
      <c r="D184" s="120"/>
      <c r="E184" s="120"/>
      <c r="F184" s="562"/>
      <c r="G184" s="563"/>
      <c r="H184" s="563"/>
      <c r="I184" s="563"/>
      <c r="J184" s="562"/>
      <c r="K184" s="564"/>
      <c r="L184" s="564"/>
      <c r="M184" s="122"/>
      <c r="N184" s="122"/>
      <c r="O184" s="121"/>
      <c r="P184" s="122"/>
      <c r="Q184" s="124"/>
      <c r="R184" s="124"/>
      <c r="S184" s="124"/>
      <c r="T184" s="124"/>
      <c r="U184" s="127"/>
      <c r="V184" s="127"/>
      <c r="W184" s="127"/>
      <c r="X184" s="127"/>
      <c r="Y184" s="364"/>
      <c r="Z184" s="364"/>
      <c r="AA184" s="364"/>
      <c r="AB184" s="364"/>
    </row>
    <row r="185" spans="2:28" ht="12.75" customHeight="1" x14ac:dyDescent="0.2">
      <c r="B185" s="120"/>
      <c r="C185" s="481"/>
      <c r="D185" s="120"/>
      <c r="E185" s="120"/>
      <c r="F185" s="562"/>
      <c r="G185" s="563"/>
      <c r="H185" s="563"/>
      <c r="I185" s="563"/>
      <c r="J185" s="562"/>
      <c r="K185" s="564"/>
      <c r="L185" s="564"/>
      <c r="M185" s="122"/>
      <c r="N185" s="122"/>
      <c r="O185" s="121"/>
      <c r="P185" s="122"/>
      <c r="Q185" s="124"/>
      <c r="R185" s="124"/>
      <c r="S185" s="124"/>
      <c r="T185" s="124"/>
      <c r="U185" s="127"/>
      <c r="V185" s="127"/>
      <c r="W185" s="127"/>
      <c r="X185" s="127"/>
      <c r="Y185" s="364"/>
      <c r="Z185" s="364"/>
      <c r="AA185" s="364"/>
      <c r="AB185" s="364"/>
    </row>
    <row r="186" spans="2:28" ht="12.75" customHeight="1" x14ac:dyDescent="0.2">
      <c r="B186" s="120"/>
      <c r="C186" s="481"/>
      <c r="D186" s="120"/>
      <c r="E186" s="120"/>
      <c r="F186" s="562"/>
      <c r="G186" s="563"/>
      <c r="H186" s="563"/>
      <c r="I186" s="563"/>
      <c r="J186" s="562"/>
      <c r="K186" s="564"/>
      <c r="L186" s="564"/>
      <c r="M186" s="122"/>
      <c r="N186" s="122"/>
      <c r="O186" s="121"/>
      <c r="P186" s="122"/>
      <c r="Q186" s="124"/>
      <c r="R186" s="124"/>
      <c r="S186" s="124"/>
      <c r="T186" s="124"/>
      <c r="U186" s="127"/>
      <c r="V186" s="127"/>
      <c r="W186" s="127"/>
      <c r="X186" s="127"/>
      <c r="Y186" s="364"/>
      <c r="Z186" s="364"/>
      <c r="AA186" s="364"/>
      <c r="AB186" s="364"/>
    </row>
    <row r="187" spans="2:28" ht="12.75" customHeight="1" x14ac:dyDescent="0.2">
      <c r="B187" s="120"/>
      <c r="C187" s="481"/>
      <c r="D187" s="120"/>
      <c r="E187" s="120"/>
      <c r="F187" s="562"/>
      <c r="G187" s="563"/>
      <c r="H187" s="563"/>
      <c r="I187" s="563"/>
      <c r="J187" s="562"/>
      <c r="K187" s="564"/>
      <c r="L187" s="564"/>
      <c r="M187" s="122"/>
      <c r="N187" s="122"/>
      <c r="O187" s="121"/>
      <c r="P187" s="122"/>
      <c r="Q187" s="124"/>
      <c r="R187" s="124"/>
      <c r="S187" s="124"/>
      <c r="T187" s="124"/>
      <c r="U187" s="127"/>
      <c r="V187" s="127"/>
      <c r="W187" s="127"/>
      <c r="X187" s="127"/>
      <c r="Y187" s="364"/>
      <c r="Z187" s="364"/>
      <c r="AA187" s="364"/>
      <c r="AB187" s="364"/>
    </row>
    <row r="188" spans="2:28" ht="12.75" customHeight="1" x14ac:dyDescent="0.2">
      <c r="B188" s="120"/>
      <c r="C188" s="481"/>
      <c r="D188" s="120"/>
      <c r="E188" s="120"/>
      <c r="F188" s="562"/>
      <c r="G188" s="563"/>
      <c r="H188" s="563"/>
      <c r="I188" s="563"/>
      <c r="J188" s="562"/>
      <c r="K188" s="564"/>
      <c r="L188" s="564"/>
      <c r="M188" s="122"/>
      <c r="N188" s="122"/>
      <c r="O188" s="121"/>
      <c r="P188" s="122"/>
      <c r="Q188" s="124"/>
      <c r="R188" s="124"/>
      <c r="S188" s="124"/>
      <c r="T188" s="124"/>
      <c r="U188" s="127"/>
      <c r="V188" s="127"/>
      <c r="W188" s="127"/>
      <c r="X188" s="127"/>
      <c r="Y188" s="364"/>
      <c r="Z188" s="364"/>
      <c r="AA188" s="364"/>
      <c r="AB188" s="364"/>
    </row>
    <row r="189" spans="2:28" ht="12.75" customHeight="1" x14ac:dyDescent="0.2">
      <c r="B189" s="120"/>
      <c r="C189" s="481"/>
      <c r="D189" s="120"/>
      <c r="E189" s="120"/>
      <c r="F189" s="562"/>
      <c r="G189" s="563"/>
      <c r="H189" s="563"/>
      <c r="I189" s="562"/>
      <c r="J189" s="562"/>
      <c r="K189" s="564"/>
      <c r="L189" s="564"/>
      <c r="M189" s="122"/>
      <c r="N189" s="122"/>
      <c r="O189" s="121"/>
      <c r="P189" s="122"/>
      <c r="Q189" s="124"/>
      <c r="R189" s="124"/>
      <c r="S189" s="124"/>
      <c r="T189" s="124"/>
      <c r="U189" s="127"/>
      <c r="V189" s="127"/>
      <c r="W189" s="127"/>
      <c r="X189" s="127"/>
      <c r="Y189" s="364"/>
      <c r="Z189" s="364"/>
      <c r="AA189" s="364"/>
      <c r="AB189" s="364"/>
    </row>
    <row r="190" spans="2:28" ht="12.75" customHeight="1" x14ac:dyDescent="0.2">
      <c r="B190" s="120"/>
      <c r="C190" s="481"/>
      <c r="D190" s="120"/>
      <c r="E190" s="120"/>
      <c r="F190" s="562"/>
      <c r="G190" s="562"/>
      <c r="H190" s="563"/>
      <c r="I190" s="562"/>
      <c r="J190" s="562"/>
      <c r="K190" s="564"/>
      <c r="L190" s="564"/>
      <c r="M190" s="122"/>
      <c r="N190" s="122"/>
      <c r="O190" s="121"/>
      <c r="P190" s="122"/>
      <c r="Q190" s="124"/>
      <c r="R190" s="124"/>
      <c r="S190" s="124"/>
      <c r="T190" s="124"/>
      <c r="U190" s="127"/>
      <c r="V190" s="127"/>
      <c r="W190" s="127"/>
      <c r="X190" s="127"/>
      <c r="Y190" s="364"/>
      <c r="Z190" s="364"/>
      <c r="AA190" s="364"/>
      <c r="AB190" s="364"/>
    </row>
    <row r="191" spans="2:28" ht="12.75" customHeight="1" x14ac:dyDescent="0.2">
      <c r="B191" s="120"/>
      <c r="C191" s="481"/>
      <c r="D191" s="120"/>
      <c r="E191" s="120"/>
      <c r="F191" s="562"/>
      <c r="G191" s="563"/>
      <c r="H191" s="563"/>
      <c r="I191" s="562"/>
      <c r="J191" s="562"/>
      <c r="K191" s="564"/>
      <c r="L191" s="564"/>
      <c r="M191" s="122"/>
      <c r="N191" s="122"/>
      <c r="O191" s="121"/>
      <c r="P191" s="122"/>
      <c r="Q191" s="124"/>
      <c r="R191" s="124"/>
      <c r="S191" s="124"/>
      <c r="T191" s="124"/>
      <c r="U191" s="127"/>
      <c r="V191" s="127"/>
      <c r="W191" s="127"/>
      <c r="X191" s="127"/>
      <c r="Y191" s="364"/>
      <c r="Z191" s="364"/>
      <c r="AA191" s="364"/>
      <c r="AB191" s="364"/>
    </row>
    <row r="192" spans="2:28" ht="12.75" customHeight="1" x14ac:dyDescent="0.2">
      <c r="B192" s="120"/>
      <c r="C192" s="481"/>
      <c r="D192" s="120"/>
      <c r="E192" s="120"/>
      <c r="F192" s="562"/>
      <c r="G192" s="562"/>
      <c r="H192" s="563"/>
      <c r="I192" s="563"/>
      <c r="J192" s="562"/>
      <c r="K192" s="564"/>
      <c r="L192" s="564"/>
      <c r="M192" s="122"/>
      <c r="N192" s="122"/>
      <c r="O192" s="121"/>
      <c r="P192" s="122"/>
      <c r="Q192" s="124"/>
      <c r="R192" s="124"/>
      <c r="S192" s="124"/>
      <c r="T192" s="124"/>
      <c r="U192" s="127"/>
      <c r="V192" s="127"/>
      <c r="W192" s="127"/>
      <c r="X192" s="127"/>
      <c r="Y192" s="364"/>
      <c r="Z192" s="364"/>
      <c r="AA192" s="364"/>
      <c r="AB192" s="364"/>
    </row>
    <row r="193" spans="2:28" ht="12.75" customHeight="1" x14ac:dyDescent="0.2">
      <c r="B193" s="120"/>
      <c r="C193" s="481"/>
      <c r="D193" s="120"/>
      <c r="E193" s="120"/>
      <c r="F193" s="562"/>
      <c r="G193" s="563"/>
      <c r="H193" s="563"/>
      <c r="I193" s="563"/>
      <c r="J193" s="562"/>
      <c r="K193" s="564"/>
      <c r="L193" s="564"/>
      <c r="M193" s="122"/>
      <c r="N193" s="122"/>
      <c r="O193" s="121"/>
      <c r="P193" s="122"/>
      <c r="Q193" s="124"/>
      <c r="R193" s="124"/>
      <c r="S193" s="124"/>
      <c r="T193" s="124"/>
      <c r="U193" s="127"/>
      <c r="V193" s="127"/>
      <c r="W193" s="127"/>
      <c r="X193" s="127"/>
      <c r="Y193" s="364"/>
      <c r="Z193" s="364"/>
      <c r="AA193" s="364"/>
      <c r="AB193" s="364"/>
    </row>
    <row r="194" spans="2:28" ht="12.75" customHeight="1" x14ac:dyDescent="0.2">
      <c r="B194" s="120"/>
      <c r="C194" s="481"/>
      <c r="D194" s="120"/>
      <c r="E194" s="120"/>
      <c r="F194" s="562"/>
      <c r="G194" s="563"/>
      <c r="H194" s="563"/>
      <c r="I194" s="563"/>
      <c r="J194" s="562"/>
      <c r="K194" s="564"/>
      <c r="L194" s="564"/>
      <c r="M194" s="122"/>
      <c r="N194" s="122"/>
      <c r="O194" s="121"/>
      <c r="P194" s="122"/>
      <c r="Q194" s="124"/>
      <c r="R194" s="124"/>
      <c r="S194" s="124"/>
      <c r="T194" s="124"/>
      <c r="U194" s="127"/>
      <c r="V194" s="127"/>
      <c r="W194" s="127"/>
      <c r="X194" s="127"/>
      <c r="Y194" s="364"/>
      <c r="Z194" s="364"/>
      <c r="AA194" s="364"/>
      <c r="AB194" s="364"/>
    </row>
    <row r="195" spans="2:28" ht="12.75" customHeight="1" x14ac:dyDescent="0.2">
      <c r="B195" s="120"/>
      <c r="C195" s="481"/>
      <c r="D195" s="120"/>
      <c r="E195" s="120"/>
      <c r="F195" s="562"/>
      <c r="G195" s="563"/>
      <c r="H195" s="563"/>
      <c r="I195" s="563"/>
      <c r="J195" s="562"/>
      <c r="K195" s="564"/>
      <c r="L195" s="564"/>
      <c r="M195" s="122"/>
      <c r="N195" s="122"/>
      <c r="O195" s="121"/>
      <c r="P195" s="122"/>
      <c r="Q195" s="124"/>
      <c r="R195" s="124"/>
      <c r="S195" s="124"/>
      <c r="T195" s="124"/>
      <c r="U195" s="127"/>
      <c r="V195" s="127"/>
      <c r="W195" s="127"/>
      <c r="X195" s="127"/>
      <c r="Y195" s="364"/>
      <c r="Z195" s="364"/>
      <c r="AA195" s="364"/>
      <c r="AB195" s="364"/>
    </row>
    <row r="196" spans="2:28" ht="12.75" customHeight="1" x14ac:dyDescent="0.2">
      <c r="B196" s="120"/>
      <c r="C196" s="481"/>
      <c r="D196" s="120"/>
      <c r="E196" s="120"/>
      <c r="F196" s="563"/>
      <c r="G196" s="562"/>
      <c r="H196" s="563"/>
      <c r="I196" s="563"/>
      <c r="J196" s="562"/>
      <c r="K196" s="564"/>
      <c r="L196" s="564"/>
      <c r="M196" s="122"/>
      <c r="N196" s="122"/>
      <c r="O196" s="121"/>
      <c r="P196" s="122"/>
      <c r="Q196" s="124"/>
      <c r="R196" s="124"/>
      <c r="S196" s="124"/>
      <c r="T196" s="124"/>
      <c r="U196" s="127"/>
      <c r="V196" s="127"/>
      <c r="W196" s="127"/>
      <c r="X196" s="127"/>
      <c r="Y196" s="364"/>
      <c r="Z196" s="364"/>
      <c r="AA196" s="364"/>
      <c r="AB196" s="364"/>
    </row>
    <row r="197" spans="2:28" ht="12.75" customHeight="1" x14ac:dyDescent="0.2">
      <c r="B197" s="120"/>
      <c r="C197" s="481"/>
      <c r="D197" s="120"/>
      <c r="E197" s="120"/>
      <c r="F197" s="562"/>
      <c r="G197" s="562"/>
      <c r="H197" s="563"/>
      <c r="I197" s="563"/>
      <c r="J197" s="562"/>
      <c r="K197" s="564"/>
      <c r="L197" s="564"/>
      <c r="M197" s="122"/>
      <c r="N197" s="122"/>
      <c r="O197" s="121"/>
      <c r="P197" s="122"/>
      <c r="Q197" s="124"/>
      <c r="R197" s="124"/>
      <c r="S197" s="124"/>
      <c r="T197" s="124"/>
      <c r="U197" s="127"/>
      <c r="V197" s="127"/>
      <c r="W197" s="127"/>
      <c r="X197" s="127"/>
      <c r="Y197" s="364"/>
      <c r="Z197" s="364"/>
      <c r="AA197" s="364"/>
      <c r="AB197" s="364"/>
    </row>
    <row r="198" spans="2:28" ht="12.75" customHeight="1" x14ac:dyDescent="0.2">
      <c r="B198" s="120"/>
      <c r="C198" s="481"/>
      <c r="D198" s="120"/>
      <c r="E198" s="120"/>
      <c r="F198" s="562"/>
      <c r="G198" s="563"/>
      <c r="H198" s="563"/>
      <c r="I198" s="563"/>
      <c r="J198" s="562"/>
      <c r="K198" s="564"/>
      <c r="L198" s="564"/>
      <c r="M198" s="122"/>
      <c r="N198" s="122"/>
      <c r="O198" s="121"/>
      <c r="P198" s="122"/>
      <c r="Q198" s="124"/>
      <c r="R198" s="124"/>
      <c r="S198" s="124"/>
      <c r="T198" s="124"/>
      <c r="U198" s="127"/>
      <c r="V198" s="127"/>
      <c r="W198" s="127"/>
      <c r="X198" s="127"/>
      <c r="Y198" s="364"/>
      <c r="Z198" s="364"/>
      <c r="AA198" s="364"/>
      <c r="AB198" s="364"/>
    </row>
    <row r="199" spans="2:28" ht="12.75" customHeight="1" x14ac:dyDescent="0.2">
      <c r="B199" s="120"/>
      <c r="C199" s="481"/>
      <c r="D199" s="120"/>
      <c r="E199" s="120"/>
      <c r="F199" s="562"/>
      <c r="G199" s="563"/>
      <c r="H199" s="563"/>
      <c r="I199" s="563"/>
      <c r="J199" s="562"/>
      <c r="K199" s="564"/>
      <c r="L199" s="564"/>
      <c r="M199" s="122"/>
      <c r="N199" s="122"/>
      <c r="O199" s="121"/>
      <c r="P199" s="122"/>
      <c r="Q199" s="124"/>
      <c r="R199" s="124"/>
      <c r="S199" s="124"/>
      <c r="T199" s="124"/>
      <c r="U199" s="127"/>
      <c r="V199" s="127"/>
      <c r="W199" s="127"/>
      <c r="X199" s="127"/>
      <c r="Y199" s="364"/>
      <c r="Z199" s="364"/>
      <c r="AA199" s="364"/>
      <c r="AB199" s="364"/>
    </row>
    <row r="200" spans="2:28" ht="12.75" customHeight="1" x14ac:dyDescent="0.2">
      <c r="B200" s="120"/>
      <c r="C200" s="481"/>
      <c r="D200" s="120"/>
      <c r="E200" s="120"/>
      <c r="F200" s="562"/>
      <c r="G200" s="563"/>
      <c r="H200" s="563"/>
      <c r="I200" s="563"/>
      <c r="J200" s="562"/>
      <c r="K200" s="564"/>
      <c r="L200" s="564"/>
      <c r="M200" s="122"/>
      <c r="N200" s="122"/>
      <c r="O200" s="121"/>
      <c r="P200" s="122"/>
      <c r="Q200" s="124"/>
      <c r="R200" s="124"/>
      <c r="S200" s="124"/>
      <c r="T200" s="124"/>
      <c r="U200" s="127"/>
      <c r="V200" s="127"/>
      <c r="W200" s="127"/>
      <c r="X200" s="127"/>
      <c r="Y200" s="364"/>
      <c r="Z200" s="364"/>
      <c r="AA200" s="364"/>
      <c r="AB200" s="364"/>
    </row>
    <row r="201" spans="2:28" ht="12.75" customHeight="1" x14ac:dyDescent="0.2">
      <c r="B201" s="120"/>
      <c r="C201" s="481"/>
      <c r="D201" s="120"/>
      <c r="E201" s="120"/>
      <c r="F201" s="562"/>
      <c r="G201" s="563"/>
      <c r="H201" s="563"/>
      <c r="I201" s="563"/>
      <c r="J201" s="562"/>
      <c r="K201" s="564"/>
      <c r="L201" s="564"/>
      <c r="M201" s="122"/>
      <c r="N201" s="122"/>
      <c r="O201" s="121"/>
      <c r="P201" s="122"/>
      <c r="Q201" s="124"/>
      <c r="R201" s="124"/>
      <c r="S201" s="124"/>
      <c r="T201" s="124"/>
      <c r="U201" s="127"/>
      <c r="V201" s="127"/>
      <c r="W201" s="127"/>
      <c r="X201" s="127"/>
      <c r="Y201" s="364"/>
      <c r="Z201" s="364"/>
      <c r="AA201" s="364"/>
      <c r="AB201" s="364"/>
    </row>
    <row r="202" spans="2:28" ht="12.75" customHeight="1" x14ac:dyDescent="0.2">
      <c r="B202" s="120"/>
      <c r="C202" s="481"/>
      <c r="D202" s="120"/>
      <c r="E202" s="120"/>
      <c r="F202" s="562"/>
      <c r="G202" s="563"/>
      <c r="H202" s="563"/>
      <c r="I202" s="563"/>
      <c r="J202" s="562"/>
      <c r="K202" s="564"/>
      <c r="L202" s="564"/>
      <c r="M202" s="122"/>
      <c r="N202" s="122"/>
      <c r="O202" s="121"/>
      <c r="P202" s="122"/>
      <c r="Q202" s="124"/>
      <c r="R202" s="124"/>
      <c r="S202" s="124"/>
      <c r="T202" s="124"/>
      <c r="U202" s="127"/>
      <c r="V202" s="127"/>
      <c r="W202" s="127"/>
      <c r="X202" s="127"/>
      <c r="Y202" s="364"/>
      <c r="Z202" s="364"/>
      <c r="AA202" s="364"/>
      <c r="AB202" s="364"/>
    </row>
    <row r="203" spans="2:28" ht="12.75" customHeight="1" x14ac:dyDescent="0.2">
      <c r="B203" s="120"/>
      <c r="C203" s="481"/>
      <c r="D203" s="120"/>
      <c r="E203" s="120"/>
      <c r="F203" s="562"/>
      <c r="G203" s="562"/>
      <c r="H203" s="563"/>
      <c r="I203" s="563"/>
      <c r="J203" s="562"/>
      <c r="K203" s="564"/>
      <c r="L203" s="564"/>
      <c r="M203" s="122"/>
      <c r="N203" s="122"/>
      <c r="O203" s="121"/>
      <c r="P203" s="122"/>
      <c r="Q203" s="124"/>
      <c r="R203" s="124"/>
      <c r="S203" s="124"/>
      <c r="T203" s="124"/>
      <c r="U203" s="127"/>
      <c r="V203" s="127"/>
      <c r="W203" s="127"/>
      <c r="X203" s="127"/>
      <c r="Y203" s="364"/>
      <c r="Z203" s="364"/>
      <c r="AA203" s="364"/>
      <c r="AB203" s="364"/>
    </row>
    <row r="204" spans="2:28" ht="12.75" customHeight="1" x14ac:dyDescent="0.2">
      <c r="B204" s="120"/>
      <c r="C204" s="481"/>
      <c r="D204" s="120"/>
      <c r="E204" s="120"/>
      <c r="F204" s="562"/>
      <c r="G204" s="563"/>
      <c r="H204" s="563"/>
      <c r="I204" s="563"/>
      <c r="J204" s="562"/>
      <c r="K204" s="564"/>
      <c r="L204" s="564"/>
      <c r="M204" s="122"/>
      <c r="N204" s="122"/>
      <c r="O204" s="121"/>
      <c r="P204" s="122"/>
      <c r="Q204" s="124"/>
      <c r="R204" s="124"/>
      <c r="S204" s="124"/>
      <c r="T204" s="124"/>
      <c r="U204" s="127"/>
      <c r="V204" s="127"/>
      <c r="W204" s="127"/>
      <c r="X204" s="127"/>
      <c r="Y204" s="364"/>
      <c r="Z204" s="364"/>
      <c r="AA204" s="364"/>
      <c r="AB204" s="364"/>
    </row>
    <row r="205" spans="2:28" ht="12.75" customHeight="1" x14ac:dyDescent="0.2">
      <c r="B205" s="120"/>
      <c r="C205" s="481"/>
      <c r="D205" s="120"/>
      <c r="E205" s="120"/>
      <c r="F205" s="562"/>
      <c r="G205" s="563"/>
      <c r="H205" s="563"/>
      <c r="I205" s="563"/>
      <c r="J205" s="562"/>
      <c r="K205" s="564"/>
      <c r="L205" s="564"/>
      <c r="M205" s="122"/>
      <c r="N205" s="122"/>
      <c r="O205" s="121"/>
      <c r="P205" s="122"/>
      <c r="Q205" s="124"/>
      <c r="R205" s="124"/>
      <c r="S205" s="124"/>
      <c r="T205" s="124"/>
      <c r="U205" s="127"/>
      <c r="V205" s="127"/>
      <c r="W205" s="127"/>
      <c r="X205" s="127"/>
      <c r="Y205" s="364"/>
      <c r="Z205" s="364"/>
      <c r="AA205" s="364"/>
      <c r="AB205" s="364"/>
    </row>
    <row r="206" spans="2:28" ht="12.75" customHeight="1" x14ac:dyDescent="0.2">
      <c r="B206" s="120"/>
      <c r="C206" s="481"/>
      <c r="D206" s="120"/>
      <c r="E206" s="120"/>
      <c r="F206" s="562"/>
      <c r="G206" s="563"/>
      <c r="H206" s="563"/>
      <c r="I206" s="563"/>
      <c r="J206" s="562"/>
      <c r="K206" s="564"/>
      <c r="L206" s="564"/>
      <c r="M206" s="122"/>
      <c r="N206" s="122"/>
      <c r="O206" s="121"/>
      <c r="P206" s="122"/>
      <c r="Q206" s="124"/>
      <c r="R206" s="124"/>
      <c r="S206" s="124"/>
      <c r="T206" s="124"/>
      <c r="U206" s="127"/>
      <c r="V206" s="127"/>
      <c r="W206" s="127"/>
      <c r="X206" s="127"/>
      <c r="Y206" s="364"/>
      <c r="Z206" s="364"/>
      <c r="AA206" s="364"/>
      <c r="AB206" s="364"/>
    </row>
    <row r="207" spans="2:28" ht="12.75" customHeight="1" x14ac:dyDescent="0.2">
      <c r="B207" s="120"/>
      <c r="C207" s="481"/>
      <c r="D207" s="120"/>
      <c r="E207" s="120"/>
      <c r="F207" s="562"/>
      <c r="G207" s="563"/>
      <c r="H207" s="563"/>
      <c r="I207" s="562"/>
      <c r="J207" s="562"/>
      <c r="K207" s="564"/>
      <c r="L207" s="564"/>
      <c r="M207" s="122"/>
      <c r="N207" s="122"/>
      <c r="O207" s="121"/>
      <c r="P207" s="122"/>
      <c r="Q207" s="124"/>
      <c r="R207" s="124"/>
      <c r="S207" s="124"/>
      <c r="T207" s="124"/>
      <c r="U207" s="127"/>
      <c r="V207" s="127"/>
      <c r="W207" s="127"/>
      <c r="X207" s="127"/>
      <c r="Y207" s="364"/>
      <c r="Z207" s="364"/>
      <c r="AA207" s="364"/>
      <c r="AB207" s="364"/>
    </row>
    <row r="208" spans="2:28" ht="12.75" customHeight="1" x14ac:dyDescent="0.2">
      <c r="B208" s="120"/>
      <c r="C208" s="481"/>
      <c r="D208" s="120"/>
      <c r="E208" s="120"/>
      <c r="F208" s="563"/>
      <c r="G208" s="563"/>
      <c r="H208" s="563"/>
      <c r="I208" s="562"/>
      <c r="J208" s="562"/>
      <c r="K208" s="564"/>
      <c r="L208" s="564"/>
      <c r="M208" s="122"/>
      <c r="N208" s="122"/>
      <c r="O208" s="121"/>
      <c r="P208" s="122"/>
      <c r="Q208" s="124"/>
      <c r="R208" s="124"/>
      <c r="S208" s="124"/>
      <c r="T208" s="124"/>
      <c r="U208" s="127"/>
      <c r="V208" s="127"/>
      <c r="W208" s="127"/>
      <c r="X208" s="127"/>
      <c r="Y208" s="364"/>
      <c r="Z208" s="364"/>
      <c r="AA208" s="364"/>
      <c r="AB208" s="364"/>
    </row>
    <row r="209" spans="2:28" ht="12.75" customHeight="1" x14ac:dyDescent="0.2">
      <c r="B209" s="120"/>
      <c r="C209" s="481"/>
      <c r="D209" s="120"/>
      <c r="E209" s="120"/>
      <c r="F209" s="562"/>
      <c r="G209" s="563"/>
      <c r="H209" s="563"/>
      <c r="I209" s="563"/>
      <c r="J209" s="562"/>
      <c r="K209" s="564"/>
      <c r="L209" s="564"/>
      <c r="M209" s="122"/>
      <c r="N209" s="122"/>
      <c r="O209" s="121"/>
      <c r="P209" s="122"/>
      <c r="Q209" s="124"/>
      <c r="R209" s="124"/>
      <c r="S209" s="124"/>
      <c r="T209" s="124"/>
      <c r="U209" s="127"/>
      <c r="V209" s="127"/>
      <c r="W209" s="127"/>
      <c r="X209" s="127"/>
      <c r="Y209" s="364"/>
      <c r="Z209" s="364"/>
      <c r="AA209" s="364"/>
      <c r="AB209" s="364"/>
    </row>
    <row r="210" spans="2:28" ht="12.75" customHeight="1" x14ac:dyDescent="0.2">
      <c r="B210" s="120"/>
      <c r="C210" s="481"/>
      <c r="D210" s="120"/>
      <c r="E210" s="120"/>
      <c r="F210" s="563"/>
      <c r="G210" s="563"/>
      <c r="H210" s="563"/>
      <c r="I210" s="562"/>
      <c r="J210" s="562"/>
      <c r="K210" s="564"/>
      <c r="L210" s="564"/>
      <c r="M210" s="122"/>
      <c r="N210" s="122"/>
      <c r="O210" s="121"/>
      <c r="P210" s="122"/>
      <c r="Q210" s="124"/>
      <c r="R210" s="124"/>
      <c r="S210" s="124"/>
      <c r="T210" s="124"/>
      <c r="U210" s="127"/>
      <c r="V210" s="127"/>
      <c r="W210" s="127"/>
      <c r="X210" s="127"/>
      <c r="Y210" s="364"/>
      <c r="Z210" s="364"/>
      <c r="AA210" s="364"/>
      <c r="AB210" s="364"/>
    </row>
    <row r="211" spans="2:28" ht="12.75" customHeight="1" x14ac:dyDescent="0.2">
      <c r="B211" s="120"/>
      <c r="C211" s="481"/>
      <c r="D211" s="120"/>
      <c r="E211" s="120"/>
      <c r="F211" s="563"/>
      <c r="G211" s="562"/>
      <c r="H211" s="563"/>
      <c r="I211" s="563"/>
      <c r="J211" s="562"/>
      <c r="K211" s="564"/>
      <c r="L211" s="564"/>
      <c r="M211" s="122"/>
      <c r="N211" s="122"/>
      <c r="O211" s="121"/>
      <c r="P211" s="122"/>
      <c r="Q211" s="124"/>
      <c r="R211" s="124"/>
      <c r="S211" s="124"/>
      <c r="T211" s="124"/>
      <c r="U211" s="127"/>
      <c r="V211" s="127"/>
      <c r="W211" s="127"/>
      <c r="X211" s="127"/>
      <c r="Y211" s="364"/>
      <c r="Z211" s="364"/>
      <c r="AA211" s="364"/>
      <c r="AB211" s="364"/>
    </row>
    <row r="212" spans="2:28" ht="12.75" customHeight="1" x14ac:dyDescent="0.2">
      <c r="B212" s="120"/>
      <c r="C212" s="481"/>
      <c r="D212" s="120"/>
      <c r="E212" s="120"/>
      <c r="F212" s="562"/>
      <c r="G212" s="563"/>
      <c r="H212" s="563"/>
      <c r="I212" s="563"/>
      <c r="J212" s="562"/>
      <c r="K212" s="564"/>
      <c r="L212" s="564"/>
      <c r="M212" s="122"/>
      <c r="N212" s="122"/>
      <c r="O212" s="121"/>
      <c r="P212" s="122"/>
      <c r="Q212" s="124"/>
      <c r="R212" s="124"/>
      <c r="S212" s="124"/>
      <c r="T212" s="124"/>
      <c r="U212" s="127"/>
      <c r="V212" s="127"/>
      <c r="W212" s="127"/>
      <c r="X212" s="127"/>
      <c r="Y212" s="364"/>
      <c r="Z212" s="364"/>
      <c r="AA212" s="364"/>
      <c r="AB212" s="364"/>
    </row>
    <row r="213" spans="2:28" ht="12.75" customHeight="1" x14ac:dyDescent="0.2">
      <c r="B213" s="120"/>
      <c r="C213" s="481"/>
      <c r="D213" s="120"/>
      <c r="E213" s="120"/>
      <c r="F213" s="563"/>
      <c r="G213" s="562"/>
      <c r="H213" s="562"/>
      <c r="I213" s="562"/>
      <c r="J213" s="562"/>
      <c r="K213" s="564"/>
      <c r="L213" s="564"/>
      <c r="M213" s="122"/>
      <c r="N213" s="122"/>
      <c r="O213" s="121"/>
      <c r="P213" s="122"/>
      <c r="Q213" s="124"/>
      <c r="R213" s="124"/>
      <c r="S213" s="124"/>
      <c r="T213" s="124"/>
      <c r="U213" s="127"/>
      <c r="V213" s="127"/>
      <c r="W213" s="127"/>
      <c r="X213" s="127"/>
      <c r="Y213" s="364"/>
      <c r="Z213" s="364"/>
      <c r="AA213" s="364"/>
      <c r="AB213" s="364"/>
    </row>
    <row r="214" spans="2:28" ht="12.75" customHeight="1" x14ac:dyDescent="0.2">
      <c r="B214" s="120"/>
      <c r="C214" s="481"/>
      <c r="D214" s="120"/>
      <c r="E214" s="120"/>
      <c r="F214" s="562"/>
      <c r="G214" s="563"/>
      <c r="H214" s="563"/>
      <c r="I214" s="562"/>
      <c r="J214" s="562"/>
      <c r="K214" s="564"/>
      <c r="L214" s="564"/>
      <c r="M214" s="122"/>
      <c r="N214" s="122"/>
      <c r="O214" s="121"/>
      <c r="P214" s="122"/>
      <c r="Q214" s="124"/>
      <c r="R214" s="124"/>
      <c r="S214" s="124"/>
      <c r="T214" s="124"/>
      <c r="U214" s="127"/>
      <c r="V214" s="127"/>
      <c r="W214" s="127"/>
      <c r="X214" s="127"/>
      <c r="Y214" s="364"/>
      <c r="Z214" s="364"/>
      <c r="AA214" s="364"/>
      <c r="AB214" s="364"/>
    </row>
    <row r="215" spans="2:28" ht="12.75" customHeight="1" x14ac:dyDescent="0.2">
      <c r="B215" s="120"/>
      <c r="C215" s="481"/>
      <c r="D215" s="120"/>
      <c r="E215" s="120"/>
      <c r="F215" s="562"/>
      <c r="G215" s="562"/>
      <c r="H215" s="563"/>
      <c r="I215" s="562"/>
      <c r="J215" s="562"/>
      <c r="K215" s="564"/>
      <c r="L215" s="564"/>
      <c r="M215" s="122"/>
      <c r="N215" s="122"/>
      <c r="O215" s="121"/>
      <c r="P215" s="122"/>
      <c r="Q215" s="124"/>
      <c r="R215" s="124"/>
      <c r="S215" s="124"/>
      <c r="T215" s="124"/>
      <c r="U215" s="127"/>
      <c r="V215" s="127"/>
      <c r="W215" s="127"/>
      <c r="X215" s="127"/>
      <c r="Y215" s="364"/>
      <c r="Z215" s="364"/>
      <c r="AA215" s="364"/>
      <c r="AB215" s="364"/>
    </row>
    <row r="216" spans="2:28" ht="12.75" customHeight="1" x14ac:dyDescent="0.2">
      <c r="B216" s="120"/>
      <c r="C216" s="481"/>
      <c r="D216" s="120"/>
      <c r="E216" s="120"/>
      <c r="F216" s="562"/>
      <c r="G216" s="563"/>
      <c r="H216" s="563"/>
      <c r="I216" s="563"/>
      <c r="J216" s="562"/>
      <c r="K216" s="564"/>
      <c r="L216" s="564"/>
      <c r="M216" s="122"/>
      <c r="N216" s="122"/>
      <c r="O216" s="121"/>
      <c r="P216" s="122"/>
      <c r="Q216" s="124"/>
      <c r="R216" s="124"/>
      <c r="S216" s="124"/>
      <c r="T216" s="124"/>
      <c r="U216" s="127"/>
      <c r="V216" s="127"/>
      <c r="W216" s="127"/>
      <c r="X216" s="127"/>
      <c r="Y216" s="364"/>
      <c r="Z216" s="364"/>
      <c r="AA216" s="364"/>
      <c r="AB216" s="364"/>
    </row>
    <row r="217" spans="2:28" ht="12.75" customHeight="1" x14ac:dyDescent="0.2">
      <c r="B217" s="120"/>
      <c r="C217" s="481"/>
      <c r="D217" s="120"/>
      <c r="E217" s="120"/>
      <c r="F217" s="562"/>
      <c r="G217" s="562"/>
      <c r="H217" s="563"/>
      <c r="I217" s="563"/>
      <c r="J217" s="562"/>
      <c r="K217" s="564"/>
      <c r="L217" s="564"/>
      <c r="M217" s="122"/>
      <c r="N217" s="122"/>
      <c r="O217" s="121"/>
      <c r="P217" s="122"/>
      <c r="Q217" s="124"/>
      <c r="R217" s="124"/>
      <c r="S217" s="124"/>
      <c r="T217" s="124"/>
      <c r="U217" s="127"/>
      <c r="V217" s="127"/>
      <c r="W217" s="127"/>
      <c r="X217" s="127"/>
      <c r="Y217" s="364"/>
      <c r="Z217" s="364"/>
      <c r="AA217" s="364"/>
      <c r="AB217" s="364"/>
    </row>
    <row r="218" spans="2:28" ht="12.75" customHeight="1" x14ac:dyDescent="0.2">
      <c r="B218" s="120"/>
      <c r="C218" s="481"/>
      <c r="D218" s="120"/>
      <c r="E218" s="120"/>
      <c r="F218" s="562"/>
      <c r="G218" s="563"/>
      <c r="H218" s="563"/>
      <c r="I218" s="563"/>
      <c r="J218" s="562"/>
      <c r="K218" s="564"/>
      <c r="L218" s="564"/>
      <c r="M218" s="122"/>
      <c r="N218" s="122"/>
      <c r="O218" s="121"/>
      <c r="P218" s="122"/>
      <c r="Q218" s="124"/>
      <c r="R218" s="124"/>
      <c r="S218" s="124"/>
      <c r="T218" s="124"/>
      <c r="U218" s="127"/>
      <c r="V218" s="127"/>
      <c r="W218" s="127"/>
      <c r="X218" s="127"/>
      <c r="Y218" s="364"/>
      <c r="Z218" s="364"/>
      <c r="AA218" s="364"/>
      <c r="AB218" s="364"/>
    </row>
    <row r="219" spans="2:28" ht="12.75" customHeight="1" x14ac:dyDescent="0.2">
      <c r="B219" s="120"/>
      <c r="C219" s="481"/>
      <c r="D219" s="120"/>
      <c r="E219" s="120"/>
      <c r="F219" s="562"/>
      <c r="G219" s="563"/>
      <c r="H219" s="563"/>
      <c r="I219" s="562"/>
      <c r="J219" s="562"/>
      <c r="K219" s="564"/>
      <c r="L219" s="564"/>
      <c r="M219" s="122"/>
      <c r="N219" s="122"/>
      <c r="O219" s="121"/>
      <c r="P219" s="122"/>
      <c r="Q219" s="124"/>
      <c r="R219" s="124"/>
      <c r="S219" s="124"/>
      <c r="T219" s="124"/>
      <c r="U219" s="127"/>
      <c r="V219" s="127"/>
      <c r="W219" s="127"/>
      <c r="X219" s="127"/>
      <c r="Y219" s="364"/>
      <c r="Z219" s="364"/>
      <c r="AA219" s="364"/>
      <c r="AB219" s="364"/>
    </row>
    <row r="220" spans="2:28" ht="12.75" customHeight="1" x14ac:dyDescent="0.2">
      <c r="B220" s="120"/>
      <c r="C220" s="481"/>
      <c r="D220" s="120"/>
      <c r="E220" s="120"/>
      <c r="F220" s="562"/>
      <c r="G220" s="563"/>
      <c r="H220" s="563"/>
      <c r="I220" s="563"/>
      <c r="J220" s="562"/>
      <c r="K220" s="564"/>
      <c r="L220" s="564"/>
      <c r="M220" s="122"/>
      <c r="N220" s="122"/>
      <c r="O220" s="121"/>
      <c r="P220" s="122"/>
      <c r="Q220" s="124"/>
      <c r="R220" s="124"/>
      <c r="S220" s="124"/>
      <c r="T220" s="124"/>
      <c r="U220" s="127"/>
      <c r="V220" s="127"/>
      <c r="W220" s="127"/>
      <c r="X220" s="127"/>
      <c r="Y220" s="364"/>
      <c r="Z220" s="364"/>
      <c r="AA220" s="364"/>
      <c r="AB220" s="364"/>
    </row>
    <row r="221" spans="2:28" ht="12.75" customHeight="1" x14ac:dyDescent="0.2">
      <c r="B221" s="120"/>
      <c r="C221" s="481"/>
      <c r="D221" s="120"/>
      <c r="E221" s="120"/>
      <c r="F221" s="562"/>
      <c r="G221" s="563"/>
      <c r="H221" s="563"/>
      <c r="I221" s="563"/>
      <c r="J221" s="562"/>
      <c r="K221" s="564"/>
      <c r="L221" s="564"/>
      <c r="M221" s="122"/>
      <c r="N221" s="122"/>
      <c r="O221" s="121"/>
      <c r="P221" s="122"/>
      <c r="Q221" s="124"/>
      <c r="R221" s="124"/>
      <c r="S221" s="124"/>
      <c r="T221" s="124"/>
      <c r="U221" s="127"/>
      <c r="V221" s="127"/>
      <c r="W221" s="127"/>
      <c r="X221" s="127"/>
      <c r="Y221" s="364"/>
      <c r="Z221" s="364"/>
      <c r="AA221" s="364"/>
      <c r="AB221" s="364"/>
    </row>
    <row r="222" spans="2:28" ht="12.75" customHeight="1" x14ac:dyDescent="0.2">
      <c r="B222" s="120"/>
      <c r="C222" s="481"/>
      <c r="D222" s="120"/>
      <c r="E222" s="120"/>
      <c r="F222" s="562"/>
      <c r="G222" s="563"/>
      <c r="H222" s="563"/>
      <c r="I222" s="563"/>
      <c r="J222" s="562"/>
      <c r="K222" s="564"/>
      <c r="L222" s="564"/>
      <c r="M222" s="122"/>
      <c r="N222" s="122"/>
      <c r="O222" s="121"/>
      <c r="P222" s="122"/>
      <c r="Q222" s="124"/>
      <c r="R222" s="124"/>
      <c r="S222" s="124"/>
      <c r="T222" s="124"/>
      <c r="U222" s="127"/>
      <c r="V222" s="127"/>
      <c r="W222" s="127"/>
      <c r="X222" s="127"/>
      <c r="Y222" s="364"/>
      <c r="Z222" s="364"/>
      <c r="AA222" s="364"/>
      <c r="AB222" s="364"/>
    </row>
    <row r="223" spans="2:28" ht="12.75" customHeight="1" x14ac:dyDescent="0.2">
      <c r="B223" s="120"/>
      <c r="C223" s="481"/>
      <c r="D223" s="120"/>
      <c r="E223" s="120"/>
      <c r="F223" s="562"/>
      <c r="G223" s="563"/>
      <c r="H223" s="563"/>
      <c r="I223" s="563"/>
      <c r="J223" s="562"/>
      <c r="K223" s="564"/>
      <c r="L223" s="564"/>
      <c r="M223" s="122"/>
      <c r="N223" s="122"/>
      <c r="O223" s="121"/>
      <c r="P223" s="122"/>
      <c r="Q223" s="124"/>
      <c r="R223" s="124"/>
      <c r="S223" s="124"/>
      <c r="T223" s="124"/>
      <c r="U223" s="127"/>
      <c r="V223" s="127"/>
      <c r="W223" s="127"/>
      <c r="X223" s="127"/>
      <c r="Y223" s="364"/>
      <c r="Z223" s="364"/>
      <c r="AA223" s="364"/>
      <c r="AB223" s="364"/>
    </row>
    <row r="224" spans="2:28" ht="12.75" customHeight="1" x14ac:dyDescent="0.2">
      <c r="B224" s="120"/>
      <c r="C224" s="481"/>
      <c r="D224" s="120"/>
      <c r="E224" s="120"/>
      <c r="F224" s="563"/>
      <c r="G224" s="563"/>
      <c r="H224" s="563"/>
      <c r="I224" s="562"/>
      <c r="J224" s="562"/>
      <c r="K224" s="564"/>
      <c r="L224" s="564"/>
      <c r="M224" s="122"/>
      <c r="N224" s="122"/>
      <c r="O224" s="121"/>
      <c r="P224" s="122"/>
      <c r="Q224" s="124"/>
      <c r="R224" s="124"/>
      <c r="S224" s="124"/>
      <c r="T224" s="124"/>
      <c r="U224" s="127"/>
      <c r="V224" s="127"/>
      <c r="W224" s="127"/>
      <c r="X224" s="127"/>
      <c r="Y224" s="364"/>
      <c r="Z224" s="364"/>
      <c r="AA224" s="364"/>
      <c r="AB224" s="364"/>
    </row>
    <row r="225" spans="2:28" ht="12.75" customHeight="1" x14ac:dyDescent="0.2">
      <c r="B225" s="120"/>
      <c r="C225" s="481"/>
      <c r="D225" s="120"/>
      <c r="E225" s="120"/>
      <c r="F225" s="562"/>
      <c r="G225" s="563"/>
      <c r="H225" s="563"/>
      <c r="I225" s="562"/>
      <c r="J225" s="562"/>
      <c r="K225" s="564"/>
      <c r="L225" s="564"/>
      <c r="M225" s="122"/>
      <c r="N225" s="122"/>
      <c r="O225" s="121"/>
      <c r="P225" s="122"/>
      <c r="Q225" s="124"/>
      <c r="R225" s="124"/>
      <c r="S225" s="124"/>
      <c r="T225" s="124"/>
      <c r="U225" s="127"/>
      <c r="V225" s="127"/>
      <c r="W225" s="127"/>
      <c r="X225" s="127"/>
      <c r="Y225" s="364"/>
      <c r="Z225" s="364"/>
      <c r="AA225" s="364"/>
      <c r="AB225" s="364"/>
    </row>
    <row r="226" spans="2:28" ht="12.75" customHeight="1" x14ac:dyDescent="0.2">
      <c r="B226" s="120"/>
      <c r="C226" s="481"/>
      <c r="D226" s="120"/>
      <c r="E226" s="120"/>
      <c r="F226" s="562"/>
      <c r="G226" s="563"/>
      <c r="H226" s="563"/>
      <c r="I226" s="562"/>
      <c r="J226" s="562"/>
      <c r="K226" s="564"/>
      <c r="L226" s="564"/>
      <c r="M226" s="122"/>
      <c r="N226" s="122"/>
      <c r="O226" s="121"/>
      <c r="P226" s="122"/>
      <c r="Q226" s="124"/>
      <c r="R226" s="124"/>
      <c r="S226" s="124"/>
      <c r="T226" s="124"/>
      <c r="U226" s="127"/>
      <c r="V226" s="127"/>
      <c r="W226" s="127"/>
      <c r="X226" s="127"/>
      <c r="Y226" s="364"/>
      <c r="Z226" s="364"/>
      <c r="AA226" s="364"/>
      <c r="AB226" s="364"/>
    </row>
    <row r="227" spans="2:28" ht="12.75" customHeight="1" x14ac:dyDescent="0.2">
      <c r="B227" s="120"/>
      <c r="C227" s="481"/>
      <c r="D227" s="120"/>
      <c r="E227" s="120"/>
      <c r="F227" s="562"/>
      <c r="G227" s="563"/>
      <c r="H227" s="563"/>
      <c r="I227" s="563"/>
      <c r="J227" s="562"/>
      <c r="K227" s="564"/>
      <c r="L227" s="564"/>
      <c r="M227" s="122"/>
      <c r="N227" s="122"/>
      <c r="O227" s="121"/>
      <c r="P227" s="122"/>
      <c r="Q227" s="124"/>
      <c r="R227" s="124"/>
      <c r="S227" s="124"/>
      <c r="T227" s="124"/>
      <c r="U227" s="127"/>
      <c r="V227" s="127"/>
      <c r="W227" s="127"/>
      <c r="X227" s="127"/>
      <c r="Y227" s="364"/>
      <c r="Z227" s="364"/>
      <c r="AA227" s="364"/>
      <c r="AB227" s="364"/>
    </row>
    <row r="228" spans="2:28" ht="12.75" customHeight="1" x14ac:dyDescent="0.2">
      <c r="B228" s="120"/>
      <c r="C228" s="481"/>
      <c r="D228" s="120"/>
      <c r="E228" s="120"/>
      <c r="F228" s="562"/>
      <c r="G228" s="563"/>
      <c r="H228" s="563"/>
      <c r="I228" s="563"/>
      <c r="J228" s="562"/>
      <c r="K228" s="564"/>
      <c r="L228" s="564"/>
      <c r="M228" s="122"/>
      <c r="N228" s="122"/>
      <c r="O228" s="121"/>
      <c r="P228" s="122"/>
      <c r="Q228" s="124"/>
      <c r="R228" s="124"/>
      <c r="S228" s="124"/>
      <c r="T228" s="124"/>
      <c r="U228" s="127"/>
      <c r="V228" s="127"/>
      <c r="W228" s="127"/>
      <c r="X228" s="127"/>
      <c r="Y228" s="364"/>
      <c r="Z228" s="364"/>
      <c r="AA228" s="364"/>
      <c r="AB228" s="364"/>
    </row>
    <row r="229" spans="2:28" ht="12.75" customHeight="1" x14ac:dyDescent="0.2">
      <c r="B229" s="120"/>
      <c r="C229" s="481"/>
      <c r="D229" s="120"/>
      <c r="E229" s="120"/>
      <c r="F229" s="562"/>
      <c r="G229" s="563"/>
      <c r="H229" s="563"/>
      <c r="I229" s="563"/>
      <c r="J229" s="562"/>
      <c r="K229" s="564"/>
      <c r="L229" s="564"/>
      <c r="M229" s="122"/>
      <c r="N229" s="122"/>
      <c r="O229" s="121"/>
      <c r="P229" s="122"/>
      <c r="Q229" s="124"/>
      <c r="R229" s="124"/>
      <c r="S229" s="124"/>
      <c r="T229" s="124"/>
      <c r="U229" s="127"/>
      <c r="V229" s="127"/>
      <c r="W229" s="127"/>
      <c r="X229" s="127"/>
      <c r="Y229" s="364"/>
      <c r="Z229" s="364"/>
      <c r="AA229" s="364"/>
      <c r="AB229" s="364"/>
    </row>
    <row r="230" spans="2:28" ht="12.75" customHeight="1" x14ac:dyDescent="0.2">
      <c r="B230" s="120"/>
      <c r="C230" s="481"/>
      <c r="D230" s="120"/>
      <c r="E230" s="120"/>
      <c r="F230" s="562"/>
      <c r="G230" s="563"/>
      <c r="H230" s="563"/>
      <c r="I230" s="563"/>
      <c r="J230" s="562"/>
      <c r="K230" s="564"/>
      <c r="L230" s="564"/>
      <c r="M230" s="122"/>
      <c r="N230" s="122"/>
      <c r="O230" s="121"/>
      <c r="P230" s="122"/>
      <c r="Q230" s="124"/>
      <c r="R230" s="124"/>
      <c r="S230" s="124"/>
      <c r="T230" s="124"/>
      <c r="U230" s="127"/>
      <c r="V230" s="127"/>
      <c r="W230" s="127"/>
      <c r="X230" s="127"/>
      <c r="Y230" s="364"/>
      <c r="Z230" s="364"/>
      <c r="AA230" s="364"/>
      <c r="AB230" s="364"/>
    </row>
    <row r="231" spans="2:28" ht="12.75" customHeight="1" x14ac:dyDescent="0.2">
      <c r="B231" s="120"/>
      <c r="C231" s="481"/>
      <c r="D231" s="120"/>
      <c r="E231" s="120"/>
      <c r="F231" s="562"/>
      <c r="G231" s="563"/>
      <c r="H231" s="563"/>
      <c r="I231" s="563"/>
      <c r="J231" s="562"/>
      <c r="K231" s="564"/>
      <c r="L231" s="564"/>
      <c r="M231" s="122"/>
      <c r="N231" s="122"/>
      <c r="O231" s="121"/>
      <c r="P231" s="122"/>
      <c r="Q231" s="124"/>
      <c r="R231" s="124"/>
      <c r="S231" s="124"/>
      <c r="T231" s="124"/>
      <c r="U231" s="127"/>
      <c r="V231" s="127"/>
      <c r="W231" s="127"/>
      <c r="X231" s="127"/>
      <c r="Y231" s="364"/>
      <c r="Z231" s="364"/>
      <c r="AA231" s="364"/>
      <c r="AB231" s="364"/>
    </row>
    <row r="232" spans="2:28" ht="12.75" customHeight="1" x14ac:dyDescent="0.2">
      <c r="B232" s="120"/>
      <c r="C232" s="481"/>
      <c r="D232" s="120"/>
      <c r="E232" s="120"/>
      <c r="F232" s="562"/>
      <c r="G232" s="563"/>
      <c r="H232" s="563"/>
      <c r="I232" s="562"/>
      <c r="J232" s="562"/>
      <c r="K232" s="564"/>
      <c r="L232" s="564"/>
      <c r="M232" s="122"/>
      <c r="N232" s="122"/>
      <c r="O232" s="121"/>
      <c r="P232" s="122"/>
      <c r="Q232" s="124"/>
      <c r="R232" s="124"/>
      <c r="S232" s="124"/>
      <c r="T232" s="124"/>
      <c r="U232" s="127"/>
      <c r="V232" s="127"/>
      <c r="W232" s="127"/>
      <c r="X232" s="127"/>
      <c r="Y232" s="364"/>
      <c r="Z232" s="364"/>
      <c r="AA232" s="364"/>
      <c r="AB232" s="364"/>
    </row>
    <row r="233" spans="2:28" ht="12.75" customHeight="1" x14ac:dyDescent="0.2">
      <c r="B233" s="120"/>
      <c r="C233" s="481"/>
      <c r="D233" s="120"/>
      <c r="E233" s="120"/>
      <c r="F233" s="562"/>
      <c r="G233" s="563"/>
      <c r="H233" s="563"/>
      <c r="I233" s="563"/>
      <c r="J233" s="562"/>
      <c r="K233" s="564"/>
      <c r="L233" s="564"/>
      <c r="M233" s="122"/>
      <c r="N233" s="122"/>
      <c r="O233" s="121"/>
      <c r="P233" s="122"/>
      <c r="Q233" s="124"/>
      <c r="R233" s="124"/>
      <c r="S233" s="124"/>
      <c r="T233" s="124"/>
      <c r="U233" s="127"/>
      <c r="V233" s="127"/>
      <c r="W233" s="127"/>
      <c r="X233" s="127"/>
      <c r="Y233" s="364"/>
      <c r="Z233" s="364"/>
      <c r="AA233" s="364"/>
      <c r="AB233" s="364"/>
    </row>
    <row r="234" spans="2:28" ht="12.75" customHeight="1" x14ac:dyDescent="0.2">
      <c r="B234" s="120"/>
      <c r="C234" s="481"/>
      <c r="D234" s="120"/>
      <c r="E234" s="120"/>
      <c r="F234" s="562"/>
      <c r="G234" s="563"/>
      <c r="H234" s="563"/>
      <c r="I234" s="563"/>
      <c r="J234" s="562"/>
      <c r="K234" s="564"/>
      <c r="L234" s="564"/>
      <c r="M234" s="122"/>
      <c r="N234" s="122"/>
      <c r="O234" s="121"/>
      <c r="P234" s="122"/>
      <c r="Q234" s="124"/>
      <c r="R234" s="124"/>
      <c r="S234" s="124"/>
      <c r="T234" s="124"/>
      <c r="U234" s="127"/>
      <c r="V234" s="127"/>
      <c r="W234" s="127"/>
      <c r="X234" s="127"/>
      <c r="Y234" s="364"/>
      <c r="Z234" s="364"/>
      <c r="AA234" s="364"/>
      <c r="AB234" s="364"/>
    </row>
    <row r="235" spans="2:28" ht="12.75" customHeight="1" x14ac:dyDescent="0.2">
      <c r="B235" s="120"/>
      <c r="C235" s="481"/>
      <c r="D235" s="120"/>
      <c r="E235" s="120"/>
      <c r="F235" s="562"/>
      <c r="G235" s="563"/>
      <c r="H235" s="563"/>
      <c r="I235" s="563"/>
      <c r="J235" s="562"/>
      <c r="K235" s="564"/>
      <c r="L235" s="564"/>
      <c r="M235" s="122"/>
      <c r="N235" s="122"/>
      <c r="O235" s="121"/>
      <c r="P235" s="122"/>
      <c r="Q235" s="124"/>
      <c r="R235" s="124"/>
      <c r="S235" s="124"/>
      <c r="T235" s="124"/>
      <c r="U235" s="127"/>
      <c r="V235" s="127"/>
      <c r="W235" s="127"/>
      <c r="X235" s="127"/>
      <c r="Y235" s="364"/>
      <c r="Z235" s="364"/>
      <c r="AA235" s="364"/>
      <c r="AB235" s="364"/>
    </row>
    <row r="236" spans="2:28" ht="12.75" customHeight="1" x14ac:dyDescent="0.2">
      <c r="B236" s="120"/>
      <c r="C236" s="481"/>
      <c r="D236" s="120"/>
      <c r="E236" s="120"/>
      <c r="F236" s="562"/>
      <c r="G236" s="563"/>
      <c r="H236" s="563"/>
      <c r="I236" s="563"/>
      <c r="J236" s="562"/>
      <c r="K236" s="564"/>
      <c r="L236" s="564"/>
      <c r="M236" s="122"/>
      <c r="N236" s="122"/>
      <c r="O236" s="121"/>
      <c r="P236" s="122"/>
      <c r="Q236" s="124"/>
      <c r="R236" s="124"/>
      <c r="S236" s="124"/>
      <c r="T236" s="124"/>
      <c r="U236" s="127"/>
      <c r="V236" s="127"/>
      <c r="W236" s="127"/>
      <c r="X236" s="127"/>
      <c r="Y236" s="364"/>
      <c r="Z236" s="364"/>
      <c r="AA236" s="364"/>
      <c r="AB236" s="364"/>
    </row>
    <row r="237" spans="2:28" ht="12.75" customHeight="1" x14ac:dyDescent="0.2">
      <c r="B237" s="120"/>
      <c r="C237" s="481"/>
      <c r="D237" s="120"/>
      <c r="E237" s="120"/>
      <c r="F237" s="562"/>
      <c r="G237" s="563"/>
      <c r="H237" s="563"/>
      <c r="I237" s="563"/>
      <c r="J237" s="562"/>
      <c r="K237" s="564"/>
      <c r="L237" s="564"/>
      <c r="M237" s="122"/>
      <c r="N237" s="122"/>
      <c r="O237" s="121"/>
      <c r="P237" s="122"/>
      <c r="Q237" s="124"/>
      <c r="R237" s="124"/>
      <c r="S237" s="124"/>
      <c r="T237" s="124"/>
      <c r="U237" s="127"/>
      <c r="V237" s="127"/>
      <c r="W237" s="127"/>
      <c r="X237" s="127"/>
      <c r="Y237" s="364"/>
      <c r="Z237" s="364"/>
      <c r="AA237" s="364"/>
      <c r="AB237" s="364"/>
    </row>
    <row r="238" spans="2:28" ht="12.75" customHeight="1" x14ac:dyDescent="0.2">
      <c r="B238" s="120"/>
      <c r="C238" s="481"/>
      <c r="D238" s="120"/>
      <c r="E238" s="120"/>
      <c r="F238" s="562"/>
      <c r="G238" s="563"/>
      <c r="H238" s="563"/>
      <c r="I238" s="563"/>
      <c r="J238" s="562"/>
      <c r="K238" s="564"/>
      <c r="L238" s="564"/>
      <c r="M238" s="122"/>
      <c r="N238" s="122"/>
      <c r="O238" s="121"/>
      <c r="P238" s="122"/>
      <c r="Q238" s="124"/>
      <c r="R238" s="124"/>
      <c r="S238" s="124"/>
      <c r="T238" s="124"/>
      <c r="U238" s="127"/>
      <c r="V238" s="127"/>
      <c r="W238" s="127"/>
      <c r="X238" s="127"/>
      <c r="Y238" s="364"/>
      <c r="Z238" s="364"/>
      <c r="AA238" s="364"/>
      <c r="AB238" s="364"/>
    </row>
    <row r="239" spans="2:28" ht="12.75" customHeight="1" x14ac:dyDescent="0.2">
      <c r="B239" s="120"/>
      <c r="C239" s="481"/>
      <c r="D239" s="120"/>
      <c r="E239" s="120"/>
      <c r="F239" s="562"/>
      <c r="G239" s="563"/>
      <c r="H239" s="563"/>
      <c r="I239" s="563"/>
      <c r="J239" s="562"/>
      <c r="K239" s="564"/>
      <c r="L239" s="564"/>
      <c r="M239" s="122"/>
      <c r="N239" s="122"/>
      <c r="O239" s="121"/>
      <c r="P239" s="122"/>
      <c r="Q239" s="124"/>
      <c r="R239" s="124"/>
      <c r="S239" s="124"/>
      <c r="T239" s="124"/>
      <c r="U239" s="127"/>
      <c r="V239" s="127"/>
      <c r="W239" s="127"/>
      <c r="X239" s="127"/>
      <c r="Y239" s="364"/>
      <c r="Z239" s="364"/>
      <c r="AA239" s="364"/>
      <c r="AB239" s="364"/>
    </row>
    <row r="240" spans="2:28" ht="12.75" customHeight="1" x14ac:dyDescent="0.2">
      <c r="B240" s="120"/>
      <c r="C240" s="481"/>
      <c r="D240" s="120"/>
      <c r="E240" s="120"/>
      <c r="F240" s="562"/>
      <c r="G240" s="563"/>
      <c r="H240" s="563"/>
      <c r="I240" s="562"/>
      <c r="J240" s="562"/>
      <c r="K240" s="564"/>
      <c r="L240" s="564"/>
      <c r="M240" s="122"/>
      <c r="N240" s="122"/>
      <c r="O240" s="121"/>
      <c r="P240" s="122"/>
      <c r="Q240" s="124"/>
      <c r="R240" s="124"/>
      <c r="S240" s="124"/>
      <c r="T240" s="124"/>
      <c r="U240" s="127"/>
      <c r="V240" s="127"/>
      <c r="W240" s="127"/>
      <c r="X240" s="127"/>
      <c r="Y240" s="364"/>
      <c r="Z240" s="364"/>
      <c r="AA240" s="364"/>
      <c r="AB240" s="364"/>
    </row>
    <row r="241" spans="2:28" ht="12.75" customHeight="1" x14ac:dyDescent="0.2">
      <c r="B241" s="120"/>
      <c r="C241" s="481"/>
      <c r="D241" s="120"/>
      <c r="E241" s="120"/>
      <c r="F241" s="562"/>
      <c r="G241" s="563"/>
      <c r="H241" s="563"/>
      <c r="I241" s="563"/>
      <c r="J241" s="562"/>
      <c r="K241" s="564"/>
      <c r="L241" s="564"/>
      <c r="M241" s="122"/>
      <c r="N241" s="122"/>
      <c r="O241" s="121"/>
      <c r="P241" s="122"/>
      <c r="Q241" s="124"/>
      <c r="R241" s="124"/>
      <c r="S241" s="124"/>
      <c r="T241" s="124"/>
      <c r="U241" s="127"/>
      <c r="V241" s="127"/>
      <c r="W241" s="127"/>
      <c r="X241" s="127"/>
      <c r="Y241" s="364"/>
      <c r="Z241" s="364"/>
      <c r="AA241" s="364"/>
      <c r="AB241" s="364"/>
    </row>
    <row r="242" spans="2:28" ht="12.75" customHeight="1" x14ac:dyDescent="0.2">
      <c r="B242" s="120"/>
      <c r="C242" s="481"/>
      <c r="D242" s="120"/>
      <c r="E242" s="120"/>
      <c r="F242" s="562"/>
      <c r="G242" s="563"/>
      <c r="H242" s="563"/>
      <c r="I242" s="563"/>
      <c r="J242" s="562"/>
      <c r="K242" s="564"/>
      <c r="L242" s="564"/>
      <c r="M242" s="122"/>
      <c r="N242" s="122"/>
      <c r="O242" s="121"/>
      <c r="P242" s="122"/>
      <c r="Q242" s="124"/>
      <c r="R242" s="124"/>
      <c r="S242" s="124"/>
      <c r="T242" s="124"/>
      <c r="U242" s="127"/>
      <c r="V242" s="127"/>
      <c r="W242" s="127"/>
      <c r="X242" s="127"/>
      <c r="Y242" s="364"/>
      <c r="Z242" s="364"/>
      <c r="AA242" s="364"/>
      <c r="AB242" s="364"/>
    </row>
    <row r="243" spans="2:28" ht="12.75" customHeight="1" x14ac:dyDescent="0.2">
      <c r="B243" s="120"/>
      <c r="C243" s="481"/>
      <c r="D243" s="120"/>
      <c r="E243" s="120"/>
      <c r="F243" s="562"/>
      <c r="G243" s="563"/>
      <c r="H243" s="563"/>
      <c r="I243" s="563"/>
      <c r="J243" s="562"/>
      <c r="K243" s="564"/>
      <c r="L243" s="564"/>
      <c r="M243" s="122"/>
      <c r="N243" s="122"/>
      <c r="O243" s="121"/>
      <c r="P243" s="122"/>
      <c r="Q243" s="124"/>
      <c r="R243" s="124"/>
      <c r="S243" s="124"/>
      <c r="T243" s="124"/>
      <c r="U243" s="127"/>
      <c r="V243" s="127"/>
      <c r="W243" s="127"/>
      <c r="X243" s="127"/>
      <c r="Y243" s="364"/>
      <c r="Z243" s="364"/>
      <c r="AA243" s="364"/>
      <c r="AB243" s="364"/>
    </row>
    <row r="244" spans="2:28" ht="12.75" customHeight="1" x14ac:dyDescent="0.2">
      <c r="B244" s="120"/>
      <c r="C244" s="481"/>
      <c r="D244" s="120"/>
      <c r="E244" s="120"/>
      <c r="F244" s="562"/>
      <c r="G244" s="563"/>
      <c r="H244" s="563"/>
      <c r="I244" s="563"/>
      <c r="J244" s="562"/>
      <c r="K244" s="564"/>
      <c r="L244" s="564"/>
      <c r="M244" s="122"/>
      <c r="N244" s="122"/>
      <c r="O244" s="121"/>
      <c r="P244" s="122"/>
      <c r="Q244" s="124"/>
      <c r="R244" s="124"/>
      <c r="S244" s="124"/>
      <c r="T244" s="124"/>
      <c r="U244" s="127"/>
      <c r="V244" s="127"/>
      <c r="W244" s="127"/>
      <c r="X244" s="127"/>
      <c r="Y244" s="364"/>
      <c r="Z244" s="364"/>
      <c r="AA244" s="364"/>
      <c r="AB244" s="364"/>
    </row>
    <row r="245" spans="2:28" ht="12.75" customHeight="1" x14ac:dyDescent="0.2">
      <c r="B245" s="120"/>
      <c r="C245" s="481"/>
      <c r="D245" s="120"/>
      <c r="E245" s="120"/>
      <c r="F245" s="562"/>
      <c r="G245" s="563"/>
      <c r="H245" s="563"/>
      <c r="I245" s="563"/>
      <c r="J245" s="562"/>
      <c r="K245" s="564"/>
      <c r="L245" s="564"/>
      <c r="M245" s="122"/>
      <c r="N245" s="122"/>
      <c r="O245" s="121"/>
      <c r="P245" s="122"/>
      <c r="Q245" s="124"/>
      <c r="R245" s="124"/>
      <c r="S245" s="124"/>
      <c r="T245" s="124"/>
      <c r="U245" s="127"/>
      <c r="V245" s="127"/>
      <c r="W245" s="127"/>
      <c r="X245" s="127"/>
      <c r="Y245" s="364"/>
      <c r="Z245" s="364"/>
      <c r="AA245" s="364"/>
      <c r="AB245" s="364"/>
    </row>
    <row r="246" spans="2:28" ht="12.75" customHeight="1" x14ac:dyDescent="0.2">
      <c r="B246" s="120"/>
      <c r="C246" s="481"/>
      <c r="D246" s="120"/>
      <c r="E246" s="120"/>
      <c r="F246" s="562"/>
      <c r="G246" s="563"/>
      <c r="H246" s="563"/>
      <c r="I246" s="563"/>
      <c r="J246" s="562"/>
      <c r="K246" s="564"/>
      <c r="L246" s="564"/>
      <c r="M246" s="122"/>
      <c r="N246" s="122"/>
      <c r="O246" s="121"/>
      <c r="P246" s="122"/>
      <c r="Q246" s="124"/>
      <c r="R246" s="124"/>
      <c r="S246" s="124"/>
      <c r="T246" s="124"/>
      <c r="U246" s="127"/>
      <c r="V246" s="127"/>
      <c r="W246" s="127"/>
      <c r="X246" s="127"/>
      <c r="Y246" s="364"/>
      <c r="Z246" s="364"/>
      <c r="AA246" s="364"/>
      <c r="AB246" s="364"/>
    </row>
    <row r="247" spans="2:28" ht="12.75" customHeight="1" x14ac:dyDescent="0.2">
      <c r="B247" s="120"/>
      <c r="C247" s="481"/>
      <c r="D247" s="120"/>
      <c r="E247" s="120"/>
      <c r="F247" s="562"/>
      <c r="G247" s="563"/>
      <c r="H247" s="563"/>
      <c r="I247" s="563"/>
      <c r="J247" s="562"/>
      <c r="K247" s="564"/>
      <c r="L247" s="564"/>
      <c r="M247" s="122"/>
      <c r="N247" s="122"/>
      <c r="O247" s="121"/>
      <c r="P247" s="122"/>
      <c r="Q247" s="124"/>
      <c r="R247" s="124"/>
      <c r="S247" s="124"/>
      <c r="T247" s="124"/>
      <c r="U247" s="127"/>
      <c r="V247" s="127"/>
      <c r="W247" s="127"/>
      <c r="X247" s="127"/>
      <c r="Y247" s="364"/>
      <c r="Z247" s="364"/>
      <c r="AA247" s="364"/>
      <c r="AB247" s="364"/>
    </row>
    <row r="248" spans="2:28" ht="12.75" customHeight="1" x14ac:dyDescent="0.2">
      <c r="B248" s="120"/>
      <c r="C248" s="481"/>
      <c r="D248" s="120"/>
      <c r="E248" s="120"/>
      <c r="F248" s="562"/>
      <c r="G248" s="563"/>
      <c r="H248" s="563"/>
      <c r="I248" s="563"/>
      <c r="J248" s="562"/>
      <c r="K248" s="564"/>
      <c r="L248" s="564"/>
      <c r="M248" s="122"/>
      <c r="N248" s="122"/>
      <c r="O248" s="121"/>
      <c r="P248" s="122"/>
      <c r="Q248" s="124"/>
      <c r="R248" s="124"/>
      <c r="S248" s="124"/>
      <c r="T248" s="124"/>
      <c r="U248" s="127"/>
      <c r="V248" s="127"/>
      <c r="W248" s="127"/>
      <c r="X248" s="127"/>
      <c r="Y248" s="364"/>
      <c r="Z248" s="364"/>
      <c r="AA248" s="364"/>
      <c r="AB248" s="364"/>
    </row>
    <row r="249" spans="2:28" ht="12.75" customHeight="1" x14ac:dyDescent="0.2">
      <c r="B249" s="120"/>
      <c r="C249" s="481"/>
      <c r="D249" s="120"/>
      <c r="E249" s="120"/>
      <c r="F249" s="562"/>
      <c r="G249" s="563"/>
      <c r="H249" s="563"/>
      <c r="I249" s="563"/>
      <c r="J249" s="562"/>
      <c r="K249" s="564"/>
      <c r="L249" s="564"/>
      <c r="M249" s="122"/>
      <c r="N249" s="122"/>
      <c r="O249" s="121"/>
      <c r="P249" s="122"/>
      <c r="Q249" s="124"/>
      <c r="R249" s="124"/>
      <c r="S249" s="124"/>
      <c r="T249" s="124"/>
      <c r="U249" s="127"/>
      <c r="V249" s="127"/>
      <c r="W249" s="127"/>
      <c r="X249" s="127"/>
      <c r="Y249" s="364"/>
      <c r="Z249" s="364"/>
      <c r="AA249" s="364"/>
      <c r="AB249" s="364"/>
    </row>
    <row r="250" spans="2:28" ht="12.75" customHeight="1" x14ac:dyDescent="0.2">
      <c r="B250" s="120"/>
      <c r="C250" s="481"/>
      <c r="D250" s="120"/>
      <c r="E250" s="120"/>
      <c r="F250" s="562"/>
      <c r="G250" s="563"/>
      <c r="H250" s="563"/>
      <c r="I250" s="563"/>
      <c r="J250" s="562"/>
      <c r="K250" s="564"/>
      <c r="L250" s="564"/>
      <c r="M250" s="122"/>
      <c r="N250" s="122"/>
      <c r="O250" s="121"/>
      <c r="P250" s="122"/>
      <c r="Q250" s="124"/>
      <c r="R250" s="124"/>
      <c r="S250" s="124"/>
      <c r="T250" s="124"/>
      <c r="U250" s="127"/>
      <c r="V250" s="127"/>
      <c r="W250" s="127"/>
      <c r="X250" s="127"/>
      <c r="Y250" s="364"/>
      <c r="Z250" s="364"/>
      <c r="AA250" s="364"/>
      <c r="AB250" s="364"/>
    </row>
    <row r="251" spans="2:28" ht="12.75" customHeight="1" x14ac:dyDescent="0.2">
      <c r="B251" s="120"/>
      <c r="C251" s="481"/>
      <c r="D251" s="120"/>
      <c r="E251" s="120"/>
      <c r="F251" s="562"/>
      <c r="G251" s="563"/>
      <c r="H251" s="563"/>
      <c r="I251" s="563"/>
      <c r="J251" s="562"/>
      <c r="K251" s="564"/>
      <c r="L251" s="564"/>
      <c r="M251" s="122"/>
      <c r="N251" s="122"/>
      <c r="O251" s="121"/>
      <c r="P251" s="122"/>
      <c r="Q251" s="124"/>
      <c r="R251" s="124"/>
      <c r="S251" s="124"/>
      <c r="T251" s="124"/>
      <c r="U251" s="127"/>
      <c r="V251" s="127"/>
      <c r="W251" s="127"/>
      <c r="X251" s="127"/>
      <c r="Y251" s="364"/>
      <c r="Z251" s="364"/>
      <c r="AA251" s="364"/>
      <c r="AB251" s="364"/>
    </row>
    <row r="252" spans="2:28" ht="12.75" customHeight="1" x14ac:dyDescent="0.2">
      <c r="B252" s="120"/>
      <c r="C252" s="481"/>
      <c r="D252" s="120"/>
      <c r="E252" s="120"/>
      <c r="F252" s="562"/>
      <c r="G252" s="563"/>
      <c r="H252" s="563"/>
      <c r="I252" s="563"/>
      <c r="J252" s="562"/>
      <c r="K252" s="564"/>
      <c r="L252" s="564"/>
      <c r="M252" s="122"/>
      <c r="N252" s="122"/>
      <c r="O252" s="121"/>
      <c r="P252" s="122"/>
      <c r="Q252" s="124"/>
      <c r="R252" s="124"/>
      <c r="S252" s="124"/>
      <c r="T252" s="124"/>
      <c r="U252" s="127"/>
      <c r="V252" s="127"/>
      <c r="W252" s="127"/>
      <c r="X252" s="127"/>
      <c r="Y252" s="364"/>
      <c r="Z252" s="364"/>
      <c r="AA252" s="364"/>
      <c r="AB252" s="364"/>
    </row>
    <row r="253" spans="2:28" ht="12.75" customHeight="1" x14ac:dyDescent="0.2">
      <c r="B253" s="120"/>
      <c r="C253" s="481"/>
      <c r="D253" s="120"/>
      <c r="E253" s="120"/>
      <c r="F253" s="562"/>
      <c r="G253" s="563"/>
      <c r="H253" s="563"/>
      <c r="I253" s="563"/>
      <c r="J253" s="562"/>
      <c r="K253" s="564"/>
      <c r="L253" s="564"/>
      <c r="M253" s="122"/>
      <c r="N253" s="122"/>
      <c r="O253" s="121"/>
      <c r="P253" s="122"/>
      <c r="Q253" s="124"/>
      <c r="R253" s="124"/>
      <c r="S253" s="124"/>
      <c r="T253" s="124"/>
      <c r="U253" s="127"/>
      <c r="V253" s="127"/>
      <c r="W253" s="127"/>
      <c r="X253" s="127"/>
      <c r="Y253" s="364"/>
      <c r="Z253" s="364"/>
      <c r="AA253" s="364"/>
      <c r="AB253" s="364"/>
    </row>
    <row r="254" spans="2:28" ht="12.75" customHeight="1" x14ac:dyDescent="0.2">
      <c r="B254" s="120"/>
      <c r="C254" s="481"/>
      <c r="D254" s="120"/>
      <c r="E254" s="120"/>
      <c r="F254" s="562"/>
      <c r="G254" s="563"/>
      <c r="H254" s="563"/>
      <c r="I254" s="563"/>
      <c r="J254" s="562"/>
      <c r="K254" s="564"/>
      <c r="L254" s="564"/>
      <c r="M254" s="122"/>
      <c r="N254" s="122"/>
      <c r="O254" s="121"/>
      <c r="P254" s="122"/>
      <c r="Q254" s="124"/>
      <c r="R254" s="124"/>
      <c r="S254" s="124"/>
      <c r="T254" s="124"/>
      <c r="U254" s="127"/>
      <c r="V254" s="127"/>
      <c r="W254" s="127"/>
      <c r="X254" s="127"/>
      <c r="Y254" s="364"/>
      <c r="Z254" s="364"/>
      <c r="AA254" s="364"/>
      <c r="AB254" s="364"/>
    </row>
    <row r="255" spans="2:28" ht="12.75" customHeight="1" x14ac:dyDescent="0.2">
      <c r="B255" s="120"/>
      <c r="C255" s="481"/>
      <c r="D255" s="120"/>
      <c r="E255" s="120"/>
      <c r="F255" s="562"/>
      <c r="G255" s="563"/>
      <c r="H255" s="563"/>
      <c r="I255" s="562"/>
      <c r="J255" s="562"/>
      <c r="K255" s="564"/>
      <c r="L255" s="564"/>
      <c r="M255" s="122"/>
      <c r="N255" s="122"/>
      <c r="O255" s="121"/>
      <c r="P255" s="122"/>
      <c r="Q255" s="124"/>
      <c r="R255" s="124"/>
      <c r="S255" s="124"/>
      <c r="T255" s="124"/>
      <c r="U255" s="127"/>
      <c r="V255" s="127"/>
      <c r="W255" s="127"/>
      <c r="X255" s="127"/>
      <c r="Y255" s="364"/>
      <c r="Z255" s="364"/>
      <c r="AA255" s="364"/>
      <c r="AB255" s="364"/>
    </row>
    <row r="256" spans="2:28" ht="12.75" customHeight="1" x14ac:dyDescent="0.2">
      <c r="B256" s="120"/>
      <c r="C256" s="481"/>
      <c r="D256" s="120"/>
      <c r="E256" s="120"/>
      <c r="F256" s="562"/>
      <c r="G256" s="563"/>
      <c r="H256" s="563"/>
      <c r="I256" s="563"/>
      <c r="J256" s="562"/>
      <c r="K256" s="564"/>
      <c r="L256" s="564"/>
      <c r="M256" s="122"/>
      <c r="N256" s="122"/>
      <c r="O256" s="121"/>
      <c r="P256" s="122"/>
      <c r="Q256" s="124"/>
      <c r="R256" s="124"/>
      <c r="S256" s="124"/>
      <c r="T256" s="124"/>
      <c r="U256" s="127"/>
      <c r="V256" s="127"/>
      <c r="W256" s="127"/>
      <c r="X256" s="127"/>
      <c r="Y256" s="364"/>
      <c r="Z256" s="364"/>
      <c r="AA256" s="364"/>
      <c r="AB256" s="364"/>
    </row>
    <row r="257" spans="2:28" ht="12.75" customHeight="1" x14ac:dyDescent="0.2">
      <c r="B257" s="120"/>
      <c r="C257" s="481"/>
      <c r="D257" s="120"/>
      <c r="E257" s="120"/>
      <c r="F257" s="562"/>
      <c r="G257" s="563"/>
      <c r="H257" s="563"/>
      <c r="I257" s="563"/>
      <c r="J257" s="562"/>
      <c r="K257" s="564"/>
      <c r="L257" s="564"/>
      <c r="M257" s="122"/>
      <c r="N257" s="122"/>
      <c r="O257" s="121"/>
      <c r="P257" s="122"/>
      <c r="Q257" s="124"/>
      <c r="R257" s="124"/>
      <c r="S257" s="124"/>
      <c r="T257" s="124"/>
      <c r="U257" s="127"/>
      <c r="V257" s="127"/>
      <c r="W257" s="127"/>
      <c r="X257" s="127"/>
      <c r="Y257" s="364"/>
      <c r="Z257" s="364"/>
      <c r="AA257" s="364"/>
      <c r="AB257" s="364"/>
    </row>
    <row r="258" spans="2:28" ht="12.75" customHeight="1" x14ac:dyDescent="0.2">
      <c r="B258" s="120"/>
      <c r="C258" s="481"/>
      <c r="D258" s="120"/>
      <c r="E258" s="120"/>
      <c r="F258" s="562"/>
      <c r="G258" s="563"/>
      <c r="H258" s="563"/>
      <c r="I258" s="562"/>
      <c r="J258" s="562"/>
      <c r="K258" s="564"/>
      <c r="L258" s="564"/>
      <c r="M258" s="122"/>
      <c r="N258" s="122"/>
      <c r="O258" s="121"/>
      <c r="P258" s="122"/>
      <c r="Q258" s="124"/>
      <c r="R258" s="124"/>
      <c r="S258" s="124"/>
      <c r="T258" s="124"/>
      <c r="U258" s="127"/>
      <c r="V258" s="127"/>
      <c r="W258" s="127"/>
      <c r="X258" s="127"/>
      <c r="Y258" s="364"/>
      <c r="Z258" s="364"/>
      <c r="AA258" s="364"/>
      <c r="AB258" s="364"/>
    </row>
    <row r="259" spans="2:28" ht="12.75" customHeight="1" x14ac:dyDescent="0.2">
      <c r="B259" s="120"/>
      <c r="C259" s="481"/>
      <c r="D259" s="120"/>
      <c r="E259" s="120"/>
      <c r="F259" s="562"/>
      <c r="G259" s="563"/>
      <c r="H259" s="563"/>
      <c r="I259" s="563"/>
      <c r="J259" s="562"/>
      <c r="K259" s="564"/>
      <c r="L259" s="564"/>
      <c r="M259" s="122"/>
      <c r="N259" s="122"/>
      <c r="O259" s="121"/>
      <c r="P259" s="122"/>
      <c r="Q259" s="124"/>
      <c r="R259" s="124"/>
      <c r="S259" s="124"/>
      <c r="T259" s="124"/>
      <c r="U259" s="127"/>
      <c r="V259" s="127"/>
      <c r="W259" s="127"/>
      <c r="X259" s="127"/>
      <c r="Y259" s="364"/>
      <c r="Z259" s="364"/>
      <c r="AA259" s="364"/>
      <c r="AB259" s="364"/>
    </row>
    <row r="260" spans="2:28" ht="12.75" customHeight="1" x14ac:dyDescent="0.2">
      <c r="B260" s="120"/>
      <c r="C260" s="481"/>
      <c r="D260" s="120"/>
      <c r="E260" s="120"/>
      <c r="F260" s="562"/>
      <c r="G260" s="563"/>
      <c r="H260" s="563"/>
      <c r="I260" s="563"/>
      <c r="J260" s="562"/>
      <c r="K260" s="564"/>
      <c r="L260" s="564"/>
      <c r="M260" s="122"/>
      <c r="N260" s="122"/>
      <c r="O260" s="121"/>
      <c r="P260" s="122"/>
      <c r="Q260" s="124"/>
      <c r="R260" s="124"/>
      <c r="S260" s="124"/>
      <c r="T260" s="124"/>
      <c r="U260" s="127"/>
      <c r="V260" s="127"/>
      <c r="W260" s="127"/>
      <c r="X260" s="127"/>
      <c r="Y260" s="364"/>
      <c r="Z260" s="364"/>
      <c r="AA260" s="364"/>
      <c r="AB260" s="364"/>
    </row>
    <row r="261" spans="2:28" ht="12.75" customHeight="1" x14ac:dyDescent="0.2">
      <c r="B261" s="120"/>
      <c r="C261" s="481"/>
      <c r="D261" s="120"/>
      <c r="E261" s="120"/>
      <c r="F261" s="562"/>
      <c r="G261" s="563"/>
      <c r="H261" s="563"/>
      <c r="I261" s="563"/>
      <c r="J261" s="562"/>
      <c r="K261" s="564"/>
      <c r="L261" s="564"/>
      <c r="M261" s="122"/>
      <c r="N261" s="122"/>
      <c r="O261" s="121"/>
      <c r="P261" s="122"/>
      <c r="Q261" s="124"/>
      <c r="R261" s="124"/>
      <c r="S261" s="124"/>
      <c r="T261" s="124"/>
      <c r="U261" s="127"/>
      <c r="V261" s="127"/>
      <c r="W261" s="127"/>
      <c r="X261" s="127"/>
      <c r="Y261" s="364"/>
      <c r="Z261" s="364"/>
      <c r="AA261" s="364"/>
      <c r="AB261" s="364"/>
    </row>
    <row r="262" spans="2:28" ht="12.75" customHeight="1" x14ac:dyDescent="0.2">
      <c r="B262" s="120"/>
      <c r="C262" s="481"/>
      <c r="D262" s="120"/>
      <c r="E262" s="120"/>
      <c r="F262" s="562"/>
      <c r="G262" s="563"/>
      <c r="H262" s="563"/>
      <c r="I262" s="563"/>
      <c r="J262" s="562"/>
      <c r="K262" s="564"/>
      <c r="L262" s="564"/>
      <c r="M262" s="122"/>
      <c r="N262" s="122"/>
      <c r="O262" s="121"/>
      <c r="P262" s="122"/>
      <c r="Q262" s="124"/>
      <c r="R262" s="124"/>
      <c r="S262" s="124"/>
      <c r="T262" s="124"/>
      <c r="U262" s="127"/>
      <c r="V262" s="127"/>
      <c r="W262" s="127"/>
      <c r="X262" s="127"/>
      <c r="Y262" s="364"/>
      <c r="Z262" s="364"/>
      <c r="AA262" s="364"/>
      <c r="AB262" s="364"/>
    </row>
    <row r="263" spans="2:28" ht="12.75" customHeight="1" x14ac:dyDescent="0.2">
      <c r="B263" s="120"/>
      <c r="C263" s="481"/>
      <c r="D263" s="120"/>
      <c r="E263" s="120"/>
      <c r="F263" s="562"/>
      <c r="G263" s="563"/>
      <c r="H263" s="563"/>
      <c r="I263" s="562"/>
      <c r="J263" s="562"/>
      <c r="K263" s="564"/>
      <c r="L263" s="564"/>
      <c r="M263" s="122"/>
      <c r="N263" s="122"/>
      <c r="O263" s="121"/>
      <c r="P263" s="122"/>
      <c r="Q263" s="124"/>
      <c r="R263" s="124"/>
      <c r="S263" s="124"/>
      <c r="T263" s="124"/>
      <c r="U263" s="127"/>
      <c r="V263" s="127"/>
      <c r="W263" s="127"/>
      <c r="X263" s="127"/>
      <c r="Y263" s="364"/>
      <c r="Z263" s="364"/>
      <c r="AA263" s="364"/>
      <c r="AB263" s="364"/>
    </row>
    <row r="264" spans="2:28" ht="12.75" customHeight="1" x14ac:dyDescent="0.2">
      <c r="B264" s="120"/>
      <c r="C264" s="481"/>
      <c r="D264" s="120"/>
      <c r="E264" s="120"/>
      <c r="F264" s="562"/>
      <c r="G264" s="562"/>
      <c r="H264" s="563"/>
      <c r="I264" s="562"/>
      <c r="J264" s="562"/>
      <c r="K264" s="564"/>
      <c r="L264" s="564"/>
      <c r="M264" s="122"/>
      <c r="N264" s="122"/>
      <c r="O264" s="121"/>
      <c r="P264" s="122"/>
      <c r="Q264" s="124"/>
      <c r="R264" s="124"/>
      <c r="S264" s="124"/>
      <c r="T264" s="124"/>
      <c r="U264" s="127"/>
      <c r="V264" s="127"/>
      <c r="W264" s="127"/>
      <c r="X264" s="127"/>
      <c r="Y264" s="364"/>
      <c r="Z264" s="364"/>
      <c r="AA264" s="364"/>
      <c r="AB264" s="364"/>
    </row>
    <row r="265" spans="2:28" ht="12.75" customHeight="1" x14ac:dyDescent="0.2">
      <c r="B265" s="120"/>
      <c r="C265" s="481"/>
      <c r="D265" s="120"/>
      <c r="E265" s="120"/>
      <c r="F265" s="562"/>
      <c r="G265" s="563"/>
      <c r="H265" s="563"/>
      <c r="I265" s="563"/>
      <c r="J265" s="562"/>
      <c r="K265" s="564"/>
      <c r="L265" s="564"/>
      <c r="M265" s="122"/>
      <c r="N265" s="122"/>
      <c r="O265" s="121"/>
      <c r="P265" s="122"/>
      <c r="Q265" s="124"/>
      <c r="R265" s="124"/>
      <c r="S265" s="124"/>
      <c r="T265" s="124"/>
      <c r="U265" s="127"/>
      <c r="V265" s="127"/>
      <c r="W265" s="127"/>
      <c r="X265" s="127"/>
      <c r="Y265" s="364"/>
      <c r="Z265" s="364"/>
      <c r="AA265" s="364"/>
      <c r="AB265" s="364"/>
    </row>
    <row r="266" spans="2:28" ht="12.75" customHeight="1" x14ac:dyDescent="0.2">
      <c r="B266" s="120"/>
      <c r="C266" s="481"/>
      <c r="D266" s="120"/>
      <c r="E266" s="120"/>
      <c r="F266" s="562"/>
      <c r="G266" s="563"/>
      <c r="H266" s="563"/>
      <c r="I266" s="562"/>
      <c r="J266" s="562"/>
      <c r="K266" s="564"/>
      <c r="L266" s="564"/>
      <c r="M266" s="122"/>
      <c r="N266" s="122"/>
      <c r="O266" s="121"/>
      <c r="P266" s="122"/>
      <c r="Q266" s="124"/>
      <c r="R266" s="124"/>
      <c r="S266" s="124"/>
      <c r="T266" s="124"/>
      <c r="U266" s="127"/>
      <c r="V266" s="127"/>
      <c r="W266" s="127"/>
      <c r="X266" s="127"/>
      <c r="Y266" s="364"/>
      <c r="Z266" s="364"/>
      <c r="AA266" s="364"/>
      <c r="AB266" s="364"/>
    </row>
    <row r="267" spans="2:28" ht="12.75" customHeight="1" x14ac:dyDescent="0.2">
      <c r="B267" s="120"/>
      <c r="C267" s="481"/>
      <c r="D267" s="120"/>
      <c r="E267" s="120"/>
      <c r="F267" s="562"/>
      <c r="G267" s="563"/>
      <c r="H267" s="563"/>
      <c r="I267" s="562"/>
      <c r="J267" s="562"/>
      <c r="K267" s="564"/>
      <c r="L267" s="564"/>
      <c r="M267" s="122"/>
      <c r="N267" s="122"/>
      <c r="O267" s="121"/>
      <c r="P267" s="122"/>
      <c r="Q267" s="124"/>
      <c r="R267" s="124"/>
      <c r="S267" s="124"/>
      <c r="T267" s="124"/>
      <c r="U267" s="127"/>
      <c r="V267" s="127"/>
      <c r="W267" s="127"/>
      <c r="X267" s="127"/>
      <c r="Y267" s="364"/>
      <c r="Z267" s="364"/>
      <c r="AA267" s="364"/>
      <c r="AB267" s="364"/>
    </row>
    <row r="268" spans="2:28" ht="12.75" customHeight="1" x14ac:dyDescent="0.2">
      <c r="B268" s="120"/>
      <c r="C268" s="481"/>
      <c r="D268" s="120"/>
      <c r="E268" s="120"/>
      <c r="F268" s="562"/>
      <c r="G268" s="563"/>
      <c r="H268" s="563"/>
      <c r="I268" s="563"/>
      <c r="J268" s="562"/>
      <c r="K268" s="564"/>
      <c r="L268" s="564"/>
      <c r="M268" s="122"/>
      <c r="N268" s="122"/>
      <c r="O268" s="121"/>
      <c r="P268" s="122"/>
      <c r="Q268" s="124"/>
      <c r="R268" s="124"/>
      <c r="S268" s="124"/>
      <c r="T268" s="124"/>
      <c r="U268" s="127"/>
      <c r="V268" s="127"/>
      <c r="W268" s="127"/>
      <c r="X268" s="127"/>
      <c r="Y268" s="364"/>
      <c r="Z268" s="364"/>
      <c r="AA268" s="364"/>
      <c r="AB268" s="364"/>
    </row>
    <row r="269" spans="2:28" ht="12.75" customHeight="1" x14ac:dyDescent="0.2">
      <c r="B269" s="120"/>
      <c r="C269" s="481"/>
      <c r="D269" s="120"/>
      <c r="E269" s="120"/>
      <c r="F269" s="562"/>
      <c r="G269" s="563"/>
      <c r="H269" s="563"/>
      <c r="I269" s="562"/>
      <c r="J269" s="562"/>
      <c r="K269" s="564"/>
      <c r="L269" s="564"/>
      <c r="M269" s="122"/>
      <c r="N269" s="122"/>
      <c r="O269" s="121"/>
      <c r="P269" s="122"/>
      <c r="Q269" s="124"/>
      <c r="R269" s="124"/>
      <c r="S269" s="124"/>
      <c r="T269" s="124"/>
      <c r="U269" s="127"/>
      <c r="V269" s="127"/>
      <c r="W269" s="127"/>
      <c r="X269" s="127"/>
      <c r="Y269" s="364"/>
      <c r="Z269" s="364"/>
      <c r="AA269" s="364"/>
      <c r="AB269" s="364"/>
    </row>
    <row r="270" spans="2:28" ht="12.75" customHeight="1" x14ac:dyDescent="0.2">
      <c r="B270" s="120"/>
      <c r="C270" s="481"/>
      <c r="D270" s="120"/>
      <c r="E270" s="120"/>
      <c r="F270" s="562"/>
      <c r="G270" s="563"/>
      <c r="H270" s="563"/>
      <c r="I270" s="563"/>
      <c r="J270" s="562"/>
      <c r="K270" s="564"/>
      <c r="L270" s="564"/>
      <c r="M270" s="122"/>
      <c r="N270" s="122"/>
      <c r="O270" s="121"/>
      <c r="P270" s="122"/>
      <c r="Q270" s="124"/>
      <c r="R270" s="124"/>
      <c r="S270" s="124"/>
      <c r="T270" s="124"/>
      <c r="U270" s="127"/>
      <c r="V270" s="127"/>
      <c r="W270" s="127"/>
      <c r="X270" s="127"/>
      <c r="Y270" s="364"/>
      <c r="Z270" s="364"/>
      <c r="AA270" s="364"/>
      <c r="AB270" s="364"/>
    </row>
    <row r="271" spans="2:28" ht="12.75" customHeight="1" x14ac:dyDescent="0.2">
      <c r="B271" s="120"/>
      <c r="C271" s="481"/>
      <c r="D271" s="120"/>
      <c r="E271" s="120"/>
      <c r="F271" s="562"/>
      <c r="G271" s="563"/>
      <c r="H271" s="563"/>
      <c r="I271" s="562"/>
      <c r="J271" s="562"/>
      <c r="K271" s="564"/>
      <c r="L271" s="564"/>
      <c r="M271" s="122"/>
      <c r="N271" s="122"/>
      <c r="O271" s="121"/>
      <c r="P271" s="122"/>
      <c r="Q271" s="124"/>
      <c r="R271" s="124"/>
      <c r="S271" s="124"/>
      <c r="T271" s="124"/>
      <c r="U271" s="127"/>
      <c r="V271" s="127"/>
      <c r="W271" s="127"/>
      <c r="X271" s="127"/>
      <c r="Y271" s="364"/>
      <c r="Z271" s="364"/>
      <c r="AA271" s="364"/>
      <c r="AB271" s="364"/>
    </row>
    <row r="272" spans="2:28" ht="12.75" customHeight="1" x14ac:dyDescent="0.2">
      <c r="B272" s="120"/>
      <c r="C272" s="481"/>
      <c r="D272" s="120"/>
      <c r="E272" s="120"/>
      <c r="F272" s="562"/>
      <c r="G272" s="563"/>
      <c r="H272" s="563"/>
      <c r="I272" s="562"/>
      <c r="J272" s="562"/>
      <c r="K272" s="564"/>
      <c r="L272" s="564"/>
      <c r="M272" s="122"/>
      <c r="N272" s="122"/>
      <c r="O272" s="121"/>
      <c r="P272" s="122"/>
      <c r="Q272" s="124"/>
      <c r="R272" s="124"/>
      <c r="S272" s="124"/>
      <c r="T272" s="124"/>
      <c r="U272" s="127"/>
      <c r="V272" s="127"/>
      <c r="W272" s="127"/>
      <c r="X272" s="127"/>
      <c r="Y272" s="364"/>
      <c r="Z272" s="364"/>
      <c r="AA272" s="364"/>
      <c r="AB272" s="364"/>
    </row>
    <row r="273" spans="2:28" ht="12.75" customHeight="1" x14ac:dyDescent="0.2">
      <c r="B273" s="120"/>
      <c r="C273" s="481"/>
      <c r="D273" s="120"/>
      <c r="E273" s="120"/>
      <c r="F273" s="562"/>
      <c r="G273" s="563"/>
      <c r="H273" s="563"/>
      <c r="I273" s="563"/>
      <c r="J273" s="562"/>
      <c r="K273" s="564"/>
      <c r="L273" s="564"/>
      <c r="M273" s="122"/>
      <c r="N273" s="122"/>
      <c r="O273" s="121"/>
      <c r="P273" s="122"/>
      <c r="Q273" s="124"/>
      <c r="R273" s="124"/>
      <c r="S273" s="124"/>
      <c r="T273" s="124"/>
      <c r="U273" s="127"/>
      <c r="V273" s="127"/>
      <c r="W273" s="127"/>
      <c r="X273" s="127"/>
      <c r="Y273" s="364"/>
      <c r="Z273" s="364"/>
      <c r="AA273" s="364"/>
      <c r="AB273" s="364"/>
    </row>
    <row r="274" spans="2:28" ht="12.75" customHeight="1" x14ac:dyDescent="0.2">
      <c r="B274" s="120"/>
      <c r="C274" s="481"/>
      <c r="D274" s="120"/>
      <c r="E274" s="120"/>
      <c r="F274" s="562"/>
      <c r="G274" s="563"/>
      <c r="H274" s="563"/>
      <c r="I274" s="563"/>
      <c r="J274" s="562"/>
      <c r="K274" s="564"/>
      <c r="L274" s="564"/>
      <c r="M274" s="122"/>
      <c r="N274" s="122"/>
      <c r="O274" s="121"/>
      <c r="P274" s="122"/>
      <c r="Q274" s="124"/>
      <c r="R274" s="124"/>
      <c r="S274" s="124"/>
      <c r="T274" s="124"/>
      <c r="U274" s="127"/>
      <c r="V274" s="127"/>
      <c r="W274" s="127"/>
      <c r="X274" s="127"/>
      <c r="Y274" s="364"/>
      <c r="Z274" s="364"/>
      <c r="AA274" s="364"/>
      <c r="AB274" s="364"/>
    </row>
    <row r="275" spans="2:28" ht="12.75" customHeight="1" x14ac:dyDescent="0.2">
      <c r="B275" s="120"/>
      <c r="C275" s="481"/>
      <c r="D275" s="120"/>
      <c r="E275" s="120"/>
      <c r="F275" s="562"/>
      <c r="G275" s="563"/>
      <c r="H275" s="563"/>
      <c r="I275" s="563"/>
      <c r="J275" s="562"/>
      <c r="K275" s="564"/>
      <c r="L275" s="564"/>
      <c r="M275" s="122"/>
      <c r="N275" s="122"/>
      <c r="O275" s="121"/>
      <c r="P275" s="122"/>
      <c r="Q275" s="124"/>
      <c r="R275" s="124"/>
      <c r="S275" s="124"/>
      <c r="T275" s="124"/>
      <c r="U275" s="127"/>
      <c r="V275" s="127"/>
      <c r="W275" s="127"/>
      <c r="X275" s="127"/>
      <c r="Y275" s="364"/>
      <c r="Z275" s="364"/>
      <c r="AA275" s="364"/>
      <c r="AB275" s="364"/>
    </row>
    <row r="276" spans="2:28" ht="12.75" customHeight="1" x14ac:dyDescent="0.2">
      <c r="B276" s="120"/>
      <c r="C276" s="481"/>
      <c r="D276" s="120"/>
      <c r="E276" s="120"/>
      <c r="F276" s="562"/>
      <c r="G276" s="563"/>
      <c r="H276" s="563"/>
      <c r="I276" s="563"/>
      <c r="J276" s="562"/>
      <c r="K276" s="564"/>
      <c r="L276" s="564"/>
      <c r="M276" s="122"/>
      <c r="N276" s="122"/>
      <c r="O276" s="121"/>
      <c r="P276" s="122"/>
      <c r="Q276" s="124"/>
      <c r="R276" s="124"/>
      <c r="S276" s="124"/>
      <c r="T276" s="124"/>
      <c r="U276" s="127"/>
      <c r="V276" s="127"/>
      <c r="W276" s="127"/>
      <c r="X276" s="127"/>
      <c r="Y276" s="364"/>
      <c r="Z276" s="364"/>
      <c r="AA276" s="364"/>
      <c r="AB276" s="364"/>
    </row>
    <row r="277" spans="2:28" ht="12.75" customHeight="1" x14ac:dyDescent="0.2">
      <c r="B277" s="120"/>
      <c r="C277" s="481"/>
      <c r="D277" s="120"/>
      <c r="E277" s="120"/>
      <c r="F277" s="562"/>
      <c r="G277" s="563"/>
      <c r="H277" s="563"/>
      <c r="I277" s="563"/>
      <c r="J277" s="562"/>
      <c r="K277" s="564"/>
      <c r="L277" s="564"/>
      <c r="M277" s="122"/>
      <c r="N277" s="122"/>
      <c r="O277" s="121"/>
      <c r="P277" s="122"/>
      <c r="Q277" s="124"/>
      <c r="R277" s="124"/>
      <c r="S277" s="124"/>
      <c r="T277" s="124"/>
      <c r="U277" s="127"/>
      <c r="V277" s="127"/>
      <c r="W277" s="127"/>
      <c r="X277" s="127"/>
      <c r="Y277" s="364"/>
      <c r="Z277" s="364"/>
      <c r="AA277" s="364"/>
      <c r="AB277" s="364"/>
    </row>
    <row r="278" spans="2:28" ht="12.75" customHeight="1" x14ac:dyDescent="0.2">
      <c r="B278" s="120"/>
      <c r="C278" s="481"/>
      <c r="D278" s="120"/>
      <c r="E278" s="120"/>
      <c r="F278" s="562"/>
      <c r="G278" s="563"/>
      <c r="H278" s="563"/>
      <c r="I278" s="563"/>
      <c r="J278" s="562"/>
      <c r="K278" s="564"/>
      <c r="L278" s="564"/>
      <c r="M278" s="122"/>
      <c r="N278" s="122"/>
      <c r="O278" s="121"/>
      <c r="P278" s="122"/>
      <c r="Q278" s="124"/>
      <c r="R278" s="124"/>
      <c r="S278" s="124"/>
      <c r="T278" s="124"/>
      <c r="U278" s="127"/>
      <c r="V278" s="127"/>
      <c r="W278" s="127"/>
      <c r="X278" s="127"/>
      <c r="Y278" s="364"/>
      <c r="Z278" s="364"/>
      <c r="AA278" s="364"/>
      <c r="AB278" s="364"/>
    </row>
    <row r="279" spans="2:28" ht="12.75" customHeight="1" x14ac:dyDescent="0.2">
      <c r="B279" s="120"/>
      <c r="C279" s="481"/>
      <c r="D279" s="120"/>
      <c r="E279" s="120"/>
      <c r="F279" s="562"/>
      <c r="G279" s="563"/>
      <c r="H279" s="563"/>
      <c r="I279" s="563"/>
      <c r="J279" s="562"/>
      <c r="K279" s="564"/>
      <c r="L279" s="564"/>
      <c r="M279" s="122"/>
      <c r="N279" s="122"/>
      <c r="O279" s="121"/>
      <c r="P279" s="122"/>
      <c r="Q279" s="124"/>
      <c r="R279" s="124"/>
      <c r="S279" s="124"/>
      <c r="T279" s="124"/>
      <c r="U279" s="127"/>
      <c r="V279" s="127"/>
      <c r="W279" s="127"/>
      <c r="X279" s="127"/>
      <c r="Y279" s="364"/>
      <c r="Z279" s="364"/>
      <c r="AA279" s="364"/>
      <c r="AB279" s="364"/>
    </row>
    <row r="280" spans="2:28" ht="12.75" customHeight="1" x14ac:dyDescent="0.2">
      <c r="B280" s="120"/>
      <c r="C280" s="481"/>
      <c r="D280" s="120"/>
      <c r="E280" s="120"/>
      <c r="F280" s="562"/>
      <c r="G280" s="563"/>
      <c r="H280" s="563"/>
      <c r="I280" s="563"/>
      <c r="J280" s="562"/>
      <c r="K280" s="564"/>
      <c r="L280" s="564"/>
      <c r="M280" s="122"/>
      <c r="N280" s="122"/>
      <c r="O280" s="121"/>
      <c r="P280" s="122"/>
      <c r="Q280" s="124"/>
      <c r="R280" s="124"/>
      <c r="S280" s="124"/>
      <c r="T280" s="124"/>
      <c r="U280" s="127"/>
      <c r="V280" s="127"/>
      <c r="W280" s="127"/>
      <c r="X280" s="127"/>
      <c r="Y280" s="364"/>
      <c r="Z280" s="364"/>
      <c r="AA280" s="364"/>
      <c r="AB280" s="364"/>
    </row>
    <row r="281" spans="2:28" ht="12.75" customHeight="1" x14ac:dyDescent="0.2">
      <c r="B281" s="120"/>
      <c r="C281" s="481"/>
      <c r="D281" s="120"/>
      <c r="E281" s="120"/>
      <c r="F281" s="562"/>
      <c r="G281" s="563"/>
      <c r="H281" s="563"/>
      <c r="I281" s="563"/>
      <c r="J281" s="562"/>
      <c r="K281" s="564"/>
      <c r="L281" s="564"/>
      <c r="M281" s="122"/>
      <c r="N281" s="122"/>
      <c r="O281" s="121"/>
      <c r="P281" s="122"/>
      <c r="Q281" s="124"/>
      <c r="R281" s="124"/>
      <c r="S281" s="124"/>
      <c r="T281" s="124"/>
      <c r="U281" s="127"/>
      <c r="V281" s="127"/>
      <c r="W281" s="127"/>
      <c r="X281" s="127"/>
      <c r="Y281" s="364"/>
      <c r="Z281" s="364"/>
      <c r="AA281" s="364"/>
      <c r="AB281" s="364"/>
    </row>
    <row r="282" spans="2:28" ht="12.75" customHeight="1" x14ac:dyDescent="0.2">
      <c r="B282" s="120"/>
      <c r="C282" s="481"/>
      <c r="D282" s="120"/>
      <c r="E282" s="120"/>
      <c r="F282" s="562"/>
      <c r="G282" s="563"/>
      <c r="H282" s="563"/>
      <c r="I282" s="563"/>
      <c r="J282" s="562"/>
      <c r="K282" s="564"/>
      <c r="L282" s="564"/>
      <c r="M282" s="122"/>
      <c r="N282" s="122"/>
      <c r="O282" s="121"/>
      <c r="P282" s="122"/>
      <c r="Q282" s="124"/>
      <c r="R282" s="124"/>
      <c r="S282" s="124"/>
      <c r="T282" s="124"/>
      <c r="U282" s="127"/>
      <c r="V282" s="127"/>
      <c r="W282" s="127"/>
      <c r="X282" s="127"/>
      <c r="Y282" s="364"/>
      <c r="Z282" s="364"/>
      <c r="AA282" s="364"/>
      <c r="AB282" s="364"/>
    </row>
    <row r="283" spans="2:28" ht="12.75" customHeight="1" x14ac:dyDescent="0.2">
      <c r="B283" s="120"/>
      <c r="C283" s="481"/>
      <c r="D283" s="120"/>
      <c r="E283" s="120"/>
      <c r="F283" s="562"/>
      <c r="G283" s="563"/>
      <c r="H283" s="563"/>
      <c r="I283" s="563"/>
      <c r="J283" s="562"/>
      <c r="K283" s="564"/>
      <c r="L283" s="564"/>
      <c r="M283" s="122"/>
      <c r="N283" s="122"/>
      <c r="O283" s="121"/>
      <c r="P283" s="122"/>
      <c r="Q283" s="124"/>
      <c r="R283" s="124"/>
      <c r="S283" s="124"/>
      <c r="T283" s="124"/>
      <c r="U283" s="127"/>
      <c r="V283" s="127"/>
      <c r="W283" s="127"/>
      <c r="X283" s="127"/>
      <c r="Y283" s="364"/>
      <c r="Z283" s="364"/>
      <c r="AA283" s="364"/>
      <c r="AB283" s="364"/>
    </row>
    <row r="284" spans="2:28" ht="12.75" customHeight="1" x14ac:dyDescent="0.2">
      <c r="B284" s="120"/>
      <c r="C284" s="481"/>
      <c r="D284" s="120"/>
      <c r="E284" s="120"/>
      <c r="F284" s="562"/>
      <c r="G284" s="563"/>
      <c r="H284" s="563"/>
      <c r="I284" s="563"/>
      <c r="J284" s="562"/>
      <c r="K284" s="564"/>
      <c r="L284" s="564"/>
      <c r="M284" s="122"/>
      <c r="N284" s="122"/>
      <c r="O284" s="121"/>
      <c r="P284" s="122"/>
      <c r="Q284" s="124"/>
      <c r="R284" s="124"/>
      <c r="S284" s="124"/>
      <c r="T284" s="124"/>
      <c r="U284" s="127"/>
      <c r="V284" s="127"/>
      <c r="W284" s="127"/>
      <c r="X284" s="127"/>
      <c r="Y284" s="364"/>
      <c r="Z284" s="364"/>
      <c r="AA284" s="364"/>
      <c r="AB284" s="364"/>
    </row>
    <row r="285" spans="2:28" ht="12.75" customHeight="1" x14ac:dyDescent="0.2">
      <c r="B285" s="120"/>
      <c r="C285" s="481"/>
      <c r="D285" s="120"/>
      <c r="E285" s="120"/>
      <c r="F285" s="562"/>
      <c r="G285" s="563"/>
      <c r="H285" s="563"/>
      <c r="I285" s="563"/>
      <c r="J285" s="562"/>
      <c r="K285" s="564"/>
      <c r="L285" s="564"/>
      <c r="M285" s="122"/>
      <c r="N285" s="122"/>
      <c r="O285" s="121"/>
      <c r="P285" s="122"/>
      <c r="Q285" s="124"/>
      <c r="R285" s="124"/>
      <c r="S285" s="124"/>
      <c r="T285" s="124"/>
      <c r="U285" s="127"/>
      <c r="V285" s="127"/>
      <c r="W285" s="127"/>
      <c r="X285" s="127"/>
      <c r="Y285" s="364"/>
      <c r="Z285" s="364"/>
      <c r="AA285" s="364"/>
      <c r="AB285" s="364"/>
    </row>
    <row r="286" spans="2:28" ht="12.75" customHeight="1" x14ac:dyDescent="0.2">
      <c r="B286" s="120"/>
      <c r="C286" s="481"/>
      <c r="D286" s="120"/>
      <c r="E286" s="120"/>
      <c r="F286" s="562"/>
      <c r="G286" s="563"/>
      <c r="H286" s="563"/>
      <c r="I286" s="563"/>
      <c r="J286" s="562"/>
      <c r="K286" s="564"/>
      <c r="L286" s="564"/>
      <c r="M286" s="122"/>
      <c r="N286" s="122"/>
      <c r="O286" s="121"/>
      <c r="P286" s="122"/>
      <c r="Q286" s="124"/>
      <c r="R286" s="124"/>
      <c r="S286" s="124"/>
      <c r="T286" s="124"/>
      <c r="U286" s="127"/>
      <c r="V286" s="127"/>
      <c r="W286" s="127"/>
      <c r="X286" s="127"/>
      <c r="Y286" s="364"/>
      <c r="Z286" s="364"/>
      <c r="AA286" s="364"/>
      <c r="AB286" s="364"/>
    </row>
    <row r="287" spans="2:28" ht="12.75" customHeight="1" x14ac:dyDescent="0.2">
      <c r="B287" s="120"/>
      <c r="C287" s="481"/>
      <c r="D287" s="120"/>
      <c r="E287" s="120"/>
      <c r="F287" s="562"/>
      <c r="G287" s="563"/>
      <c r="H287" s="563"/>
      <c r="I287" s="563"/>
      <c r="J287" s="562"/>
      <c r="K287" s="564"/>
      <c r="L287" s="564"/>
      <c r="M287" s="122"/>
      <c r="N287" s="122"/>
      <c r="O287" s="121"/>
      <c r="P287" s="122"/>
      <c r="Q287" s="124"/>
      <c r="R287" s="124"/>
      <c r="S287" s="124"/>
      <c r="T287" s="124"/>
      <c r="U287" s="127"/>
      <c r="V287" s="127"/>
      <c r="W287" s="127"/>
      <c r="X287" s="127"/>
      <c r="Y287" s="364"/>
      <c r="Z287" s="364"/>
      <c r="AA287" s="364"/>
      <c r="AB287" s="364"/>
    </row>
    <row r="288" spans="2:28" ht="12.75" customHeight="1" x14ac:dyDescent="0.2">
      <c r="B288" s="120"/>
      <c r="C288" s="481"/>
      <c r="D288" s="120"/>
      <c r="E288" s="120"/>
      <c r="F288" s="562"/>
      <c r="G288" s="563"/>
      <c r="H288" s="563"/>
      <c r="I288" s="563"/>
      <c r="J288" s="562"/>
      <c r="K288" s="564"/>
      <c r="L288" s="564"/>
      <c r="M288" s="122"/>
      <c r="N288" s="122"/>
      <c r="O288" s="121"/>
      <c r="P288" s="122"/>
      <c r="Q288" s="124"/>
      <c r="R288" s="124"/>
      <c r="S288" s="124"/>
      <c r="T288" s="124"/>
      <c r="U288" s="127"/>
      <c r="V288" s="127"/>
      <c r="W288" s="127"/>
      <c r="X288" s="127"/>
      <c r="Y288" s="364"/>
      <c r="Z288" s="364"/>
      <c r="AA288" s="364"/>
      <c r="AB288" s="364"/>
    </row>
    <row r="289" spans="2:28" ht="12.75" customHeight="1" x14ac:dyDescent="0.2">
      <c r="B289" s="120"/>
      <c r="C289" s="481"/>
      <c r="D289" s="120"/>
      <c r="E289" s="120"/>
      <c r="F289" s="562"/>
      <c r="G289" s="563"/>
      <c r="H289" s="563"/>
      <c r="I289" s="563"/>
      <c r="J289" s="562"/>
      <c r="K289" s="564"/>
      <c r="L289" s="564"/>
      <c r="M289" s="122"/>
      <c r="N289" s="122"/>
      <c r="O289" s="121"/>
      <c r="P289" s="122"/>
      <c r="Q289" s="124"/>
      <c r="R289" s="124"/>
      <c r="S289" s="124"/>
      <c r="T289" s="124"/>
      <c r="U289" s="127"/>
      <c r="V289" s="127"/>
      <c r="W289" s="127"/>
      <c r="X289" s="127"/>
      <c r="Y289" s="364"/>
      <c r="Z289" s="364"/>
      <c r="AA289" s="364"/>
      <c r="AB289" s="364"/>
    </row>
    <row r="290" spans="2:28" ht="12.75" customHeight="1" x14ac:dyDescent="0.2">
      <c r="B290" s="120"/>
      <c r="C290" s="481"/>
      <c r="D290" s="120"/>
      <c r="E290" s="120"/>
      <c r="F290" s="562"/>
      <c r="G290" s="562"/>
      <c r="H290" s="563"/>
      <c r="I290" s="563"/>
      <c r="J290" s="562"/>
      <c r="K290" s="564"/>
      <c r="L290" s="564"/>
      <c r="M290" s="122"/>
      <c r="N290" s="122"/>
      <c r="O290" s="121"/>
      <c r="P290" s="122"/>
      <c r="Q290" s="124"/>
      <c r="R290" s="124"/>
      <c r="S290" s="124"/>
      <c r="T290" s="124"/>
      <c r="U290" s="127"/>
      <c r="V290" s="127"/>
      <c r="W290" s="127"/>
      <c r="X290" s="127"/>
      <c r="Y290" s="364"/>
      <c r="Z290" s="364"/>
      <c r="AA290" s="364"/>
      <c r="AB290" s="364"/>
    </row>
    <row r="291" spans="2:28" ht="12.75" customHeight="1" x14ac:dyDescent="0.2">
      <c r="B291" s="120"/>
      <c r="C291" s="481"/>
      <c r="D291" s="120"/>
      <c r="E291" s="120"/>
      <c r="F291" s="562"/>
      <c r="G291" s="563"/>
      <c r="H291" s="563"/>
      <c r="I291" s="563"/>
      <c r="J291" s="562"/>
      <c r="K291" s="564"/>
      <c r="L291" s="564"/>
      <c r="M291" s="122"/>
      <c r="N291" s="122"/>
      <c r="O291" s="121"/>
      <c r="P291" s="122"/>
      <c r="Q291" s="124"/>
      <c r="R291" s="124"/>
      <c r="S291" s="124"/>
      <c r="T291" s="124"/>
      <c r="U291" s="127"/>
      <c r="V291" s="127"/>
      <c r="W291" s="127"/>
      <c r="X291" s="127"/>
      <c r="Y291" s="364"/>
      <c r="Z291" s="364"/>
      <c r="AA291" s="364"/>
      <c r="AB291" s="364"/>
    </row>
    <row r="292" spans="2:28" ht="12.75" customHeight="1" x14ac:dyDescent="0.2">
      <c r="B292" s="120"/>
      <c r="C292" s="481"/>
      <c r="D292" s="120"/>
      <c r="E292" s="120"/>
      <c r="F292" s="562"/>
      <c r="G292" s="563"/>
      <c r="H292" s="563"/>
      <c r="I292" s="563"/>
      <c r="J292" s="562"/>
      <c r="K292" s="564"/>
      <c r="L292" s="564"/>
      <c r="M292" s="122"/>
      <c r="N292" s="122"/>
      <c r="O292" s="121"/>
      <c r="P292" s="122"/>
      <c r="Q292" s="124"/>
      <c r="R292" s="124"/>
      <c r="S292" s="124"/>
      <c r="T292" s="124"/>
      <c r="U292" s="127"/>
      <c r="V292" s="127"/>
      <c r="W292" s="127"/>
      <c r="X292" s="127"/>
      <c r="Y292" s="364"/>
      <c r="Z292" s="364"/>
      <c r="AA292" s="364"/>
      <c r="AB292" s="364"/>
    </row>
    <row r="293" spans="2:28" ht="12.75" customHeight="1" x14ac:dyDescent="0.2">
      <c r="B293" s="120"/>
      <c r="C293" s="481"/>
      <c r="D293" s="120"/>
      <c r="E293" s="120"/>
      <c r="F293" s="562"/>
      <c r="G293" s="563"/>
      <c r="H293" s="563"/>
      <c r="I293" s="563"/>
      <c r="J293" s="562"/>
      <c r="K293" s="564"/>
      <c r="L293" s="564"/>
      <c r="M293" s="122"/>
      <c r="N293" s="122"/>
      <c r="O293" s="121"/>
      <c r="P293" s="122"/>
      <c r="Q293" s="124"/>
      <c r="R293" s="124"/>
      <c r="S293" s="124"/>
      <c r="T293" s="124"/>
      <c r="U293" s="127"/>
      <c r="V293" s="127"/>
      <c r="W293" s="127"/>
      <c r="X293" s="127"/>
      <c r="Y293" s="364"/>
      <c r="Z293" s="364"/>
      <c r="AA293" s="364"/>
      <c r="AB293" s="364"/>
    </row>
    <row r="294" spans="2:28" ht="12.75" customHeight="1" x14ac:dyDescent="0.2">
      <c r="B294" s="120"/>
      <c r="C294" s="481"/>
      <c r="D294" s="120"/>
      <c r="E294" s="120"/>
      <c r="F294" s="562"/>
      <c r="G294" s="563"/>
      <c r="H294" s="563"/>
      <c r="I294" s="563"/>
      <c r="J294" s="562"/>
      <c r="K294" s="564"/>
      <c r="L294" s="564"/>
      <c r="M294" s="122"/>
      <c r="N294" s="122"/>
      <c r="O294" s="121"/>
      <c r="P294" s="122"/>
      <c r="Q294" s="124"/>
      <c r="R294" s="124"/>
      <c r="S294" s="124"/>
      <c r="T294" s="124"/>
      <c r="U294" s="127"/>
      <c r="V294" s="127"/>
      <c r="W294" s="127"/>
      <c r="X294" s="127"/>
      <c r="Y294" s="364"/>
      <c r="Z294" s="364"/>
      <c r="AA294" s="364"/>
      <c r="AB294" s="364"/>
    </row>
    <row r="295" spans="2:28" ht="12.75" customHeight="1" x14ac:dyDescent="0.2">
      <c r="B295" s="120"/>
      <c r="C295" s="481"/>
      <c r="D295" s="120"/>
      <c r="E295" s="120"/>
      <c r="F295" s="562"/>
      <c r="G295" s="563"/>
      <c r="H295" s="563"/>
      <c r="I295" s="563"/>
      <c r="J295" s="562"/>
      <c r="K295" s="564"/>
      <c r="L295" s="564"/>
      <c r="M295" s="122"/>
      <c r="N295" s="122"/>
      <c r="O295" s="121"/>
      <c r="P295" s="122"/>
      <c r="Q295" s="124"/>
      <c r="R295" s="124"/>
      <c r="S295" s="124"/>
      <c r="T295" s="124"/>
      <c r="U295" s="127"/>
      <c r="V295" s="127"/>
      <c r="W295" s="127"/>
      <c r="X295" s="127"/>
      <c r="Y295" s="364"/>
      <c r="Z295" s="364"/>
      <c r="AA295" s="364"/>
      <c r="AB295" s="364"/>
    </row>
    <row r="296" spans="2:28" ht="12.75" customHeight="1" x14ac:dyDescent="0.2">
      <c r="B296" s="120"/>
      <c r="C296" s="481"/>
      <c r="D296" s="120"/>
      <c r="E296" s="120"/>
      <c r="F296" s="562"/>
      <c r="G296" s="563"/>
      <c r="H296" s="563"/>
      <c r="I296" s="563"/>
      <c r="J296" s="562"/>
      <c r="K296" s="564"/>
      <c r="L296" s="564"/>
      <c r="M296" s="122"/>
      <c r="N296" s="122"/>
      <c r="O296" s="121"/>
      <c r="P296" s="122"/>
      <c r="Q296" s="124"/>
      <c r="R296" s="124"/>
      <c r="S296" s="124"/>
      <c r="T296" s="124"/>
      <c r="U296" s="127"/>
      <c r="V296" s="127"/>
      <c r="W296" s="127"/>
      <c r="X296" s="127"/>
      <c r="Y296" s="364"/>
      <c r="Z296" s="364"/>
      <c r="AA296" s="364"/>
      <c r="AB296" s="364"/>
    </row>
    <row r="297" spans="2:28" ht="12.75" customHeight="1" x14ac:dyDescent="0.2">
      <c r="B297" s="120"/>
      <c r="C297" s="481"/>
      <c r="D297" s="120"/>
      <c r="E297" s="120"/>
      <c r="F297" s="562"/>
      <c r="G297" s="563"/>
      <c r="H297" s="563"/>
      <c r="I297" s="563"/>
      <c r="J297" s="562"/>
      <c r="K297" s="564"/>
      <c r="L297" s="564"/>
      <c r="M297" s="122"/>
      <c r="N297" s="122"/>
      <c r="O297" s="121"/>
      <c r="P297" s="122"/>
      <c r="Q297" s="124"/>
      <c r="R297" s="124"/>
      <c r="S297" s="124"/>
      <c r="T297" s="124"/>
      <c r="U297" s="127"/>
      <c r="V297" s="127"/>
      <c r="W297" s="127"/>
      <c r="X297" s="127"/>
      <c r="Y297" s="364"/>
      <c r="Z297" s="364"/>
      <c r="AA297" s="364"/>
      <c r="AB297" s="364"/>
    </row>
    <row r="298" spans="2:28" ht="12.75" customHeight="1" x14ac:dyDescent="0.2">
      <c r="B298" s="120"/>
      <c r="C298" s="481"/>
      <c r="D298" s="120"/>
      <c r="E298" s="120"/>
      <c r="F298" s="562"/>
      <c r="G298" s="563"/>
      <c r="H298" s="563"/>
      <c r="I298" s="563"/>
      <c r="J298" s="562"/>
      <c r="K298" s="564"/>
      <c r="L298" s="564"/>
      <c r="M298" s="122"/>
      <c r="N298" s="122"/>
      <c r="O298" s="121"/>
      <c r="P298" s="122"/>
      <c r="Q298" s="124"/>
      <c r="R298" s="124"/>
      <c r="S298" s="124"/>
      <c r="T298" s="124"/>
      <c r="U298" s="127"/>
      <c r="V298" s="127"/>
      <c r="W298" s="127"/>
      <c r="X298" s="127"/>
      <c r="Y298" s="364"/>
      <c r="Z298" s="364"/>
      <c r="AA298" s="364"/>
      <c r="AB298" s="364"/>
    </row>
    <row r="299" spans="2:28" ht="12.75" customHeight="1" x14ac:dyDescent="0.2">
      <c r="B299" s="120"/>
      <c r="C299" s="481"/>
      <c r="D299" s="120"/>
      <c r="E299" s="120"/>
      <c r="F299" s="562"/>
      <c r="G299" s="563"/>
      <c r="H299" s="563"/>
      <c r="I299" s="563"/>
      <c r="J299" s="562"/>
      <c r="K299" s="564"/>
      <c r="L299" s="564"/>
      <c r="M299" s="122"/>
      <c r="N299" s="122"/>
      <c r="O299" s="121"/>
      <c r="P299" s="122"/>
      <c r="Q299" s="124"/>
      <c r="R299" s="124"/>
      <c r="S299" s="124"/>
      <c r="T299" s="124"/>
      <c r="U299" s="127"/>
      <c r="V299" s="127"/>
      <c r="W299" s="127"/>
      <c r="X299" s="127"/>
      <c r="Y299" s="364"/>
      <c r="Z299" s="364"/>
      <c r="AA299" s="364"/>
      <c r="AB299" s="364"/>
    </row>
    <row r="300" spans="2:28" ht="12.75" customHeight="1" x14ac:dyDescent="0.2">
      <c r="B300" s="120"/>
      <c r="C300" s="481"/>
      <c r="D300" s="120"/>
      <c r="E300" s="120"/>
      <c r="F300" s="562"/>
      <c r="G300" s="563"/>
      <c r="H300" s="563"/>
      <c r="I300" s="563"/>
      <c r="J300" s="562"/>
      <c r="K300" s="564"/>
      <c r="L300" s="564"/>
      <c r="M300" s="122"/>
      <c r="N300" s="122"/>
      <c r="O300" s="121"/>
      <c r="P300" s="122"/>
      <c r="Q300" s="124"/>
      <c r="R300" s="124"/>
      <c r="S300" s="124"/>
      <c r="T300" s="124"/>
      <c r="U300" s="127"/>
      <c r="V300" s="127"/>
      <c r="W300" s="127"/>
      <c r="X300" s="127"/>
      <c r="Y300" s="364"/>
      <c r="Z300" s="364"/>
      <c r="AA300" s="364"/>
      <c r="AB300" s="364"/>
    </row>
    <row r="301" spans="2:28" ht="12.75" customHeight="1" x14ac:dyDescent="0.2">
      <c r="B301" s="120"/>
      <c r="C301" s="481"/>
      <c r="D301" s="120"/>
      <c r="E301" s="120"/>
      <c r="F301" s="562"/>
      <c r="G301" s="563"/>
      <c r="H301" s="563"/>
      <c r="I301" s="562"/>
      <c r="J301" s="562"/>
      <c r="K301" s="564"/>
      <c r="L301" s="564"/>
      <c r="M301" s="122"/>
      <c r="N301" s="122"/>
      <c r="O301" s="121"/>
      <c r="P301" s="122"/>
      <c r="Q301" s="124"/>
      <c r="R301" s="124"/>
      <c r="S301" s="124"/>
      <c r="T301" s="124"/>
      <c r="U301" s="127"/>
      <c r="V301" s="127"/>
      <c r="W301" s="127"/>
      <c r="X301" s="127"/>
      <c r="Y301" s="364"/>
      <c r="Z301" s="364"/>
      <c r="AA301" s="364"/>
      <c r="AB301" s="364"/>
    </row>
    <row r="302" spans="2:28" ht="12.75" customHeight="1" x14ac:dyDescent="0.2">
      <c r="B302" s="120"/>
      <c r="C302" s="481"/>
      <c r="D302" s="120"/>
      <c r="E302" s="120"/>
      <c r="F302" s="562"/>
      <c r="G302" s="563"/>
      <c r="H302" s="563"/>
      <c r="I302" s="563"/>
      <c r="J302" s="562"/>
      <c r="K302" s="564"/>
      <c r="L302" s="564"/>
      <c r="M302" s="122"/>
      <c r="N302" s="122"/>
      <c r="O302" s="121"/>
      <c r="P302" s="122"/>
      <c r="Q302" s="124"/>
      <c r="R302" s="124"/>
      <c r="S302" s="124"/>
      <c r="T302" s="124"/>
      <c r="U302" s="127"/>
      <c r="V302" s="127"/>
      <c r="W302" s="127"/>
      <c r="X302" s="127"/>
      <c r="Y302" s="364"/>
      <c r="Z302" s="364"/>
      <c r="AA302" s="364"/>
      <c r="AB302" s="364"/>
    </row>
    <row r="303" spans="2:28" ht="12.75" customHeight="1" x14ac:dyDescent="0.2">
      <c r="B303" s="120"/>
      <c r="C303" s="481"/>
      <c r="D303" s="120"/>
      <c r="E303" s="120"/>
      <c r="F303" s="562"/>
      <c r="G303" s="563"/>
      <c r="H303" s="563"/>
      <c r="I303" s="563"/>
      <c r="J303" s="562"/>
      <c r="K303" s="564"/>
      <c r="L303" s="564"/>
      <c r="M303" s="122"/>
      <c r="N303" s="122"/>
      <c r="O303" s="121"/>
      <c r="P303" s="122"/>
      <c r="Q303" s="124"/>
      <c r="R303" s="124"/>
      <c r="S303" s="124"/>
      <c r="T303" s="124"/>
      <c r="U303" s="127"/>
      <c r="V303" s="127"/>
      <c r="W303" s="127"/>
      <c r="X303" s="127"/>
      <c r="Y303" s="364"/>
      <c r="Z303" s="364"/>
      <c r="AA303" s="364"/>
      <c r="AB303" s="364"/>
    </row>
    <row r="304" spans="2:28" ht="12.75" customHeight="1" x14ac:dyDescent="0.2">
      <c r="B304" s="120"/>
      <c r="C304" s="481"/>
      <c r="D304" s="120"/>
      <c r="E304" s="120"/>
      <c r="F304" s="562"/>
      <c r="G304" s="563"/>
      <c r="H304" s="563"/>
      <c r="I304" s="563"/>
      <c r="J304" s="562"/>
      <c r="K304" s="564"/>
      <c r="L304" s="564"/>
      <c r="M304" s="122"/>
      <c r="N304" s="122"/>
      <c r="O304" s="121"/>
      <c r="P304" s="122"/>
      <c r="Q304" s="124"/>
      <c r="R304" s="124"/>
      <c r="S304" s="124"/>
      <c r="T304" s="124"/>
      <c r="U304" s="127"/>
      <c r="V304" s="127"/>
      <c r="W304" s="127"/>
      <c r="X304" s="127"/>
      <c r="Y304" s="364"/>
      <c r="Z304" s="364"/>
      <c r="AA304" s="364"/>
      <c r="AB304" s="364"/>
    </row>
    <row r="305" spans="2:28" ht="12.75" customHeight="1" x14ac:dyDescent="0.2">
      <c r="B305" s="120"/>
      <c r="C305" s="481"/>
      <c r="D305" s="120"/>
      <c r="E305" s="120"/>
      <c r="F305" s="562"/>
      <c r="G305" s="563"/>
      <c r="H305" s="563"/>
      <c r="I305" s="563"/>
      <c r="J305" s="562"/>
      <c r="K305" s="564"/>
      <c r="L305" s="564"/>
      <c r="M305" s="122"/>
      <c r="N305" s="122"/>
      <c r="O305" s="121"/>
      <c r="P305" s="122"/>
      <c r="Q305" s="124"/>
      <c r="R305" s="124"/>
      <c r="S305" s="124"/>
      <c r="T305" s="124"/>
      <c r="U305" s="127"/>
      <c r="V305" s="127"/>
      <c r="W305" s="127"/>
      <c r="X305" s="127"/>
      <c r="Y305" s="364"/>
      <c r="Z305" s="364"/>
      <c r="AA305" s="364"/>
      <c r="AB305" s="364"/>
    </row>
    <row r="306" spans="2:28" ht="12.75" customHeight="1" x14ac:dyDescent="0.2">
      <c r="B306" s="120"/>
      <c r="C306" s="481"/>
      <c r="D306" s="375"/>
      <c r="E306" s="376"/>
      <c r="F306" s="562"/>
      <c r="G306" s="562"/>
      <c r="H306" s="563"/>
      <c r="I306" s="563"/>
      <c r="J306" s="562"/>
      <c r="K306" s="564"/>
      <c r="L306" s="564"/>
      <c r="M306" s="121"/>
      <c r="N306" s="121"/>
      <c r="O306" s="121"/>
      <c r="P306" s="122"/>
      <c r="Q306" s="124"/>
      <c r="R306" s="124"/>
      <c r="S306" s="124"/>
      <c r="T306" s="124"/>
      <c r="U306" s="127"/>
      <c r="V306" s="127"/>
      <c r="W306" s="127"/>
      <c r="X306" s="127"/>
      <c r="Y306" s="364"/>
      <c r="Z306" s="364"/>
      <c r="AA306" s="364"/>
      <c r="AB306" s="364"/>
    </row>
    <row r="307" spans="2:28" ht="12.75" customHeight="1" x14ac:dyDescent="0.2">
      <c r="B307" s="120"/>
      <c r="C307" s="481"/>
      <c r="D307" s="375"/>
      <c r="E307" s="376"/>
      <c r="F307" s="562"/>
      <c r="G307" s="563"/>
      <c r="H307" s="563"/>
      <c r="I307" s="563"/>
      <c r="J307" s="562"/>
      <c r="K307" s="564"/>
      <c r="L307" s="564"/>
      <c r="M307" s="121"/>
      <c r="N307" s="121"/>
      <c r="O307" s="121"/>
      <c r="P307" s="122"/>
      <c r="Q307" s="124"/>
      <c r="R307" s="124"/>
      <c r="S307" s="124"/>
      <c r="T307" s="124"/>
      <c r="U307" s="127"/>
      <c r="V307" s="127"/>
      <c r="W307" s="127"/>
      <c r="X307" s="127"/>
      <c r="Y307" s="364"/>
      <c r="Z307" s="364"/>
      <c r="AA307" s="364"/>
      <c r="AB307" s="364"/>
    </row>
    <row r="308" spans="2:28" ht="12.75" customHeight="1" x14ac:dyDescent="0.2">
      <c r="B308" s="120"/>
      <c r="C308" s="481"/>
      <c r="D308" s="120"/>
      <c r="E308" s="120"/>
      <c r="F308" s="562"/>
      <c r="G308" s="563"/>
      <c r="H308" s="563"/>
      <c r="I308" s="563"/>
      <c r="J308" s="562"/>
      <c r="K308" s="564"/>
      <c r="L308" s="564"/>
      <c r="M308" s="122"/>
      <c r="N308" s="122"/>
      <c r="O308" s="121"/>
      <c r="P308" s="122"/>
      <c r="Q308" s="124"/>
      <c r="R308" s="124"/>
      <c r="S308" s="124"/>
      <c r="T308" s="124"/>
      <c r="U308" s="127"/>
      <c r="V308" s="127"/>
      <c r="W308" s="127"/>
      <c r="X308" s="127"/>
      <c r="Y308" s="364"/>
      <c r="Z308" s="364"/>
      <c r="AA308" s="364"/>
      <c r="AB308" s="364"/>
    </row>
    <row r="309" spans="2:28" ht="12.75" customHeight="1" x14ac:dyDescent="0.2">
      <c r="B309" s="120"/>
      <c r="C309" s="481"/>
      <c r="D309" s="120"/>
      <c r="E309" s="120"/>
      <c r="F309" s="562"/>
      <c r="G309" s="563"/>
      <c r="H309" s="562"/>
      <c r="I309" s="563"/>
      <c r="J309" s="562"/>
      <c r="K309" s="564"/>
      <c r="L309" s="564"/>
      <c r="M309" s="122"/>
      <c r="N309" s="122"/>
      <c r="O309" s="121"/>
      <c r="P309" s="122"/>
      <c r="Q309" s="124"/>
      <c r="R309" s="124"/>
      <c r="S309" s="124"/>
      <c r="T309" s="124"/>
      <c r="U309" s="127"/>
      <c r="V309" s="127"/>
      <c r="W309" s="127"/>
      <c r="X309" s="127"/>
      <c r="Y309" s="364"/>
      <c r="Z309" s="364"/>
      <c r="AA309" s="364"/>
      <c r="AB309" s="364"/>
    </row>
    <row r="310" spans="2:28" ht="12.75" customHeight="1" x14ac:dyDescent="0.2">
      <c r="B310" s="120"/>
      <c r="C310" s="481"/>
      <c r="D310" s="120"/>
      <c r="E310" s="120"/>
      <c r="F310" s="562"/>
      <c r="G310" s="563"/>
      <c r="H310" s="563"/>
      <c r="I310" s="563"/>
      <c r="J310" s="562"/>
      <c r="K310" s="564"/>
      <c r="L310" s="564"/>
      <c r="M310" s="122"/>
      <c r="N310" s="122"/>
      <c r="O310" s="121"/>
      <c r="P310" s="122"/>
      <c r="Q310" s="124"/>
      <c r="R310" s="124"/>
      <c r="S310" s="124"/>
      <c r="T310" s="124"/>
      <c r="U310" s="127"/>
      <c r="V310" s="127"/>
      <c r="W310" s="127"/>
      <c r="X310" s="127"/>
      <c r="Y310" s="364"/>
      <c r="Z310" s="364"/>
      <c r="AA310" s="364"/>
      <c r="AB310" s="364"/>
    </row>
    <row r="311" spans="2:28" ht="12.75" customHeight="1" x14ac:dyDescent="0.2">
      <c r="B311" s="120"/>
      <c r="C311" s="481"/>
      <c r="D311" s="120"/>
      <c r="E311" s="120"/>
      <c r="F311" s="562"/>
      <c r="G311" s="563"/>
      <c r="H311" s="563"/>
      <c r="I311" s="563"/>
      <c r="J311" s="562"/>
      <c r="K311" s="564"/>
      <c r="L311" s="564"/>
      <c r="M311" s="122"/>
      <c r="N311" s="122"/>
      <c r="O311" s="121"/>
      <c r="P311" s="122"/>
      <c r="Q311" s="124"/>
      <c r="R311" s="124"/>
      <c r="S311" s="124"/>
      <c r="T311" s="124"/>
      <c r="U311" s="127"/>
      <c r="V311" s="127"/>
      <c r="W311" s="127"/>
      <c r="X311" s="127"/>
      <c r="Y311" s="364"/>
      <c r="Z311" s="364"/>
      <c r="AA311" s="364"/>
      <c r="AB311" s="364"/>
    </row>
    <row r="312" spans="2:28" ht="12.75" customHeight="1" x14ac:dyDescent="0.2">
      <c r="B312" s="120"/>
      <c r="C312" s="481"/>
      <c r="D312" s="120"/>
      <c r="E312" s="120"/>
      <c r="F312" s="562"/>
      <c r="G312" s="563"/>
      <c r="H312" s="563"/>
      <c r="I312" s="563"/>
      <c r="J312" s="562"/>
      <c r="K312" s="564"/>
      <c r="L312" s="564"/>
      <c r="M312" s="122"/>
      <c r="N312" s="122"/>
      <c r="O312" s="121"/>
      <c r="P312" s="122"/>
      <c r="Q312" s="124"/>
      <c r="R312" s="124"/>
      <c r="S312" s="124"/>
      <c r="T312" s="124"/>
      <c r="U312" s="127"/>
      <c r="V312" s="127"/>
      <c r="W312" s="127"/>
      <c r="X312" s="127"/>
      <c r="Y312" s="364"/>
      <c r="Z312" s="364"/>
      <c r="AA312" s="364"/>
      <c r="AB312" s="364"/>
    </row>
    <row r="313" spans="2:28" ht="12.75" customHeight="1" x14ac:dyDescent="0.2">
      <c r="B313" s="120"/>
      <c r="C313" s="481"/>
      <c r="D313" s="120"/>
      <c r="E313" s="120"/>
      <c r="F313" s="562"/>
      <c r="G313" s="563"/>
      <c r="H313" s="563"/>
      <c r="I313" s="563"/>
      <c r="J313" s="562"/>
      <c r="K313" s="564"/>
      <c r="L313" s="564"/>
      <c r="M313" s="122"/>
      <c r="N313" s="122"/>
      <c r="O313" s="121"/>
      <c r="P313" s="122"/>
      <c r="Q313" s="124"/>
      <c r="R313" s="124"/>
      <c r="S313" s="124"/>
      <c r="T313" s="124"/>
      <c r="U313" s="127"/>
      <c r="V313" s="127"/>
      <c r="W313" s="127"/>
      <c r="X313" s="127"/>
      <c r="Y313" s="364"/>
      <c r="Z313" s="364"/>
      <c r="AA313" s="364"/>
      <c r="AB313" s="364"/>
    </row>
    <row r="314" spans="2:28" ht="12.75" customHeight="1" x14ac:dyDescent="0.2">
      <c r="B314" s="120"/>
      <c r="C314" s="481"/>
      <c r="D314" s="120"/>
      <c r="E314" s="120"/>
      <c r="F314" s="562"/>
      <c r="G314" s="563"/>
      <c r="H314" s="563"/>
      <c r="I314" s="562"/>
      <c r="J314" s="562"/>
      <c r="K314" s="564"/>
      <c r="L314" s="564"/>
      <c r="M314" s="122"/>
      <c r="N314" s="122"/>
      <c r="O314" s="121"/>
      <c r="P314" s="122"/>
      <c r="Q314" s="124"/>
      <c r="R314" s="124"/>
      <c r="S314" s="124"/>
      <c r="T314" s="124"/>
      <c r="U314" s="127"/>
      <c r="V314" s="127"/>
      <c r="W314" s="127"/>
      <c r="X314" s="127"/>
      <c r="Y314" s="364"/>
      <c r="Z314" s="364"/>
      <c r="AA314" s="364"/>
      <c r="AB314" s="364"/>
    </row>
    <row r="315" spans="2:28" ht="12.75" customHeight="1" x14ac:dyDescent="0.2">
      <c r="B315" s="120"/>
      <c r="C315" s="481"/>
      <c r="D315" s="120"/>
      <c r="E315" s="120"/>
      <c r="F315" s="562"/>
      <c r="G315" s="563"/>
      <c r="H315" s="563"/>
      <c r="I315" s="562"/>
      <c r="J315" s="562"/>
      <c r="K315" s="564"/>
      <c r="L315" s="564"/>
      <c r="M315" s="122"/>
      <c r="N315" s="122"/>
      <c r="O315" s="121"/>
      <c r="P315" s="122"/>
      <c r="Q315" s="124"/>
      <c r="R315" s="124"/>
      <c r="S315" s="124"/>
      <c r="T315" s="124"/>
      <c r="U315" s="127"/>
      <c r="V315" s="127"/>
      <c r="W315" s="127"/>
      <c r="X315" s="127"/>
      <c r="Y315" s="364"/>
      <c r="Z315" s="364"/>
      <c r="AA315" s="364"/>
      <c r="AB315" s="364"/>
    </row>
    <row r="316" spans="2:28" ht="12.75" customHeight="1" x14ac:dyDescent="0.2">
      <c r="B316" s="120"/>
      <c r="C316" s="481"/>
      <c r="D316" s="120"/>
      <c r="E316" s="120"/>
      <c r="F316" s="562"/>
      <c r="G316" s="563"/>
      <c r="H316" s="563"/>
      <c r="I316" s="563"/>
      <c r="J316" s="562"/>
      <c r="K316" s="564"/>
      <c r="L316" s="564"/>
      <c r="M316" s="122"/>
      <c r="N316" s="122"/>
      <c r="O316" s="121"/>
      <c r="P316" s="122"/>
      <c r="Q316" s="124"/>
      <c r="R316" s="124"/>
      <c r="S316" s="124"/>
      <c r="T316" s="124"/>
      <c r="U316" s="127"/>
      <c r="V316" s="127"/>
      <c r="W316" s="127"/>
      <c r="X316" s="127"/>
      <c r="Y316" s="364"/>
      <c r="Z316" s="364"/>
      <c r="AA316" s="364"/>
      <c r="AB316" s="364"/>
    </row>
    <row r="317" spans="2:28" ht="12.75" customHeight="1" x14ac:dyDescent="0.2">
      <c r="B317" s="120"/>
      <c r="C317" s="481"/>
      <c r="D317" s="120"/>
      <c r="E317" s="120"/>
      <c r="F317" s="562"/>
      <c r="G317" s="563"/>
      <c r="H317" s="563"/>
      <c r="I317" s="563"/>
      <c r="J317" s="562"/>
      <c r="K317" s="564"/>
      <c r="L317" s="564"/>
      <c r="M317" s="122"/>
      <c r="N317" s="122"/>
      <c r="O317" s="121"/>
      <c r="P317" s="122"/>
      <c r="Q317" s="124"/>
      <c r="R317" s="124"/>
      <c r="S317" s="124"/>
      <c r="T317" s="124"/>
      <c r="U317" s="127"/>
      <c r="V317" s="127"/>
      <c r="W317" s="127"/>
      <c r="X317" s="127"/>
      <c r="Y317" s="364"/>
      <c r="Z317" s="364"/>
      <c r="AA317" s="364"/>
      <c r="AB317" s="364"/>
    </row>
    <row r="318" spans="2:28" ht="12.75" customHeight="1" x14ac:dyDescent="0.2">
      <c r="B318" s="120"/>
      <c r="C318" s="481"/>
      <c r="D318" s="120"/>
      <c r="E318" s="120"/>
      <c r="F318" s="562"/>
      <c r="G318" s="563"/>
      <c r="H318" s="563"/>
      <c r="I318" s="563"/>
      <c r="J318" s="562"/>
      <c r="K318" s="564"/>
      <c r="L318" s="564"/>
      <c r="M318" s="122"/>
      <c r="N318" s="122"/>
      <c r="O318" s="121"/>
      <c r="P318" s="122"/>
      <c r="Q318" s="124"/>
      <c r="R318" s="124"/>
      <c r="S318" s="124"/>
      <c r="T318" s="124"/>
      <c r="U318" s="127"/>
      <c r="V318" s="127"/>
      <c r="W318" s="127"/>
      <c r="X318" s="127"/>
      <c r="Y318" s="364"/>
      <c r="Z318" s="364"/>
      <c r="AA318" s="364"/>
      <c r="AB318" s="364"/>
    </row>
    <row r="319" spans="2:28" ht="12.75" customHeight="1" x14ac:dyDescent="0.2">
      <c r="B319" s="120"/>
      <c r="C319" s="481"/>
      <c r="D319" s="120"/>
      <c r="E319" s="120"/>
      <c r="F319" s="562"/>
      <c r="G319" s="563"/>
      <c r="H319" s="563"/>
      <c r="I319" s="563"/>
      <c r="J319" s="562"/>
      <c r="K319" s="564"/>
      <c r="L319" s="564"/>
      <c r="M319" s="122"/>
      <c r="N319" s="122"/>
      <c r="O319" s="121"/>
      <c r="P319" s="122"/>
      <c r="Q319" s="124"/>
      <c r="R319" s="124"/>
      <c r="S319" s="124"/>
      <c r="T319" s="124"/>
      <c r="U319" s="127"/>
      <c r="V319" s="127"/>
      <c r="W319" s="127"/>
      <c r="X319" s="127"/>
      <c r="Y319" s="364"/>
      <c r="Z319" s="364"/>
      <c r="AA319" s="364"/>
      <c r="AB319" s="364"/>
    </row>
    <row r="320" spans="2:28" ht="12.75" customHeight="1" x14ac:dyDescent="0.2">
      <c r="B320" s="120"/>
      <c r="C320" s="481"/>
      <c r="D320" s="120"/>
      <c r="E320" s="120"/>
      <c r="F320" s="562"/>
      <c r="G320" s="563"/>
      <c r="H320" s="563"/>
      <c r="I320" s="563"/>
      <c r="J320" s="562"/>
      <c r="K320" s="564"/>
      <c r="L320" s="564"/>
      <c r="M320" s="122"/>
      <c r="N320" s="122"/>
      <c r="O320" s="121"/>
      <c r="P320" s="122"/>
      <c r="Q320" s="124"/>
      <c r="R320" s="124"/>
      <c r="S320" s="124"/>
      <c r="T320" s="124"/>
      <c r="U320" s="127"/>
      <c r="V320" s="127"/>
      <c r="W320" s="127"/>
      <c r="X320" s="127"/>
      <c r="Y320" s="364"/>
      <c r="Z320" s="364"/>
      <c r="AA320" s="364"/>
      <c r="AB320" s="364"/>
    </row>
    <row r="321" spans="2:28" ht="12.75" customHeight="1" x14ac:dyDescent="0.2">
      <c r="B321" s="120"/>
      <c r="C321" s="481"/>
      <c r="D321" s="120"/>
      <c r="E321" s="120"/>
      <c r="F321" s="562"/>
      <c r="G321" s="563"/>
      <c r="H321" s="563"/>
      <c r="I321" s="563"/>
      <c r="J321" s="562"/>
      <c r="K321" s="564"/>
      <c r="L321" s="564"/>
      <c r="M321" s="122"/>
      <c r="N321" s="122"/>
      <c r="O321" s="121"/>
      <c r="P321" s="122"/>
      <c r="Q321" s="124"/>
      <c r="R321" s="124"/>
      <c r="S321" s="124"/>
      <c r="T321" s="124"/>
      <c r="U321" s="127"/>
      <c r="V321" s="127"/>
      <c r="W321" s="127"/>
      <c r="X321" s="127"/>
      <c r="Y321" s="364"/>
      <c r="Z321" s="364"/>
      <c r="AA321" s="364"/>
      <c r="AB321" s="364"/>
    </row>
    <row r="322" spans="2:28" ht="12.75" customHeight="1" x14ac:dyDescent="0.2">
      <c r="B322" s="120"/>
      <c r="C322" s="481"/>
      <c r="D322" s="120"/>
      <c r="E322" s="120"/>
      <c r="F322" s="562"/>
      <c r="G322" s="563"/>
      <c r="H322" s="563"/>
      <c r="I322" s="563"/>
      <c r="J322" s="562"/>
      <c r="K322" s="564"/>
      <c r="L322" s="564"/>
      <c r="M322" s="122"/>
      <c r="N322" s="122"/>
      <c r="O322" s="121"/>
      <c r="P322" s="122"/>
      <c r="Q322" s="124"/>
      <c r="R322" s="124"/>
      <c r="S322" s="124"/>
      <c r="T322" s="124"/>
      <c r="U322" s="127"/>
      <c r="V322" s="127"/>
      <c r="W322" s="127"/>
      <c r="X322" s="127"/>
      <c r="Y322" s="364"/>
      <c r="Z322" s="364"/>
      <c r="AA322" s="364"/>
      <c r="AB322" s="364"/>
    </row>
    <row r="323" spans="2:28" ht="12.75" customHeight="1" x14ac:dyDescent="0.2">
      <c r="B323" s="120"/>
      <c r="C323" s="481"/>
      <c r="D323" s="120"/>
      <c r="E323" s="120"/>
      <c r="F323" s="562"/>
      <c r="G323" s="563"/>
      <c r="H323" s="563"/>
      <c r="I323" s="563"/>
      <c r="J323" s="562"/>
      <c r="K323" s="564"/>
      <c r="L323" s="564"/>
      <c r="M323" s="122"/>
      <c r="N323" s="122"/>
      <c r="O323" s="121"/>
      <c r="P323" s="122"/>
      <c r="Q323" s="124"/>
      <c r="R323" s="124"/>
      <c r="S323" s="124"/>
      <c r="T323" s="124"/>
      <c r="U323" s="127"/>
      <c r="V323" s="127"/>
      <c r="W323" s="127"/>
      <c r="X323" s="127"/>
      <c r="Y323" s="364"/>
      <c r="Z323" s="364"/>
      <c r="AA323" s="364"/>
      <c r="AB323" s="364"/>
    </row>
    <row r="324" spans="2:28" ht="12.75" customHeight="1" x14ac:dyDescent="0.2">
      <c r="B324" s="120"/>
      <c r="C324" s="481"/>
      <c r="D324" s="120"/>
      <c r="E324" s="120"/>
      <c r="F324" s="562"/>
      <c r="G324" s="563"/>
      <c r="H324" s="563"/>
      <c r="I324" s="563"/>
      <c r="J324" s="562"/>
      <c r="K324" s="564"/>
      <c r="L324" s="564"/>
      <c r="M324" s="122"/>
      <c r="N324" s="122"/>
      <c r="O324" s="121"/>
      <c r="P324" s="122"/>
      <c r="Q324" s="124"/>
      <c r="R324" s="124"/>
      <c r="S324" s="124"/>
      <c r="T324" s="124"/>
      <c r="U324" s="127"/>
      <c r="V324" s="127"/>
      <c r="W324" s="127"/>
      <c r="X324" s="127"/>
      <c r="Y324" s="364"/>
      <c r="Z324" s="364"/>
      <c r="AA324" s="364"/>
      <c r="AB324" s="364"/>
    </row>
    <row r="325" spans="2:28" ht="12.75" customHeight="1" x14ac:dyDescent="0.2">
      <c r="B325" s="120"/>
      <c r="C325" s="481"/>
      <c r="D325" s="120"/>
      <c r="E325" s="120"/>
      <c r="F325" s="562"/>
      <c r="G325" s="563"/>
      <c r="H325" s="563"/>
      <c r="I325" s="563"/>
      <c r="J325" s="562"/>
      <c r="K325" s="564"/>
      <c r="L325" s="564"/>
      <c r="M325" s="122"/>
      <c r="N325" s="122"/>
      <c r="O325" s="121"/>
      <c r="P325" s="122"/>
      <c r="Q325" s="124"/>
      <c r="R325" s="124"/>
      <c r="S325" s="124"/>
      <c r="T325" s="124"/>
      <c r="U325" s="127"/>
      <c r="V325" s="127"/>
      <c r="W325" s="127"/>
      <c r="X325" s="127"/>
      <c r="Y325" s="364"/>
      <c r="Z325" s="364"/>
      <c r="AA325" s="364"/>
      <c r="AB325" s="364"/>
    </row>
    <row r="326" spans="2:28" ht="12.75" customHeight="1" x14ac:dyDescent="0.2">
      <c r="B326" s="120"/>
      <c r="C326" s="481"/>
      <c r="D326" s="120"/>
      <c r="E326" s="120"/>
      <c r="F326" s="562"/>
      <c r="G326" s="563"/>
      <c r="H326" s="563"/>
      <c r="I326" s="563"/>
      <c r="J326" s="562"/>
      <c r="K326" s="564"/>
      <c r="L326" s="564"/>
      <c r="M326" s="122"/>
      <c r="N326" s="122"/>
      <c r="O326" s="121"/>
      <c r="P326" s="122"/>
      <c r="Q326" s="124"/>
      <c r="R326" s="124"/>
      <c r="S326" s="124"/>
      <c r="T326" s="124"/>
      <c r="U326" s="127"/>
      <c r="V326" s="127"/>
      <c r="W326" s="127"/>
      <c r="X326" s="127"/>
      <c r="Y326" s="364"/>
      <c r="Z326" s="364"/>
      <c r="AA326" s="364"/>
      <c r="AB326" s="364"/>
    </row>
    <row r="327" spans="2:28" ht="12.75" customHeight="1" x14ac:dyDescent="0.2">
      <c r="B327" s="120"/>
      <c r="C327" s="481"/>
      <c r="D327" s="120"/>
      <c r="E327" s="120"/>
      <c r="F327" s="563"/>
      <c r="G327" s="562"/>
      <c r="H327" s="563"/>
      <c r="I327" s="562"/>
      <c r="J327" s="562"/>
      <c r="K327" s="564"/>
      <c r="L327" s="564"/>
      <c r="M327" s="122"/>
      <c r="N327" s="122"/>
      <c r="O327" s="121"/>
      <c r="P327" s="122"/>
      <c r="Q327" s="124"/>
      <c r="R327" s="124"/>
      <c r="S327" s="124"/>
      <c r="T327" s="124"/>
      <c r="U327" s="127"/>
      <c r="V327" s="127"/>
      <c r="W327" s="127"/>
      <c r="X327" s="127"/>
      <c r="Y327" s="364"/>
      <c r="Z327" s="364"/>
      <c r="AA327" s="364"/>
      <c r="AB327" s="364"/>
    </row>
    <row r="328" spans="2:28" ht="12.75" customHeight="1" x14ac:dyDescent="0.2">
      <c r="B328" s="120"/>
      <c r="C328" s="481"/>
      <c r="D328" s="120"/>
      <c r="E328" s="120"/>
      <c r="F328" s="562"/>
      <c r="G328" s="563"/>
      <c r="H328" s="563"/>
      <c r="I328" s="563"/>
      <c r="J328" s="562"/>
      <c r="K328" s="564"/>
      <c r="L328" s="564"/>
      <c r="M328" s="122"/>
      <c r="N328" s="122"/>
      <c r="O328" s="121"/>
      <c r="P328" s="122"/>
      <c r="Q328" s="124"/>
      <c r="R328" s="124"/>
      <c r="S328" s="124"/>
      <c r="T328" s="124"/>
      <c r="U328" s="127"/>
      <c r="V328" s="127"/>
      <c r="W328" s="127"/>
      <c r="X328" s="127"/>
      <c r="Y328" s="364"/>
      <c r="Z328" s="364"/>
      <c r="AA328" s="364"/>
      <c r="AB328" s="364"/>
    </row>
    <row r="329" spans="2:28" ht="12.75" customHeight="1" x14ac:dyDescent="0.2">
      <c r="B329" s="120"/>
      <c r="C329" s="481"/>
      <c r="D329" s="120"/>
      <c r="E329" s="120"/>
      <c r="F329" s="562"/>
      <c r="G329" s="563"/>
      <c r="H329" s="563"/>
      <c r="I329" s="563"/>
      <c r="J329" s="562"/>
      <c r="K329" s="564"/>
      <c r="L329" s="564"/>
      <c r="M329" s="122"/>
      <c r="N329" s="122"/>
      <c r="O329" s="121"/>
      <c r="P329" s="122"/>
      <c r="Q329" s="124"/>
      <c r="R329" s="124"/>
      <c r="S329" s="124"/>
      <c r="T329" s="124"/>
      <c r="U329" s="127"/>
      <c r="V329" s="127"/>
      <c r="W329" s="127"/>
      <c r="X329" s="127"/>
      <c r="Y329" s="364"/>
      <c r="Z329" s="364"/>
      <c r="AA329" s="364"/>
      <c r="AB329" s="364"/>
    </row>
    <row r="330" spans="2:28" ht="12.75" customHeight="1" x14ac:dyDescent="0.2">
      <c r="B330" s="120"/>
      <c r="C330" s="481"/>
      <c r="D330" s="120"/>
      <c r="E330" s="120"/>
      <c r="F330" s="562"/>
      <c r="G330" s="563"/>
      <c r="H330" s="563"/>
      <c r="I330" s="563"/>
      <c r="J330" s="562"/>
      <c r="K330" s="564"/>
      <c r="L330" s="564"/>
      <c r="M330" s="122"/>
      <c r="N330" s="122"/>
      <c r="O330" s="121"/>
      <c r="P330" s="122"/>
      <c r="Q330" s="124"/>
      <c r="R330" s="124"/>
      <c r="S330" s="124"/>
      <c r="T330" s="124"/>
      <c r="U330" s="127"/>
      <c r="V330" s="127"/>
      <c r="W330" s="127"/>
      <c r="X330" s="127"/>
      <c r="Y330" s="364"/>
      <c r="Z330" s="364"/>
      <c r="AA330" s="364"/>
      <c r="AB330" s="364"/>
    </row>
    <row r="331" spans="2:28" ht="12.75" customHeight="1" x14ac:dyDescent="0.2">
      <c r="B331" s="120"/>
      <c r="C331" s="481"/>
      <c r="D331" s="120"/>
      <c r="E331" s="120"/>
      <c r="F331" s="562"/>
      <c r="G331" s="563"/>
      <c r="H331" s="563"/>
      <c r="I331" s="563"/>
      <c r="J331" s="562"/>
      <c r="K331" s="564"/>
      <c r="L331" s="564"/>
      <c r="M331" s="122"/>
      <c r="N331" s="122"/>
      <c r="O331" s="121"/>
      <c r="P331" s="122"/>
      <c r="Q331" s="124"/>
      <c r="R331" s="124"/>
      <c r="S331" s="124"/>
      <c r="T331" s="124"/>
      <c r="U331" s="127"/>
      <c r="V331" s="127"/>
      <c r="W331" s="127"/>
      <c r="X331" s="127"/>
      <c r="Y331" s="364"/>
      <c r="Z331" s="364"/>
      <c r="AA331" s="364"/>
      <c r="AB331" s="364"/>
    </row>
    <row r="332" spans="2:28" ht="12.75" customHeight="1" x14ac:dyDescent="0.2">
      <c r="B332" s="120"/>
      <c r="C332" s="481"/>
      <c r="D332" s="120"/>
      <c r="E332" s="120"/>
      <c r="F332" s="562"/>
      <c r="G332" s="563"/>
      <c r="H332" s="563"/>
      <c r="I332" s="563"/>
      <c r="J332" s="562"/>
      <c r="K332" s="564"/>
      <c r="L332" s="564"/>
      <c r="M332" s="122"/>
      <c r="N332" s="122"/>
      <c r="O332" s="121"/>
      <c r="P332" s="122"/>
      <c r="Q332" s="124"/>
      <c r="R332" s="124"/>
      <c r="S332" s="124"/>
      <c r="T332" s="124"/>
      <c r="U332" s="127"/>
      <c r="V332" s="127"/>
      <c r="W332" s="127"/>
      <c r="X332" s="127"/>
      <c r="Y332" s="364"/>
      <c r="Z332" s="364"/>
      <c r="AA332" s="364"/>
      <c r="AB332" s="364"/>
    </row>
    <row r="333" spans="2:28" ht="12.75" customHeight="1" x14ac:dyDescent="0.2">
      <c r="B333" s="120"/>
      <c r="C333" s="481"/>
      <c r="D333" s="120"/>
      <c r="E333" s="120"/>
      <c r="F333" s="562"/>
      <c r="G333" s="563"/>
      <c r="H333" s="563"/>
      <c r="I333" s="563"/>
      <c r="J333" s="562"/>
      <c r="K333" s="564"/>
      <c r="L333" s="564"/>
      <c r="M333" s="122"/>
      <c r="N333" s="122"/>
      <c r="O333" s="121"/>
      <c r="P333" s="122"/>
      <c r="Q333" s="124"/>
      <c r="R333" s="124"/>
      <c r="S333" s="124"/>
      <c r="T333" s="124"/>
      <c r="U333" s="127"/>
      <c r="V333" s="127"/>
      <c r="W333" s="127"/>
      <c r="X333" s="127"/>
      <c r="Y333" s="364"/>
      <c r="Z333" s="364"/>
      <c r="AA333" s="364"/>
      <c r="AB333" s="364"/>
    </row>
    <row r="334" spans="2:28" ht="12.75" customHeight="1" x14ac:dyDescent="0.2">
      <c r="B334" s="120"/>
      <c r="C334" s="481"/>
      <c r="D334" s="120"/>
      <c r="E334" s="120"/>
      <c r="F334" s="562"/>
      <c r="G334" s="563"/>
      <c r="H334" s="563"/>
      <c r="I334" s="563"/>
      <c r="J334" s="562"/>
      <c r="K334" s="564"/>
      <c r="L334" s="564"/>
      <c r="M334" s="122"/>
      <c r="N334" s="122"/>
      <c r="O334" s="121"/>
      <c r="P334" s="122"/>
      <c r="Q334" s="124"/>
      <c r="R334" s="124"/>
      <c r="S334" s="124"/>
      <c r="T334" s="124"/>
      <c r="U334" s="127"/>
      <c r="V334" s="127"/>
      <c r="W334" s="127"/>
      <c r="X334" s="127"/>
      <c r="Y334" s="364"/>
      <c r="Z334" s="364"/>
      <c r="AA334" s="364"/>
      <c r="AB334" s="364"/>
    </row>
    <row r="335" spans="2:28" ht="12.75" customHeight="1" x14ac:dyDescent="0.2">
      <c r="B335" s="120"/>
      <c r="C335" s="481"/>
      <c r="D335" s="120"/>
      <c r="E335" s="120"/>
      <c r="F335" s="562"/>
      <c r="G335" s="563"/>
      <c r="H335" s="563"/>
      <c r="I335" s="563"/>
      <c r="J335" s="562"/>
      <c r="K335" s="564"/>
      <c r="L335" s="564"/>
      <c r="M335" s="122"/>
      <c r="N335" s="122"/>
      <c r="O335" s="121"/>
      <c r="P335" s="122"/>
      <c r="Q335" s="124"/>
      <c r="R335" s="124"/>
      <c r="S335" s="124"/>
      <c r="T335" s="124"/>
      <c r="U335" s="127"/>
      <c r="V335" s="127"/>
      <c r="W335" s="127"/>
      <c r="X335" s="127"/>
      <c r="Y335" s="364"/>
      <c r="Z335" s="364"/>
      <c r="AA335" s="364"/>
      <c r="AB335" s="364"/>
    </row>
    <row r="336" spans="2:28" ht="12.75" customHeight="1" x14ac:dyDescent="0.2">
      <c r="B336" s="120"/>
      <c r="C336" s="481"/>
      <c r="D336" s="120"/>
      <c r="E336" s="120"/>
      <c r="F336" s="562"/>
      <c r="G336" s="563"/>
      <c r="H336" s="563"/>
      <c r="I336" s="563"/>
      <c r="J336" s="562"/>
      <c r="K336" s="564"/>
      <c r="L336" s="564"/>
      <c r="M336" s="122"/>
      <c r="N336" s="122"/>
      <c r="O336" s="121"/>
      <c r="P336" s="122"/>
      <c r="Q336" s="124"/>
      <c r="R336" s="124"/>
      <c r="S336" s="124"/>
      <c r="T336" s="124"/>
      <c r="U336" s="127"/>
      <c r="V336" s="127"/>
      <c r="W336" s="127"/>
      <c r="X336" s="127"/>
      <c r="Y336" s="364"/>
      <c r="Z336" s="364"/>
      <c r="AA336" s="364"/>
      <c r="AB336" s="364"/>
    </row>
    <row r="337" spans="2:28" ht="12.75" customHeight="1" x14ac:dyDescent="0.2">
      <c r="B337" s="120"/>
      <c r="C337" s="481"/>
      <c r="D337" s="120"/>
      <c r="E337" s="120"/>
      <c r="F337" s="562"/>
      <c r="G337" s="563"/>
      <c r="H337" s="563"/>
      <c r="I337" s="563"/>
      <c r="J337" s="562"/>
      <c r="K337" s="564"/>
      <c r="L337" s="564"/>
      <c r="M337" s="122"/>
      <c r="N337" s="122"/>
      <c r="O337" s="121"/>
      <c r="P337" s="122"/>
      <c r="Q337" s="124"/>
      <c r="R337" s="124"/>
      <c r="S337" s="124"/>
      <c r="T337" s="124"/>
      <c r="U337" s="127"/>
      <c r="V337" s="127"/>
      <c r="W337" s="127"/>
      <c r="X337" s="127"/>
      <c r="Y337" s="364"/>
      <c r="Z337" s="364"/>
      <c r="AA337" s="364"/>
      <c r="AB337" s="364"/>
    </row>
    <row r="338" spans="2:28" ht="12.75" customHeight="1" x14ac:dyDescent="0.2">
      <c r="B338" s="120"/>
      <c r="C338" s="481"/>
      <c r="D338" s="120"/>
      <c r="E338" s="120"/>
      <c r="F338" s="562"/>
      <c r="G338" s="563"/>
      <c r="H338" s="563"/>
      <c r="I338" s="563"/>
      <c r="J338" s="562"/>
      <c r="K338" s="564"/>
      <c r="L338" s="564"/>
      <c r="M338" s="122"/>
      <c r="N338" s="122"/>
      <c r="O338" s="121"/>
      <c r="P338" s="122"/>
      <c r="Q338" s="124"/>
      <c r="R338" s="124"/>
      <c r="S338" s="124"/>
      <c r="T338" s="124"/>
      <c r="U338" s="127"/>
      <c r="V338" s="127"/>
      <c r="W338" s="127"/>
      <c r="X338" s="127"/>
      <c r="Y338" s="364"/>
      <c r="Z338" s="364"/>
      <c r="AA338" s="364"/>
      <c r="AB338" s="364"/>
    </row>
    <row r="339" spans="2:28" ht="12.75" customHeight="1" x14ac:dyDescent="0.2">
      <c r="B339" s="120"/>
      <c r="C339" s="481"/>
      <c r="D339" s="120"/>
      <c r="E339" s="120"/>
      <c r="F339" s="562"/>
      <c r="G339" s="563"/>
      <c r="H339" s="563"/>
      <c r="I339" s="563"/>
      <c r="J339" s="562"/>
      <c r="K339" s="564"/>
      <c r="L339" s="564"/>
      <c r="M339" s="122"/>
      <c r="N339" s="122"/>
      <c r="O339" s="121"/>
      <c r="P339" s="122"/>
      <c r="Q339" s="124"/>
      <c r="R339" s="124"/>
      <c r="S339" s="124"/>
      <c r="T339" s="124"/>
      <c r="U339" s="127"/>
      <c r="V339" s="127"/>
      <c r="W339" s="127"/>
      <c r="X339" s="127"/>
      <c r="Y339" s="364"/>
      <c r="Z339" s="364"/>
      <c r="AA339" s="364"/>
      <c r="AB339" s="364"/>
    </row>
    <row r="340" spans="2:28" ht="12.75" customHeight="1" x14ac:dyDescent="0.2">
      <c r="B340" s="120"/>
      <c r="C340" s="481"/>
      <c r="D340" s="120"/>
      <c r="E340" s="120"/>
      <c r="F340" s="562"/>
      <c r="G340" s="563"/>
      <c r="H340" s="563"/>
      <c r="I340" s="563"/>
      <c r="J340" s="562"/>
      <c r="K340" s="564"/>
      <c r="L340" s="564"/>
      <c r="M340" s="122"/>
      <c r="N340" s="122"/>
      <c r="O340" s="121"/>
      <c r="P340" s="122"/>
      <c r="Q340" s="124"/>
      <c r="R340" s="124"/>
      <c r="S340" s="124"/>
      <c r="T340" s="124"/>
      <c r="U340" s="127"/>
      <c r="V340" s="127"/>
      <c r="W340" s="127"/>
      <c r="X340" s="127"/>
      <c r="Y340" s="364"/>
      <c r="Z340" s="364"/>
      <c r="AA340" s="364"/>
      <c r="AB340" s="364"/>
    </row>
    <row r="341" spans="2:28" ht="12.75" customHeight="1" x14ac:dyDescent="0.2">
      <c r="B341" s="120"/>
      <c r="C341" s="481"/>
      <c r="D341" s="120"/>
      <c r="E341" s="120"/>
      <c r="F341" s="562"/>
      <c r="G341" s="563"/>
      <c r="H341" s="563"/>
      <c r="I341" s="563"/>
      <c r="J341" s="562"/>
      <c r="K341" s="564"/>
      <c r="L341" s="564"/>
      <c r="M341" s="122"/>
      <c r="N341" s="122"/>
      <c r="O341" s="121"/>
      <c r="P341" s="122"/>
      <c r="Q341" s="124"/>
      <c r="R341" s="124"/>
      <c r="S341" s="124"/>
      <c r="T341" s="124"/>
      <c r="U341" s="127"/>
      <c r="V341" s="127"/>
      <c r="W341" s="127"/>
      <c r="X341" s="127"/>
      <c r="Y341" s="364"/>
      <c r="Z341" s="364"/>
      <c r="AA341" s="364"/>
      <c r="AB341" s="364"/>
    </row>
    <row r="342" spans="2:28" ht="12.75" customHeight="1" x14ac:dyDescent="0.2">
      <c r="B342" s="120"/>
      <c r="C342" s="481"/>
      <c r="D342" s="120"/>
      <c r="E342" s="120"/>
      <c r="F342" s="562"/>
      <c r="G342" s="563"/>
      <c r="H342" s="563"/>
      <c r="I342" s="563"/>
      <c r="J342" s="562"/>
      <c r="K342" s="564"/>
      <c r="L342" s="564"/>
      <c r="M342" s="122"/>
      <c r="N342" s="122"/>
      <c r="O342" s="121"/>
      <c r="P342" s="122"/>
      <c r="Q342" s="124"/>
      <c r="R342" s="124"/>
      <c r="S342" s="124"/>
      <c r="T342" s="124"/>
      <c r="U342" s="127"/>
      <c r="V342" s="127"/>
      <c r="W342" s="127"/>
      <c r="X342" s="127"/>
      <c r="Y342" s="364"/>
      <c r="Z342" s="364"/>
      <c r="AA342" s="364"/>
      <c r="AB342" s="364"/>
    </row>
    <row r="343" spans="2:28" ht="12.75" customHeight="1" x14ac:dyDescent="0.2">
      <c r="B343" s="120"/>
      <c r="C343" s="481"/>
      <c r="D343" s="120"/>
      <c r="E343" s="120"/>
      <c r="F343" s="562"/>
      <c r="G343" s="563"/>
      <c r="H343" s="563"/>
      <c r="I343" s="563"/>
      <c r="J343" s="562"/>
      <c r="K343" s="564"/>
      <c r="L343" s="564"/>
      <c r="M343" s="122"/>
      <c r="N343" s="122"/>
      <c r="O343" s="121"/>
      <c r="P343" s="122"/>
      <c r="Q343" s="124"/>
      <c r="R343" s="124"/>
      <c r="S343" s="124"/>
      <c r="T343" s="124"/>
      <c r="U343" s="127"/>
      <c r="V343" s="127"/>
      <c r="W343" s="127"/>
      <c r="X343" s="127"/>
      <c r="Y343" s="364"/>
      <c r="Z343" s="364"/>
      <c r="AA343" s="364"/>
      <c r="AB343" s="364"/>
    </row>
    <row r="344" spans="2:28" ht="12.75" customHeight="1" x14ac:dyDescent="0.2">
      <c r="B344" s="120"/>
      <c r="C344" s="481"/>
      <c r="D344" s="120"/>
      <c r="E344" s="120"/>
      <c r="F344" s="562"/>
      <c r="G344" s="563"/>
      <c r="H344" s="563"/>
      <c r="I344" s="563"/>
      <c r="J344" s="562"/>
      <c r="K344" s="564"/>
      <c r="L344" s="564"/>
      <c r="M344" s="122"/>
      <c r="N344" s="122"/>
      <c r="O344" s="121"/>
      <c r="P344" s="122"/>
      <c r="Q344" s="124"/>
      <c r="R344" s="124"/>
      <c r="S344" s="124"/>
      <c r="T344" s="124"/>
      <c r="U344" s="127"/>
      <c r="V344" s="127"/>
      <c r="W344" s="127"/>
      <c r="X344" s="127"/>
      <c r="Y344" s="364"/>
      <c r="Z344" s="364"/>
      <c r="AA344" s="364"/>
      <c r="AB344" s="364"/>
    </row>
    <row r="345" spans="2:28" ht="12.75" customHeight="1" x14ac:dyDescent="0.2">
      <c r="B345" s="120"/>
      <c r="C345" s="481"/>
      <c r="D345" s="120"/>
      <c r="E345" s="120"/>
      <c r="F345" s="562"/>
      <c r="G345" s="562"/>
      <c r="H345" s="562"/>
      <c r="I345" s="563"/>
      <c r="J345" s="562"/>
      <c r="K345" s="564"/>
      <c r="L345" s="564"/>
      <c r="M345" s="122"/>
      <c r="N345" s="122"/>
      <c r="O345" s="121"/>
      <c r="P345" s="122"/>
      <c r="Q345" s="124"/>
      <c r="R345" s="124"/>
      <c r="S345" s="124"/>
      <c r="T345" s="124"/>
      <c r="U345" s="127"/>
      <c r="V345" s="127"/>
      <c r="W345" s="127"/>
      <c r="X345" s="127"/>
      <c r="Y345" s="364"/>
      <c r="Z345" s="364"/>
      <c r="AA345" s="364"/>
      <c r="AB345" s="364"/>
    </row>
    <row r="346" spans="2:28" ht="12.75" customHeight="1" x14ac:dyDescent="0.2">
      <c r="B346" s="120"/>
      <c r="C346" s="481"/>
      <c r="D346" s="120"/>
      <c r="E346" s="120"/>
      <c r="F346" s="562"/>
      <c r="G346" s="562"/>
      <c r="H346" s="563"/>
      <c r="I346" s="563"/>
      <c r="J346" s="562"/>
      <c r="K346" s="564"/>
      <c r="L346" s="564"/>
      <c r="M346" s="122"/>
      <c r="N346" s="122"/>
      <c r="O346" s="121"/>
      <c r="P346" s="122"/>
      <c r="Q346" s="124"/>
      <c r="R346" s="124"/>
      <c r="S346" s="124"/>
      <c r="T346" s="124"/>
      <c r="U346" s="127"/>
      <c r="V346" s="127"/>
      <c r="W346" s="127"/>
      <c r="X346" s="127"/>
      <c r="Y346" s="364"/>
      <c r="Z346" s="364"/>
      <c r="AA346" s="364"/>
      <c r="AB346" s="364"/>
    </row>
    <row r="347" spans="2:28" ht="12.75" customHeight="1" x14ac:dyDescent="0.2">
      <c r="B347" s="120"/>
      <c r="C347" s="481"/>
      <c r="D347" s="120"/>
      <c r="E347" s="120"/>
      <c r="F347" s="562"/>
      <c r="G347" s="563"/>
      <c r="H347" s="563"/>
      <c r="I347" s="563"/>
      <c r="J347" s="562"/>
      <c r="K347" s="564"/>
      <c r="L347" s="564"/>
      <c r="M347" s="122"/>
      <c r="N347" s="122"/>
      <c r="O347" s="121"/>
      <c r="P347" s="122"/>
      <c r="Q347" s="124"/>
      <c r="R347" s="124"/>
      <c r="S347" s="124"/>
      <c r="T347" s="124"/>
      <c r="U347" s="127"/>
      <c r="V347" s="127"/>
      <c r="W347" s="127"/>
      <c r="X347" s="127"/>
      <c r="Y347" s="364"/>
      <c r="Z347" s="364"/>
      <c r="AA347" s="364"/>
      <c r="AB347" s="364"/>
    </row>
    <row r="348" spans="2:28" ht="12.75" customHeight="1" x14ac:dyDescent="0.2">
      <c r="B348" s="120"/>
      <c r="C348" s="481"/>
      <c r="D348" s="120"/>
      <c r="E348" s="120"/>
      <c r="F348" s="562"/>
      <c r="G348" s="563"/>
      <c r="H348" s="563"/>
      <c r="I348" s="563"/>
      <c r="J348" s="562"/>
      <c r="K348" s="564"/>
      <c r="L348" s="564"/>
      <c r="M348" s="122"/>
      <c r="N348" s="122"/>
      <c r="O348" s="121"/>
      <c r="P348" s="122"/>
      <c r="Q348" s="124"/>
      <c r="R348" s="124"/>
      <c r="S348" s="124"/>
      <c r="T348" s="124"/>
      <c r="U348" s="127"/>
      <c r="V348" s="127"/>
      <c r="W348" s="127"/>
      <c r="X348" s="127"/>
      <c r="Y348" s="364"/>
      <c r="Z348" s="364"/>
      <c r="AA348" s="364"/>
      <c r="AB348" s="364"/>
    </row>
    <row r="349" spans="2:28" ht="12.75" customHeight="1" x14ac:dyDescent="0.2">
      <c r="B349" s="120"/>
      <c r="C349" s="481"/>
      <c r="D349" s="120"/>
      <c r="E349" s="120"/>
      <c r="F349" s="562"/>
      <c r="G349" s="563"/>
      <c r="H349" s="563"/>
      <c r="I349" s="563"/>
      <c r="J349" s="562"/>
      <c r="K349" s="564"/>
      <c r="L349" s="564"/>
      <c r="M349" s="122"/>
      <c r="N349" s="122"/>
      <c r="O349" s="121"/>
      <c r="P349" s="122"/>
      <c r="Q349" s="124"/>
      <c r="R349" s="124"/>
      <c r="S349" s="124"/>
      <c r="T349" s="124"/>
      <c r="U349" s="127"/>
      <c r="V349" s="127"/>
      <c r="W349" s="127"/>
      <c r="X349" s="127"/>
      <c r="Y349" s="364"/>
      <c r="Z349" s="364"/>
      <c r="AA349" s="364"/>
      <c r="AB349" s="364"/>
    </row>
    <row r="350" spans="2:28" ht="12.75" customHeight="1" x14ac:dyDescent="0.2">
      <c r="B350" s="120"/>
      <c r="C350" s="481"/>
      <c r="D350" s="120"/>
      <c r="E350" s="120"/>
      <c r="F350" s="562"/>
      <c r="G350" s="563"/>
      <c r="H350" s="563"/>
      <c r="I350" s="563"/>
      <c r="J350" s="562"/>
      <c r="K350" s="564"/>
      <c r="L350" s="564"/>
      <c r="M350" s="122"/>
      <c r="N350" s="122"/>
      <c r="O350" s="121"/>
      <c r="P350" s="122"/>
      <c r="Q350" s="124"/>
      <c r="R350" s="124"/>
      <c r="S350" s="124"/>
      <c r="T350" s="124"/>
      <c r="U350" s="127"/>
      <c r="V350" s="127"/>
      <c r="W350" s="127"/>
      <c r="X350" s="127"/>
      <c r="Y350" s="364"/>
      <c r="Z350" s="364"/>
      <c r="AA350" s="364"/>
      <c r="AB350" s="364"/>
    </row>
    <row r="351" spans="2:28" ht="12.75" customHeight="1" x14ac:dyDescent="0.2">
      <c r="B351" s="120"/>
      <c r="C351" s="481"/>
      <c r="D351" s="375"/>
      <c r="E351" s="376"/>
      <c r="F351" s="562"/>
      <c r="G351" s="563"/>
      <c r="H351" s="563"/>
      <c r="I351" s="563"/>
      <c r="J351" s="562"/>
      <c r="K351" s="564"/>
      <c r="L351" s="564"/>
      <c r="M351" s="121"/>
      <c r="N351" s="121"/>
      <c r="O351" s="121"/>
      <c r="P351" s="122"/>
      <c r="Q351" s="123"/>
      <c r="R351" s="123"/>
      <c r="S351" s="124"/>
      <c r="T351" s="124"/>
      <c r="U351" s="127"/>
      <c r="V351" s="127"/>
      <c r="W351" s="127"/>
      <c r="X351" s="127"/>
      <c r="Y351" s="364"/>
      <c r="Z351" s="364"/>
      <c r="AA351" s="364"/>
      <c r="AB351" s="364"/>
    </row>
    <row r="352" spans="2:28" ht="12.75" customHeight="1" x14ac:dyDescent="0.2">
      <c r="B352" s="120"/>
      <c r="C352" s="481"/>
      <c r="D352" s="120"/>
      <c r="E352" s="120"/>
      <c r="F352" s="562"/>
      <c r="G352" s="563"/>
      <c r="H352" s="563"/>
      <c r="I352" s="563"/>
      <c r="J352" s="562"/>
      <c r="K352" s="564"/>
      <c r="L352" s="564"/>
      <c r="M352" s="122"/>
      <c r="N352" s="122"/>
      <c r="O352" s="121"/>
      <c r="P352" s="122"/>
      <c r="Q352" s="124"/>
      <c r="R352" s="124"/>
      <c r="S352" s="124"/>
      <c r="T352" s="124"/>
      <c r="U352" s="127"/>
      <c r="V352" s="127"/>
      <c r="W352" s="127"/>
      <c r="X352" s="127"/>
      <c r="Y352" s="364"/>
      <c r="Z352" s="364"/>
      <c r="AA352" s="364"/>
      <c r="AB352" s="364"/>
    </row>
    <row r="353" spans="2:28" ht="12.75" customHeight="1" x14ac:dyDescent="0.2">
      <c r="B353" s="120"/>
      <c r="C353" s="481"/>
      <c r="D353" s="120"/>
      <c r="E353" s="120"/>
      <c r="F353" s="562"/>
      <c r="G353" s="562"/>
      <c r="H353" s="563"/>
      <c r="I353" s="563"/>
      <c r="J353" s="562"/>
      <c r="K353" s="564"/>
      <c r="L353" s="564"/>
      <c r="M353" s="122"/>
      <c r="N353" s="122"/>
      <c r="O353" s="121"/>
      <c r="P353" s="122"/>
      <c r="Q353" s="124"/>
      <c r="R353" s="124"/>
      <c r="S353" s="124"/>
      <c r="T353" s="124"/>
      <c r="U353" s="127"/>
      <c r="V353" s="127"/>
      <c r="W353" s="127"/>
      <c r="X353" s="127"/>
      <c r="Y353" s="364"/>
      <c r="Z353" s="364"/>
      <c r="AA353" s="364"/>
      <c r="AB353" s="364"/>
    </row>
    <row r="354" spans="2:28" ht="12.75" customHeight="1" x14ac:dyDescent="0.2">
      <c r="B354" s="120"/>
      <c r="C354" s="481"/>
      <c r="D354" s="120"/>
      <c r="E354" s="120"/>
      <c r="F354" s="562"/>
      <c r="G354" s="563"/>
      <c r="H354" s="563"/>
      <c r="I354" s="563"/>
      <c r="J354" s="562"/>
      <c r="K354" s="564"/>
      <c r="L354" s="564"/>
      <c r="M354" s="122"/>
      <c r="N354" s="122"/>
      <c r="O354" s="121"/>
      <c r="P354" s="122"/>
      <c r="Q354" s="124"/>
      <c r="R354" s="124"/>
      <c r="S354" s="124"/>
      <c r="T354" s="124"/>
      <c r="U354" s="127"/>
      <c r="V354" s="127"/>
      <c r="W354" s="127"/>
      <c r="X354" s="127"/>
      <c r="Y354" s="364"/>
      <c r="Z354" s="364"/>
      <c r="AA354" s="364"/>
      <c r="AB354" s="364"/>
    </row>
    <row r="355" spans="2:28" ht="12.75" customHeight="1" x14ac:dyDescent="0.2">
      <c r="B355" s="120"/>
      <c r="C355" s="481"/>
      <c r="D355" s="120"/>
      <c r="E355" s="120"/>
      <c r="F355" s="562"/>
      <c r="G355" s="562"/>
      <c r="H355" s="563"/>
      <c r="I355" s="563"/>
      <c r="J355" s="562"/>
      <c r="K355" s="564"/>
      <c r="L355" s="564"/>
      <c r="M355" s="122"/>
      <c r="N355" s="122"/>
      <c r="O355" s="121"/>
      <c r="P355" s="122"/>
      <c r="Q355" s="124"/>
      <c r="R355" s="124"/>
      <c r="S355" s="124"/>
      <c r="T355" s="124"/>
      <c r="U355" s="127"/>
      <c r="V355" s="127"/>
      <c r="W355" s="127"/>
      <c r="X355" s="127"/>
      <c r="Y355" s="364"/>
      <c r="Z355" s="364"/>
      <c r="AA355" s="364"/>
      <c r="AB355" s="364"/>
    </row>
    <row r="356" spans="2:28" ht="12.75" customHeight="1" x14ac:dyDescent="0.2">
      <c r="B356" s="120"/>
      <c r="C356" s="481"/>
      <c r="D356" s="120"/>
      <c r="E356" s="120"/>
      <c r="F356" s="562"/>
      <c r="G356" s="563"/>
      <c r="H356" s="563"/>
      <c r="I356" s="563"/>
      <c r="J356" s="562"/>
      <c r="K356" s="564"/>
      <c r="L356" s="564"/>
      <c r="M356" s="122"/>
      <c r="N356" s="122"/>
      <c r="O356" s="121"/>
      <c r="P356" s="122"/>
      <c r="Q356" s="124"/>
      <c r="R356" s="124"/>
      <c r="S356" s="124"/>
      <c r="T356" s="124"/>
      <c r="U356" s="127"/>
      <c r="V356" s="127"/>
      <c r="W356" s="127"/>
      <c r="X356" s="127"/>
      <c r="Y356" s="364"/>
      <c r="Z356" s="364"/>
      <c r="AA356" s="364"/>
      <c r="AB356" s="364"/>
    </row>
    <row r="357" spans="2:28" ht="12.75" customHeight="1" x14ac:dyDescent="0.2">
      <c r="B357" s="120"/>
      <c r="C357" s="481"/>
      <c r="D357" s="120"/>
      <c r="E357" s="120"/>
      <c r="F357" s="562"/>
      <c r="G357" s="562"/>
      <c r="H357" s="562"/>
      <c r="I357" s="562"/>
      <c r="J357" s="562"/>
      <c r="K357" s="564"/>
      <c r="L357" s="564"/>
      <c r="M357" s="122"/>
      <c r="N357" s="122"/>
      <c r="O357" s="121"/>
      <c r="P357" s="122"/>
      <c r="Q357" s="124"/>
      <c r="R357" s="124"/>
      <c r="S357" s="124"/>
      <c r="T357" s="124"/>
      <c r="U357" s="127"/>
      <c r="V357" s="127"/>
      <c r="W357" s="127"/>
      <c r="X357" s="127"/>
      <c r="Y357" s="364"/>
      <c r="Z357" s="364"/>
      <c r="AA357" s="364"/>
      <c r="AB357" s="364"/>
    </row>
    <row r="358" spans="2:28" ht="12.75" customHeight="1" x14ac:dyDescent="0.2">
      <c r="B358" s="120"/>
      <c r="C358" s="481"/>
      <c r="D358" s="120"/>
      <c r="E358" s="120"/>
      <c r="F358" s="562"/>
      <c r="G358" s="562"/>
      <c r="H358" s="563"/>
      <c r="I358" s="562"/>
      <c r="J358" s="562"/>
      <c r="K358" s="564"/>
      <c r="L358" s="564"/>
      <c r="M358" s="122"/>
      <c r="N358" s="122"/>
      <c r="O358" s="121"/>
      <c r="P358" s="122"/>
      <c r="Q358" s="124"/>
      <c r="R358" s="124"/>
      <c r="S358" s="124"/>
      <c r="T358" s="124"/>
      <c r="U358" s="127"/>
      <c r="V358" s="127"/>
      <c r="W358" s="127"/>
      <c r="X358" s="127"/>
      <c r="Y358" s="364"/>
      <c r="Z358" s="364"/>
      <c r="AA358" s="364"/>
      <c r="AB358" s="364"/>
    </row>
    <row r="359" spans="2:28" ht="12.75" customHeight="1" x14ac:dyDescent="0.2">
      <c r="B359" s="120"/>
      <c r="C359" s="481"/>
      <c r="D359" s="120"/>
      <c r="E359" s="120"/>
      <c r="F359" s="562"/>
      <c r="G359" s="563"/>
      <c r="H359" s="563"/>
      <c r="I359" s="563"/>
      <c r="J359" s="562"/>
      <c r="K359" s="564"/>
      <c r="L359" s="564"/>
      <c r="M359" s="122"/>
      <c r="N359" s="122"/>
      <c r="O359" s="121"/>
      <c r="P359" s="122"/>
      <c r="Q359" s="124"/>
      <c r="R359" s="124"/>
      <c r="S359" s="124"/>
      <c r="T359" s="124"/>
      <c r="U359" s="127"/>
      <c r="V359" s="127"/>
      <c r="W359" s="127"/>
      <c r="X359" s="127"/>
      <c r="Y359" s="364"/>
      <c r="Z359" s="364"/>
      <c r="AA359" s="364"/>
      <c r="AB359" s="364"/>
    </row>
    <row r="360" spans="2:28" ht="12.75" customHeight="1" x14ac:dyDescent="0.2">
      <c r="B360" s="120"/>
      <c r="C360" s="481"/>
      <c r="D360" s="120"/>
      <c r="E360" s="120"/>
      <c r="F360" s="562"/>
      <c r="G360" s="562"/>
      <c r="H360" s="562"/>
      <c r="I360" s="562"/>
      <c r="J360" s="562"/>
      <c r="K360" s="564"/>
      <c r="L360" s="564"/>
      <c r="M360" s="122"/>
      <c r="N360" s="122"/>
      <c r="O360" s="121"/>
      <c r="P360" s="122"/>
      <c r="Q360" s="124"/>
      <c r="R360" s="124"/>
      <c r="S360" s="124"/>
      <c r="T360" s="124"/>
      <c r="U360" s="127"/>
      <c r="V360" s="127"/>
      <c r="W360" s="127"/>
      <c r="X360" s="127"/>
      <c r="Y360" s="364"/>
      <c r="Z360" s="364"/>
      <c r="AA360" s="364"/>
      <c r="AB360" s="364"/>
    </row>
    <row r="361" spans="2:28" ht="12.75" customHeight="1" x14ac:dyDescent="0.2">
      <c r="B361" s="120"/>
      <c r="C361" s="481"/>
      <c r="D361" s="120"/>
      <c r="E361" s="120"/>
      <c r="F361" s="562"/>
      <c r="G361" s="562"/>
      <c r="H361" s="562"/>
      <c r="I361" s="562"/>
      <c r="J361" s="562"/>
      <c r="K361" s="564"/>
      <c r="L361" s="564"/>
      <c r="M361" s="122"/>
      <c r="N361" s="122"/>
      <c r="O361" s="121"/>
      <c r="P361" s="122"/>
      <c r="Q361" s="124"/>
      <c r="R361" s="124"/>
      <c r="S361" s="124"/>
      <c r="T361" s="124"/>
      <c r="U361" s="127"/>
      <c r="V361" s="127"/>
      <c r="W361" s="127"/>
      <c r="X361" s="127"/>
      <c r="Y361" s="364"/>
      <c r="Z361" s="364"/>
      <c r="AA361" s="364"/>
      <c r="AB361" s="364"/>
    </row>
    <row r="362" spans="2:28" ht="12.75" customHeight="1" x14ac:dyDescent="0.2">
      <c r="B362" s="120"/>
      <c r="C362" s="481"/>
      <c r="D362" s="120"/>
      <c r="E362" s="120"/>
      <c r="F362" s="562"/>
      <c r="G362" s="562"/>
      <c r="H362" s="562"/>
      <c r="I362" s="563"/>
      <c r="J362" s="562"/>
      <c r="K362" s="564"/>
      <c r="L362" s="564"/>
      <c r="M362" s="122"/>
      <c r="N362" s="122"/>
      <c r="O362" s="121"/>
      <c r="P362" s="122"/>
      <c r="Q362" s="124"/>
      <c r="R362" s="124"/>
      <c r="S362" s="124"/>
      <c r="T362" s="124"/>
      <c r="U362" s="127"/>
      <c r="V362" s="127"/>
      <c r="W362" s="127"/>
      <c r="X362" s="127"/>
      <c r="Y362" s="364"/>
      <c r="Z362" s="364"/>
      <c r="AA362" s="364"/>
      <c r="AB362" s="364"/>
    </row>
    <row r="363" spans="2:28" ht="12.75" customHeight="1" x14ac:dyDescent="0.2">
      <c r="B363" s="120"/>
      <c r="C363" s="481"/>
      <c r="D363" s="120"/>
      <c r="E363" s="120"/>
      <c r="F363" s="562"/>
      <c r="G363" s="562"/>
      <c r="H363" s="563"/>
      <c r="I363" s="563"/>
      <c r="J363" s="562"/>
      <c r="K363" s="564"/>
      <c r="L363" s="564"/>
      <c r="M363" s="122"/>
      <c r="N363" s="122"/>
      <c r="O363" s="121"/>
      <c r="P363" s="122"/>
      <c r="Q363" s="124"/>
      <c r="R363" s="124"/>
      <c r="S363" s="124"/>
      <c r="T363" s="124"/>
      <c r="U363" s="127"/>
      <c r="V363" s="127"/>
      <c r="W363" s="127"/>
      <c r="X363" s="127"/>
      <c r="Y363" s="364"/>
      <c r="Z363" s="364"/>
      <c r="AA363" s="364"/>
      <c r="AB363" s="364"/>
    </row>
    <row r="364" spans="2:28" ht="12.75" customHeight="1" x14ac:dyDescent="0.2">
      <c r="B364" s="120"/>
      <c r="C364" s="481"/>
      <c r="D364" s="120"/>
      <c r="E364" s="120"/>
      <c r="F364" s="562"/>
      <c r="G364" s="562"/>
      <c r="H364" s="563"/>
      <c r="I364" s="563"/>
      <c r="J364" s="562"/>
      <c r="K364" s="564"/>
      <c r="L364" s="564"/>
      <c r="M364" s="122"/>
      <c r="N364" s="122"/>
      <c r="O364" s="121"/>
      <c r="P364" s="122"/>
      <c r="Q364" s="124"/>
      <c r="R364" s="124"/>
      <c r="S364" s="124"/>
      <c r="T364" s="124"/>
      <c r="U364" s="127"/>
      <c r="V364" s="127"/>
      <c r="W364" s="127"/>
      <c r="X364" s="127"/>
      <c r="Y364" s="364"/>
      <c r="Z364" s="364"/>
      <c r="AA364" s="364"/>
      <c r="AB364" s="364"/>
    </row>
    <row r="365" spans="2:28" ht="12.75" customHeight="1" x14ac:dyDescent="0.2">
      <c r="B365" s="120"/>
      <c r="C365" s="481"/>
      <c r="D365" s="120"/>
      <c r="E365" s="120"/>
      <c r="F365" s="562"/>
      <c r="G365" s="563"/>
      <c r="H365" s="563"/>
      <c r="I365" s="562"/>
      <c r="J365" s="562"/>
      <c r="K365" s="564"/>
      <c r="L365" s="564"/>
      <c r="M365" s="122"/>
      <c r="N365" s="122"/>
      <c r="O365" s="121"/>
      <c r="P365" s="122"/>
      <c r="Q365" s="124"/>
      <c r="R365" s="124"/>
      <c r="S365" s="124"/>
      <c r="T365" s="124"/>
      <c r="U365" s="127"/>
      <c r="V365" s="127"/>
      <c r="W365" s="127"/>
      <c r="X365" s="127"/>
      <c r="Y365" s="364"/>
      <c r="Z365" s="364"/>
      <c r="AA365" s="364"/>
      <c r="AB365" s="364"/>
    </row>
    <row r="366" spans="2:28" ht="12.75" customHeight="1" x14ac:dyDescent="0.2">
      <c r="B366" s="120"/>
      <c r="C366" s="481"/>
      <c r="D366" s="120"/>
      <c r="E366" s="120"/>
      <c r="F366" s="562"/>
      <c r="G366" s="563"/>
      <c r="H366" s="563"/>
      <c r="I366" s="563"/>
      <c r="J366" s="562"/>
      <c r="K366" s="564"/>
      <c r="L366" s="564"/>
      <c r="M366" s="122"/>
      <c r="N366" s="122"/>
      <c r="O366" s="121"/>
      <c r="P366" s="122"/>
      <c r="Q366" s="124"/>
      <c r="R366" s="124"/>
      <c r="S366" s="124"/>
      <c r="T366" s="124"/>
      <c r="U366" s="127"/>
      <c r="V366" s="127"/>
      <c r="W366" s="127"/>
      <c r="X366" s="127"/>
      <c r="Y366" s="364"/>
      <c r="Z366" s="364"/>
      <c r="AA366" s="364"/>
      <c r="AB366" s="364"/>
    </row>
    <row r="367" spans="2:28" ht="12.75" customHeight="1" x14ac:dyDescent="0.2">
      <c r="B367" s="120"/>
      <c r="C367" s="481"/>
      <c r="D367" s="120"/>
      <c r="E367" s="120"/>
      <c r="F367" s="562"/>
      <c r="G367" s="563"/>
      <c r="H367" s="563"/>
      <c r="I367" s="563"/>
      <c r="J367" s="562"/>
      <c r="K367" s="564"/>
      <c r="L367" s="564"/>
      <c r="M367" s="122"/>
      <c r="N367" s="122"/>
      <c r="O367" s="121"/>
      <c r="P367" s="122"/>
      <c r="Q367" s="124"/>
      <c r="R367" s="124"/>
      <c r="S367" s="124"/>
      <c r="T367" s="124"/>
      <c r="U367" s="127"/>
      <c r="V367" s="127"/>
      <c r="W367" s="127"/>
      <c r="X367" s="127"/>
      <c r="Y367" s="364"/>
      <c r="Z367" s="364"/>
      <c r="AA367" s="364"/>
      <c r="AB367" s="364"/>
    </row>
    <row r="368" spans="2:28" ht="12.75" customHeight="1" x14ac:dyDescent="0.2">
      <c r="B368" s="120"/>
      <c r="C368" s="481"/>
      <c r="D368" s="120"/>
      <c r="E368" s="120"/>
      <c r="F368" s="562"/>
      <c r="G368" s="563"/>
      <c r="H368" s="563"/>
      <c r="I368" s="563"/>
      <c r="J368" s="562"/>
      <c r="K368" s="564"/>
      <c r="L368" s="564"/>
      <c r="M368" s="122"/>
      <c r="N368" s="122"/>
      <c r="O368" s="121"/>
      <c r="P368" s="122"/>
      <c r="Q368" s="124"/>
      <c r="R368" s="124"/>
      <c r="S368" s="124"/>
      <c r="T368" s="124"/>
      <c r="U368" s="127"/>
      <c r="V368" s="127"/>
      <c r="W368" s="127"/>
      <c r="X368" s="127"/>
      <c r="Y368" s="364"/>
      <c r="Z368" s="364"/>
      <c r="AA368" s="364"/>
      <c r="AB368" s="364"/>
    </row>
    <row r="369" spans="2:28" ht="12.75" customHeight="1" x14ac:dyDescent="0.2">
      <c r="B369" s="120"/>
      <c r="C369" s="481"/>
      <c r="D369" s="375"/>
      <c r="E369" s="376"/>
      <c r="F369" s="562"/>
      <c r="G369" s="563"/>
      <c r="H369" s="563"/>
      <c r="I369" s="563"/>
      <c r="J369" s="562"/>
      <c r="K369" s="564"/>
      <c r="L369" s="564"/>
      <c r="M369" s="122"/>
      <c r="N369" s="122"/>
      <c r="O369" s="121"/>
      <c r="P369" s="122"/>
      <c r="Q369" s="124"/>
      <c r="R369" s="124"/>
      <c r="S369" s="124"/>
      <c r="T369" s="124"/>
      <c r="U369" s="127"/>
      <c r="V369" s="127"/>
      <c r="W369" s="127"/>
      <c r="X369" s="127"/>
      <c r="Y369" s="363"/>
      <c r="Z369" s="363"/>
      <c r="AA369" s="363"/>
      <c r="AB369" s="363"/>
    </row>
    <row r="370" spans="2:28" ht="12.75" customHeight="1" x14ac:dyDescent="0.2">
      <c r="B370" s="120"/>
      <c r="C370" s="481"/>
      <c r="D370" s="120"/>
      <c r="E370" s="120"/>
      <c r="F370" s="562"/>
      <c r="G370" s="562"/>
      <c r="H370" s="563"/>
      <c r="I370" s="563"/>
      <c r="J370" s="562"/>
      <c r="K370" s="564"/>
      <c r="L370" s="564"/>
      <c r="M370" s="122"/>
      <c r="N370" s="122"/>
      <c r="O370" s="121"/>
      <c r="P370" s="122"/>
      <c r="Q370" s="124"/>
      <c r="R370" s="124"/>
      <c r="S370" s="124"/>
      <c r="T370" s="124"/>
      <c r="U370" s="127"/>
      <c r="V370" s="127"/>
      <c r="W370" s="127"/>
      <c r="X370" s="127"/>
      <c r="Y370" s="364"/>
      <c r="Z370" s="364"/>
      <c r="AA370" s="364"/>
      <c r="AB370" s="364"/>
    </row>
    <row r="371" spans="2:28" ht="12.75" customHeight="1" x14ac:dyDescent="0.2">
      <c r="B371" s="120"/>
      <c r="C371" s="481"/>
      <c r="D371" s="120"/>
      <c r="E371" s="120"/>
      <c r="F371" s="562"/>
      <c r="G371" s="563"/>
      <c r="H371" s="563"/>
      <c r="I371" s="563"/>
      <c r="J371" s="562"/>
      <c r="K371" s="564"/>
      <c r="L371" s="564"/>
      <c r="M371" s="122"/>
      <c r="N371" s="122"/>
      <c r="O371" s="121"/>
      <c r="P371" s="122"/>
      <c r="Q371" s="124"/>
      <c r="R371" s="124"/>
      <c r="S371" s="124"/>
      <c r="T371" s="124"/>
      <c r="U371" s="127"/>
      <c r="V371" s="127"/>
      <c r="W371" s="127"/>
      <c r="X371" s="127"/>
      <c r="Y371" s="364"/>
      <c r="Z371" s="364"/>
      <c r="AA371" s="364"/>
      <c r="AB371" s="364"/>
    </row>
    <row r="372" spans="2:28" ht="12.75" customHeight="1" x14ac:dyDescent="0.2">
      <c r="B372" s="120"/>
      <c r="C372" s="481"/>
      <c r="D372" s="120"/>
      <c r="E372" s="120"/>
      <c r="F372" s="562"/>
      <c r="G372" s="563"/>
      <c r="H372" s="563"/>
      <c r="I372" s="563"/>
      <c r="J372" s="562"/>
      <c r="K372" s="564"/>
      <c r="L372" s="564"/>
      <c r="M372" s="122"/>
      <c r="N372" s="122"/>
      <c r="O372" s="121"/>
      <c r="P372" s="122"/>
      <c r="Q372" s="124"/>
      <c r="R372" s="124"/>
      <c r="S372" s="124"/>
      <c r="T372" s="124"/>
      <c r="U372" s="127"/>
      <c r="V372" s="127"/>
      <c r="W372" s="127"/>
      <c r="X372" s="127"/>
      <c r="Y372" s="364"/>
      <c r="Z372" s="364"/>
      <c r="AA372" s="364"/>
      <c r="AB372" s="364"/>
    </row>
    <row r="373" spans="2:28" ht="12.75" customHeight="1" x14ac:dyDescent="0.2">
      <c r="B373" s="120"/>
      <c r="C373" s="481"/>
      <c r="D373" s="120"/>
      <c r="E373" s="120"/>
      <c r="F373" s="562"/>
      <c r="G373" s="562"/>
      <c r="H373" s="563"/>
      <c r="I373" s="562"/>
      <c r="J373" s="562"/>
      <c r="K373" s="564"/>
      <c r="L373" s="564"/>
      <c r="M373" s="122"/>
      <c r="N373" s="122"/>
      <c r="O373" s="121"/>
      <c r="P373" s="122"/>
      <c r="Q373" s="124"/>
      <c r="R373" s="124"/>
      <c r="S373" s="124"/>
      <c r="T373" s="124"/>
      <c r="U373" s="127"/>
      <c r="V373" s="127"/>
      <c r="W373" s="127"/>
      <c r="X373" s="127"/>
      <c r="Y373" s="364"/>
      <c r="Z373" s="364"/>
      <c r="AA373" s="364"/>
      <c r="AB373" s="364"/>
    </row>
    <row r="374" spans="2:28" ht="12.75" customHeight="1" x14ac:dyDescent="0.2">
      <c r="B374" s="120"/>
      <c r="C374" s="481"/>
      <c r="D374" s="120"/>
      <c r="E374" s="120"/>
      <c r="F374" s="562"/>
      <c r="G374" s="562"/>
      <c r="H374" s="563"/>
      <c r="I374" s="562"/>
      <c r="J374" s="562"/>
      <c r="K374" s="564"/>
      <c r="L374" s="564"/>
      <c r="M374" s="122"/>
      <c r="N374" s="122"/>
      <c r="O374" s="121"/>
      <c r="P374" s="122"/>
      <c r="Q374" s="124"/>
      <c r="R374" s="124"/>
      <c r="S374" s="124"/>
      <c r="T374" s="124"/>
      <c r="U374" s="127"/>
      <c r="V374" s="127"/>
      <c r="W374" s="127"/>
      <c r="X374" s="127"/>
      <c r="Y374" s="364"/>
      <c r="Z374" s="364"/>
      <c r="AA374" s="364"/>
      <c r="AB374" s="364"/>
    </row>
    <row r="375" spans="2:28" ht="12.75" customHeight="1" x14ac:dyDescent="0.2">
      <c r="B375" s="120"/>
      <c r="C375" s="481"/>
      <c r="D375" s="120"/>
      <c r="E375" s="120"/>
      <c r="F375" s="562"/>
      <c r="G375" s="562"/>
      <c r="H375" s="562"/>
      <c r="I375" s="562"/>
      <c r="J375" s="562"/>
      <c r="K375" s="564"/>
      <c r="L375" s="564"/>
      <c r="M375" s="122"/>
      <c r="N375" s="122"/>
      <c r="O375" s="121"/>
      <c r="P375" s="122"/>
      <c r="Q375" s="124"/>
      <c r="R375" s="124"/>
      <c r="S375" s="124"/>
      <c r="T375" s="124"/>
      <c r="U375" s="127"/>
      <c r="V375" s="127"/>
      <c r="W375" s="127"/>
      <c r="X375" s="127"/>
      <c r="Y375" s="364"/>
      <c r="Z375" s="364"/>
      <c r="AA375" s="364"/>
      <c r="AB375" s="364"/>
    </row>
    <row r="376" spans="2:28" ht="12.75" customHeight="1" x14ac:dyDescent="0.2">
      <c r="B376" s="120"/>
      <c r="C376" s="481"/>
      <c r="D376" s="120"/>
      <c r="E376" s="120"/>
      <c r="F376" s="562"/>
      <c r="G376" s="562"/>
      <c r="H376" s="562"/>
      <c r="I376" s="562"/>
      <c r="J376" s="562"/>
      <c r="K376" s="564"/>
      <c r="L376" s="564"/>
      <c r="M376" s="122"/>
      <c r="N376" s="122"/>
      <c r="O376" s="121"/>
      <c r="P376" s="122"/>
      <c r="Q376" s="124"/>
      <c r="R376" s="124"/>
      <c r="S376" s="124"/>
      <c r="T376" s="124"/>
      <c r="U376" s="127"/>
      <c r="V376" s="127"/>
      <c r="W376" s="127"/>
      <c r="X376" s="127"/>
      <c r="Y376" s="364"/>
      <c r="Z376" s="364"/>
      <c r="AA376" s="364"/>
      <c r="AB376" s="364"/>
    </row>
    <row r="377" spans="2:28" ht="12.75" customHeight="1" x14ac:dyDescent="0.2">
      <c r="B377" s="120"/>
      <c r="C377" s="481"/>
      <c r="D377" s="120"/>
      <c r="E377" s="120"/>
      <c r="F377" s="562"/>
      <c r="G377" s="562"/>
      <c r="H377" s="563"/>
      <c r="I377" s="562"/>
      <c r="J377" s="562"/>
      <c r="K377" s="564"/>
      <c r="L377" s="564"/>
      <c r="M377" s="122"/>
      <c r="N377" s="122"/>
      <c r="O377" s="121"/>
      <c r="P377" s="122"/>
      <c r="Q377" s="124"/>
      <c r="R377" s="124"/>
      <c r="S377" s="124"/>
      <c r="T377" s="124"/>
      <c r="U377" s="127"/>
      <c r="V377" s="127"/>
      <c r="W377" s="127"/>
      <c r="X377" s="127"/>
      <c r="Y377" s="364"/>
      <c r="Z377" s="364"/>
      <c r="AA377" s="364"/>
      <c r="AB377" s="364"/>
    </row>
    <row r="378" spans="2:28" ht="12.75" customHeight="1" x14ac:dyDescent="0.2">
      <c r="B378" s="120"/>
      <c r="C378" s="481"/>
      <c r="D378" s="120"/>
      <c r="E378" s="120"/>
      <c r="F378" s="562"/>
      <c r="G378" s="562"/>
      <c r="H378" s="563"/>
      <c r="I378" s="562"/>
      <c r="J378" s="562"/>
      <c r="K378" s="564"/>
      <c r="L378" s="564"/>
      <c r="M378" s="122"/>
      <c r="N378" s="122"/>
      <c r="O378" s="121"/>
      <c r="P378" s="122"/>
      <c r="Q378" s="124"/>
      <c r="R378" s="124"/>
      <c r="S378" s="124"/>
      <c r="T378" s="124"/>
      <c r="U378" s="127"/>
      <c r="V378" s="127"/>
      <c r="W378" s="127"/>
      <c r="X378" s="127"/>
      <c r="Y378" s="364"/>
      <c r="Z378" s="364"/>
      <c r="AA378" s="364"/>
      <c r="AB378" s="364"/>
    </row>
    <row r="379" spans="2:28" ht="12.75" customHeight="1" x14ac:dyDescent="0.2">
      <c r="B379" s="120"/>
      <c r="C379" s="481"/>
      <c r="D379" s="120"/>
      <c r="E379" s="120"/>
      <c r="F379" s="562"/>
      <c r="G379" s="563"/>
      <c r="H379" s="563"/>
      <c r="I379" s="563"/>
      <c r="J379" s="562"/>
      <c r="K379" s="564"/>
      <c r="L379" s="564"/>
      <c r="M379" s="122"/>
      <c r="N379" s="122"/>
      <c r="O379" s="121"/>
      <c r="P379" s="122"/>
      <c r="Q379" s="124"/>
      <c r="R379" s="124"/>
      <c r="S379" s="124"/>
      <c r="T379" s="124"/>
      <c r="U379" s="127"/>
      <c r="V379" s="127"/>
      <c r="W379" s="127"/>
      <c r="X379" s="127"/>
      <c r="Y379" s="364"/>
      <c r="Z379" s="364"/>
      <c r="AA379" s="364"/>
      <c r="AB379" s="364"/>
    </row>
    <row r="380" spans="2:28" ht="12.75" customHeight="1" x14ac:dyDescent="0.2">
      <c r="B380" s="120"/>
      <c r="C380" s="481"/>
      <c r="D380" s="120"/>
      <c r="E380" s="120"/>
      <c r="F380" s="562"/>
      <c r="G380" s="563"/>
      <c r="H380" s="563"/>
      <c r="I380" s="563"/>
      <c r="J380" s="562"/>
      <c r="K380" s="564"/>
      <c r="L380" s="564"/>
      <c r="M380" s="122"/>
      <c r="N380" s="122"/>
      <c r="O380" s="121"/>
      <c r="P380" s="122"/>
      <c r="Q380" s="124"/>
      <c r="R380" s="124"/>
      <c r="S380" s="124"/>
      <c r="T380" s="124"/>
      <c r="U380" s="127"/>
      <c r="V380" s="127"/>
      <c r="W380" s="127"/>
      <c r="X380" s="127"/>
      <c r="Y380" s="364"/>
      <c r="Z380" s="364"/>
      <c r="AA380" s="364"/>
      <c r="AB380" s="364"/>
    </row>
    <row r="381" spans="2:28" ht="12.75" customHeight="1" x14ac:dyDescent="0.2">
      <c r="B381" s="120"/>
      <c r="C381" s="481"/>
      <c r="D381" s="120"/>
      <c r="E381" s="120"/>
      <c r="F381" s="562"/>
      <c r="G381" s="563"/>
      <c r="H381" s="563"/>
      <c r="I381" s="563"/>
      <c r="J381" s="562"/>
      <c r="K381" s="564"/>
      <c r="L381" s="564"/>
      <c r="M381" s="122"/>
      <c r="N381" s="122"/>
      <c r="O381" s="121"/>
      <c r="P381" s="122"/>
      <c r="Q381" s="124"/>
      <c r="R381" s="124"/>
      <c r="S381" s="124"/>
      <c r="T381" s="124"/>
      <c r="U381" s="127"/>
      <c r="V381" s="127"/>
      <c r="W381" s="127"/>
      <c r="X381" s="127"/>
      <c r="Y381" s="364"/>
      <c r="Z381" s="364"/>
      <c r="AA381" s="364"/>
      <c r="AB381" s="364"/>
    </row>
    <row r="382" spans="2:28" ht="12.75" customHeight="1" x14ac:dyDescent="0.2">
      <c r="B382" s="120"/>
      <c r="C382" s="481"/>
      <c r="D382" s="120"/>
      <c r="E382" s="120"/>
      <c r="F382" s="562"/>
      <c r="G382" s="563"/>
      <c r="H382" s="563"/>
      <c r="I382" s="563"/>
      <c r="J382" s="562"/>
      <c r="K382" s="564"/>
      <c r="L382" s="564"/>
      <c r="M382" s="122"/>
      <c r="N382" s="122"/>
      <c r="O382" s="121"/>
      <c r="P382" s="122"/>
      <c r="Q382" s="124"/>
      <c r="R382" s="124"/>
      <c r="S382" s="124"/>
      <c r="T382" s="124"/>
      <c r="U382" s="127"/>
      <c r="V382" s="127"/>
      <c r="W382" s="127"/>
      <c r="X382" s="127"/>
      <c r="Y382" s="364"/>
      <c r="Z382" s="364"/>
      <c r="AA382" s="364"/>
      <c r="AB382" s="364"/>
    </row>
    <row r="383" spans="2:28" ht="12.75" customHeight="1" x14ac:dyDescent="0.2">
      <c r="B383" s="120"/>
      <c r="C383" s="481"/>
      <c r="D383" s="120"/>
      <c r="E383" s="120"/>
      <c r="F383" s="563"/>
      <c r="G383" s="563"/>
      <c r="H383" s="563"/>
      <c r="I383" s="562"/>
      <c r="J383" s="562"/>
      <c r="K383" s="564"/>
      <c r="L383" s="564"/>
      <c r="M383" s="122"/>
      <c r="N383" s="122"/>
      <c r="O383" s="121"/>
      <c r="P383" s="122"/>
      <c r="Q383" s="124"/>
      <c r="R383" s="124"/>
      <c r="S383" s="124"/>
      <c r="T383" s="124"/>
      <c r="U383" s="127"/>
      <c r="V383" s="127"/>
      <c r="W383" s="127"/>
      <c r="X383" s="127"/>
      <c r="Y383" s="364"/>
      <c r="Z383" s="364"/>
      <c r="AA383" s="364"/>
      <c r="AB383" s="364"/>
    </row>
    <row r="384" spans="2:28" ht="12.75" customHeight="1" x14ac:dyDescent="0.2">
      <c r="B384" s="120"/>
      <c r="C384" s="481"/>
      <c r="D384" s="120"/>
      <c r="E384" s="120"/>
      <c r="F384" s="562"/>
      <c r="G384" s="563"/>
      <c r="H384" s="563"/>
      <c r="I384" s="563"/>
      <c r="J384" s="562"/>
      <c r="K384" s="564"/>
      <c r="L384" s="564"/>
      <c r="M384" s="122"/>
      <c r="N384" s="122"/>
      <c r="O384" s="121"/>
      <c r="P384" s="122"/>
      <c r="Q384" s="124"/>
      <c r="R384" s="124"/>
      <c r="S384" s="124"/>
      <c r="T384" s="124"/>
      <c r="U384" s="127"/>
      <c r="V384" s="127"/>
      <c r="W384" s="127"/>
      <c r="X384" s="127"/>
      <c r="Y384" s="364"/>
      <c r="Z384" s="364"/>
      <c r="AA384" s="364"/>
      <c r="AB384" s="364"/>
    </row>
    <row r="385" spans="2:28" ht="12.75" customHeight="1" x14ac:dyDescent="0.2">
      <c r="B385" s="120"/>
      <c r="C385" s="481"/>
      <c r="D385" s="120"/>
      <c r="E385" s="120"/>
      <c r="F385" s="562"/>
      <c r="G385" s="563"/>
      <c r="H385" s="563"/>
      <c r="I385" s="562"/>
      <c r="J385" s="562"/>
      <c r="K385" s="564"/>
      <c r="L385" s="564"/>
      <c r="M385" s="122"/>
      <c r="N385" s="122"/>
      <c r="O385" s="121"/>
      <c r="P385" s="122"/>
      <c r="Q385" s="124"/>
      <c r="R385" s="124"/>
      <c r="S385" s="124"/>
      <c r="T385" s="124"/>
      <c r="U385" s="127"/>
      <c r="V385" s="127"/>
      <c r="W385" s="127"/>
      <c r="X385" s="127"/>
      <c r="Y385" s="364"/>
      <c r="Z385" s="364"/>
      <c r="AA385" s="364"/>
      <c r="AB385" s="364"/>
    </row>
    <row r="386" spans="2:28" ht="12.75" customHeight="1" x14ac:dyDescent="0.2">
      <c r="B386" s="120"/>
      <c r="C386" s="481"/>
      <c r="D386" s="120"/>
      <c r="E386" s="120"/>
      <c r="F386" s="562"/>
      <c r="G386" s="563"/>
      <c r="H386" s="563"/>
      <c r="I386" s="563"/>
      <c r="J386" s="562"/>
      <c r="K386" s="564"/>
      <c r="L386" s="564"/>
      <c r="M386" s="122"/>
      <c r="N386" s="122"/>
      <c r="O386" s="121"/>
      <c r="P386" s="122"/>
      <c r="Q386" s="124"/>
      <c r="R386" s="124"/>
      <c r="S386" s="124"/>
      <c r="T386" s="124"/>
      <c r="U386" s="127"/>
      <c r="V386" s="127"/>
      <c r="W386" s="127"/>
      <c r="X386" s="127"/>
      <c r="Y386" s="364"/>
      <c r="Z386" s="364"/>
      <c r="AA386" s="364"/>
      <c r="AB386" s="364"/>
    </row>
    <row r="387" spans="2:28" ht="12.75" customHeight="1" x14ac:dyDescent="0.2">
      <c r="B387" s="120"/>
      <c r="C387" s="481"/>
      <c r="D387" s="120"/>
      <c r="E387" s="120"/>
      <c r="F387" s="562"/>
      <c r="G387" s="563"/>
      <c r="H387" s="563"/>
      <c r="I387" s="563"/>
      <c r="J387" s="562"/>
      <c r="K387" s="564"/>
      <c r="L387" s="564"/>
      <c r="M387" s="122"/>
      <c r="N387" s="122"/>
      <c r="O387" s="121"/>
      <c r="P387" s="122"/>
      <c r="Q387" s="124"/>
      <c r="R387" s="124"/>
      <c r="S387" s="124"/>
      <c r="T387" s="124"/>
      <c r="U387" s="127"/>
      <c r="V387" s="127"/>
      <c r="W387" s="127"/>
      <c r="X387" s="127"/>
      <c r="Y387" s="364"/>
      <c r="Z387" s="364"/>
      <c r="AA387" s="364"/>
      <c r="AB387" s="364"/>
    </row>
    <row r="388" spans="2:28" ht="12.75" customHeight="1" x14ac:dyDescent="0.2">
      <c r="B388" s="120"/>
      <c r="C388" s="481"/>
      <c r="D388" s="120"/>
      <c r="E388" s="120"/>
      <c r="F388" s="562"/>
      <c r="G388" s="563"/>
      <c r="H388" s="563"/>
      <c r="I388" s="563"/>
      <c r="J388" s="562"/>
      <c r="K388" s="564"/>
      <c r="L388" s="564"/>
      <c r="M388" s="122"/>
      <c r="N388" s="122"/>
      <c r="O388" s="121"/>
      <c r="P388" s="122"/>
      <c r="Q388" s="124"/>
      <c r="R388" s="124"/>
      <c r="S388" s="124"/>
      <c r="T388" s="124"/>
      <c r="U388" s="127"/>
      <c r="V388" s="127"/>
      <c r="W388" s="127"/>
      <c r="X388" s="127"/>
      <c r="Y388" s="364"/>
      <c r="Z388" s="364"/>
      <c r="AA388" s="364"/>
      <c r="AB388" s="364"/>
    </row>
    <row r="389" spans="2:28" ht="12.75" customHeight="1" x14ac:dyDescent="0.2">
      <c r="B389" s="120"/>
      <c r="C389" s="481"/>
      <c r="D389" s="120"/>
      <c r="E389" s="120"/>
      <c r="F389" s="562"/>
      <c r="G389" s="563"/>
      <c r="H389" s="563"/>
      <c r="I389" s="563"/>
      <c r="J389" s="562"/>
      <c r="K389" s="564"/>
      <c r="L389" s="564"/>
      <c r="M389" s="122"/>
      <c r="N389" s="122"/>
      <c r="O389" s="121"/>
      <c r="P389" s="122"/>
      <c r="Q389" s="124"/>
      <c r="R389" s="124"/>
      <c r="S389" s="124"/>
      <c r="T389" s="124"/>
      <c r="U389" s="127"/>
      <c r="V389" s="127"/>
      <c r="W389" s="127"/>
      <c r="X389" s="127"/>
      <c r="Y389" s="364"/>
      <c r="Z389" s="364"/>
      <c r="AA389" s="364"/>
      <c r="AB389" s="364"/>
    </row>
    <row r="390" spans="2:28" ht="12.75" customHeight="1" x14ac:dyDescent="0.2">
      <c r="B390" s="120"/>
      <c r="C390" s="481"/>
      <c r="D390" s="120"/>
      <c r="E390" s="120"/>
      <c r="F390" s="562"/>
      <c r="G390" s="563"/>
      <c r="H390" s="563"/>
      <c r="I390" s="563"/>
      <c r="J390" s="562"/>
      <c r="K390" s="564"/>
      <c r="L390" s="564"/>
      <c r="M390" s="122"/>
      <c r="N390" s="122"/>
      <c r="O390" s="121"/>
      <c r="P390" s="122"/>
      <c r="Q390" s="124"/>
      <c r="R390" s="124"/>
      <c r="S390" s="124"/>
      <c r="T390" s="124"/>
      <c r="U390" s="127"/>
      <c r="V390" s="127"/>
      <c r="W390" s="127"/>
      <c r="X390" s="127"/>
      <c r="Y390" s="364"/>
      <c r="Z390" s="364"/>
      <c r="AA390" s="364"/>
      <c r="AB390" s="364"/>
    </row>
    <row r="391" spans="2:28" ht="12.75" customHeight="1" x14ac:dyDescent="0.2">
      <c r="B391" s="120"/>
      <c r="C391" s="481"/>
      <c r="D391" s="375"/>
      <c r="E391" s="376"/>
      <c r="F391" s="562"/>
      <c r="G391" s="563"/>
      <c r="H391" s="563"/>
      <c r="I391" s="563"/>
      <c r="J391" s="562"/>
      <c r="K391" s="564"/>
      <c r="L391" s="564"/>
      <c r="M391" s="121"/>
      <c r="N391" s="121"/>
      <c r="O391" s="121"/>
      <c r="P391" s="122"/>
      <c r="Q391" s="123"/>
      <c r="R391" s="123"/>
      <c r="S391" s="124"/>
      <c r="T391" s="124"/>
      <c r="U391" s="127"/>
      <c r="V391" s="127"/>
      <c r="W391" s="127"/>
      <c r="X391" s="127"/>
      <c r="Y391" s="364"/>
      <c r="Z391" s="364"/>
      <c r="AA391" s="364"/>
      <c r="AB391" s="364"/>
    </row>
    <row r="392" spans="2:28" ht="12.75" customHeight="1" x14ac:dyDescent="0.2">
      <c r="B392" s="120"/>
      <c r="C392" s="481"/>
      <c r="D392" s="120"/>
      <c r="E392" s="120"/>
      <c r="F392" s="562"/>
      <c r="G392" s="563"/>
      <c r="H392" s="563"/>
      <c r="I392" s="563"/>
      <c r="J392" s="562"/>
      <c r="K392" s="564"/>
      <c r="L392" s="564"/>
      <c r="M392" s="122"/>
      <c r="N392" s="122"/>
      <c r="O392" s="121"/>
      <c r="P392" s="122"/>
      <c r="Q392" s="124"/>
      <c r="R392" s="124"/>
      <c r="S392" s="124"/>
      <c r="T392" s="124"/>
      <c r="U392" s="127"/>
      <c r="V392" s="127"/>
      <c r="W392" s="127"/>
      <c r="X392" s="127"/>
      <c r="Y392" s="364"/>
      <c r="Z392" s="364"/>
      <c r="AA392" s="364"/>
      <c r="AB392" s="364"/>
    </row>
    <row r="393" spans="2:28" ht="12.75" customHeight="1" x14ac:dyDescent="0.2">
      <c r="B393" s="120"/>
      <c r="C393" s="481"/>
      <c r="D393" s="120"/>
      <c r="E393" s="120"/>
      <c r="F393" s="562"/>
      <c r="G393" s="563"/>
      <c r="H393" s="563"/>
      <c r="I393" s="563"/>
      <c r="J393" s="562"/>
      <c r="K393" s="564"/>
      <c r="L393" s="564"/>
      <c r="M393" s="122"/>
      <c r="N393" s="122"/>
      <c r="O393" s="121"/>
      <c r="P393" s="122"/>
      <c r="Q393" s="124"/>
      <c r="R393" s="124"/>
      <c r="S393" s="124"/>
      <c r="T393" s="124"/>
      <c r="U393" s="127"/>
      <c r="V393" s="127"/>
      <c r="W393" s="127"/>
      <c r="X393" s="127"/>
      <c r="Y393" s="364"/>
      <c r="Z393" s="364"/>
      <c r="AA393" s="364"/>
      <c r="AB393" s="364"/>
    </row>
    <row r="394" spans="2:28" ht="12.75" customHeight="1" x14ac:dyDescent="0.2">
      <c r="B394" s="120"/>
      <c r="C394" s="481"/>
      <c r="D394" s="120"/>
      <c r="E394" s="120"/>
      <c r="F394" s="562"/>
      <c r="G394" s="563"/>
      <c r="H394" s="563"/>
      <c r="I394" s="563"/>
      <c r="J394" s="562"/>
      <c r="K394" s="564"/>
      <c r="L394" s="564"/>
      <c r="M394" s="122"/>
      <c r="N394" s="122"/>
      <c r="O394" s="121"/>
      <c r="P394" s="122"/>
      <c r="Q394" s="124"/>
      <c r="R394" s="124"/>
      <c r="S394" s="124"/>
      <c r="T394" s="124"/>
      <c r="U394" s="127"/>
      <c r="V394" s="127"/>
      <c r="W394" s="127"/>
      <c r="X394" s="127"/>
      <c r="Y394" s="364"/>
      <c r="Z394" s="364"/>
      <c r="AA394" s="364"/>
      <c r="AB394" s="364"/>
    </row>
    <row r="395" spans="2:28" ht="12.75" customHeight="1" x14ac:dyDescent="0.2">
      <c r="B395" s="120"/>
      <c r="C395" s="481"/>
      <c r="D395" s="120"/>
      <c r="E395" s="120"/>
      <c r="F395" s="563"/>
      <c r="G395" s="563"/>
      <c r="H395" s="563"/>
      <c r="I395" s="562"/>
      <c r="J395" s="562"/>
      <c r="K395" s="564"/>
      <c r="L395" s="564"/>
      <c r="M395" s="122"/>
      <c r="N395" s="122"/>
      <c r="O395" s="121"/>
      <c r="P395" s="122"/>
      <c r="Q395" s="124"/>
      <c r="R395" s="124"/>
      <c r="S395" s="124"/>
      <c r="T395" s="124"/>
      <c r="U395" s="127"/>
      <c r="V395" s="127"/>
      <c r="W395" s="127"/>
      <c r="X395" s="127"/>
      <c r="Y395" s="364"/>
      <c r="Z395" s="364"/>
      <c r="AA395" s="364"/>
      <c r="AB395" s="364"/>
    </row>
    <row r="396" spans="2:28" ht="12.75" customHeight="1" x14ac:dyDescent="0.2">
      <c r="B396" s="120"/>
      <c r="C396" s="481"/>
      <c r="D396" s="120"/>
      <c r="E396" s="120"/>
      <c r="F396" s="562"/>
      <c r="G396" s="563"/>
      <c r="H396" s="563"/>
      <c r="I396" s="563"/>
      <c r="J396" s="562"/>
      <c r="K396" s="564"/>
      <c r="L396" s="564"/>
      <c r="M396" s="122"/>
      <c r="N396" s="122"/>
      <c r="O396" s="121"/>
      <c r="P396" s="122"/>
      <c r="Q396" s="124"/>
      <c r="R396" s="124"/>
      <c r="S396" s="124"/>
      <c r="T396" s="124"/>
      <c r="U396" s="127"/>
      <c r="V396" s="127"/>
      <c r="W396" s="127"/>
      <c r="X396" s="127"/>
      <c r="Y396" s="364"/>
      <c r="Z396" s="364"/>
      <c r="AA396" s="364"/>
      <c r="AB396" s="364"/>
    </row>
    <row r="397" spans="2:28" ht="12.75" customHeight="1" x14ac:dyDescent="0.2">
      <c r="B397" s="120"/>
      <c r="C397" s="481"/>
      <c r="D397" s="120"/>
      <c r="E397" s="120"/>
      <c r="F397" s="562"/>
      <c r="G397" s="563"/>
      <c r="H397" s="563"/>
      <c r="I397" s="563"/>
      <c r="J397" s="562"/>
      <c r="K397" s="564"/>
      <c r="L397" s="564"/>
      <c r="M397" s="122"/>
      <c r="N397" s="122"/>
      <c r="O397" s="121"/>
      <c r="P397" s="122"/>
      <c r="Q397" s="124"/>
      <c r="R397" s="124"/>
      <c r="S397" s="124"/>
      <c r="T397" s="124"/>
      <c r="U397" s="127"/>
      <c r="V397" s="127"/>
      <c r="W397" s="127"/>
      <c r="X397" s="127"/>
      <c r="Y397" s="364"/>
      <c r="Z397" s="364"/>
      <c r="AA397" s="364"/>
      <c r="AB397" s="364"/>
    </row>
    <row r="398" spans="2:28" ht="12.75" customHeight="1" x14ac:dyDescent="0.2">
      <c r="B398" s="120"/>
      <c r="C398" s="481"/>
      <c r="D398" s="375"/>
      <c r="E398" s="376"/>
      <c r="F398" s="562"/>
      <c r="G398" s="563"/>
      <c r="H398" s="563"/>
      <c r="I398" s="563"/>
      <c r="J398" s="562"/>
      <c r="K398" s="564"/>
      <c r="L398" s="564"/>
      <c r="M398" s="122"/>
      <c r="N398" s="122"/>
      <c r="O398" s="121"/>
      <c r="P398" s="122"/>
      <c r="Q398" s="124"/>
      <c r="R398" s="124"/>
      <c r="S398" s="124"/>
      <c r="T398" s="124"/>
      <c r="U398" s="127"/>
      <c r="V398" s="127"/>
      <c r="W398" s="127"/>
      <c r="X398" s="127"/>
      <c r="Y398" s="363"/>
      <c r="Z398" s="363"/>
      <c r="AA398" s="363"/>
      <c r="AB398" s="363"/>
    </row>
    <row r="399" spans="2:28" ht="12.75" customHeight="1" x14ac:dyDescent="0.2">
      <c r="B399" s="120"/>
      <c r="C399" s="481"/>
      <c r="D399" s="120"/>
      <c r="E399" s="120"/>
      <c r="F399" s="562"/>
      <c r="G399" s="563"/>
      <c r="H399" s="563"/>
      <c r="I399" s="563"/>
      <c r="J399" s="562"/>
      <c r="K399" s="564"/>
      <c r="L399" s="564"/>
      <c r="M399" s="122"/>
      <c r="N399" s="122"/>
      <c r="O399" s="121"/>
      <c r="P399" s="122"/>
      <c r="Q399" s="124"/>
      <c r="R399" s="124"/>
      <c r="S399" s="124"/>
      <c r="T399" s="124"/>
      <c r="U399" s="127"/>
      <c r="V399" s="127"/>
      <c r="W399" s="127"/>
      <c r="X399" s="127"/>
      <c r="Y399" s="364"/>
      <c r="Z399" s="364"/>
      <c r="AA399" s="364"/>
      <c r="AB399" s="364"/>
    </row>
    <row r="400" spans="2:28" ht="12.75" customHeight="1" x14ac:dyDescent="0.2">
      <c r="B400" s="120"/>
      <c r="C400" s="481"/>
      <c r="D400" s="120"/>
      <c r="E400" s="120"/>
      <c r="F400" s="562"/>
      <c r="G400" s="563"/>
      <c r="H400" s="563"/>
      <c r="I400" s="563"/>
      <c r="J400" s="562"/>
      <c r="K400" s="564"/>
      <c r="L400" s="564"/>
      <c r="M400" s="122"/>
      <c r="N400" s="122"/>
      <c r="O400" s="121"/>
      <c r="P400" s="122"/>
      <c r="Q400" s="124"/>
      <c r="R400" s="124"/>
      <c r="S400" s="124"/>
      <c r="T400" s="124"/>
      <c r="U400" s="127"/>
      <c r="V400" s="127"/>
      <c r="W400" s="127"/>
      <c r="X400" s="127"/>
      <c r="Y400" s="364"/>
      <c r="Z400" s="364"/>
      <c r="AA400" s="364"/>
      <c r="AB400" s="364"/>
    </row>
    <row r="401" spans="2:28" ht="12.75" customHeight="1" x14ac:dyDescent="0.2">
      <c r="B401" s="120"/>
      <c r="C401" s="481"/>
      <c r="D401" s="120"/>
      <c r="E401" s="120"/>
      <c r="F401" s="562"/>
      <c r="G401" s="563"/>
      <c r="H401" s="563"/>
      <c r="I401" s="562"/>
      <c r="J401" s="562"/>
      <c r="K401" s="564"/>
      <c r="L401" s="564"/>
      <c r="M401" s="122"/>
      <c r="N401" s="122"/>
      <c r="O401" s="121"/>
      <c r="P401" s="122"/>
      <c r="Q401" s="124"/>
      <c r="R401" s="124"/>
      <c r="S401" s="124"/>
      <c r="T401" s="124"/>
      <c r="U401" s="127"/>
      <c r="V401" s="127"/>
      <c r="W401" s="127"/>
      <c r="X401" s="127"/>
      <c r="Y401" s="364"/>
      <c r="Z401" s="364"/>
      <c r="AA401" s="364"/>
      <c r="AB401" s="364"/>
    </row>
    <row r="402" spans="2:28" ht="12.75" customHeight="1" x14ac:dyDescent="0.2">
      <c r="B402" s="120"/>
      <c r="C402" s="481"/>
      <c r="D402" s="120"/>
      <c r="E402" s="120"/>
      <c r="F402" s="562"/>
      <c r="G402" s="563"/>
      <c r="H402" s="563"/>
      <c r="I402" s="563"/>
      <c r="J402" s="562"/>
      <c r="K402" s="564"/>
      <c r="L402" s="564"/>
      <c r="M402" s="122"/>
      <c r="N402" s="122"/>
      <c r="O402" s="121"/>
      <c r="P402" s="122"/>
      <c r="Q402" s="124"/>
      <c r="R402" s="124"/>
      <c r="S402" s="124"/>
      <c r="T402" s="124"/>
      <c r="U402" s="127"/>
      <c r="V402" s="127"/>
      <c r="W402" s="127"/>
      <c r="X402" s="127"/>
      <c r="Y402" s="364"/>
      <c r="Z402" s="364"/>
      <c r="AA402" s="364"/>
      <c r="AB402" s="364"/>
    </row>
    <row r="403" spans="2:28" ht="12.75" customHeight="1" x14ac:dyDescent="0.2">
      <c r="B403" s="120"/>
      <c r="C403" s="481"/>
      <c r="D403" s="120"/>
      <c r="E403" s="120"/>
      <c r="F403" s="562"/>
      <c r="G403" s="563"/>
      <c r="H403" s="563"/>
      <c r="I403" s="562"/>
      <c r="J403" s="562"/>
      <c r="K403" s="564"/>
      <c r="L403" s="564"/>
      <c r="M403" s="122"/>
      <c r="N403" s="122"/>
      <c r="O403" s="121"/>
      <c r="P403" s="122"/>
      <c r="Q403" s="124"/>
      <c r="R403" s="124"/>
      <c r="S403" s="124"/>
      <c r="T403" s="124"/>
      <c r="U403" s="127"/>
      <c r="V403" s="127"/>
      <c r="W403" s="127"/>
      <c r="X403" s="127"/>
      <c r="Y403" s="364"/>
      <c r="Z403" s="364"/>
      <c r="AA403" s="364"/>
      <c r="AB403" s="364"/>
    </row>
    <row r="404" spans="2:28" ht="12.75" customHeight="1" x14ac:dyDescent="0.2">
      <c r="B404" s="120"/>
      <c r="C404" s="481"/>
      <c r="D404" s="375"/>
      <c r="E404" s="376"/>
      <c r="F404" s="562"/>
      <c r="G404" s="563"/>
      <c r="H404" s="563"/>
      <c r="I404" s="563"/>
      <c r="J404" s="562"/>
      <c r="K404" s="564"/>
      <c r="L404" s="564"/>
      <c r="M404" s="121"/>
      <c r="N404" s="121"/>
      <c r="O404" s="121"/>
      <c r="P404" s="122"/>
      <c r="Q404" s="123"/>
      <c r="R404" s="123"/>
      <c r="S404" s="124"/>
      <c r="T404" s="124"/>
      <c r="U404" s="127"/>
      <c r="V404" s="127"/>
      <c r="W404" s="127"/>
      <c r="X404" s="127"/>
      <c r="Y404" s="364"/>
      <c r="Z404" s="364"/>
      <c r="AA404" s="364"/>
      <c r="AB404" s="364"/>
    </row>
    <row r="405" spans="2:28" ht="12.75" customHeight="1" x14ac:dyDescent="0.2">
      <c r="B405" s="120"/>
      <c r="C405" s="481"/>
      <c r="D405" s="120"/>
      <c r="E405" s="120"/>
      <c r="F405" s="562"/>
      <c r="G405" s="563"/>
      <c r="H405" s="563"/>
      <c r="I405" s="563"/>
      <c r="J405" s="562"/>
      <c r="K405" s="564"/>
      <c r="L405" s="564"/>
      <c r="M405" s="122"/>
      <c r="N405" s="122"/>
      <c r="O405" s="121"/>
      <c r="P405" s="122"/>
      <c r="Q405" s="124"/>
      <c r="R405" s="124"/>
      <c r="S405" s="124"/>
      <c r="T405" s="124"/>
      <c r="U405" s="127"/>
      <c r="V405" s="127"/>
      <c r="W405" s="127"/>
      <c r="X405" s="127"/>
      <c r="Y405" s="364"/>
      <c r="Z405" s="364"/>
      <c r="AA405" s="364"/>
      <c r="AB405" s="364"/>
    </row>
    <row r="406" spans="2:28" ht="12.75" customHeight="1" x14ac:dyDescent="0.2">
      <c r="B406" s="120"/>
      <c r="C406" s="481"/>
      <c r="D406" s="120"/>
      <c r="E406" s="120"/>
      <c r="F406" s="562"/>
      <c r="G406" s="563"/>
      <c r="H406" s="563"/>
      <c r="I406" s="563"/>
      <c r="J406" s="562"/>
      <c r="K406" s="564"/>
      <c r="L406" s="564"/>
      <c r="M406" s="122"/>
      <c r="N406" s="122"/>
      <c r="O406" s="121"/>
      <c r="P406" s="122"/>
      <c r="Q406" s="124"/>
      <c r="R406" s="124"/>
      <c r="S406" s="124"/>
      <c r="T406" s="124"/>
      <c r="U406" s="127"/>
      <c r="V406" s="127"/>
      <c r="W406" s="127"/>
      <c r="X406" s="127"/>
      <c r="Y406" s="364"/>
      <c r="Z406" s="364"/>
      <c r="AA406" s="364"/>
      <c r="AB406" s="364"/>
    </row>
    <row r="407" spans="2:28" ht="12.75" customHeight="1" x14ac:dyDescent="0.2">
      <c r="B407" s="120"/>
      <c r="C407" s="481"/>
      <c r="D407" s="120"/>
      <c r="E407" s="120"/>
      <c r="F407" s="562"/>
      <c r="G407" s="563"/>
      <c r="H407" s="563"/>
      <c r="I407" s="563"/>
      <c r="J407" s="562"/>
      <c r="K407" s="564"/>
      <c r="L407" s="564"/>
      <c r="M407" s="122"/>
      <c r="N407" s="122"/>
      <c r="O407" s="121"/>
      <c r="P407" s="122"/>
      <c r="Q407" s="124"/>
      <c r="R407" s="124"/>
      <c r="S407" s="124"/>
      <c r="T407" s="124"/>
      <c r="U407" s="127"/>
      <c r="V407" s="127"/>
      <c r="W407" s="127"/>
      <c r="X407" s="127"/>
      <c r="Y407" s="364"/>
      <c r="Z407" s="364"/>
      <c r="AA407" s="364"/>
      <c r="AB407" s="364"/>
    </row>
    <row r="408" spans="2:28" ht="12.75" customHeight="1" x14ac:dyDescent="0.2">
      <c r="B408" s="120"/>
      <c r="C408" s="481"/>
      <c r="D408" s="120"/>
      <c r="E408" s="120"/>
      <c r="F408" s="562"/>
      <c r="G408" s="563"/>
      <c r="H408" s="563"/>
      <c r="I408" s="563"/>
      <c r="J408" s="562"/>
      <c r="K408" s="564"/>
      <c r="L408" s="564"/>
      <c r="M408" s="122"/>
      <c r="N408" s="122"/>
      <c r="O408" s="121"/>
      <c r="P408" s="122"/>
      <c r="Q408" s="124"/>
      <c r="R408" s="124"/>
      <c r="S408" s="124"/>
      <c r="T408" s="124"/>
      <c r="U408" s="127"/>
      <c r="V408" s="127"/>
      <c r="W408" s="127"/>
      <c r="X408" s="127"/>
      <c r="Y408" s="364"/>
      <c r="Z408" s="364"/>
      <c r="AA408" s="364"/>
      <c r="AB408" s="364"/>
    </row>
    <row r="409" spans="2:28" ht="12.75" customHeight="1" x14ac:dyDescent="0.2">
      <c r="B409" s="120"/>
      <c r="C409" s="481"/>
      <c r="D409" s="120"/>
      <c r="E409" s="120"/>
      <c r="F409" s="562"/>
      <c r="G409" s="563"/>
      <c r="H409" s="563"/>
      <c r="I409" s="563"/>
      <c r="J409" s="562"/>
      <c r="K409" s="564"/>
      <c r="L409" s="564"/>
      <c r="M409" s="122"/>
      <c r="N409" s="122"/>
      <c r="O409" s="121"/>
      <c r="P409" s="122"/>
      <c r="Q409" s="124"/>
      <c r="R409" s="124"/>
      <c r="S409" s="124"/>
      <c r="T409" s="124"/>
      <c r="U409" s="127"/>
      <c r="V409" s="127"/>
      <c r="W409" s="127"/>
      <c r="X409" s="127"/>
      <c r="Y409" s="364"/>
      <c r="Z409" s="364"/>
      <c r="AA409" s="364"/>
      <c r="AB409" s="364"/>
    </row>
    <row r="410" spans="2:28" ht="12.75" customHeight="1" x14ac:dyDescent="0.2">
      <c r="B410" s="120"/>
      <c r="C410" s="481"/>
      <c r="D410" s="120"/>
      <c r="E410" s="120"/>
      <c r="F410" s="562"/>
      <c r="G410" s="563"/>
      <c r="H410" s="563"/>
      <c r="I410" s="563"/>
      <c r="J410" s="562"/>
      <c r="K410" s="564"/>
      <c r="L410" s="564"/>
      <c r="M410" s="122"/>
      <c r="N410" s="122"/>
      <c r="O410" s="121"/>
      <c r="P410" s="122"/>
      <c r="Q410" s="124"/>
      <c r="R410" s="124"/>
      <c r="S410" s="124"/>
      <c r="T410" s="124"/>
      <c r="U410" s="127"/>
      <c r="V410" s="127"/>
      <c r="W410" s="127"/>
      <c r="X410" s="127"/>
      <c r="Y410" s="364"/>
      <c r="Z410" s="364"/>
      <c r="AA410" s="364"/>
      <c r="AB410" s="364"/>
    </row>
    <row r="411" spans="2:28" ht="12.75" customHeight="1" x14ac:dyDescent="0.2">
      <c r="B411" s="120"/>
      <c r="C411" s="481"/>
      <c r="D411" s="120"/>
      <c r="E411" s="120"/>
      <c r="F411" s="562"/>
      <c r="G411" s="563"/>
      <c r="H411" s="563"/>
      <c r="I411" s="563"/>
      <c r="J411" s="562"/>
      <c r="K411" s="564"/>
      <c r="L411" s="564"/>
      <c r="M411" s="122"/>
      <c r="N411" s="122"/>
      <c r="O411" s="121"/>
      <c r="P411" s="122"/>
      <c r="Q411" s="124"/>
      <c r="R411" s="124"/>
      <c r="S411" s="124"/>
      <c r="T411" s="124"/>
      <c r="U411" s="127"/>
      <c r="V411" s="127"/>
      <c r="W411" s="127"/>
      <c r="X411" s="127"/>
      <c r="Y411" s="364"/>
      <c r="Z411" s="364"/>
      <c r="AA411" s="364"/>
      <c r="AB411" s="364"/>
    </row>
    <row r="412" spans="2:28" ht="12.75" customHeight="1" x14ac:dyDescent="0.2">
      <c r="B412" s="120"/>
      <c r="C412" s="481"/>
      <c r="D412" s="120"/>
      <c r="E412" s="120"/>
      <c r="F412" s="562"/>
      <c r="G412" s="563"/>
      <c r="H412" s="563"/>
      <c r="I412" s="563"/>
      <c r="J412" s="562"/>
      <c r="K412" s="564"/>
      <c r="L412" s="564"/>
      <c r="M412" s="122"/>
      <c r="N412" s="122"/>
      <c r="O412" s="121"/>
      <c r="P412" s="122"/>
      <c r="Q412" s="124"/>
      <c r="R412" s="124"/>
      <c r="S412" s="124"/>
      <c r="T412" s="124"/>
      <c r="U412" s="127"/>
      <c r="V412" s="127"/>
      <c r="W412" s="127"/>
      <c r="X412" s="127"/>
      <c r="Y412" s="364"/>
      <c r="Z412" s="364"/>
      <c r="AA412" s="364"/>
      <c r="AB412" s="364"/>
    </row>
    <row r="413" spans="2:28" ht="12.75" customHeight="1" x14ac:dyDescent="0.2">
      <c r="B413" s="120"/>
      <c r="C413" s="481"/>
      <c r="D413" s="120"/>
      <c r="E413" s="120"/>
      <c r="F413" s="562"/>
      <c r="G413" s="563"/>
      <c r="H413" s="563"/>
      <c r="I413" s="563"/>
      <c r="J413" s="562"/>
      <c r="K413" s="564"/>
      <c r="L413" s="564"/>
      <c r="M413" s="122"/>
      <c r="N413" s="122"/>
      <c r="O413" s="121"/>
      <c r="P413" s="122"/>
      <c r="Q413" s="124"/>
      <c r="R413" s="124"/>
      <c r="S413" s="124"/>
      <c r="T413" s="124"/>
      <c r="U413" s="127"/>
      <c r="V413" s="127"/>
      <c r="W413" s="127"/>
      <c r="X413" s="127"/>
      <c r="Y413" s="364"/>
      <c r="Z413" s="364"/>
      <c r="AA413" s="364"/>
      <c r="AB413" s="364"/>
    </row>
    <row r="414" spans="2:28" ht="12.75" customHeight="1" x14ac:dyDescent="0.2">
      <c r="B414" s="120"/>
      <c r="C414" s="481"/>
      <c r="D414" s="120"/>
      <c r="E414" s="120"/>
      <c r="F414" s="562"/>
      <c r="G414" s="563"/>
      <c r="H414" s="563"/>
      <c r="I414" s="563"/>
      <c r="J414" s="562"/>
      <c r="K414" s="564"/>
      <c r="L414" s="564"/>
      <c r="M414" s="122"/>
      <c r="N414" s="122"/>
      <c r="O414" s="121"/>
      <c r="P414" s="122"/>
      <c r="Q414" s="124"/>
      <c r="R414" s="124"/>
      <c r="S414" s="124"/>
      <c r="T414" s="124"/>
      <c r="U414" s="127"/>
      <c r="V414" s="127"/>
      <c r="W414" s="127"/>
      <c r="X414" s="127"/>
      <c r="Y414" s="364"/>
      <c r="Z414" s="364"/>
      <c r="AA414" s="364"/>
      <c r="AB414" s="364"/>
    </row>
    <row r="415" spans="2:28" ht="12.75" customHeight="1" x14ac:dyDescent="0.2">
      <c r="B415" s="120"/>
      <c r="C415" s="481"/>
      <c r="D415" s="120"/>
      <c r="E415" s="120"/>
      <c r="F415" s="562"/>
      <c r="G415" s="563"/>
      <c r="H415" s="563"/>
      <c r="I415" s="563"/>
      <c r="J415" s="562"/>
      <c r="K415" s="564"/>
      <c r="L415" s="564"/>
      <c r="M415" s="122"/>
      <c r="N415" s="122"/>
      <c r="O415" s="121"/>
      <c r="P415" s="122"/>
      <c r="Q415" s="124"/>
      <c r="R415" s="124"/>
      <c r="S415" s="124"/>
      <c r="T415" s="124"/>
      <c r="U415" s="127"/>
      <c r="V415" s="127"/>
      <c r="W415" s="127"/>
      <c r="X415" s="127"/>
      <c r="Y415" s="364"/>
      <c r="Z415" s="364"/>
      <c r="AA415" s="364"/>
      <c r="AB415" s="364"/>
    </row>
    <row r="416" spans="2:28" ht="12.75" customHeight="1" x14ac:dyDescent="0.2">
      <c r="B416" s="120"/>
      <c r="C416" s="481"/>
      <c r="D416" s="120"/>
      <c r="E416" s="120"/>
      <c r="F416" s="562"/>
      <c r="G416" s="563"/>
      <c r="H416" s="563"/>
      <c r="I416" s="563"/>
      <c r="J416" s="562"/>
      <c r="K416" s="564"/>
      <c r="L416" s="564"/>
      <c r="M416" s="122"/>
      <c r="N416" s="122"/>
      <c r="O416" s="121"/>
      <c r="P416" s="122"/>
      <c r="Q416" s="124"/>
      <c r="R416" s="124"/>
      <c r="S416" s="124"/>
      <c r="T416" s="124"/>
      <c r="U416" s="127"/>
      <c r="V416" s="127"/>
      <c r="W416" s="127"/>
      <c r="X416" s="127"/>
      <c r="Y416" s="364"/>
      <c r="Z416" s="364"/>
      <c r="AA416" s="364"/>
      <c r="AB416" s="364"/>
    </row>
    <row r="417" spans="2:28" ht="12.75" customHeight="1" x14ac:dyDescent="0.2">
      <c r="B417" s="120"/>
      <c r="C417" s="481"/>
      <c r="D417" s="120"/>
      <c r="E417" s="120"/>
      <c r="F417" s="563"/>
      <c r="G417" s="563"/>
      <c r="H417" s="563"/>
      <c r="I417" s="562"/>
      <c r="J417" s="562"/>
      <c r="K417" s="564"/>
      <c r="L417" s="564"/>
      <c r="M417" s="122"/>
      <c r="N417" s="122"/>
      <c r="O417" s="121"/>
      <c r="P417" s="122"/>
      <c r="Q417" s="124"/>
      <c r="R417" s="124"/>
      <c r="S417" s="124"/>
      <c r="T417" s="124"/>
      <c r="U417" s="127"/>
      <c r="V417" s="127"/>
      <c r="W417" s="127"/>
      <c r="X417" s="127"/>
      <c r="Y417" s="364"/>
      <c r="Z417" s="364"/>
      <c r="AA417" s="364"/>
      <c r="AB417" s="364"/>
    </row>
    <row r="418" spans="2:28" ht="12.75" customHeight="1" x14ac:dyDescent="0.2">
      <c r="B418" s="120"/>
      <c r="C418" s="481"/>
      <c r="D418" s="120"/>
      <c r="E418" s="120"/>
      <c r="F418" s="562"/>
      <c r="G418" s="563"/>
      <c r="H418" s="563"/>
      <c r="I418" s="562"/>
      <c r="J418" s="562"/>
      <c r="K418" s="564"/>
      <c r="L418" s="564"/>
      <c r="M418" s="122"/>
      <c r="N418" s="122"/>
      <c r="O418" s="121"/>
      <c r="P418" s="122"/>
      <c r="Q418" s="124"/>
      <c r="R418" s="124"/>
      <c r="S418" s="124"/>
      <c r="T418" s="124"/>
      <c r="U418" s="127"/>
      <c r="V418" s="127"/>
      <c r="W418" s="127"/>
      <c r="X418" s="127"/>
      <c r="Y418" s="364"/>
      <c r="Z418" s="364"/>
      <c r="AA418" s="364"/>
      <c r="AB418" s="364"/>
    </row>
    <row r="419" spans="2:28" ht="12.75" customHeight="1" x14ac:dyDescent="0.2">
      <c r="B419" s="120"/>
      <c r="C419" s="481"/>
      <c r="D419" s="120"/>
      <c r="E419" s="120"/>
      <c r="F419" s="562"/>
      <c r="G419" s="563"/>
      <c r="H419" s="563"/>
      <c r="I419" s="563"/>
      <c r="J419" s="562"/>
      <c r="K419" s="564"/>
      <c r="L419" s="564"/>
      <c r="M419" s="122"/>
      <c r="N419" s="122"/>
      <c r="O419" s="121"/>
      <c r="P419" s="122"/>
      <c r="Q419" s="124"/>
      <c r="R419" s="124"/>
      <c r="S419" s="124"/>
      <c r="T419" s="124"/>
      <c r="U419" s="127"/>
      <c r="V419" s="127"/>
      <c r="W419" s="127"/>
      <c r="X419" s="127"/>
      <c r="Y419" s="364"/>
      <c r="Z419" s="364"/>
      <c r="AA419" s="364"/>
      <c r="AB419" s="364"/>
    </row>
    <row r="420" spans="2:28" ht="12.75" customHeight="1" x14ac:dyDescent="0.2">
      <c r="B420" s="120"/>
      <c r="C420" s="481"/>
      <c r="D420" s="120"/>
      <c r="E420" s="120"/>
      <c r="F420" s="562"/>
      <c r="G420" s="563"/>
      <c r="H420" s="563"/>
      <c r="I420" s="563"/>
      <c r="J420" s="562"/>
      <c r="K420" s="564"/>
      <c r="L420" s="564"/>
      <c r="M420" s="122"/>
      <c r="N420" s="122"/>
      <c r="O420" s="121"/>
      <c r="P420" s="122"/>
      <c r="Q420" s="124"/>
      <c r="R420" s="124"/>
      <c r="S420" s="124"/>
      <c r="T420" s="124"/>
      <c r="U420" s="127"/>
      <c r="V420" s="127"/>
      <c r="W420" s="127"/>
      <c r="X420" s="127"/>
      <c r="Y420" s="364"/>
      <c r="Z420" s="364"/>
      <c r="AA420" s="364"/>
      <c r="AB420" s="364"/>
    </row>
    <row r="421" spans="2:28" ht="12.75" customHeight="1" x14ac:dyDescent="0.2">
      <c r="B421" s="120"/>
      <c r="C421" s="481"/>
      <c r="D421" s="120"/>
      <c r="E421" s="120"/>
      <c r="F421" s="562"/>
      <c r="G421" s="562"/>
      <c r="H421" s="563"/>
      <c r="I421" s="562"/>
      <c r="J421" s="562"/>
      <c r="K421" s="564"/>
      <c r="L421" s="564"/>
      <c r="M421" s="122"/>
      <c r="N421" s="122"/>
      <c r="O421" s="121"/>
      <c r="P421" s="122"/>
      <c r="Q421" s="124"/>
      <c r="R421" s="124"/>
      <c r="S421" s="124"/>
      <c r="T421" s="124"/>
      <c r="U421" s="127"/>
      <c r="V421" s="127"/>
      <c r="W421" s="127"/>
      <c r="X421" s="127"/>
      <c r="Y421" s="364"/>
      <c r="Z421" s="364"/>
      <c r="AA421" s="364"/>
      <c r="AB421" s="364"/>
    </row>
    <row r="422" spans="2:28" ht="12.75" customHeight="1" x14ac:dyDescent="0.2">
      <c r="B422" s="120"/>
      <c r="C422" s="481"/>
      <c r="D422" s="120"/>
      <c r="E422" s="120"/>
      <c r="F422" s="562"/>
      <c r="G422" s="563"/>
      <c r="H422" s="563"/>
      <c r="I422" s="563"/>
      <c r="J422" s="562"/>
      <c r="K422" s="564"/>
      <c r="L422" s="564"/>
      <c r="M422" s="122"/>
      <c r="N422" s="122"/>
      <c r="O422" s="121"/>
      <c r="P422" s="122"/>
      <c r="Q422" s="124"/>
      <c r="R422" s="124"/>
      <c r="S422" s="124"/>
      <c r="T422" s="124"/>
      <c r="U422" s="127"/>
      <c r="V422" s="127"/>
      <c r="W422" s="127"/>
      <c r="X422" s="127"/>
      <c r="Y422" s="364"/>
      <c r="Z422" s="364"/>
      <c r="AA422" s="364"/>
      <c r="AB422" s="364"/>
    </row>
    <row r="423" spans="2:28" ht="12.75" customHeight="1" x14ac:dyDescent="0.2">
      <c r="B423" s="120"/>
      <c r="C423" s="481"/>
      <c r="D423" s="120"/>
      <c r="E423" s="120"/>
      <c r="F423" s="562"/>
      <c r="G423" s="563"/>
      <c r="H423" s="563"/>
      <c r="I423" s="563"/>
      <c r="J423" s="562"/>
      <c r="K423" s="564"/>
      <c r="L423" s="564"/>
      <c r="M423" s="122"/>
      <c r="N423" s="122"/>
      <c r="O423" s="121"/>
      <c r="P423" s="122"/>
      <c r="Q423" s="124"/>
      <c r="R423" s="124"/>
      <c r="S423" s="124"/>
      <c r="T423" s="124"/>
      <c r="U423" s="127"/>
      <c r="V423" s="127"/>
      <c r="W423" s="127"/>
      <c r="X423" s="127"/>
      <c r="Y423" s="364"/>
      <c r="Z423" s="364"/>
      <c r="AA423" s="364"/>
      <c r="AB423" s="364"/>
    </row>
    <row r="424" spans="2:28" ht="12.75" customHeight="1" x14ac:dyDescent="0.2">
      <c r="B424" s="120"/>
      <c r="C424" s="481"/>
      <c r="D424" s="120"/>
      <c r="E424" s="120"/>
      <c r="F424" s="562"/>
      <c r="G424" s="563"/>
      <c r="H424" s="563"/>
      <c r="I424" s="563"/>
      <c r="J424" s="562"/>
      <c r="K424" s="564"/>
      <c r="L424" s="564"/>
      <c r="M424" s="122"/>
      <c r="N424" s="122"/>
      <c r="O424" s="121"/>
      <c r="P424" s="122"/>
      <c r="Q424" s="124"/>
      <c r="R424" s="124"/>
      <c r="S424" s="124"/>
      <c r="T424" s="124"/>
      <c r="U424" s="127"/>
      <c r="V424" s="127"/>
      <c r="W424" s="127"/>
      <c r="X424" s="127"/>
      <c r="Y424" s="364"/>
      <c r="Z424" s="364"/>
      <c r="AA424" s="364"/>
      <c r="AB424" s="364"/>
    </row>
    <row r="425" spans="2:28" ht="12.75" customHeight="1" x14ac:dyDescent="0.2">
      <c r="B425" s="120"/>
      <c r="C425" s="481"/>
      <c r="D425" s="120"/>
      <c r="E425" s="120"/>
      <c r="F425" s="562"/>
      <c r="G425" s="563"/>
      <c r="H425" s="563"/>
      <c r="I425" s="563"/>
      <c r="J425" s="562"/>
      <c r="K425" s="564"/>
      <c r="L425" s="564"/>
      <c r="M425" s="122"/>
      <c r="N425" s="122"/>
      <c r="O425" s="121"/>
      <c r="P425" s="122"/>
      <c r="Q425" s="124"/>
      <c r="R425" s="124"/>
      <c r="S425" s="124"/>
      <c r="T425" s="124"/>
      <c r="U425" s="127"/>
      <c r="V425" s="127"/>
      <c r="W425" s="127"/>
      <c r="X425" s="127"/>
      <c r="Y425" s="364"/>
      <c r="Z425" s="364"/>
      <c r="AA425" s="364"/>
      <c r="AB425" s="364"/>
    </row>
    <row r="426" spans="2:28" ht="12.75" customHeight="1" x14ac:dyDescent="0.2">
      <c r="B426" s="120"/>
      <c r="C426" s="481"/>
      <c r="D426" s="120"/>
      <c r="E426" s="120"/>
      <c r="F426" s="562"/>
      <c r="G426" s="563"/>
      <c r="H426" s="563"/>
      <c r="I426" s="563"/>
      <c r="J426" s="562"/>
      <c r="K426" s="564"/>
      <c r="L426" s="564"/>
      <c r="M426" s="122"/>
      <c r="N426" s="122"/>
      <c r="O426" s="121"/>
      <c r="P426" s="122"/>
      <c r="Q426" s="124"/>
      <c r="R426" s="124"/>
      <c r="S426" s="124"/>
      <c r="T426" s="124"/>
      <c r="U426" s="127"/>
      <c r="V426" s="127"/>
      <c r="W426" s="127"/>
      <c r="X426" s="127"/>
      <c r="Y426" s="364"/>
      <c r="Z426" s="364"/>
      <c r="AA426" s="364"/>
      <c r="AB426" s="364"/>
    </row>
    <row r="427" spans="2:28" ht="12.75" customHeight="1" x14ac:dyDescent="0.2">
      <c r="B427" s="120"/>
      <c r="C427" s="481"/>
      <c r="D427" s="120"/>
      <c r="E427" s="120"/>
      <c r="F427" s="562"/>
      <c r="G427" s="563"/>
      <c r="H427" s="563"/>
      <c r="I427" s="563"/>
      <c r="J427" s="562"/>
      <c r="K427" s="564"/>
      <c r="L427" s="564"/>
      <c r="M427" s="122"/>
      <c r="N427" s="122"/>
      <c r="O427" s="121"/>
      <c r="P427" s="122"/>
      <c r="Q427" s="124"/>
      <c r="R427" s="124"/>
      <c r="S427" s="124"/>
      <c r="T427" s="124"/>
      <c r="U427" s="127"/>
      <c r="V427" s="127"/>
      <c r="W427" s="127"/>
      <c r="X427" s="127"/>
      <c r="Y427" s="364"/>
      <c r="Z427" s="364"/>
      <c r="AA427" s="364"/>
      <c r="AB427" s="364"/>
    </row>
    <row r="428" spans="2:28" ht="12.75" customHeight="1" x14ac:dyDescent="0.2">
      <c r="B428" s="120"/>
      <c r="C428" s="481"/>
      <c r="D428" s="120"/>
      <c r="E428" s="120"/>
      <c r="F428" s="562"/>
      <c r="G428" s="563"/>
      <c r="H428" s="563"/>
      <c r="I428" s="563"/>
      <c r="J428" s="562"/>
      <c r="K428" s="564"/>
      <c r="L428" s="564"/>
      <c r="M428" s="122"/>
      <c r="N428" s="122"/>
      <c r="O428" s="121"/>
      <c r="P428" s="122"/>
      <c r="Q428" s="124"/>
      <c r="R428" s="124"/>
      <c r="S428" s="124"/>
      <c r="T428" s="124"/>
      <c r="U428" s="127"/>
      <c r="V428" s="127"/>
      <c r="W428" s="127"/>
      <c r="X428" s="127"/>
      <c r="Y428" s="364"/>
      <c r="Z428" s="364"/>
      <c r="AA428" s="364"/>
      <c r="AB428" s="364"/>
    </row>
    <row r="429" spans="2:28" ht="12.75" customHeight="1" x14ac:dyDescent="0.2">
      <c r="B429" s="120"/>
      <c r="C429" s="481"/>
      <c r="D429" s="120"/>
      <c r="E429" s="120"/>
      <c r="F429" s="562"/>
      <c r="G429" s="563"/>
      <c r="H429" s="563"/>
      <c r="I429" s="563"/>
      <c r="J429" s="562"/>
      <c r="K429" s="564"/>
      <c r="L429" s="564"/>
      <c r="M429" s="122"/>
      <c r="N429" s="122"/>
      <c r="O429" s="121"/>
      <c r="P429" s="122"/>
      <c r="Q429" s="124"/>
      <c r="R429" s="124"/>
      <c r="S429" s="124"/>
      <c r="T429" s="124"/>
      <c r="U429" s="127"/>
      <c r="V429" s="127"/>
      <c r="W429" s="127"/>
      <c r="X429" s="127"/>
      <c r="Y429" s="364"/>
      <c r="Z429" s="364"/>
      <c r="AA429" s="364"/>
      <c r="AB429" s="364"/>
    </row>
    <row r="430" spans="2:28" ht="12.75" customHeight="1" x14ac:dyDescent="0.2">
      <c r="B430" s="120"/>
      <c r="C430" s="481"/>
      <c r="D430" s="120"/>
      <c r="E430" s="120"/>
      <c r="F430" s="562"/>
      <c r="G430" s="563"/>
      <c r="H430" s="563"/>
      <c r="I430" s="562"/>
      <c r="J430" s="562"/>
      <c r="K430" s="564"/>
      <c r="L430" s="564"/>
      <c r="M430" s="122"/>
      <c r="N430" s="122"/>
      <c r="O430" s="121"/>
      <c r="P430" s="122"/>
      <c r="Q430" s="124"/>
      <c r="R430" s="124"/>
      <c r="S430" s="124"/>
      <c r="T430" s="124"/>
      <c r="U430" s="127"/>
      <c r="V430" s="127"/>
      <c r="W430" s="127"/>
      <c r="X430" s="127"/>
      <c r="Y430" s="364"/>
      <c r="Z430" s="364"/>
      <c r="AA430" s="364"/>
      <c r="AB430" s="364"/>
    </row>
    <row r="431" spans="2:28" ht="12.75" customHeight="1" x14ac:dyDescent="0.2">
      <c r="B431" s="120"/>
      <c r="C431" s="481"/>
      <c r="D431" s="120"/>
      <c r="E431" s="120"/>
      <c r="F431" s="562"/>
      <c r="G431" s="563"/>
      <c r="H431" s="563"/>
      <c r="I431" s="563"/>
      <c r="J431" s="562"/>
      <c r="K431" s="564"/>
      <c r="L431" s="564"/>
      <c r="M431" s="122"/>
      <c r="N431" s="122"/>
      <c r="O431" s="121"/>
      <c r="P431" s="122"/>
      <c r="Q431" s="124"/>
      <c r="R431" s="124"/>
      <c r="S431" s="124"/>
      <c r="T431" s="124"/>
      <c r="U431" s="127"/>
      <c r="V431" s="127"/>
      <c r="W431" s="127"/>
      <c r="X431" s="127"/>
      <c r="Y431" s="364"/>
      <c r="Z431" s="364"/>
      <c r="AA431" s="364"/>
      <c r="AB431" s="364"/>
    </row>
    <row r="432" spans="2:28" ht="12.75" customHeight="1" x14ac:dyDescent="0.2">
      <c r="B432" s="120"/>
      <c r="C432" s="481"/>
      <c r="D432" s="120"/>
      <c r="E432" s="120"/>
      <c r="F432" s="562"/>
      <c r="G432" s="563"/>
      <c r="H432" s="563"/>
      <c r="I432" s="563"/>
      <c r="J432" s="562"/>
      <c r="K432" s="564"/>
      <c r="L432" s="564"/>
      <c r="M432" s="122"/>
      <c r="N432" s="122"/>
      <c r="O432" s="121"/>
      <c r="P432" s="122"/>
      <c r="Q432" s="124"/>
      <c r="R432" s="124"/>
      <c r="S432" s="124"/>
      <c r="T432" s="124"/>
      <c r="U432" s="127"/>
      <c r="V432" s="127"/>
      <c r="W432" s="127"/>
      <c r="X432" s="127"/>
      <c r="Y432" s="364"/>
      <c r="Z432" s="364"/>
      <c r="AA432" s="364"/>
      <c r="AB432" s="364"/>
    </row>
    <row r="433" spans="2:28" ht="12.75" customHeight="1" x14ac:dyDescent="0.2">
      <c r="B433" s="120"/>
      <c r="C433" s="481"/>
      <c r="D433" s="120"/>
      <c r="E433" s="120"/>
      <c r="F433" s="562"/>
      <c r="G433" s="563"/>
      <c r="H433" s="563"/>
      <c r="I433" s="562"/>
      <c r="J433" s="562"/>
      <c r="K433" s="564"/>
      <c r="L433" s="564"/>
      <c r="M433" s="122"/>
      <c r="N433" s="122"/>
      <c r="O433" s="121"/>
      <c r="P433" s="122"/>
      <c r="Q433" s="124"/>
      <c r="R433" s="124"/>
      <c r="S433" s="124"/>
      <c r="T433" s="124"/>
      <c r="U433" s="127"/>
      <c r="V433" s="127"/>
      <c r="W433" s="127"/>
      <c r="X433" s="127"/>
      <c r="Y433" s="364"/>
      <c r="Z433" s="364"/>
      <c r="AA433" s="364"/>
      <c r="AB433" s="364"/>
    </row>
    <row r="434" spans="2:28" ht="12.75" customHeight="1" x14ac:dyDescent="0.2">
      <c r="B434" s="120"/>
      <c r="C434" s="481"/>
      <c r="D434" s="120"/>
      <c r="E434" s="120"/>
      <c r="F434" s="562"/>
      <c r="G434" s="563"/>
      <c r="H434" s="563"/>
      <c r="I434" s="563"/>
      <c r="J434" s="562"/>
      <c r="K434" s="564"/>
      <c r="L434" s="564"/>
      <c r="M434" s="122"/>
      <c r="N434" s="122"/>
      <c r="O434" s="121"/>
      <c r="P434" s="122"/>
      <c r="Q434" s="124"/>
      <c r="R434" s="124"/>
      <c r="S434" s="124"/>
      <c r="T434" s="124"/>
      <c r="U434" s="127"/>
      <c r="V434" s="127"/>
      <c r="W434" s="127"/>
      <c r="X434" s="127"/>
      <c r="Y434" s="364"/>
      <c r="Z434" s="364"/>
      <c r="AA434" s="364"/>
      <c r="AB434" s="364"/>
    </row>
    <row r="435" spans="2:28" ht="12.75" customHeight="1" x14ac:dyDescent="0.2">
      <c r="B435" s="120"/>
      <c r="C435" s="481"/>
      <c r="D435" s="120"/>
      <c r="E435" s="120"/>
      <c r="F435" s="562"/>
      <c r="G435" s="562"/>
      <c r="H435" s="562"/>
      <c r="I435" s="562"/>
      <c r="J435" s="562"/>
      <c r="K435" s="564"/>
      <c r="L435" s="564"/>
      <c r="M435" s="122"/>
      <c r="N435" s="122"/>
      <c r="O435" s="121"/>
      <c r="P435" s="122"/>
      <c r="Q435" s="124"/>
      <c r="R435" s="124"/>
      <c r="S435" s="124"/>
      <c r="T435" s="124"/>
      <c r="U435" s="127"/>
      <c r="V435" s="127"/>
      <c r="W435" s="127"/>
      <c r="X435" s="127"/>
      <c r="Y435" s="364"/>
      <c r="Z435" s="364"/>
      <c r="AA435" s="364"/>
      <c r="AB435" s="364"/>
    </row>
    <row r="436" spans="2:28" ht="12.75" customHeight="1" x14ac:dyDescent="0.2">
      <c r="B436" s="120"/>
      <c r="C436" s="481"/>
      <c r="D436" s="120"/>
      <c r="E436" s="120"/>
      <c r="F436" s="562"/>
      <c r="G436" s="562"/>
      <c r="H436" s="563"/>
      <c r="I436" s="563"/>
      <c r="J436" s="562"/>
      <c r="K436" s="564"/>
      <c r="L436" s="564"/>
      <c r="M436" s="122"/>
      <c r="N436" s="122"/>
      <c r="O436" s="121"/>
      <c r="P436" s="122"/>
      <c r="Q436" s="124"/>
      <c r="R436" s="124"/>
      <c r="S436" s="124"/>
      <c r="T436" s="124"/>
      <c r="U436" s="127"/>
      <c r="V436" s="127"/>
      <c r="W436" s="127"/>
      <c r="X436" s="127"/>
      <c r="Y436" s="364"/>
      <c r="Z436" s="364"/>
      <c r="AA436" s="364"/>
      <c r="AB436" s="364"/>
    </row>
    <row r="437" spans="2:28" ht="12.75" customHeight="1" x14ac:dyDescent="0.2">
      <c r="B437" s="120"/>
      <c r="C437" s="481"/>
      <c r="D437" s="375"/>
      <c r="E437" s="376"/>
      <c r="F437" s="562"/>
      <c r="G437" s="562"/>
      <c r="H437" s="563"/>
      <c r="I437" s="563"/>
      <c r="J437" s="562"/>
      <c r="K437" s="564"/>
      <c r="L437" s="564"/>
      <c r="M437" s="122"/>
      <c r="N437" s="121"/>
      <c r="O437" s="121"/>
      <c r="P437" s="122"/>
      <c r="Q437" s="124"/>
      <c r="R437" s="124"/>
      <c r="S437" s="124"/>
      <c r="T437" s="124"/>
      <c r="U437" s="127"/>
      <c r="V437" s="127"/>
      <c r="W437" s="127"/>
      <c r="X437" s="127"/>
      <c r="Y437" s="364"/>
      <c r="Z437" s="364"/>
      <c r="AA437" s="364"/>
      <c r="AB437" s="364"/>
    </row>
    <row r="438" spans="2:28" ht="12.75" customHeight="1" x14ac:dyDescent="0.2">
      <c r="B438" s="120"/>
      <c r="C438" s="481"/>
      <c r="D438" s="120"/>
      <c r="E438" s="120"/>
      <c r="F438" s="562"/>
      <c r="G438" s="563"/>
      <c r="H438" s="563"/>
      <c r="I438" s="562"/>
      <c r="J438" s="562"/>
      <c r="K438" s="564"/>
      <c r="L438" s="564"/>
      <c r="M438" s="122"/>
      <c r="N438" s="122"/>
      <c r="O438" s="121"/>
      <c r="P438" s="122"/>
      <c r="Q438" s="124"/>
      <c r="R438" s="124"/>
      <c r="S438" s="124"/>
      <c r="T438" s="124"/>
      <c r="U438" s="127"/>
      <c r="V438" s="127"/>
      <c r="W438" s="127"/>
      <c r="X438" s="127"/>
      <c r="Y438" s="364"/>
      <c r="Z438" s="364"/>
      <c r="AA438" s="364"/>
      <c r="AB438" s="364"/>
    </row>
    <row r="439" spans="2:28" ht="12.75" customHeight="1" x14ac:dyDescent="0.2">
      <c r="B439" s="120"/>
      <c r="C439" s="481"/>
      <c r="D439" s="120"/>
      <c r="E439" s="120"/>
      <c r="F439" s="562"/>
      <c r="G439" s="563"/>
      <c r="H439" s="563"/>
      <c r="I439" s="563"/>
      <c r="J439" s="562"/>
      <c r="K439" s="564"/>
      <c r="L439" s="564"/>
      <c r="M439" s="122"/>
      <c r="N439" s="122"/>
      <c r="O439" s="121"/>
      <c r="P439" s="122"/>
      <c r="Q439" s="124"/>
      <c r="R439" s="124"/>
      <c r="S439" s="124"/>
      <c r="T439" s="124"/>
      <c r="U439" s="127"/>
      <c r="V439" s="127"/>
      <c r="W439" s="127"/>
      <c r="X439" s="127"/>
      <c r="Y439" s="364"/>
      <c r="Z439" s="364"/>
      <c r="AA439" s="364"/>
      <c r="AB439" s="364"/>
    </row>
    <row r="440" spans="2:28" ht="12.75" customHeight="1" x14ac:dyDescent="0.2">
      <c r="B440" s="120"/>
      <c r="C440" s="481"/>
      <c r="D440" s="375"/>
      <c r="E440" s="376"/>
      <c r="F440" s="562"/>
      <c r="G440" s="563"/>
      <c r="H440" s="563"/>
      <c r="I440" s="562"/>
      <c r="J440" s="562"/>
      <c r="K440" s="564"/>
      <c r="L440" s="564"/>
      <c r="M440" s="121"/>
      <c r="N440" s="121"/>
      <c r="O440" s="121"/>
      <c r="P440" s="122"/>
      <c r="Q440" s="123"/>
      <c r="R440" s="123"/>
      <c r="S440" s="124"/>
      <c r="T440" s="124"/>
      <c r="U440" s="127"/>
      <c r="V440" s="127"/>
      <c r="W440" s="127"/>
      <c r="X440" s="127"/>
      <c r="Y440" s="364"/>
      <c r="Z440" s="364"/>
      <c r="AA440" s="364"/>
      <c r="AB440" s="364"/>
    </row>
    <row r="441" spans="2:28" ht="12.75" customHeight="1" x14ac:dyDescent="0.2">
      <c r="B441" s="120"/>
      <c r="C441" s="481"/>
      <c r="D441" s="120"/>
      <c r="E441" s="120"/>
      <c r="F441" s="562"/>
      <c r="G441" s="563"/>
      <c r="H441" s="563"/>
      <c r="I441" s="563"/>
      <c r="J441" s="562"/>
      <c r="K441" s="564"/>
      <c r="L441" s="564"/>
      <c r="M441" s="122"/>
      <c r="N441" s="122"/>
      <c r="O441" s="121"/>
      <c r="P441" s="122"/>
      <c r="Q441" s="124"/>
      <c r="R441" s="124"/>
      <c r="S441" s="124"/>
      <c r="T441" s="124"/>
      <c r="U441" s="127"/>
      <c r="V441" s="127"/>
      <c r="W441" s="127"/>
      <c r="X441" s="127"/>
      <c r="Y441" s="364"/>
      <c r="Z441" s="364"/>
      <c r="AA441" s="364"/>
      <c r="AB441" s="364"/>
    </row>
    <row r="442" spans="2:28" ht="12.75" customHeight="1" x14ac:dyDescent="0.2">
      <c r="B442" s="120"/>
      <c r="C442" s="481"/>
      <c r="D442" s="120"/>
      <c r="E442" s="120"/>
      <c r="F442" s="562"/>
      <c r="G442" s="563"/>
      <c r="H442" s="563"/>
      <c r="I442" s="563"/>
      <c r="J442" s="562"/>
      <c r="K442" s="564"/>
      <c r="L442" s="564"/>
      <c r="M442" s="122"/>
      <c r="N442" s="122"/>
      <c r="O442" s="121"/>
      <c r="P442" s="122"/>
      <c r="Q442" s="124"/>
      <c r="R442" s="124"/>
      <c r="S442" s="124"/>
      <c r="T442" s="124"/>
      <c r="U442" s="127"/>
      <c r="V442" s="127"/>
      <c r="W442" s="127"/>
      <c r="X442" s="127"/>
      <c r="Y442" s="364"/>
      <c r="Z442" s="364"/>
      <c r="AA442" s="364"/>
      <c r="AB442" s="364"/>
    </row>
    <row r="443" spans="2:28" ht="12.75" customHeight="1" x14ac:dyDescent="0.2">
      <c r="B443" s="120"/>
      <c r="C443" s="481"/>
      <c r="D443" s="120"/>
      <c r="E443" s="120"/>
      <c r="F443" s="562"/>
      <c r="G443" s="563"/>
      <c r="H443" s="563"/>
      <c r="I443" s="562"/>
      <c r="J443" s="562"/>
      <c r="K443" s="564"/>
      <c r="L443" s="564"/>
      <c r="M443" s="122"/>
      <c r="N443" s="122"/>
      <c r="O443" s="121"/>
      <c r="P443" s="122"/>
      <c r="Q443" s="124"/>
      <c r="R443" s="124"/>
      <c r="S443" s="124"/>
      <c r="T443" s="124"/>
      <c r="U443" s="127"/>
      <c r="V443" s="127"/>
      <c r="W443" s="127"/>
      <c r="X443" s="127"/>
      <c r="Y443" s="364"/>
      <c r="Z443" s="364"/>
      <c r="AA443" s="364"/>
      <c r="AB443" s="364"/>
    </row>
    <row r="444" spans="2:28" ht="12.75" customHeight="1" x14ac:dyDescent="0.2">
      <c r="B444" s="120"/>
      <c r="C444" s="481"/>
      <c r="D444" s="120"/>
      <c r="E444" s="120"/>
      <c r="F444" s="562"/>
      <c r="G444" s="563"/>
      <c r="H444" s="563"/>
      <c r="I444" s="562"/>
      <c r="J444" s="562"/>
      <c r="K444" s="564"/>
      <c r="L444" s="564"/>
      <c r="M444" s="122"/>
      <c r="N444" s="122"/>
      <c r="O444" s="121"/>
      <c r="P444" s="122"/>
      <c r="Q444" s="124"/>
      <c r="R444" s="124"/>
      <c r="S444" s="124"/>
      <c r="T444" s="124"/>
      <c r="U444" s="127"/>
      <c r="V444" s="127"/>
      <c r="W444" s="127"/>
      <c r="X444" s="127"/>
      <c r="Y444" s="364"/>
      <c r="Z444" s="364"/>
      <c r="AA444" s="364"/>
      <c r="AB444" s="364"/>
    </row>
    <row r="445" spans="2:28" ht="12.75" customHeight="1" x14ac:dyDescent="0.2">
      <c r="B445" s="120"/>
      <c r="C445" s="481"/>
      <c r="D445" s="120"/>
      <c r="E445" s="120"/>
      <c r="F445" s="562"/>
      <c r="G445" s="562"/>
      <c r="H445" s="562"/>
      <c r="I445" s="562"/>
      <c r="J445" s="562"/>
      <c r="K445" s="564"/>
      <c r="L445" s="564"/>
      <c r="M445" s="122"/>
      <c r="N445" s="122"/>
      <c r="O445" s="121"/>
      <c r="P445" s="122"/>
      <c r="Q445" s="124"/>
      <c r="R445" s="124"/>
      <c r="S445" s="124"/>
      <c r="T445" s="124"/>
      <c r="U445" s="127"/>
      <c r="V445" s="127"/>
      <c r="W445" s="127"/>
      <c r="X445" s="127"/>
      <c r="Y445" s="364"/>
      <c r="Z445" s="364"/>
      <c r="AA445" s="364"/>
      <c r="AB445" s="364"/>
    </row>
    <row r="446" spans="2:28" ht="12.75" customHeight="1" x14ac:dyDescent="0.2">
      <c r="B446" s="120"/>
      <c r="C446" s="481"/>
      <c r="D446" s="375"/>
      <c r="E446" s="376"/>
      <c r="F446" s="562"/>
      <c r="G446" s="563"/>
      <c r="H446" s="563"/>
      <c r="I446" s="562"/>
      <c r="J446" s="562"/>
      <c r="K446" s="564"/>
      <c r="L446" s="564"/>
      <c r="M446" s="121"/>
      <c r="N446" s="121"/>
      <c r="O446" s="121"/>
      <c r="P446" s="122"/>
      <c r="Q446" s="124"/>
      <c r="R446" s="124"/>
      <c r="S446" s="124"/>
      <c r="T446" s="124"/>
      <c r="U446" s="127"/>
      <c r="V446" s="127"/>
      <c r="W446" s="127"/>
      <c r="X446" s="127"/>
      <c r="Y446" s="364"/>
      <c r="Z446" s="364"/>
      <c r="AA446" s="364"/>
      <c r="AB446" s="364"/>
    </row>
    <row r="447" spans="2:28" ht="12.75" customHeight="1" x14ac:dyDescent="0.2">
      <c r="B447" s="120"/>
      <c r="C447" s="481"/>
      <c r="D447" s="120"/>
      <c r="E447" s="120"/>
      <c r="F447" s="562"/>
      <c r="G447" s="563"/>
      <c r="H447" s="563"/>
      <c r="I447" s="562"/>
      <c r="J447" s="562"/>
      <c r="K447" s="564"/>
      <c r="L447" s="564"/>
      <c r="M447" s="122"/>
      <c r="N447" s="122"/>
      <c r="O447" s="121"/>
      <c r="P447" s="122"/>
      <c r="Q447" s="124"/>
      <c r="R447" s="124"/>
      <c r="S447" s="124"/>
      <c r="T447" s="124"/>
      <c r="U447" s="127"/>
      <c r="V447" s="127"/>
      <c r="W447" s="127"/>
      <c r="X447" s="127"/>
      <c r="Y447" s="364"/>
      <c r="Z447" s="364"/>
      <c r="AA447" s="364"/>
      <c r="AB447" s="364"/>
    </row>
    <row r="448" spans="2:28" ht="12.75" customHeight="1" x14ac:dyDescent="0.2">
      <c r="B448" s="120"/>
      <c r="C448" s="481"/>
      <c r="D448" s="120"/>
      <c r="E448" s="120"/>
      <c r="F448" s="562"/>
      <c r="G448" s="562"/>
      <c r="H448" s="562"/>
      <c r="I448" s="562"/>
      <c r="J448" s="562"/>
      <c r="K448" s="564"/>
      <c r="L448" s="564"/>
      <c r="M448" s="122"/>
      <c r="N448" s="122"/>
      <c r="O448" s="121"/>
      <c r="P448" s="122"/>
      <c r="Q448" s="124"/>
      <c r="R448" s="124"/>
      <c r="S448" s="124"/>
      <c r="T448" s="124"/>
      <c r="U448" s="127"/>
      <c r="V448" s="127"/>
      <c r="W448" s="127"/>
      <c r="X448" s="127"/>
      <c r="Y448" s="364"/>
      <c r="Z448" s="364"/>
      <c r="AA448" s="364"/>
      <c r="AB448" s="364"/>
    </row>
    <row r="449" spans="2:28" ht="12.75" customHeight="1" x14ac:dyDescent="0.2">
      <c r="B449" s="120"/>
      <c r="C449" s="481"/>
      <c r="D449" s="120"/>
      <c r="E449" s="120"/>
      <c r="F449" s="562"/>
      <c r="G449" s="563"/>
      <c r="H449" s="563"/>
      <c r="I449" s="563"/>
      <c r="J449" s="562"/>
      <c r="K449" s="564"/>
      <c r="L449" s="564"/>
      <c r="M449" s="122"/>
      <c r="N449" s="122"/>
      <c r="O449" s="121"/>
      <c r="P449" s="122"/>
      <c r="Q449" s="124"/>
      <c r="R449" s="124"/>
      <c r="S449" s="124"/>
      <c r="T449" s="124"/>
      <c r="U449" s="127"/>
      <c r="V449" s="127"/>
      <c r="W449" s="127"/>
      <c r="X449" s="127"/>
      <c r="Y449" s="364"/>
      <c r="Z449" s="364"/>
      <c r="AA449" s="364"/>
      <c r="AB449" s="364"/>
    </row>
    <row r="450" spans="2:28" ht="12.75" customHeight="1" x14ac:dyDescent="0.2">
      <c r="B450" s="120"/>
      <c r="C450" s="481"/>
      <c r="D450" s="120"/>
      <c r="E450" s="120"/>
      <c r="F450" s="562"/>
      <c r="G450" s="563"/>
      <c r="H450" s="563"/>
      <c r="I450" s="563"/>
      <c r="J450" s="562"/>
      <c r="K450" s="564"/>
      <c r="L450" s="564"/>
      <c r="M450" s="122"/>
      <c r="N450" s="122"/>
      <c r="O450" s="121"/>
      <c r="P450" s="122"/>
      <c r="Q450" s="124"/>
      <c r="R450" s="124"/>
      <c r="S450" s="124"/>
      <c r="T450" s="124"/>
      <c r="U450" s="127"/>
      <c r="V450" s="127"/>
      <c r="W450" s="127"/>
      <c r="X450" s="127"/>
      <c r="Y450" s="364"/>
      <c r="Z450" s="364"/>
      <c r="AA450" s="364"/>
      <c r="AB450" s="364"/>
    </row>
    <row r="451" spans="2:28" ht="12.75" customHeight="1" x14ac:dyDescent="0.2">
      <c r="B451" s="120"/>
      <c r="C451" s="481"/>
      <c r="D451" s="120"/>
      <c r="E451" s="120"/>
      <c r="F451" s="562"/>
      <c r="G451" s="563"/>
      <c r="H451" s="563"/>
      <c r="I451" s="563"/>
      <c r="J451" s="562"/>
      <c r="K451" s="564"/>
      <c r="L451" s="564"/>
      <c r="M451" s="122"/>
      <c r="N451" s="122"/>
      <c r="O451" s="121"/>
      <c r="P451" s="122"/>
      <c r="Q451" s="124"/>
      <c r="R451" s="124"/>
      <c r="S451" s="124"/>
      <c r="T451" s="124"/>
      <c r="U451" s="127"/>
      <c r="V451" s="127"/>
      <c r="W451" s="127"/>
      <c r="X451" s="127"/>
      <c r="Y451" s="364"/>
      <c r="Z451" s="364"/>
      <c r="AA451" s="364"/>
      <c r="AB451" s="364"/>
    </row>
    <row r="452" spans="2:28" ht="12.75" customHeight="1" x14ac:dyDescent="0.2">
      <c r="B452" s="120"/>
      <c r="C452" s="481"/>
      <c r="D452" s="120"/>
      <c r="E452" s="120"/>
      <c r="F452" s="562"/>
      <c r="G452" s="563"/>
      <c r="H452" s="563"/>
      <c r="I452" s="563"/>
      <c r="J452" s="562"/>
      <c r="K452" s="564"/>
      <c r="L452" s="564"/>
      <c r="M452" s="122"/>
      <c r="N452" s="122"/>
      <c r="O452" s="121"/>
      <c r="P452" s="122"/>
      <c r="Q452" s="124"/>
      <c r="R452" s="124"/>
      <c r="S452" s="124"/>
      <c r="T452" s="124"/>
      <c r="U452" s="127"/>
      <c r="V452" s="127"/>
      <c r="W452" s="127"/>
      <c r="X452" s="127"/>
      <c r="Y452" s="364"/>
      <c r="Z452" s="364"/>
      <c r="AA452" s="364"/>
      <c r="AB452" s="364"/>
    </row>
    <row r="453" spans="2:28" ht="12.75" customHeight="1" x14ac:dyDescent="0.2">
      <c r="B453" s="120"/>
      <c r="C453" s="481"/>
      <c r="D453" s="120"/>
      <c r="E453" s="120"/>
      <c r="F453" s="562"/>
      <c r="G453" s="563"/>
      <c r="H453" s="563"/>
      <c r="I453" s="563"/>
      <c r="J453" s="562"/>
      <c r="K453" s="564"/>
      <c r="L453" s="564"/>
      <c r="M453" s="122"/>
      <c r="N453" s="122"/>
      <c r="O453" s="121"/>
      <c r="P453" s="122"/>
      <c r="Q453" s="124"/>
      <c r="R453" s="124"/>
      <c r="S453" s="124"/>
      <c r="T453" s="124"/>
      <c r="U453" s="127"/>
      <c r="V453" s="127"/>
      <c r="W453" s="127"/>
      <c r="X453" s="127"/>
      <c r="Y453" s="364"/>
      <c r="Z453" s="364"/>
      <c r="AA453" s="364"/>
      <c r="AB453" s="364"/>
    </row>
    <row r="454" spans="2:28" ht="12.75" customHeight="1" x14ac:dyDescent="0.2">
      <c r="B454" s="120"/>
      <c r="C454" s="481"/>
      <c r="D454" s="120"/>
      <c r="E454" s="120"/>
      <c r="F454" s="562"/>
      <c r="G454" s="563"/>
      <c r="H454" s="563"/>
      <c r="I454" s="563"/>
      <c r="J454" s="562"/>
      <c r="K454" s="564"/>
      <c r="L454" s="564"/>
      <c r="M454" s="122"/>
      <c r="N454" s="122"/>
      <c r="O454" s="121"/>
      <c r="P454" s="122"/>
      <c r="Q454" s="124"/>
      <c r="R454" s="124"/>
      <c r="S454" s="124"/>
      <c r="T454" s="124"/>
      <c r="U454" s="127"/>
      <c r="V454" s="127"/>
      <c r="W454" s="127"/>
      <c r="X454" s="127"/>
      <c r="Y454" s="364"/>
      <c r="Z454" s="364"/>
      <c r="AA454" s="364"/>
      <c r="AB454" s="364"/>
    </row>
    <row r="455" spans="2:28" ht="12.75" customHeight="1" x14ac:dyDescent="0.2">
      <c r="B455" s="120"/>
      <c r="C455" s="481"/>
      <c r="D455" s="120"/>
      <c r="E455" s="120"/>
      <c r="F455" s="562"/>
      <c r="G455" s="563"/>
      <c r="H455" s="563"/>
      <c r="I455" s="563"/>
      <c r="J455" s="562"/>
      <c r="K455" s="564"/>
      <c r="L455" s="564"/>
      <c r="M455" s="122"/>
      <c r="N455" s="122"/>
      <c r="O455" s="121"/>
      <c r="P455" s="122"/>
      <c r="Q455" s="124"/>
      <c r="R455" s="124"/>
      <c r="S455" s="124"/>
      <c r="T455" s="124"/>
      <c r="U455" s="127"/>
      <c r="V455" s="127"/>
      <c r="W455" s="127"/>
      <c r="X455" s="127"/>
      <c r="Y455" s="364"/>
      <c r="Z455" s="364"/>
      <c r="AA455" s="364"/>
      <c r="AB455" s="364"/>
    </row>
    <row r="456" spans="2:28" ht="12.75" customHeight="1" x14ac:dyDescent="0.2">
      <c r="B456" s="120"/>
      <c r="C456" s="481"/>
      <c r="D456" s="120"/>
      <c r="E456" s="120"/>
      <c r="F456" s="562"/>
      <c r="G456" s="563"/>
      <c r="H456" s="563"/>
      <c r="I456" s="563"/>
      <c r="J456" s="562"/>
      <c r="K456" s="564"/>
      <c r="L456" s="564"/>
      <c r="M456" s="122"/>
      <c r="N456" s="122"/>
      <c r="O456" s="121"/>
      <c r="P456" s="122"/>
      <c r="Q456" s="124"/>
      <c r="R456" s="124"/>
      <c r="S456" s="124"/>
      <c r="T456" s="124"/>
      <c r="U456" s="127"/>
      <c r="V456" s="127"/>
      <c r="W456" s="127"/>
      <c r="X456" s="127"/>
      <c r="Y456" s="364"/>
      <c r="Z456" s="364"/>
      <c r="AA456" s="364"/>
      <c r="AB456" s="364"/>
    </row>
    <row r="457" spans="2:28" ht="12.75" customHeight="1" x14ac:dyDescent="0.2">
      <c r="B457" s="120"/>
      <c r="C457" s="481"/>
      <c r="D457" s="120"/>
      <c r="E457" s="120"/>
      <c r="F457" s="562"/>
      <c r="G457" s="563"/>
      <c r="H457" s="563"/>
      <c r="I457" s="563"/>
      <c r="J457" s="562"/>
      <c r="K457" s="564"/>
      <c r="L457" s="564"/>
      <c r="M457" s="122"/>
      <c r="N457" s="122"/>
      <c r="O457" s="121"/>
      <c r="P457" s="122"/>
      <c r="Q457" s="124"/>
      <c r="R457" s="124"/>
      <c r="S457" s="124"/>
      <c r="T457" s="124"/>
      <c r="U457" s="127"/>
      <c r="V457" s="127"/>
      <c r="W457" s="127"/>
      <c r="X457" s="127"/>
      <c r="Y457" s="364"/>
      <c r="Z457" s="364"/>
      <c r="AA457" s="364"/>
      <c r="AB457" s="364"/>
    </row>
    <row r="458" spans="2:28" ht="12.75" customHeight="1" x14ac:dyDescent="0.2">
      <c r="B458" s="120"/>
      <c r="C458" s="481"/>
      <c r="D458" s="120"/>
      <c r="E458" s="120"/>
      <c r="F458" s="562"/>
      <c r="G458" s="563"/>
      <c r="H458" s="563"/>
      <c r="I458" s="563"/>
      <c r="J458" s="562"/>
      <c r="K458" s="564"/>
      <c r="L458" s="564"/>
      <c r="M458" s="122"/>
      <c r="N458" s="122"/>
      <c r="O458" s="121"/>
      <c r="P458" s="122"/>
      <c r="Q458" s="124"/>
      <c r="R458" s="124"/>
      <c r="S458" s="124"/>
      <c r="T458" s="124"/>
      <c r="U458" s="127"/>
      <c r="V458" s="127"/>
      <c r="W458" s="127"/>
      <c r="X458" s="127"/>
      <c r="Y458" s="364"/>
      <c r="Z458" s="364"/>
      <c r="AA458" s="364"/>
      <c r="AB458" s="364"/>
    </row>
    <row r="459" spans="2:28" ht="12.75" customHeight="1" x14ac:dyDescent="0.2">
      <c r="B459" s="120"/>
      <c r="C459" s="481"/>
      <c r="D459" s="120"/>
      <c r="E459" s="120"/>
      <c r="F459" s="562"/>
      <c r="G459" s="563"/>
      <c r="H459" s="563"/>
      <c r="I459" s="563"/>
      <c r="J459" s="562"/>
      <c r="K459" s="564"/>
      <c r="L459" s="564"/>
      <c r="M459" s="122"/>
      <c r="N459" s="122"/>
      <c r="O459" s="121"/>
      <c r="P459" s="122"/>
      <c r="Q459" s="124"/>
      <c r="R459" s="124"/>
      <c r="S459" s="124"/>
      <c r="T459" s="124"/>
      <c r="U459" s="127"/>
      <c r="V459" s="127"/>
      <c r="W459" s="127"/>
      <c r="X459" s="127"/>
      <c r="Y459" s="364"/>
      <c r="Z459" s="364"/>
      <c r="AA459" s="364"/>
      <c r="AB459" s="364"/>
    </row>
    <row r="460" spans="2:28" ht="12.75" customHeight="1" x14ac:dyDescent="0.2">
      <c r="B460" s="120"/>
      <c r="C460" s="481"/>
      <c r="D460" s="120"/>
      <c r="E460" s="120"/>
      <c r="F460" s="562"/>
      <c r="G460" s="563"/>
      <c r="H460" s="563"/>
      <c r="I460" s="563"/>
      <c r="J460" s="562"/>
      <c r="K460" s="564"/>
      <c r="L460" s="564"/>
      <c r="M460" s="122"/>
      <c r="N460" s="122"/>
      <c r="O460" s="121"/>
      <c r="P460" s="122"/>
      <c r="Q460" s="124"/>
      <c r="R460" s="124"/>
      <c r="S460" s="124"/>
      <c r="T460" s="124"/>
      <c r="U460" s="127"/>
      <c r="V460" s="127"/>
      <c r="W460" s="127"/>
      <c r="X460" s="127"/>
      <c r="Y460" s="364"/>
      <c r="Z460" s="364"/>
      <c r="AA460" s="364"/>
      <c r="AB460" s="364"/>
    </row>
    <row r="461" spans="2:28" ht="12.75" customHeight="1" x14ac:dyDescent="0.2">
      <c r="B461" s="120"/>
      <c r="C461" s="481"/>
      <c r="D461" s="375"/>
      <c r="E461" s="376"/>
      <c r="F461" s="562"/>
      <c r="G461" s="563"/>
      <c r="H461" s="563"/>
      <c r="I461" s="563"/>
      <c r="J461" s="562"/>
      <c r="K461" s="564"/>
      <c r="L461" s="564"/>
      <c r="M461" s="121"/>
      <c r="N461" s="121"/>
      <c r="O461" s="121"/>
      <c r="P461" s="122"/>
      <c r="Q461" s="123"/>
      <c r="R461" s="123"/>
      <c r="S461" s="124"/>
      <c r="T461" s="124"/>
      <c r="U461" s="127"/>
      <c r="V461" s="127"/>
      <c r="W461" s="127"/>
      <c r="X461" s="127"/>
      <c r="Y461" s="364"/>
      <c r="Z461" s="364"/>
      <c r="AA461" s="364"/>
      <c r="AB461" s="364"/>
    </row>
    <row r="462" spans="2:28" ht="12.75" customHeight="1" x14ac:dyDescent="0.2">
      <c r="B462" s="120"/>
      <c r="C462" s="481"/>
      <c r="D462" s="120"/>
      <c r="E462" s="120"/>
      <c r="F462" s="562"/>
      <c r="G462" s="563"/>
      <c r="H462" s="563"/>
      <c r="I462" s="563"/>
      <c r="J462" s="562"/>
      <c r="K462" s="564"/>
      <c r="L462" s="564"/>
      <c r="M462" s="122"/>
      <c r="N462" s="122"/>
      <c r="O462" s="121"/>
      <c r="P462" s="122"/>
      <c r="Q462" s="124"/>
      <c r="R462" s="124"/>
      <c r="S462" s="124"/>
      <c r="T462" s="124"/>
      <c r="U462" s="127"/>
      <c r="V462" s="127"/>
      <c r="W462" s="127"/>
      <c r="X462" s="127"/>
      <c r="Y462" s="364"/>
      <c r="Z462" s="364"/>
      <c r="AA462" s="364"/>
      <c r="AB462" s="364"/>
    </row>
    <row r="463" spans="2:28" ht="12.75" customHeight="1" x14ac:dyDescent="0.2">
      <c r="B463" s="120"/>
      <c r="C463" s="481"/>
      <c r="D463" s="120"/>
      <c r="E463" s="120"/>
      <c r="F463" s="562"/>
      <c r="G463" s="563"/>
      <c r="H463" s="563"/>
      <c r="I463" s="563"/>
      <c r="J463" s="562"/>
      <c r="K463" s="564"/>
      <c r="L463" s="564"/>
      <c r="M463" s="122"/>
      <c r="N463" s="122"/>
      <c r="O463" s="121"/>
      <c r="P463" s="122"/>
      <c r="Q463" s="124"/>
      <c r="R463" s="124"/>
      <c r="S463" s="124"/>
      <c r="T463" s="124"/>
      <c r="U463" s="127"/>
      <c r="V463" s="127"/>
      <c r="W463" s="127"/>
      <c r="X463" s="127"/>
      <c r="Y463" s="364"/>
      <c r="Z463" s="364"/>
      <c r="AA463" s="364"/>
      <c r="AB463" s="364"/>
    </row>
    <row r="464" spans="2:28" ht="12.75" customHeight="1" x14ac:dyDescent="0.2">
      <c r="B464" s="120"/>
      <c r="C464" s="481"/>
      <c r="D464" s="120"/>
      <c r="E464" s="120"/>
      <c r="F464" s="562"/>
      <c r="G464" s="563"/>
      <c r="H464" s="563"/>
      <c r="I464" s="563"/>
      <c r="J464" s="562"/>
      <c r="K464" s="564"/>
      <c r="L464" s="564"/>
      <c r="M464" s="122"/>
      <c r="N464" s="122"/>
      <c r="O464" s="121"/>
      <c r="P464" s="122"/>
      <c r="Q464" s="124"/>
      <c r="R464" s="124"/>
      <c r="S464" s="124"/>
      <c r="T464" s="124"/>
      <c r="U464" s="127"/>
      <c r="V464" s="127"/>
      <c r="W464" s="127"/>
      <c r="X464" s="127"/>
      <c r="Y464" s="364"/>
      <c r="Z464" s="364"/>
      <c r="AA464" s="364"/>
      <c r="AB464" s="364"/>
    </row>
    <row r="465" spans="2:28" ht="12.75" customHeight="1" x14ac:dyDescent="0.2">
      <c r="B465" s="120"/>
      <c r="C465" s="481"/>
      <c r="D465" s="120"/>
      <c r="E465" s="120"/>
      <c r="F465" s="562"/>
      <c r="G465" s="563"/>
      <c r="H465" s="563"/>
      <c r="I465" s="563"/>
      <c r="J465" s="562"/>
      <c r="K465" s="564"/>
      <c r="L465" s="564"/>
      <c r="M465" s="122"/>
      <c r="N465" s="122"/>
      <c r="O465" s="121"/>
      <c r="P465" s="122"/>
      <c r="Q465" s="124"/>
      <c r="R465" s="124"/>
      <c r="S465" s="124"/>
      <c r="T465" s="124"/>
      <c r="U465" s="127"/>
      <c r="V465" s="127"/>
      <c r="W465" s="127"/>
      <c r="X465" s="127"/>
      <c r="Y465" s="364"/>
      <c r="Z465" s="364"/>
      <c r="AA465" s="364"/>
      <c r="AB465" s="364"/>
    </row>
    <row r="466" spans="2:28" ht="12.75" customHeight="1" x14ac:dyDescent="0.2">
      <c r="B466" s="120"/>
      <c r="C466" s="481"/>
      <c r="D466" s="120"/>
      <c r="E466" s="120"/>
      <c r="F466" s="562"/>
      <c r="G466" s="563"/>
      <c r="H466" s="563"/>
      <c r="I466" s="563"/>
      <c r="J466" s="562"/>
      <c r="K466" s="564"/>
      <c r="L466" s="564"/>
      <c r="M466" s="122"/>
      <c r="N466" s="122"/>
      <c r="O466" s="121"/>
      <c r="P466" s="122"/>
      <c r="Q466" s="124"/>
      <c r="R466" s="124"/>
      <c r="S466" s="124"/>
      <c r="T466" s="124"/>
      <c r="U466" s="127"/>
      <c r="V466" s="127"/>
      <c r="W466" s="127"/>
      <c r="X466" s="127"/>
      <c r="Y466" s="364"/>
      <c r="Z466" s="364"/>
      <c r="AA466" s="364"/>
      <c r="AB466" s="364"/>
    </row>
    <row r="467" spans="2:28" ht="12.75" customHeight="1" x14ac:dyDescent="0.2">
      <c r="B467" s="120"/>
      <c r="C467" s="481"/>
      <c r="D467" s="120"/>
      <c r="E467" s="120"/>
      <c r="F467" s="562"/>
      <c r="G467" s="563"/>
      <c r="H467" s="563"/>
      <c r="I467" s="563"/>
      <c r="J467" s="562"/>
      <c r="K467" s="564"/>
      <c r="L467" s="564"/>
      <c r="M467" s="122"/>
      <c r="N467" s="122"/>
      <c r="O467" s="121"/>
      <c r="P467" s="122"/>
      <c r="Q467" s="124"/>
      <c r="R467" s="124"/>
      <c r="S467" s="124"/>
      <c r="T467" s="124"/>
      <c r="U467" s="127"/>
      <c r="V467" s="127"/>
      <c r="W467" s="127"/>
      <c r="X467" s="127"/>
      <c r="Y467" s="364"/>
      <c r="Z467" s="364"/>
      <c r="AA467" s="364"/>
      <c r="AB467" s="364"/>
    </row>
    <row r="468" spans="2:28" ht="12.75" customHeight="1" x14ac:dyDescent="0.2">
      <c r="B468" s="120"/>
      <c r="C468" s="481"/>
      <c r="D468" s="120"/>
      <c r="E468" s="120"/>
      <c r="F468" s="562"/>
      <c r="G468" s="563"/>
      <c r="H468" s="563"/>
      <c r="I468" s="563"/>
      <c r="J468" s="562"/>
      <c r="K468" s="564"/>
      <c r="L468" s="564"/>
      <c r="M468" s="122"/>
      <c r="N468" s="122"/>
      <c r="O468" s="121"/>
      <c r="P468" s="122"/>
      <c r="Q468" s="124"/>
      <c r="R468" s="124"/>
      <c r="S468" s="124"/>
      <c r="T468" s="124"/>
      <c r="U468" s="127"/>
      <c r="V468" s="127"/>
      <c r="W468" s="127"/>
      <c r="X468" s="127"/>
      <c r="Y468" s="364"/>
      <c r="Z468" s="364"/>
      <c r="AA468" s="364"/>
      <c r="AB468" s="364"/>
    </row>
    <row r="469" spans="2:28" ht="12.75" customHeight="1" x14ac:dyDescent="0.2">
      <c r="B469" s="120"/>
      <c r="C469" s="481"/>
      <c r="D469" s="120"/>
      <c r="E469" s="120"/>
      <c r="F469" s="562"/>
      <c r="G469" s="563"/>
      <c r="H469" s="563"/>
      <c r="I469" s="563"/>
      <c r="J469" s="562"/>
      <c r="K469" s="564"/>
      <c r="L469" s="564"/>
      <c r="M469" s="122"/>
      <c r="N469" s="122"/>
      <c r="O469" s="121"/>
      <c r="P469" s="122"/>
      <c r="Q469" s="124"/>
      <c r="R469" s="124"/>
      <c r="S469" s="124"/>
      <c r="T469" s="124"/>
      <c r="U469" s="127"/>
      <c r="V469" s="127"/>
      <c r="W469" s="127"/>
      <c r="X469" s="127"/>
      <c r="Y469" s="364"/>
      <c r="Z469" s="364"/>
      <c r="AA469" s="364"/>
      <c r="AB469" s="364"/>
    </row>
    <row r="470" spans="2:28" ht="12.75" customHeight="1" x14ac:dyDescent="0.2">
      <c r="B470" s="120"/>
      <c r="C470" s="481"/>
      <c r="D470" s="120"/>
      <c r="E470" s="120"/>
      <c r="F470" s="562"/>
      <c r="G470" s="563"/>
      <c r="H470" s="563"/>
      <c r="I470" s="563"/>
      <c r="J470" s="562"/>
      <c r="K470" s="564"/>
      <c r="L470" s="564"/>
      <c r="M470" s="122"/>
      <c r="N470" s="122"/>
      <c r="O470" s="121"/>
      <c r="P470" s="122"/>
      <c r="Q470" s="124"/>
      <c r="R470" s="124"/>
      <c r="S470" s="124"/>
      <c r="T470" s="124"/>
      <c r="U470" s="127"/>
      <c r="V470" s="127"/>
      <c r="W470" s="127"/>
      <c r="X470" s="127"/>
      <c r="Y470" s="364"/>
      <c r="Z470" s="364"/>
      <c r="AA470" s="364"/>
      <c r="AB470" s="364"/>
    </row>
    <row r="471" spans="2:28" ht="12.75" customHeight="1" x14ac:dyDescent="0.2">
      <c r="B471" s="120"/>
      <c r="C471" s="481"/>
      <c r="D471" s="120"/>
      <c r="E471" s="120"/>
      <c r="F471" s="562"/>
      <c r="G471" s="563"/>
      <c r="H471" s="563"/>
      <c r="I471" s="563"/>
      <c r="J471" s="562"/>
      <c r="K471" s="564"/>
      <c r="L471" s="564"/>
      <c r="M471" s="122"/>
      <c r="N471" s="122"/>
      <c r="O471" s="121"/>
      <c r="P471" s="122"/>
      <c r="Q471" s="124"/>
      <c r="R471" s="124"/>
      <c r="S471" s="124"/>
      <c r="T471" s="124"/>
      <c r="U471" s="127"/>
      <c r="V471" s="127"/>
      <c r="W471" s="127"/>
      <c r="X471" s="127"/>
      <c r="Y471" s="364"/>
      <c r="Z471" s="364"/>
      <c r="AA471" s="364"/>
      <c r="AB471" s="364"/>
    </row>
    <row r="472" spans="2:28" ht="12.75" customHeight="1" x14ac:dyDescent="0.2">
      <c r="B472" s="120"/>
      <c r="C472" s="481"/>
      <c r="D472" s="120"/>
      <c r="E472" s="120"/>
      <c r="F472" s="562"/>
      <c r="G472" s="563"/>
      <c r="H472" s="563"/>
      <c r="I472" s="563"/>
      <c r="J472" s="562"/>
      <c r="K472" s="564"/>
      <c r="L472" s="564"/>
      <c r="M472" s="122"/>
      <c r="N472" s="122"/>
      <c r="O472" s="121"/>
      <c r="P472" s="122"/>
      <c r="Q472" s="124"/>
      <c r="R472" s="124"/>
      <c r="S472" s="124"/>
      <c r="T472" s="124"/>
      <c r="U472" s="127"/>
      <c r="V472" s="127"/>
      <c r="W472" s="127"/>
      <c r="X472" s="127"/>
      <c r="Y472" s="364"/>
      <c r="Z472" s="364"/>
      <c r="AA472" s="364"/>
      <c r="AB472" s="364"/>
    </row>
    <row r="473" spans="2:28" ht="12.75" customHeight="1" x14ac:dyDescent="0.2">
      <c r="B473" s="120"/>
      <c r="C473" s="481"/>
      <c r="D473" s="375"/>
      <c r="E473" s="376"/>
      <c r="F473" s="562"/>
      <c r="G473" s="563"/>
      <c r="H473" s="563"/>
      <c r="I473" s="563"/>
      <c r="J473" s="562"/>
      <c r="K473" s="564"/>
      <c r="L473" s="564"/>
      <c r="M473" s="121"/>
      <c r="N473" s="121"/>
      <c r="O473" s="121"/>
      <c r="P473" s="122"/>
      <c r="Q473" s="123"/>
      <c r="R473" s="123"/>
      <c r="S473" s="124"/>
      <c r="T473" s="124"/>
      <c r="U473" s="127"/>
      <c r="V473" s="127"/>
      <c r="W473" s="127"/>
      <c r="X473" s="127"/>
      <c r="Y473" s="364"/>
      <c r="Z473" s="364"/>
      <c r="AA473" s="364"/>
      <c r="AB473" s="364"/>
    </row>
    <row r="474" spans="2:28" ht="12.75" customHeight="1" x14ac:dyDescent="0.2">
      <c r="B474" s="120"/>
      <c r="C474" s="481"/>
      <c r="D474" s="120"/>
      <c r="E474" s="120"/>
      <c r="F474" s="562"/>
      <c r="G474" s="563"/>
      <c r="H474" s="563"/>
      <c r="I474" s="563"/>
      <c r="J474" s="562"/>
      <c r="K474" s="564"/>
      <c r="L474" s="564"/>
      <c r="M474" s="122"/>
      <c r="N474" s="122"/>
      <c r="O474" s="121"/>
      <c r="P474" s="122"/>
      <c r="Q474" s="124"/>
      <c r="R474" s="124"/>
      <c r="S474" s="124"/>
      <c r="T474" s="124"/>
      <c r="U474" s="127"/>
      <c r="V474" s="127"/>
      <c r="W474" s="127"/>
      <c r="X474" s="127"/>
      <c r="Y474" s="364"/>
      <c r="Z474" s="364"/>
      <c r="AA474" s="364"/>
      <c r="AB474" s="364"/>
    </row>
    <row r="475" spans="2:28" ht="12.75" customHeight="1" x14ac:dyDescent="0.2">
      <c r="B475" s="120"/>
      <c r="C475" s="481"/>
      <c r="D475" s="120"/>
      <c r="E475" s="120"/>
      <c r="F475" s="562"/>
      <c r="G475" s="563"/>
      <c r="H475" s="563"/>
      <c r="I475" s="563"/>
      <c r="J475" s="562"/>
      <c r="K475" s="564"/>
      <c r="L475" s="564"/>
      <c r="M475" s="122"/>
      <c r="N475" s="122"/>
      <c r="O475" s="121"/>
      <c r="P475" s="122"/>
      <c r="Q475" s="124"/>
      <c r="R475" s="124"/>
      <c r="S475" s="124"/>
      <c r="T475" s="124"/>
      <c r="U475" s="127"/>
      <c r="V475" s="127"/>
      <c r="W475" s="127"/>
      <c r="X475" s="127"/>
      <c r="Y475" s="364"/>
      <c r="Z475" s="364"/>
      <c r="AA475" s="364"/>
      <c r="AB475" s="364"/>
    </row>
    <row r="476" spans="2:28" ht="12.75" customHeight="1" x14ac:dyDescent="0.2">
      <c r="B476" s="120"/>
      <c r="C476" s="481"/>
      <c r="D476" s="120"/>
      <c r="E476" s="120"/>
      <c r="F476" s="562"/>
      <c r="G476" s="563"/>
      <c r="H476" s="563"/>
      <c r="I476" s="562"/>
      <c r="J476" s="562"/>
      <c r="K476" s="564"/>
      <c r="L476" s="564"/>
      <c r="M476" s="122"/>
      <c r="N476" s="122"/>
      <c r="O476" s="121"/>
      <c r="P476" s="122"/>
      <c r="Q476" s="124"/>
      <c r="R476" s="124"/>
      <c r="S476" s="124"/>
      <c r="T476" s="124"/>
      <c r="U476" s="127"/>
      <c r="V476" s="127"/>
      <c r="W476" s="127"/>
      <c r="X476" s="127"/>
      <c r="Y476" s="364"/>
      <c r="Z476" s="364"/>
      <c r="AA476" s="364"/>
      <c r="AB476" s="364"/>
    </row>
    <row r="477" spans="2:28" ht="12.75" customHeight="1" x14ac:dyDescent="0.2">
      <c r="B477" s="120"/>
      <c r="C477" s="481"/>
      <c r="D477" s="375"/>
      <c r="E477" s="376"/>
      <c r="F477" s="562"/>
      <c r="G477" s="563"/>
      <c r="H477" s="563"/>
      <c r="I477" s="562"/>
      <c r="J477" s="562"/>
      <c r="K477" s="564"/>
      <c r="L477" s="564"/>
      <c r="M477" s="121"/>
      <c r="N477" s="121"/>
      <c r="O477" s="121"/>
      <c r="P477" s="122"/>
      <c r="Q477" s="124"/>
      <c r="R477" s="124"/>
      <c r="S477" s="124"/>
      <c r="T477" s="124"/>
      <c r="U477" s="127"/>
      <c r="V477" s="127"/>
      <c r="W477" s="127"/>
      <c r="X477" s="127"/>
      <c r="Y477" s="364"/>
      <c r="Z477" s="364"/>
      <c r="AA477" s="364"/>
      <c r="AB477" s="364"/>
    </row>
    <row r="478" spans="2:28" ht="12.75" customHeight="1" x14ac:dyDescent="0.2">
      <c r="B478" s="120"/>
      <c r="C478" s="481"/>
      <c r="D478" s="120"/>
      <c r="E478" s="120"/>
      <c r="F478" s="562"/>
      <c r="G478" s="563"/>
      <c r="H478" s="563"/>
      <c r="I478" s="563"/>
      <c r="J478" s="562"/>
      <c r="K478" s="564"/>
      <c r="L478" s="564"/>
      <c r="M478" s="122"/>
      <c r="N478" s="122"/>
      <c r="O478" s="121"/>
      <c r="P478" s="122"/>
      <c r="Q478" s="124"/>
      <c r="R478" s="124"/>
      <c r="S478" s="124"/>
      <c r="T478" s="124"/>
      <c r="U478" s="127"/>
      <c r="V478" s="127"/>
      <c r="W478" s="127"/>
      <c r="X478" s="127"/>
      <c r="Y478" s="364"/>
      <c r="Z478" s="364"/>
      <c r="AA478" s="364"/>
      <c r="AB478" s="364"/>
    </row>
    <row r="479" spans="2:28" ht="12.75" customHeight="1" x14ac:dyDescent="0.2">
      <c r="B479" s="120"/>
      <c r="C479" s="481"/>
      <c r="D479" s="120"/>
      <c r="E479" s="120"/>
      <c r="F479" s="562"/>
      <c r="G479" s="563"/>
      <c r="H479" s="563"/>
      <c r="I479" s="563"/>
      <c r="J479" s="562"/>
      <c r="K479" s="564"/>
      <c r="L479" s="564"/>
      <c r="M479" s="122"/>
      <c r="N479" s="122"/>
      <c r="O479" s="121"/>
      <c r="P479" s="122"/>
      <c r="Q479" s="124"/>
      <c r="R479" s="124"/>
      <c r="S479" s="124"/>
      <c r="T479" s="124"/>
      <c r="U479" s="127"/>
      <c r="V479" s="127"/>
      <c r="W479" s="127"/>
      <c r="X479" s="127"/>
      <c r="Y479" s="364"/>
      <c r="Z479" s="364"/>
      <c r="AA479" s="364"/>
      <c r="AB479" s="364"/>
    </row>
    <row r="480" spans="2:28" ht="12.75" customHeight="1" x14ac:dyDescent="0.2">
      <c r="B480" s="120"/>
      <c r="C480" s="481"/>
      <c r="D480" s="375"/>
      <c r="E480" s="376"/>
      <c r="F480" s="562"/>
      <c r="G480" s="563"/>
      <c r="H480" s="563"/>
      <c r="I480" s="563"/>
      <c r="J480" s="562"/>
      <c r="K480" s="564"/>
      <c r="L480" s="564"/>
      <c r="M480" s="121"/>
      <c r="N480" s="121"/>
      <c r="O480" s="121"/>
      <c r="P480" s="122"/>
      <c r="Q480" s="123"/>
      <c r="R480" s="123"/>
      <c r="S480" s="124"/>
      <c r="T480" s="124"/>
      <c r="U480" s="127"/>
      <c r="V480" s="127"/>
      <c r="W480" s="127"/>
      <c r="X480" s="127"/>
      <c r="Y480" s="364"/>
      <c r="Z480" s="364"/>
      <c r="AA480" s="364"/>
      <c r="AB480" s="364"/>
    </row>
    <row r="481" spans="2:28" ht="12.75" customHeight="1" x14ac:dyDescent="0.2">
      <c r="B481" s="120"/>
      <c r="C481" s="481"/>
      <c r="D481" s="120"/>
      <c r="E481" s="120"/>
      <c r="F481" s="562"/>
      <c r="G481" s="563"/>
      <c r="H481" s="563"/>
      <c r="I481" s="563"/>
      <c r="J481" s="562"/>
      <c r="K481" s="564"/>
      <c r="L481" s="564"/>
      <c r="M481" s="122"/>
      <c r="N481" s="122"/>
      <c r="O481" s="121"/>
      <c r="P481" s="122"/>
      <c r="Q481" s="124"/>
      <c r="R481" s="124"/>
      <c r="S481" s="124"/>
      <c r="T481" s="124"/>
      <c r="U481" s="127"/>
      <c r="V481" s="127"/>
      <c r="W481" s="127"/>
      <c r="X481" s="127"/>
      <c r="Y481" s="364"/>
      <c r="Z481" s="364"/>
      <c r="AA481" s="364"/>
      <c r="AB481" s="364"/>
    </row>
    <row r="482" spans="2:28" ht="12.75" customHeight="1" x14ac:dyDescent="0.2">
      <c r="B482" s="120"/>
      <c r="C482" s="481"/>
      <c r="D482" s="120"/>
      <c r="E482" s="120"/>
      <c r="F482" s="562"/>
      <c r="G482" s="562"/>
      <c r="H482" s="563"/>
      <c r="I482" s="563"/>
      <c r="J482" s="562"/>
      <c r="K482" s="564"/>
      <c r="L482" s="564"/>
      <c r="M482" s="122"/>
      <c r="N482" s="122"/>
      <c r="O482" s="121"/>
      <c r="P482" s="122"/>
      <c r="Q482" s="124"/>
      <c r="R482" s="124"/>
      <c r="S482" s="124"/>
      <c r="T482" s="124"/>
      <c r="U482" s="127"/>
      <c r="V482" s="127"/>
      <c r="W482" s="127"/>
      <c r="X482" s="127"/>
      <c r="Y482" s="364"/>
      <c r="Z482" s="364"/>
      <c r="AA482" s="364"/>
      <c r="AB482" s="364"/>
    </row>
    <row r="483" spans="2:28" ht="12.75" customHeight="1" x14ac:dyDescent="0.2">
      <c r="B483" s="120"/>
      <c r="C483" s="481"/>
      <c r="D483" s="120"/>
      <c r="E483" s="120"/>
      <c r="F483" s="562"/>
      <c r="G483" s="563"/>
      <c r="H483" s="563"/>
      <c r="I483" s="562"/>
      <c r="J483" s="562"/>
      <c r="K483" s="564"/>
      <c r="L483" s="564"/>
      <c r="M483" s="122"/>
      <c r="N483" s="122"/>
      <c r="O483" s="121"/>
      <c r="P483" s="122"/>
      <c r="Q483" s="124"/>
      <c r="R483" s="124"/>
      <c r="S483" s="124"/>
      <c r="T483" s="124"/>
      <c r="U483" s="127"/>
      <c r="V483" s="127"/>
      <c r="W483" s="127"/>
      <c r="X483" s="127"/>
      <c r="Y483" s="364"/>
      <c r="Z483" s="364"/>
      <c r="AA483" s="364"/>
      <c r="AB483" s="364"/>
    </row>
    <row r="484" spans="2:28" ht="12.75" customHeight="1" x14ac:dyDescent="0.2">
      <c r="B484" s="120"/>
      <c r="C484" s="481"/>
      <c r="D484" s="120"/>
      <c r="E484" s="120"/>
      <c r="F484" s="562"/>
      <c r="G484" s="563"/>
      <c r="H484" s="563"/>
      <c r="I484" s="562"/>
      <c r="J484" s="562"/>
      <c r="K484" s="564"/>
      <c r="L484" s="564"/>
      <c r="M484" s="122"/>
      <c r="N484" s="122"/>
      <c r="O484" s="121"/>
      <c r="P484" s="122"/>
      <c r="Q484" s="124"/>
      <c r="R484" s="124"/>
      <c r="S484" s="124"/>
      <c r="T484" s="124"/>
      <c r="U484" s="127"/>
      <c r="V484" s="127"/>
      <c r="W484" s="127"/>
      <c r="X484" s="127"/>
      <c r="Y484" s="364"/>
      <c r="Z484" s="364"/>
      <c r="AA484" s="364"/>
      <c r="AB484" s="364"/>
    </row>
    <row r="485" spans="2:28" ht="12.75" customHeight="1" x14ac:dyDescent="0.2">
      <c r="B485" s="120"/>
      <c r="C485" s="481"/>
      <c r="D485" s="120"/>
      <c r="E485" s="120"/>
      <c r="F485" s="563"/>
      <c r="G485" s="563"/>
      <c r="H485" s="563"/>
      <c r="I485" s="562"/>
      <c r="J485" s="562"/>
      <c r="K485" s="564"/>
      <c r="L485" s="564"/>
      <c r="M485" s="122"/>
      <c r="N485" s="122"/>
      <c r="O485" s="121"/>
      <c r="P485" s="122"/>
      <c r="Q485" s="124"/>
      <c r="R485" s="124"/>
      <c r="S485" s="124"/>
      <c r="T485" s="124"/>
      <c r="U485" s="127"/>
      <c r="V485" s="127"/>
      <c r="W485" s="127"/>
      <c r="X485" s="127"/>
      <c r="Y485" s="364"/>
      <c r="Z485" s="364"/>
      <c r="AA485" s="364"/>
      <c r="AB485" s="364"/>
    </row>
    <row r="486" spans="2:28" ht="12.75" customHeight="1" x14ac:dyDescent="0.2">
      <c r="B486" s="120"/>
      <c r="C486" s="481"/>
      <c r="D486" s="120"/>
      <c r="E486" s="120"/>
      <c r="F486" s="562"/>
      <c r="G486" s="563"/>
      <c r="H486" s="563"/>
      <c r="I486" s="562"/>
      <c r="J486" s="562"/>
      <c r="K486" s="564"/>
      <c r="L486" s="564"/>
      <c r="M486" s="122"/>
      <c r="N486" s="122"/>
      <c r="O486" s="121"/>
      <c r="P486" s="122"/>
      <c r="Q486" s="124"/>
      <c r="R486" s="124"/>
      <c r="S486" s="124"/>
      <c r="T486" s="124"/>
      <c r="U486" s="127"/>
      <c r="V486" s="127"/>
      <c r="W486" s="127"/>
      <c r="X486" s="127"/>
      <c r="Y486" s="364"/>
      <c r="Z486" s="364"/>
      <c r="AA486" s="364"/>
      <c r="AB486" s="364"/>
    </row>
    <row r="487" spans="2:28" ht="12.75" customHeight="1" x14ac:dyDescent="0.2">
      <c r="B487" s="120"/>
      <c r="C487" s="481"/>
      <c r="D487" s="120"/>
      <c r="E487" s="120"/>
      <c r="F487" s="562"/>
      <c r="G487" s="563"/>
      <c r="H487" s="563"/>
      <c r="I487" s="563"/>
      <c r="J487" s="562"/>
      <c r="K487" s="564"/>
      <c r="L487" s="564"/>
      <c r="M487" s="122"/>
      <c r="N487" s="122"/>
      <c r="O487" s="121"/>
      <c r="P487" s="122"/>
      <c r="Q487" s="124"/>
      <c r="R487" s="124"/>
      <c r="S487" s="124"/>
      <c r="T487" s="124"/>
      <c r="U487" s="127"/>
      <c r="V487" s="127"/>
      <c r="W487" s="127"/>
      <c r="X487" s="127"/>
      <c r="Y487" s="364"/>
      <c r="Z487" s="364"/>
      <c r="AA487" s="364"/>
      <c r="AB487" s="364"/>
    </row>
    <row r="488" spans="2:28" ht="12.75" customHeight="1" x14ac:dyDescent="0.2">
      <c r="B488" s="120"/>
      <c r="C488" s="481"/>
      <c r="D488" s="120"/>
      <c r="E488" s="120"/>
      <c r="F488" s="120"/>
      <c r="G488" s="120"/>
      <c r="H488" s="120"/>
      <c r="I488" s="120"/>
      <c r="J488" s="120"/>
      <c r="K488" s="120"/>
      <c r="L488" s="120"/>
      <c r="M488" s="122"/>
      <c r="N488" s="122"/>
      <c r="O488" s="121"/>
      <c r="P488" s="122"/>
      <c r="Q488" s="124"/>
      <c r="R488" s="124"/>
      <c r="S488" s="124"/>
      <c r="T488" s="124"/>
      <c r="U488" s="127"/>
      <c r="V488" s="127"/>
      <c r="W488" s="127"/>
      <c r="X488" s="127"/>
      <c r="Y488" s="364"/>
      <c r="Z488" s="364"/>
      <c r="AA488" s="364"/>
      <c r="AB488" s="364"/>
    </row>
    <row r="489" spans="2:28" ht="12.75" customHeight="1" x14ac:dyDescent="0.2">
      <c r="B489" s="120"/>
      <c r="C489" s="481"/>
      <c r="D489" s="120"/>
      <c r="E489" s="120"/>
      <c r="F489" s="120"/>
      <c r="G489" s="120"/>
      <c r="H489" s="120"/>
      <c r="I489" s="120"/>
      <c r="J489" s="120"/>
      <c r="K489" s="120"/>
      <c r="L489" s="120"/>
      <c r="M489" s="122"/>
      <c r="N489" s="122"/>
      <c r="O489" s="121"/>
      <c r="P489" s="122"/>
      <c r="Q489" s="124"/>
      <c r="R489" s="124"/>
      <c r="S489" s="124"/>
      <c r="T489" s="124"/>
      <c r="U489" s="127"/>
      <c r="V489" s="127"/>
      <c r="W489" s="127"/>
      <c r="X489" s="127"/>
      <c r="Y489" s="364"/>
      <c r="Z489" s="364"/>
      <c r="AA489" s="364"/>
      <c r="AB489" s="364"/>
    </row>
    <row r="490" spans="2:28" ht="12.75" customHeight="1" x14ac:dyDescent="0.2">
      <c r="B490" s="120"/>
      <c r="C490" s="481"/>
      <c r="D490" s="120"/>
      <c r="E490" s="120"/>
      <c r="F490" s="120"/>
      <c r="G490" s="120"/>
      <c r="H490" s="120"/>
      <c r="I490" s="120"/>
      <c r="J490" s="120"/>
      <c r="K490" s="120"/>
      <c r="L490" s="120"/>
      <c r="M490" s="122"/>
      <c r="N490" s="122"/>
      <c r="O490" s="121"/>
      <c r="P490" s="122"/>
      <c r="Q490" s="124"/>
      <c r="R490" s="124"/>
      <c r="S490" s="124"/>
      <c r="T490" s="124"/>
      <c r="U490" s="127"/>
      <c r="V490" s="127"/>
      <c r="W490" s="127"/>
      <c r="X490" s="127"/>
      <c r="Y490" s="364"/>
      <c r="Z490" s="364"/>
      <c r="AA490" s="364"/>
      <c r="AB490" s="364"/>
    </row>
    <row r="491" spans="2:28" ht="12.75" customHeight="1" x14ac:dyDescent="0.2">
      <c r="B491" s="120"/>
      <c r="C491" s="481"/>
      <c r="D491" s="120"/>
      <c r="E491" s="120"/>
      <c r="F491" s="120"/>
      <c r="G491" s="120"/>
      <c r="H491" s="120"/>
      <c r="I491" s="120"/>
      <c r="J491" s="120"/>
      <c r="K491" s="120"/>
      <c r="L491" s="120"/>
      <c r="M491" s="122"/>
      <c r="N491" s="122"/>
      <c r="O491" s="121"/>
      <c r="P491" s="122"/>
      <c r="Q491" s="124"/>
      <c r="R491" s="124"/>
      <c r="S491" s="124"/>
      <c r="T491" s="124"/>
      <c r="U491" s="127"/>
      <c r="V491" s="127"/>
      <c r="W491" s="127"/>
      <c r="X491" s="127"/>
      <c r="Y491" s="364"/>
      <c r="Z491" s="364"/>
      <c r="AA491" s="364"/>
      <c r="AB491" s="364"/>
    </row>
    <row r="492" spans="2:28" ht="12.75" customHeight="1" x14ac:dyDescent="0.2">
      <c r="B492" s="120"/>
      <c r="C492" s="481"/>
      <c r="D492" s="375"/>
      <c r="E492" s="376"/>
      <c r="F492" s="120"/>
      <c r="G492" s="120"/>
      <c r="H492" s="120"/>
      <c r="I492" s="120"/>
      <c r="J492" s="120"/>
      <c r="K492" s="120"/>
      <c r="L492" s="120"/>
      <c r="M492" s="122"/>
      <c r="N492" s="122"/>
      <c r="O492" s="121"/>
      <c r="P492" s="122"/>
      <c r="Q492" s="124"/>
      <c r="R492" s="124"/>
      <c r="S492" s="124"/>
      <c r="T492" s="124"/>
      <c r="U492" s="127"/>
      <c r="V492" s="127"/>
      <c r="W492" s="127"/>
      <c r="X492" s="127"/>
      <c r="Y492" s="364"/>
      <c r="Z492" s="364"/>
      <c r="AA492" s="364"/>
      <c r="AB492" s="364"/>
    </row>
    <row r="493" spans="2:28" ht="12.75" customHeight="1" x14ac:dyDescent="0.2">
      <c r="B493" s="120"/>
      <c r="C493" s="481"/>
      <c r="D493" s="375"/>
      <c r="E493" s="376"/>
      <c r="F493" s="120"/>
      <c r="G493" s="120"/>
      <c r="H493" s="120"/>
      <c r="I493" s="120"/>
      <c r="J493" s="120"/>
      <c r="K493" s="120"/>
      <c r="L493" s="120"/>
      <c r="M493" s="121"/>
      <c r="N493" s="121"/>
      <c r="O493" s="121"/>
      <c r="P493" s="122"/>
      <c r="Q493" s="123"/>
      <c r="R493" s="123"/>
      <c r="S493" s="124"/>
      <c r="T493" s="124"/>
      <c r="U493" s="127"/>
      <c r="V493" s="127"/>
      <c r="W493" s="127"/>
      <c r="X493" s="127"/>
      <c r="Y493" s="364"/>
      <c r="Z493" s="364"/>
      <c r="AA493" s="364"/>
      <c r="AB493" s="364"/>
    </row>
    <row r="494" spans="2:28" ht="12.75" customHeight="1" x14ac:dyDescent="0.2">
      <c r="B494" s="120"/>
      <c r="C494" s="481"/>
      <c r="D494" s="120"/>
      <c r="E494" s="120"/>
      <c r="F494" s="120"/>
      <c r="G494" s="120"/>
      <c r="H494" s="120"/>
      <c r="I494" s="120"/>
      <c r="J494" s="120"/>
      <c r="K494" s="120"/>
      <c r="L494" s="120"/>
      <c r="M494" s="122"/>
      <c r="N494" s="122"/>
      <c r="O494" s="121"/>
      <c r="P494" s="122"/>
      <c r="Q494" s="124"/>
      <c r="R494" s="124"/>
      <c r="S494" s="124"/>
      <c r="T494" s="124"/>
      <c r="U494" s="127"/>
      <c r="V494" s="127"/>
      <c r="W494" s="127"/>
      <c r="X494" s="127"/>
      <c r="Y494" s="364"/>
      <c r="Z494" s="364"/>
      <c r="AA494" s="364"/>
      <c r="AB494" s="364"/>
    </row>
    <row r="495" spans="2:28" ht="12.75" customHeight="1" x14ac:dyDescent="0.2">
      <c r="B495" s="120"/>
      <c r="C495" s="481"/>
      <c r="D495" s="120"/>
      <c r="E495" s="120"/>
      <c r="F495" s="120"/>
      <c r="G495" s="120"/>
      <c r="H495" s="120"/>
      <c r="I495" s="120"/>
      <c r="J495" s="120"/>
      <c r="K495" s="120"/>
      <c r="L495" s="120"/>
      <c r="M495" s="122"/>
      <c r="N495" s="122"/>
      <c r="O495" s="121"/>
      <c r="P495" s="122"/>
      <c r="Q495" s="124"/>
      <c r="R495" s="124"/>
      <c r="S495" s="124"/>
      <c r="T495" s="124"/>
      <c r="U495" s="127"/>
      <c r="V495" s="127"/>
      <c r="W495" s="127"/>
      <c r="X495" s="127"/>
      <c r="Y495" s="364"/>
      <c r="Z495" s="364"/>
      <c r="AA495" s="364"/>
      <c r="AB495" s="364"/>
    </row>
    <row r="496" spans="2:28" ht="12.75" customHeight="1" x14ac:dyDescent="0.2">
      <c r="B496" s="120"/>
      <c r="C496" s="481"/>
      <c r="D496" s="120"/>
      <c r="E496" s="120"/>
      <c r="F496" s="120"/>
      <c r="G496" s="120"/>
      <c r="H496" s="120"/>
      <c r="I496" s="120"/>
      <c r="J496" s="120"/>
      <c r="K496" s="120"/>
      <c r="L496" s="120"/>
      <c r="M496" s="122"/>
      <c r="N496" s="122"/>
      <c r="O496" s="121"/>
      <c r="P496" s="122"/>
      <c r="Q496" s="124"/>
      <c r="R496" s="124"/>
      <c r="S496" s="124"/>
      <c r="T496" s="124"/>
      <c r="U496" s="127"/>
      <c r="V496" s="127"/>
      <c r="W496" s="127"/>
      <c r="X496" s="127"/>
      <c r="Y496" s="364"/>
      <c r="Z496" s="364"/>
      <c r="AA496" s="364"/>
      <c r="AB496" s="364"/>
    </row>
    <row r="497" spans="2:28" ht="12.75" customHeight="1" x14ac:dyDescent="0.2">
      <c r="B497" s="120"/>
      <c r="C497" s="481"/>
      <c r="D497" s="120"/>
      <c r="E497" s="120"/>
      <c r="F497" s="120"/>
      <c r="G497" s="120"/>
      <c r="H497" s="120"/>
      <c r="I497" s="120"/>
      <c r="J497" s="120"/>
      <c r="K497" s="120"/>
      <c r="L497" s="120"/>
      <c r="M497" s="122"/>
      <c r="N497" s="122"/>
      <c r="O497" s="121"/>
      <c r="P497" s="122"/>
      <c r="Q497" s="124"/>
      <c r="R497" s="124"/>
      <c r="S497" s="124"/>
      <c r="T497" s="124"/>
      <c r="U497" s="127"/>
      <c r="V497" s="127"/>
      <c r="W497" s="127"/>
      <c r="X497" s="127"/>
      <c r="Y497" s="364"/>
      <c r="Z497" s="364"/>
      <c r="AA497" s="364"/>
      <c r="AB497" s="364"/>
    </row>
    <row r="498" spans="2:28" ht="12.75" customHeight="1" x14ac:dyDescent="0.2">
      <c r="B498" s="120"/>
      <c r="C498" s="481"/>
      <c r="D498" s="120"/>
      <c r="E498" s="120"/>
      <c r="F498" s="120"/>
      <c r="G498" s="120"/>
      <c r="H498" s="120"/>
      <c r="I498" s="120"/>
      <c r="J498" s="120"/>
      <c r="K498" s="120"/>
      <c r="L498" s="120"/>
      <c r="M498" s="122"/>
      <c r="N498" s="122"/>
      <c r="O498" s="121"/>
      <c r="P498" s="122"/>
      <c r="Q498" s="124"/>
      <c r="R498" s="124"/>
      <c r="S498" s="124"/>
      <c r="T498" s="124"/>
      <c r="U498" s="127"/>
      <c r="V498" s="127"/>
      <c r="W498" s="127"/>
      <c r="X498" s="127"/>
      <c r="Y498" s="364"/>
      <c r="Z498" s="364"/>
      <c r="AA498" s="364"/>
      <c r="AB498" s="364"/>
    </row>
    <row r="499" spans="2:28" ht="12.75" customHeight="1" x14ac:dyDescent="0.2">
      <c r="B499" s="120"/>
      <c r="C499" s="481"/>
      <c r="D499" s="120"/>
      <c r="E499" s="120"/>
      <c r="F499" s="120"/>
      <c r="G499" s="120"/>
      <c r="H499" s="120"/>
      <c r="I499" s="120"/>
      <c r="J499" s="120"/>
      <c r="K499" s="120"/>
      <c r="L499" s="120"/>
      <c r="M499" s="122"/>
      <c r="N499" s="122"/>
      <c r="O499" s="121"/>
      <c r="P499" s="122"/>
      <c r="Q499" s="124"/>
      <c r="R499" s="124"/>
      <c r="S499" s="124"/>
      <c r="T499" s="124"/>
      <c r="U499" s="127"/>
      <c r="V499" s="127"/>
      <c r="W499" s="127"/>
      <c r="X499" s="127"/>
      <c r="Y499" s="364"/>
      <c r="Z499" s="364"/>
      <c r="AA499" s="364"/>
      <c r="AB499" s="364"/>
    </row>
    <row r="500" spans="2:28" ht="12.75" customHeight="1" x14ac:dyDescent="0.2">
      <c r="B500" s="120"/>
      <c r="C500" s="481"/>
      <c r="D500" s="120"/>
      <c r="E500" s="120"/>
      <c r="F500" s="120"/>
      <c r="G500" s="120"/>
      <c r="H500" s="120"/>
      <c r="I500" s="120"/>
      <c r="J500" s="120"/>
      <c r="K500" s="120"/>
      <c r="L500" s="120"/>
      <c r="M500" s="122"/>
      <c r="N500" s="122"/>
      <c r="O500" s="121"/>
      <c r="P500" s="122"/>
      <c r="Q500" s="124"/>
      <c r="R500" s="124"/>
      <c r="S500" s="124"/>
      <c r="T500" s="124"/>
      <c r="U500" s="127"/>
      <c r="V500" s="127"/>
      <c r="W500" s="127"/>
      <c r="X500" s="127"/>
      <c r="Y500" s="364"/>
      <c r="Z500" s="364"/>
      <c r="AA500" s="364"/>
      <c r="AB500" s="364"/>
    </row>
    <row r="501" spans="2:28" ht="12.75" customHeight="1" x14ac:dyDescent="0.2">
      <c r="B501" s="120"/>
      <c r="C501" s="481"/>
      <c r="D501" s="375"/>
      <c r="E501" s="376"/>
      <c r="F501" s="120"/>
      <c r="G501" s="120"/>
      <c r="H501" s="120"/>
      <c r="I501" s="120"/>
      <c r="J501" s="120"/>
      <c r="K501" s="120"/>
      <c r="L501" s="120"/>
      <c r="M501" s="121"/>
      <c r="N501" s="121"/>
      <c r="O501" s="121"/>
      <c r="P501" s="122"/>
      <c r="Q501" s="123"/>
      <c r="R501" s="123"/>
      <c r="S501" s="124"/>
      <c r="T501" s="124"/>
      <c r="U501" s="127"/>
      <c r="V501" s="127"/>
      <c r="W501" s="127"/>
      <c r="X501" s="127"/>
      <c r="Y501" s="364"/>
      <c r="Z501" s="364"/>
      <c r="AA501" s="364"/>
      <c r="AB501" s="364"/>
    </row>
    <row r="502" spans="2:28" ht="12.75" customHeight="1" x14ac:dyDescent="0.2">
      <c r="B502" s="120"/>
      <c r="C502" s="481"/>
      <c r="D502" s="375"/>
      <c r="E502" s="376"/>
      <c r="F502" s="120"/>
      <c r="G502" s="120"/>
      <c r="H502" s="120"/>
      <c r="I502" s="120"/>
      <c r="J502" s="120"/>
      <c r="K502" s="120"/>
      <c r="L502" s="120"/>
      <c r="M502" s="121"/>
      <c r="N502" s="121"/>
      <c r="O502" s="121"/>
      <c r="P502" s="122"/>
      <c r="Q502" s="124"/>
      <c r="R502" s="124"/>
      <c r="S502" s="124"/>
      <c r="T502" s="124"/>
      <c r="U502" s="127"/>
      <c r="V502" s="127"/>
      <c r="W502" s="127"/>
      <c r="X502" s="127"/>
      <c r="Y502" s="364"/>
      <c r="Z502" s="364"/>
      <c r="AA502" s="364"/>
      <c r="AB502" s="364"/>
    </row>
    <row r="503" spans="2:28" ht="12.75" customHeight="1" x14ac:dyDescent="0.2">
      <c r="B503" s="120"/>
      <c r="C503" s="481"/>
      <c r="D503" s="120"/>
      <c r="E503" s="120"/>
      <c r="F503" s="120"/>
      <c r="G503" s="120"/>
      <c r="H503" s="120"/>
      <c r="I503" s="120"/>
      <c r="J503" s="120"/>
      <c r="K503" s="120"/>
      <c r="L503" s="120"/>
      <c r="M503" s="122"/>
      <c r="N503" s="122"/>
      <c r="O503" s="121"/>
      <c r="P503" s="122"/>
      <c r="Q503" s="124"/>
      <c r="R503" s="124"/>
      <c r="S503" s="124"/>
      <c r="T503" s="124"/>
      <c r="U503" s="127"/>
      <c r="V503" s="127"/>
      <c r="W503" s="127"/>
      <c r="X503" s="127"/>
      <c r="Y503" s="364"/>
      <c r="Z503" s="364"/>
      <c r="AA503" s="364"/>
      <c r="AB503" s="364"/>
    </row>
    <row r="504" spans="2:28" ht="12.75" customHeight="1" x14ac:dyDescent="0.2">
      <c r="B504" s="120"/>
      <c r="C504" s="481"/>
      <c r="D504" s="120"/>
      <c r="E504" s="120"/>
      <c r="F504" s="120"/>
      <c r="G504" s="120"/>
      <c r="H504" s="120"/>
      <c r="I504" s="120"/>
      <c r="J504" s="120"/>
      <c r="K504" s="120"/>
      <c r="L504" s="120"/>
      <c r="M504" s="122"/>
      <c r="N504" s="122"/>
      <c r="O504" s="121"/>
      <c r="P504" s="122"/>
      <c r="Q504" s="124"/>
      <c r="R504" s="124"/>
      <c r="S504" s="124"/>
      <c r="T504" s="124"/>
      <c r="U504" s="127"/>
      <c r="V504" s="127"/>
      <c r="W504" s="127"/>
      <c r="X504" s="127"/>
      <c r="Y504" s="364"/>
      <c r="Z504" s="364"/>
      <c r="AA504" s="364"/>
      <c r="AB504" s="364"/>
    </row>
    <row r="505" spans="2:28" ht="12.75" customHeight="1" x14ac:dyDescent="0.2">
      <c r="B505" s="120"/>
      <c r="C505" s="481"/>
      <c r="D505" s="120"/>
      <c r="E505" s="120"/>
      <c r="F505" s="120"/>
      <c r="G505" s="120"/>
      <c r="H505" s="120"/>
      <c r="I505" s="120"/>
      <c r="J505" s="120"/>
      <c r="K505" s="120"/>
      <c r="L505" s="120"/>
      <c r="M505" s="122"/>
      <c r="N505" s="122"/>
      <c r="O505" s="121"/>
      <c r="P505" s="122"/>
      <c r="Q505" s="124"/>
      <c r="R505" s="124"/>
      <c r="S505" s="124"/>
      <c r="T505" s="124"/>
      <c r="U505" s="127"/>
      <c r="V505" s="127"/>
      <c r="W505" s="127"/>
      <c r="X505" s="127"/>
      <c r="Y505" s="364"/>
      <c r="Z505" s="364"/>
      <c r="AA505" s="364"/>
      <c r="AB505" s="364"/>
    </row>
    <row r="506" spans="2:28" ht="12.75" customHeight="1" x14ac:dyDescent="0.2">
      <c r="B506" s="120"/>
      <c r="C506" s="481"/>
      <c r="D506" s="120"/>
      <c r="E506" s="120"/>
      <c r="F506" s="120"/>
      <c r="G506" s="120"/>
      <c r="H506" s="120"/>
      <c r="I506" s="120"/>
      <c r="J506" s="120"/>
      <c r="K506" s="120"/>
      <c r="L506" s="120"/>
      <c r="M506" s="122"/>
      <c r="N506" s="122"/>
      <c r="O506" s="121"/>
      <c r="P506" s="122"/>
      <c r="Q506" s="124"/>
      <c r="R506" s="124"/>
      <c r="S506" s="124"/>
      <c r="T506" s="124"/>
      <c r="U506" s="127"/>
      <c r="V506" s="127"/>
      <c r="W506" s="127"/>
      <c r="X506" s="127"/>
      <c r="Y506" s="364"/>
      <c r="Z506" s="364"/>
      <c r="AA506" s="364"/>
      <c r="AB506" s="364"/>
    </row>
    <row r="507" spans="2:28" ht="12.75" customHeight="1" x14ac:dyDescent="0.2">
      <c r="B507" s="120"/>
      <c r="C507" s="481"/>
      <c r="D507" s="120"/>
      <c r="E507" s="120"/>
      <c r="F507" s="120"/>
      <c r="G507" s="120"/>
      <c r="H507" s="120"/>
      <c r="I507" s="120"/>
      <c r="J507" s="120"/>
      <c r="K507" s="120"/>
      <c r="L507" s="120"/>
      <c r="M507" s="122"/>
      <c r="N507" s="122"/>
      <c r="O507" s="121"/>
      <c r="P507" s="122"/>
      <c r="Q507" s="124"/>
      <c r="R507" s="124"/>
      <c r="S507" s="124"/>
      <c r="T507" s="124"/>
      <c r="U507" s="127"/>
      <c r="V507" s="127"/>
      <c r="W507" s="127"/>
      <c r="X507" s="127"/>
      <c r="Y507" s="364"/>
      <c r="Z507" s="364"/>
      <c r="AA507" s="364"/>
      <c r="AB507" s="364"/>
    </row>
    <row r="508" spans="2:28" ht="12.75" customHeight="1" x14ac:dyDescent="0.2">
      <c r="B508" s="120"/>
      <c r="C508" s="481"/>
      <c r="D508" s="120"/>
      <c r="E508" s="120"/>
      <c r="F508" s="120"/>
      <c r="G508" s="120"/>
      <c r="H508" s="120"/>
      <c r="I508" s="120"/>
      <c r="J508" s="120"/>
      <c r="K508" s="120"/>
      <c r="L508" s="120"/>
      <c r="M508" s="122"/>
      <c r="N508" s="122"/>
      <c r="O508" s="121"/>
      <c r="P508" s="122"/>
      <c r="Q508" s="124"/>
      <c r="R508" s="124"/>
      <c r="S508" s="124"/>
      <c r="T508" s="124"/>
      <c r="U508" s="127"/>
      <c r="V508" s="127"/>
      <c r="W508" s="127"/>
      <c r="X508" s="127"/>
      <c r="Y508" s="364"/>
      <c r="Z508" s="364"/>
      <c r="AA508" s="364"/>
      <c r="AB508" s="364"/>
    </row>
    <row r="509" spans="2:28" ht="12.75" customHeight="1" x14ac:dyDescent="0.2">
      <c r="B509" s="120"/>
      <c r="C509" s="481"/>
      <c r="D509" s="120"/>
      <c r="E509" s="120"/>
      <c r="F509" s="120"/>
      <c r="G509" s="120"/>
      <c r="H509" s="120"/>
      <c r="I509" s="120"/>
      <c r="J509" s="120"/>
      <c r="K509" s="120"/>
      <c r="L509" s="120"/>
      <c r="M509" s="122"/>
      <c r="N509" s="122"/>
      <c r="O509" s="121"/>
      <c r="P509" s="122"/>
      <c r="Q509" s="124"/>
      <c r="R509" s="124"/>
      <c r="S509" s="124"/>
      <c r="T509" s="124"/>
      <c r="U509" s="127"/>
      <c r="V509" s="127"/>
      <c r="W509" s="127"/>
      <c r="X509" s="127"/>
      <c r="Y509" s="364"/>
      <c r="Z509" s="364"/>
      <c r="AA509" s="364"/>
      <c r="AB509" s="364"/>
    </row>
    <row r="510" spans="2:28" ht="12.75" customHeight="1" x14ac:dyDescent="0.2">
      <c r="B510" s="120"/>
      <c r="C510" s="481"/>
      <c r="D510" s="120"/>
      <c r="E510" s="120"/>
      <c r="F510" s="120"/>
      <c r="G510" s="120"/>
      <c r="H510" s="120"/>
      <c r="I510" s="120"/>
      <c r="J510" s="120"/>
      <c r="K510" s="120"/>
      <c r="L510" s="120"/>
      <c r="M510" s="122"/>
      <c r="N510" s="122"/>
      <c r="O510" s="121"/>
      <c r="P510" s="122"/>
      <c r="Q510" s="124"/>
      <c r="R510" s="124"/>
      <c r="S510" s="124"/>
      <c r="T510" s="124"/>
      <c r="U510" s="127"/>
      <c r="V510" s="127"/>
      <c r="W510" s="127"/>
      <c r="X510" s="127"/>
      <c r="Y510" s="364"/>
      <c r="Z510" s="364"/>
      <c r="AA510" s="364"/>
      <c r="AB510" s="364"/>
    </row>
    <row r="511" spans="2:28" ht="12.75" customHeight="1" x14ac:dyDescent="0.2">
      <c r="B511" s="120"/>
      <c r="C511" s="481"/>
      <c r="D511" s="120"/>
      <c r="E511" s="120"/>
      <c r="F511" s="120"/>
      <c r="G511" s="120"/>
      <c r="H511" s="120"/>
      <c r="I511" s="120"/>
      <c r="J511" s="120"/>
      <c r="K511" s="120"/>
      <c r="L511" s="120"/>
      <c r="M511" s="122"/>
      <c r="N511" s="122"/>
      <c r="O511" s="121"/>
      <c r="P511" s="122"/>
      <c r="Q511" s="124"/>
      <c r="R511" s="124"/>
      <c r="S511" s="124"/>
      <c r="T511" s="124"/>
      <c r="U511" s="127"/>
      <c r="V511" s="127"/>
      <c r="W511" s="127"/>
      <c r="X511" s="127"/>
      <c r="Y511" s="364"/>
      <c r="Z511" s="364"/>
      <c r="AA511" s="364"/>
      <c r="AB511" s="364"/>
    </row>
    <row r="512" spans="2:28" ht="12.75" customHeight="1" x14ac:dyDescent="0.2">
      <c r="B512" s="120"/>
      <c r="C512" s="481"/>
      <c r="D512" s="120"/>
      <c r="E512" s="120"/>
      <c r="F512" s="120"/>
      <c r="G512" s="120"/>
      <c r="H512" s="120"/>
      <c r="I512" s="120"/>
      <c r="J512" s="120"/>
      <c r="K512" s="120"/>
      <c r="L512" s="120"/>
      <c r="M512" s="122"/>
      <c r="N512" s="122"/>
      <c r="O512" s="121"/>
      <c r="P512" s="122"/>
      <c r="Q512" s="124"/>
      <c r="R512" s="124"/>
      <c r="S512" s="124"/>
      <c r="T512" s="124"/>
      <c r="U512" s="127"/>
      <c r="V512" s="127"/>
      <c r="W512" s="127"/>
      <c r="X512" s="127"/>
      <c r="Y512" s="364"/>
      <c r="Z512" s="364"/>
      <c r="AA512" s="364"/>
      <c r="AB512" s="364"/>
    </row>
    <row r="513" spans="2:28" ht="12.75" customHeight="1" x14ac:dyDescent="0.2">
      <c r="B513" s="120"/>
      <c r="C513" s="481"/>
      <c r="D513" s="120"/>
      <c r="E513" s="120"/>
      <c r="F513" s="120"/>
      <c r="G513" s="120"/>
      <c r="H513" s="120"/>
      <c r="I513" s="120"/>
      <c r="J513" s="120"/>
      <c r="K513" s="120"/>
      <c r="L513" s="120"/>
      <c r="M513" s="122"/>
      <c r="N513" s="122"/>
      <c r="O513" s="121"/>
      <c r="P513" s="122"/>
      <c r="Q513" s="124"/>
      <c r="R513" s="124"/>
      <c r="S513" s="124"/>
      <c r="T513" s="124"/>
      <c r="U513" s="127"/>
      <c r="V513" s="127"/>
      <c r="W513" s="127"/>
      <c r="X513" s="127"/>
      <c r="Y513" s="364"/>
      <c r="Z513" s="364"/>
      <c r="AA513" s="364"/>
      <c r="AB513" s="364"/>
    </row>
    <row r="514" spans="2:28" ht="12.75" customHeight="1" x14ac:dyDescent="0.2">
      <c r="B514" s="120"/>
      <c r="C514" s="481"/>
      <c r="D514" s="120"/>
      <c r="E514" s="120"/>
      <c r="F514" s="120"/>
      <c r="G514" s="120"/>
      <c r="H514" s="120"/>
      <c r="I514" s="120"/>
      <c r="J514" s="120"/>
      <c r="K514" s="120"/>
      <c r="L514" s="120"/>
      <c r="M514" s="122"/>
      <c r="N514" s="122"/>
      <c r="O514" s="121"/>
      <c r="P514" s="122"/>
      <c r="Q514" s="124"/>
      <c r="R514" s="124"/>
      <c r="S514" s="124"/>
      <c r="T514" s="124"/>
      <c r="U514" s="127"/>
      <c r="V514" s="127"/>
      <c r="W514" s="127"/>
      <c r="X514" s="127"/>
      <c r="Y514" s="364"/>
      <c r="Z514" s="364"/>
      <c r="AA514" s="364"/>
      <c r="AB514" s="364"/>
    </row>
    <row r="515" spans="2:28" ht="12.75" customHeight="1" x14ac:dyDescent="0.2">
      <c r="B515" s="120"/>
      <c r="C515" s="481"/>
      <c r="D515" s="120"/>
      <c r="E515" s="120"/>
      <c r="F515" s="120"/>
      <c r="G515" s="120"/>
      <c r="H515" s="120"/>
      <c r="I515" s="120"/>
      <c r="J515" s="120"/>
      <c r="K515" s="120"/>
      <c r="L515" s="120"/>
      <c r="M515" s="122"/>
      <c r="N515" s="122"/>
      <c r="O515" s="121"/>
      <c r="P515" s="122"/>
      <c r="Q515" s="124"/>
      <c r="R515" s="124"/>
      <c r="S515" s="124"/>
      <c r="T515" s="124"/>
      <c r="U515" s="127"/>
      <c r="V515" s="127"/>
      <c r="W515" s="127"/>
      <c r="X515" s="127"/>
      <c r="Y515" s="364"/>
      <c r="Z515" s="364"/>
      <c r="AA515" s="364"/>
      <c r="AB515" s="364"/>
    </row>
    <row r="516" spans="2:28" ht="12.75" customHeight="1" x14ac:dyDescent="0.2">
      <c r="B516" s="120"/>
      <c r="C516" s="481"/>
      <c r="D516" s="120"/>
      <c r="E516" s="120"/>
      <c r="F516" s="120"/>
      <c r="G516" s="120"/>
      <c r="H516" s="120"/>
      <c r="I516" s="120"/>
      <c r="J516" s="120"/>
      <c r="K516" s="120"/>
      <c r="L516" s="120"/>
      <c r="M516" s="122"/>
      <c r="N516" s="122"/>
      <c r="O516" s="121"/>
      <c r="P516" s="122"/>
      <c r="Q516" s="124"/>
      <c r="R516" s="124"/>
      <c r="S516" s="124"/>
      <c r="T516" s="124"/>
      <c r="U516" s="127"/>
      <c r="V516" s="127"/>
      <c r="W516" s="127"/>
      <c r="X516" s="127"/>
      <c r="Y516" s="364"/>
      <c r="Z516" s="364"/>
      <c r="AA516" s="364"/>
      <c r="AB516" s="364"/>
    </row>
    <row r="517" spans="2:28" ht="12.75" customHeight="1" x14ac:dyDescent="0.2">
      <c r="B517" s="120"/>
      <c r="C517" s="481"/>
      <c r="D517" s="120"/>
      <c r="E517" s="120"/>
      <c r="F517" s="120"/>
      <c r="G517" s="120"/>
      <c r="H517" s="120"/>
      <c r="I517" s="120"/>
      <c r="J517" s="120"/>
      <c r="K517" s="120"/>
      <c r="L517" s="120"/>
      <c r="M517" s="122"/>
      <c r="N517" s="122"/>
      <c r="O517" s="121"/>
      <c r="P517" s="122"/>
      <c r="Q517" s="124"/>
      <c r="R517" s="124"/>
      <c r="S517" s="124"/>
      <c r="T517" s="124"/>
      <c r="U517" s="127"/>
      <c r="V517" s="127"/>
      <c r="W517" s="127"/>
      <c r="X517" s="127"/>
      <c r="Y517" s="364"/>
      <c r="Z517" s="364"/>
      <c r="AA517" s="364"/>
      <c r="AB517" s="364"/>
    </row>
    <row r="518" spans="2:28" ht="12.75" customHeight="1" x14ac:dyDescent="0.2">
      <c r="B518" s="120"/>
      <c r="C518" s="481"/>
      <c r="D518" s="120"/>
      <c r="E518" s="120"/>
      <c r="F518" s="120"/>
      <c r="G518" s="120"/>
      <c r="H518" s="120"/>
      <c r="I518" s="120"/>
      <c r="J518" s="120"/>
      <c r="K518" s="120"/>
      <c r="L518" s="120"/>
      <c r="M518" s="122"/>
      <c r="N518" s="122"/>
      <c r="O518" s="121"/>
      <c r="P518" s="122"/>
      <c r="Q518" s="124"/>
      <c r="R518" s="124"/>
      <c r="S518" s="124"/>
      <c r="T518" s="124"/>
      <c r="U518" s="127"/>
      <c r="V518" s="127"/>
      <c r="W518" s="127"/>
      <c r="X518" s="127"/>
      <c r="Y518" s="364"/>
      <c r="Z518" s="364"/>
      <c r="AA518" s="364"/>
      <c r="AB518" s="364"/>
    </row>
    <row r="519" spans="2:28" ht="12.75" customHeight="1" x14ac:dyDescent="0.2">
      <c r="B519" s="120"/>
      <c r="C519" s="481"/>
      <c r="D519" s="120"/>
      <c r="E519" s="120"/>
      <c r="F519" s="120"/>
      <c r="G519" s="120"/>
      <c r="H519" s="120"/>
      <c r="I519" s="120"/>
      <c r="J519" s="120"/>
      <c r="K519" s="120"/>
      <c r="L519" s="120"/>
      <c r="M519" s="122"/>
      <c r="N519" s="122"/>
      <c r="O519" s="121"/>
      <c r="P519" s="122"/>
      <c r="Q519" s="124"/>
      <c r="R519" s="124"/>
      <c r="S519" s="124"/>
      <c r="T519" s="124"/>
      <c r="U519" s="127"/>
      <c r="V519" s="127"/>
      <c r="W519" s="127"/>
      <c r="X519" s="127"/>
      <c r="Y519" s="364"/>
      <c r="Z519" s="364"/>
      <c r="AA519" s="364"/>
      <c r="AB519" s="364"/>
    </row>
    <row r="520" spans="2:28" ht="12.75" customHeight="1" x14ac:dyDescent="0.2">
      <c r="B520" s="120"/>
      <c r="C520" s="481"/>
      <c r="D520" s="375"/>
      <c r="E520" s="376"/>
      <c r="F520" s="120"/>
      <c r="G520" s="120"/>
      <c r="H520" s="120"/>
      <c r="I520" s="120"/>
      <c r="J520" s="120"/>
      <c r="K520" s="120"/>
      <c r="L520" s="120"/>
      <c r="M520" s="121"/>
      <c r="N520" s="121"/>
      <c r="O520" s="121"/>
      <c r="P520" s="122"/>
      <c r="Q520" s="124"/>
      <c r="R520" s="124"/>
      <c r="S520" s="124"/>
      <c r="T520" s="124"/>
      <c r="U520" s="127"/>
      <c r="V520" s="127"/>
      <c r="W520" s="127"/>
      <c r="X520" s="127"/>
      <c r="Y520" s="364"/>
      <c r="Z520" s="364"/>
      <c r="AA520" s="364"/>
      <c r="AB520" s="364"/>
    </row>
    <row r="521" spans="2:28" ht="12.75" customHeight="1" x14ac:dyDescent="0.2">
      <c r="B521" s="120"/>
      <c r="C521" s="481"/>
      <c r="D521" s="120"/>
      <c r="E521" s="120"/>
      <c r="F521" s="120"/>
      <c r="G521" s="120"/>
      <c r="H521" s="120"/>
      <c r="I521" s="120"/>
      <c r="J521" s="120"/>
      <c r="K521" s="120"/>
      <c r="L521" s="120"/>
      <c r="M521" s="122"/>
      <c r="N521" s="122"/>
      <c r="O521" s="121"/>
      <c r="P521" s="122"/>
      <c r="Q521" s="124"/>
      <c r="R521" s="124"/>
      <c r="S521" s="124"/>
      <c r="T521" s="124"/>
      <c r="U521" s="127"/>
      <c r="V521" s="127"/>
      <c r="W521" s="127"/>
      <c r="X521" s="127"/>
      <c r="Y521" s="364"/>
      <c r="Z521" s="364"/>
      <c r="AA521" s="364"/>
      <c r="AB521" s="364"/>
    </row>
    <row r="522" spans="2:28" ht="12.75" customHeight="1" x14ac:dyDescent="0.2">
      <c r="B522" s="120"/>
      <c r="C522" s="481"/>
      <c r="D522" s="120"/>
      <c r="E522" s="120"/>
      <c r="F522" s="120"/>
      <c r="G522" s="120"/>
      <c r="H522" s="120"/>
      <c r="I522" s="120"/>
      <c r="J522" s="120"/>
      <c r="K522" s="120"/>
      <c r="L522" s="120"/>
      <c r="M522" s="122"/>
      <c r="N522" s="122"/>
      <c r="O522" s="121"/>
      <c r="P522" s="122"/>
      <c r="Q522" s="124"/>
      <c r="R522" s="124"/>
      <c r="S522" s="124"/>
      <c r="T522" s="124"/>
      <c r="U522" s="127"/>
      <c r="V522" s="127"/>
      <c r="W522" s="127"/>
      <c r="X522" s="127"/>
      <c r="Y522" s="364"/>
      <c r="Z522" s="364"/>
      <c r="AA522" s="364"/>
      <c r="AB522" s="364"/>
    </row>
    <row r="523" spans="2:28" ht="12.75" customHeight="1" x14ac:dyDescent="0.2">
      <c r="B523" s="120"/>
      <c r="C523" s="481"/>
      <c r="D523" s="120"/>
      <c r="E523" s="120"/>
      <c r="F523" s="120"/>
      <c r="G523" s="120"/>
      <c r="H523" s="120"/>
      <c r="I523" s="120"/>
      <c r="J523" s="120"/>
      <c r="K523" s="120"/>
      <c r="L523" s="120"/>
      <c r="M523" s="122"/>
      <c r="N523" s="122"/>
      <c r="O523" s="121"/>
      <c r="P523" s="122"/>
      <c r="Q523" s="124"/>
      <c r="R523" s="124"/>
      <c r="S523" s="124"/>
      <c r="T523" s="124"/>
      <c r="U523" s="127"/>
      <c r="V523" s="127"/>
      <c r="W523" s="127"/>
      <c r="X523" s="127"/>
      <c r="Y523" s="364"/>
      <c r="Z523" s="364"/>
      <c r="AA523" s="364"/>
      <c r="AB523" s="364"/>
    </row>
    <row r="524" spans="2:28" ht="12.75" customHeight="1" x14ac:dyDescent="0.2">
      <c r="B524" s="120"/>
      <c r="C524" s="481"/>
      <c r="D524" s="120"/>
      <c r="E524" s="120"/>
      <c r="F524" s="120"/>
      <c r="G524" s="120"/>
      <c r="H524" s="120"/>
      <c r="I524" s="120"/>
      <c r="J524" s="120"/>
      <c r="K524" s="120"/>
      <c r="L524" s="120"/>
      <c r="M524" s="122"/>
      <c r="N524" s="122"/>
      <c r="O524" s="121"/>
      <c r="P524" s="122"/>
      <c r="Q524" s="124"/>
      <c r="R524" s="124"/>
      <c r="S524" s="124"/>
      <c r="T524" s="124"/>
      <c r="U524" s="127"/>
      <c r="V524" s="127"/>
      <c r="W524" s="127"/>
      <c r="X524" s="127"/>
      <c r="Y524" s="364"/>
      <c r="Z524" s="364"/>
      <c r="AA524" s="364"/>
      <c r="AB524" s="364"/>
    </row>
    <row r="525" spans="2:28" ht="12.75" customHeight="1" x14ac:dyDescent="0.2">
      <c r="B525" s="120"/>
      <c r="C525" s="481"/>
      <c r="D525" s="375"/>
      <c r="E525" s="376"/>
      <c r="F525" s="120"/>
      <c r="G525" s="120"/>
      <c r="H525" s="120"/>
      <c r="I525" s="120"/>
      <c r="J525" s="120"/>
      <c r="K525" s="120"/>
      <c r="L525" s="120"/>
      <c r="M525" s="121"/>
      <c r="N525" s="121"/>
      <c r="O525" s="121"/>
      <c r="P525" s="122"/>
      <c r="Q525" s="123"/>
      <c r="R525" s="123"/>
      <c r="S525" s="124"/>
      <c r="T525" s="124"/>
      <c r="U525" s="127"/>
      <c r="V525" s="127"/>
      <c r="W525" s="127"/>
      <c r="X525" s="127"/>
      <c r="Y525" s="364"/>
      <c r="Z525" s="364"/>
      <c r="AA525" s="364"/>
      <c r="AB525" s="364"/>
    </row>
    <row r="526" spans="2:28" ht="12.75" customHeight="1" x14ac:dyDescent="0.2">
      <c r="B526" s="120"/>
      <c r="C526" s="481"/>
      <c r="D526" s="120"/>
      <c r="E526" s="120"/>
      <c r="F526" s="120"/>
      <c r="G526" s="120"/>
      <c r="H526" s="120"/>
      <c r="I526" s="120"/>
      <c r="J526" s="120"/>
      <c r="K526" s="120"/>
      <c r="L526" s="120"/>
      <c r="M526" s="122"/>
      <c r="N526" s="122"/>
      <c r="O526" s="121"/>
      <c r="P526" s="122"/>
      <c r="Q526" s="124"/>
      <c r="R526" s="124"/>
      <c r="S526" s="124"/>
      <c r="T526" s="124"/>
      <c r="U526" s="127"/>
      <c r="V526" s="127"/>
      <c r="W526" s="127"/>
      <c r="X526" s="127"/>
      <c r="Y526" s="364"/>
      <c r="Z526" s="364"/>
      <c r="AA526" s="364"/>
      <c r="AB526" s="364"/>
    </row>
    <row r="527" spans="2:28" ht="12.75" customHeight="1" x14ac:dyDescent="0.2">
      <c r="B527" s="120"/>
      <c r="C527" s="481"/>
      <c r="D527" s="120"/>
      <c r="E527" s="120"/>
      <c r="F527" s="120"/>
      <c r="G527" s="120"/>
      <c r="H527" s="120"/>
      <c r="I527" s="120"/>
      <c r="J527" s="120"/>
      <c r="K527" s="120"/>
      <c r="L527" s="120"/>
      <c r="M527" s="122"/>
      <c r="N527" s="122"/>
      <c r="O527" s="121"/>
      <c r="P527" s="122"/>
      <c r="Q527" s="124"/>
      <c r="R527" s="124"/>
      <c r="S527" s="124"/>
      <c r="T527" s="124"/>
      <c r="U527" s="127"/>
      <c r="V527" s="127"/>
      <c r="W527" s="127"/>
      <c r="X527" s="127"/>
      <c r="Y527" s="364"/>
      <c r="Z527" s="364"/>
      <c r="AA527" s="364"/>
      <c r="AB527" s="364"/>
    </row>
    <row r="528" spans="2:28" ht="12.75" customHeight="1" x14ac:dyDescent="0.2">
      <c r="B528" s="120"/>
      <c r="C528" s="481"/>
      <c r="D528" s="120"/>
      <c r="E528" s="120"/>
      <c r="F528" s="120"/>
      <c r="G528" s="120"/>
      <c r="H528" s="120"/>
      <c r="I528" s="120"/>
      <c r="J528" s="120"/>
      <c r="K528" s="120"/>
      <c r="L528" s="120"/>
      <c r="M528" s="122"/>
      <c r="N528" s="122"/>
      <c r="O528" s="121"/>
      <c r="P528" s="122"/>
      <c r="Q528" s="124"/>
      <c r="R528" s="124"/>
      <c r="S528" s="124"/>
      <c r="T528" s="124"/>
      <c r="U528" s="127"/>
      <c r="V528" s="127"/>
      <c r="W528" s="127"/>
      <c r="X528" s="127"/>
      <c r="Y528" s="364"/>
      <c r="Z528" s="364"/>
      <c r="AA528" s="364"/>
      <c r="AB528" s="364"/>
    </row>
    <row r="529" spans="2:28" ht="12.75" customHeight="1" x14ac:dyDescent="0.2">
      <c r="B529" s="120"/>
      <c r="C529" s="481"/>
      <c r="D529" s="120"/>
      <c r="E529" s="120"/>
      <c r="F529" s="120"/>
      <c r="G529" s="120"/>
      <c r="H529" s="120"/>
      <c r="I529" s="120"/>
      <c r="J529" s="120"/>
      <c r="K529" s="120"/>
      <c r="L529" s="120"/>
      <c r="M529" s="122"/>
      <c r="N529" s="122"/>
      <c r="O529" s="121"/>
      <c r="P529" s="122"/>
      <c r="Q529" s="124"/>
      <c r="R529" s="124"/>
      <c r="S529" s="124"/>
      <c r="T529" s="124"/>
      <c r="U529" s="127"/>
      <c r="V529" s="127"/>
      <c r="W529" s="127"/>
      <c r="X529" s="127"/>
      <c r="Y529" s="364"/>
      <c r="Z529" s="364"/>
      <c r="AA529" s="364"/>
      <c r="AB529" s="364"/>
    </row>
    <row r="530" spans="2:28" ht="12.75" customHeight="1" x14ac:dyDescent="0.2">
      <c r="B530" s="120"/>
      <c r="C530" s="481"/>
      <c r="D530" s="120"/>
      <c r="E530" s="120"/>
      <c r="F530" s="120"/>
      <c r="G530" s="120"/>
      <c r="H530" s="120"/>
      <c r="I530" s="120"/>
      <c r="J530" s="120"/>
      <c r="K530" s="120"/>
      <c r="L530" s="120"/>
      <c r="M530" s="122"/>
      <c r="N530" s="122"/>
      <c r="O530" s="121"/>
      <c r="P530" s="122"/>
      <c r="Q530" s="124"/>
      <c r="R530" s="124"/>
      <c r="S530" s="124"/>
      <c r="T530" s="124"/>
      <c r="U530" s="127"/>
      <c r="V530" s="127"/>
      <c r="W530" s="127"/>
      <c r="X530" s="127"/>
      <c r="Y530" s="364"/>
      <c r="Z530" s="364"/>
      <c r="AA530" s="364"/>
      <c r="AB530" s="364"/>
    </row>
    <row r="531" spans="2:28" ht="12.75" customHeight="1" x14ac:dyDescent="0.2">
      <c r="B531" s="120"/>
      <c r="C531" s="481"/>
      <c r="D531" s="120"/>
      <c r="E531" s="120"/>
      <c r="F531" s="120"/>
      <c r="G531" s="120"/>
      <c r="H531" s="120"/>
      <c r="I531" s="120"/>
      <c r="J531" s="120"/>
      <c r="K531" s="120"/>
      <c r="L531" s="120"/>
      <c r="M531" s="122"/>
      <c r="N531" s="122"/>
      <c r="O531" s="121"/>
      <c r="P531" s="122"/>
      <c r="Q531" s="124"/>
      <c r="R531" s="124"/>
      <c r="S531" s="124"/>
      <c r="T531" s="124"/>
      <c r="U531" s="127"/>
      <c r="V531" s="127"/>
      <c r="W531" s="127"/>
      <c r="X531" s="127"/>
      <c r="Y531" s="364"/>
      <c r="Z531" s="364"/>
      <c r="AA531" s="364"/>
      <c r="AB531" s="364"/>
    </row>
    <row r="532" spans="2:28" ht="12.75" customHeight="1" x14ac:dyDescent="0.2">
      <c r="B532" s="120"/>
      <c r="C532" s="481"/>
      <c r="D532" s="120"/>
      <c r="E532" s="120"/>
      <c r="F532" s="120"/>
      <c r="G532" s="120"/>
      <c r="H532" s="120"/>
      <c r="I532" s="120"/>
      <c r="J532" s="120"/>
      <c r="K532" s="120"/>
      <c r="L532" s="120"/>
      <c r="M532" s="122"/>
      <c r="N532" s="122"/>
      <c r="O532" s="121"/>
      <c r="P532" s="122"/>
      <c r="Q532" s="124"/>
      <c r="R532" s="124"/>
      <c r="S532" s="124"/>
      <c r="T532" s="124"/>
      <c r="U532" s="127"/>
      <c r="V532" s="127"/>
      <c r="W532" s="127"/>
      <c r="X532" s="127"/>
      <c r="Y532" s="364"/>
      <c r="Z532" s="364"/>
      <c r="AA532" s="364"/>
      <c r="AB532" s="364"/>
    </row>
    <row r="533" spans="2:28" ht="12.75" customHeight="1" x14ac:dyDescent="0.2">
      <c r="B533" s="120"/>
      <c r="C533" s="481"/>
      <c r="D533" s="120"/>
      <c r="E533" s="120"/>
      <c r="F533" s="120"/>
      <c r="G533" s="120"/>
      <c r="H533" s="120"/>
      <c r="I533" s="120"/>
      <c r="J533" s="120"/>
      <c r="K533" s="120"/>
      <c r="L533" s="120"/>
      <c r="M533" s="122"/>
      <c r="N533" s="122"/>
      <c r="O533" s="121"/>
      <c r="P533" s="122"/>
      <c r="Q533" s="124"/>
      <c r="R533" s="124"/>
      <c r="S533" s="124"/>
      <c r="T533" s="124"/>
      <c r="U533" s="127"/>
      <c r="V533" s="127"/>
      <c r="W533" s="127"/>
      <c r="X533" s="127"/>
      <c r="Y533" s="364"/>
      <c r="Z533" s="364"/>
      <c r="AA533" s="364"/>
      <c r="AB533" s="364"/>
    </row>
    <row r="534" spans="2:28" ht="12.75" customHeight="1" x14ac:dyDescent="0.2">
      <c r="B534" s="120"/>
      <c r="C534" s="481"/>
      <c r="D534" s="120"/>
      <c r="E534" s="120"/>
      <c r="F534" s="120"/>
      <c r="G534" s="120"/>
      <c r="H534" s="120"/>
      <c r="I534" s="120"/>
      <c r="J534" s="120"/>
      <c r="K534" s="120"/>
      <c r="L534" s="120"/>
      <c r="M534" s="122"/>
      <c r="N534" s="122"/>
      <c r="O534" s="121"/>
      <c r="P534" s="122"/>
      <c r="Q534" s="124"/>
      <c r="R534" s="124"/>
      <c r="S534" s="124"/>
      <c r="T534" s="124"/>
      <c r="U534" s="127"/>
      <c r="V534" s="127"/>
      <c r="W534" s="127"/>
      <c r="X534" s="127"/>
      <c r="Y534" s="364"/>
      <c r="Z534" s="364"/>
      <c r="AA534" s="364"/>
      <c r="AB534" s="364"/>
    </row>
    <row r="535" spans="2:28" ht="12.75" customHeight="1" x14ac:dyDescent="0.2">
      <c r="B535" s="120"/>
      <c r="C535" s="481"/>
      <c r="D535" s="120"/>
      <c r="E535" s="120"/>
      <c r="F535" s="120"/>
      <c r="G535" s="120"/>
      <c r="H535" s="120"/>
      <c r="I535" s="120"/>
      <c r="J535" s="120"/>
      <c r="K535" s="120"/>
      <c r="L535" s="120"/>
      <c r="M535" s="122"/>
      <c r="N535" s="122"/>
      <c r="O535" s="121"/>
      <c r="P535" s="122"/>
      <c r="Q535" s="124"/>
      <c r="R535" s="124"/>
      <c r="S535" s="124"/>
      <c r="T535" s="124"/>
      <c r="U535" s="127"/>
      <c r="V535" s="127"/>
      <c r="W535" s="127"/>
      <c r="X535" s="127"/>
      <c r="Y535" s="364"/>
      <c r="Z535" s="364"/>
      <c r="AA535" s="364"/>
      <c r="AB535" s="364"/>
    </row>
    <row r="536" spans="2:28" ht="12.75" customHeight="1" x14ac:dyDescent="0.2">
      <c r="B536" s="120"/>
      <c r="C536" s="481"/>
      <c r="D536" s="375"/>
      <c r="E536" s="376"/>
      <c r="F536" s="120"/>
      <c r="G536" s="120"/>
      <c r="H536" s="120"/>
      <c r="I536" s="120"/>
      <c r="J536" s="120"/>
      <c r="K536" s="120"/>
      <c r="L536" s="120"/>
      <c r="M536" s="121"/>
      <c r="N536" s="121"/>
      <c r="O536" s="121"/>
      <c r="P536" s="122"/>
      <c r="Q536" s="123"/>
      <c r="R536" s="123"/>
      <c r="S536" s="124"/>
      <c r="T536" s="124"/>
      <c r="U536" s="127"/>
      <c r="V536" s="127"/>
      <c r="W536" s="127"/>
      <c r="X536" s="127"/>
      <c r="Y536" s="364"/>
      <c r="Z536" s="364"/>
      <c r="AA536" s="364"/>
      <c r="AB536" s="364"/>
    </row>
    <row r="537" spans="2:28" ht="12.75" customHeight="1" x14ac:dyDescent="0.2">
      <c r="B537" s="120"/>
      <c r="C537" s="481"/>
      <c r="D537" s="120"/>
      <c r="E537" s="120"/>
      <c r="F537" s="120"/>
      <c r="G537" s="120"/>
      <c r="H537" s="120"/>
      <c r="I537" s="120"/>
      <c r="J537" s="120"/>
      <c r="K537" s="120"/>
      <c r="L537" s="120"/>
      <c r="M537" s="122"/>
      <c r="N537" s="122"/>
      <c r="O537" s="121"/>
      <c r="P537" s="122"/>
      <c r="Q537" s="124"/>
      <c r="R537" s="124"/>
      <c r="S537" s="124"/>
      <c r="T537" s="124"/>
      <c r="U537" s="127"/>
      <c r="V537" s="127"/>
      <c r="W537" s="127"/>
      <c r="X537" s="127"/>
      <c r="Y537" s="364"/>
      <c r="Z537" s="364"/>
      <c r="AA537" s="364"/>
      <c r="AB537" s="364"/>
    </row>
    <row r="538" spans="2:28" ht="12.75" customHeight="1" x14ac:dyDescent="0.2">
      <c r="B538" s="120"/>
      <c r="C538" s="481"/>
      <c r="D538" s="120"/>
      <c r="E538" s="120"/>
      <c r="F538" s="120"/>
      <c r="G538" s="120"/>
      <c r="H538" s="120"/>
      <c r="I538" s="120"/>
      <c r="J538" s="120"/>
      <c r="K538" s="120"/>
      <c r="L538" s="120"/>
      <c r="M538" s="122"/>
      <c r="N538" s="122"/>
      <c r="O538" s="121"/>
      <c r="P538" s="122"/>
      <c r="Q538" s="124"/>
      <c r="R538" s="124"/>
      <c r="S538" s="124"/>
      <c r="T538" s="124"/>
      <c r="U538" s="127"/>
      <c r="V538" s="127"/>
      <c r="W538" s="127"/>
      <c r="X538" s="127"/>
      <c r="Y538" s="364"/>
      <c r="Z538" s="364"/>
      <c r="AA538" s="364"/>
      <c r="AB538" s="364"/>
    </row>
    <row r="539" spans="2:28" ht="12.75" customHeight="1" x14ac:dyDescent="0.2">
      <c r="B539" s="120"/>
      <c r="C539" s="481"/>
      <c r="D539" s="120"/>
      <c r="E539" s="120"/>
      <c r="F539" s="120"/>
      <c r="G539" s="120"/>
      <c r="H539" s="120"/>
      <c r="I539" s="120"/>
      <c r="J539" s="120"/>
      <c r="K539" s="120"/>
      <c r="L539" s="120"/>
      <c r="M539" s="122"/>
      <c r="N539" s="122"/>
      <c r="O539" s="121"/>
      <c r="P539" s="122"/>
      <c r="Q539" s="124"/>
      <c r="R539" s="124"/>
      <c r="S539" s="124"/>
      <c r="T539" s="124"/>
      <c r="U539" s="127"/>
      <c r="V539" s="127"/>
      <c r="W539" s="127"/>
      <c r="X539" s="127"/>
      <c r="Y539" s="364"/>
      <c r="Z539" s="364"/>
      <c r="AA539" s="364"/>
      <c r="AB539" s="364"/>
    </row>
    <row r="540" spans="2:28" ht="12.75" customHeight="1" x14ac:dyDescent="0.2">
      <c r="B540" s="120"/>
      <c r="C540" s="481"/>
      <c r="D540" s="120"/>
      <c r="E540" s="120"/>
      <c r="F540" s="120"/>
      <c r="G540" s="120"/>
      <c r="H540" s="120"/>
      <c r="I540" s="120"/>
      <c r="J540" s="120"/>
      <c r="K540" s="120"/>
      <c r="L540" s="120"/>
      <c r="M540" s="122"/>
      <c r="N540" s="122"/>
      <c r="O540" s="121"/>
      <c r="P540" s="122"/>
      <c r="Q540" s="124"/>
      <c r="R540" s="124"/>
      <c r="S540" s="124"/>
      <c r="T540" s="124"/>
      <c r="U540" s="127"/>
      <c r="V540" s="127"/>
      <c r="W540" s="127"/>
      <c r="X540" s="127"/>
      <c r="Y540" s="364"/>
      <c r="Z540" s="364"/>
      <c r="AA540" s="364"/>
      <c r="AB540" s="364"/>
    </row>
    <row r="541" spans="2:28" ht="12.75" customHeight="1" x14ac:dyDescent="0.2">
      <c r="B541" s="120"/>
      <c r="C541" s="481"/>
      <c r="D541" s="120"/>
      <c r="E541" s="120"/>
      <c r="F541" s="120"/>
      <c r="G541" s="120"/>
      <c r="H541" s="120"/>
      <c r="I541" s="120"/>
      <c r="J541" s="120"/>
      <c r="K541" s="120"/>
      <c r="L541" s="120"/>
      <c r="M541" s="122"/>
      <c r="N541" s="122"/>
      <c r="O541" s="121"/>
      <c r="P541" s="122"/>
      <c r="Q541" s="124"/>
      <c r="R541" s="124"/>
      <c r="S541" s="124"/>
      <c r="T541" s="124"/>
      <c r="U541" s="127"/>
      <c r="V541" s="127"/>
      <c r="W541" s="127"/>
      <c r="X541" s="127"/>
      <c r="Y541" s="364"/>
      <c r="Z541" s="364"/>
      <c r="AA541" s="364"/>
      <c r="AB541" s="364"/>
    </row>
    <row r="542" spans="2:28" ht="12.75" customHeight="1" x14ac:dyDescent="0.2">
      <c r="B542" s="120"/>
      <c r="C542" s="481"/>
      <c r="D542" s="120"/>
      <c r="E542" s="120"/>
      <c r="F542" s="120"/>
      <c r="G542" s="120"/>
      <c r="H542" s="120"/>
      <c r="I542" s="120"/>
      <c r="J542" s="120"/>
      <c r="K542" s="120"/>
      <c r="L542" s="120"/>
      <c r="M542" s="122"/>
      <c r="N542" s="122"/>
      <c r="O542" s="121"/>
      <c r="P542" s="122"/>
      <c r="Q542" s="124"/>
      <c r="R542" s="124"/>
      <c r="S542" s="124"/>
      <c r="T542" s="124"/>
      <c r="U542" s="127"/>
      <c r="V542" s="127"/>
      <c r="W542" s="127"/>
      <c r="X542" s="127"/>
      <c r="Y542" s="364"/>
      <c r="Z542" s="364"/>
      <c r="AA542" s="364"/>
      <c r="AB542" s="364"/>
    </row>
    <row r="543" spans="2:28" ht="12.75" customHeight="1" x14ac:dyDescent="0.2">
      <c r="B543" s="120"/>
      <c r="C543" s="481"/>
      <c r="D543" s="120"/>
      <c r="E543" s="120"/>
      <c r="F543" s="120"/>
      <c r="G543" s="120"/>
      <c r="H543" s="120"/>
      <c r="I543" s="120"/>
      <c r="J543" s="120"/>
      <c r="K543" s="120"/>
      <c r="L543" s="120"/>
      <c r="M543" s="122"/>
      <c r="N543" s="122"/>
      <c r="O543" s="121"/>
      <c r="P543" s="122"/>
      <c r="Q543" s="124"/>
      <c r="R543" s="124"/>
      <c r="S543" s="124"/>
      <c r="T543" s="124"/>
      <c r="U543" s="127"/>
      <c r="V543" s="127"/>
      <c r="W543" s="127"/>
      <c r="X543" s="127"/>
      <c r="Y543" s="364"/>
      <c r="Z543" s="364"/>
      <c r="AA543" s="364"/>
      <c r="AB543" s="364"/>
    </row>
    <row r="544" spans="2:28" ht="12.75" customHeight="1" x14ac:dyDescent="0.2">
      <c r="B544" s="120"/>
      <c r="C544" s="481"/>
      <c r="D544" s="120"/>
      <c r="E544" s="120"/>
      <c r="F544" s="120"/>
      <c r="G544" s="120"/>
      <c r="H544" s="120"/>
      <c r="I544" s="120"/>
      <c r="J544" s="120"/>
      <c r="K544" s="120"/>
      <c r="L544" s="120"/>
      <c r="M544" s="122"/>
      <c r="N544" s="122"/>
      <c r="O544" s="121"/>
      <c r="P544" s="122"/>
      <c r="Q544" s="124"/>
      <c r="R544" s="124"/>
      <c r="S544" s="124"/>
      <c r="T544" s="124"/>
      <c r="U544" s="127"/>
      <c r="V544" s="127"/>
      <c r="W544" s="127"/>
      <c r="X544" s="127"/>
      <c r="Y544" s="364"/>
      <c r="Z544" s="364"/>
      <c r="AA544" s="364"/>
      <c r="AB544" s="364"/>
    </row>
    <row r="545" spans="2:28" ht="12.75" customHeight="1" x14ac:dyDescent="0.2">
      <c r="B545" s="120"/>
      <c r="C545" s="481"/>
      <c r="D545" s="375"/>
      <c r="E545" s="376"/>
      <c r="F545" s="120"/>
      <c r="G545" s="120"/>
      <c r="H545" s="120"/>
      <c r="I545" s="120"/>
      <c r="J545" s="120"/>
      <c r="K545" s="120"/>
      <c r="L545" s="120"/>
      <c r="M545" s="122"/>
      <c r="N545" s="121"/>
      <c r="O545" s="121"/>
      <c r="P545" s="122"/>
      <c r="Q545" s="124"/>
      <c r="R545" s="124"/>
      <c r="S545" s="124"/>
      <c r="T545" s="124"/>
      <c r="U545" s="127"/>
      <c r="V545" s="127"/>
      <c r="W545" s="127"/>
      <c r="X545" s="127"/>
      <c r="Y545" s="364"/>
      <c r="Z545" s="364"/>
      <c r="AA545" s="364"/>
      <c r="AB545" s="364"/>
    </row>
    <row r="546" spans="2:28" ht="12.75" customHeight="1" x14ac:dyDescent="0.2">
      <c r="B546" s="120"/>
      <c r="C546" s="481"/>
      <c r="D546" s="120"/>
      <c r="E546" s="120"/>
      <c r="F546" s="120"/>
      <c r="G546" s="120"/>
      <c r="H546" s="120"/>
      <c r="I546" s="120"/>
      <c r="J546" s="120"/>
      <c r="K546" s="120"/>
      <c r="L546" s="120"/>
      <c r="M546" s="122"/>
      <c r="N546" s="122"/>
      <c r="O546" s="121"/>
      <c r="P546" s="122"/>
      <c r="Q546" s="124"/>
      <c r="R546" s="124"/>
      <c r="S546" s="124"/>
      <c r="T546" s="124"/>
      <c r="U546" s="127"/>
      <c r="V546" s="127"/>
      <c r="W546" s="127"/>
      <c r="X546" s="127"/>
      <c r="Y546" s="364"/>
      <c r="Z546" s="364"/>
      <c r="AA546" s="364"/>
      <c r="AB546" s="364"/>
    </row>
    <row r="547" spans="2:28" ht="12.75" customHeight="1" x14ac:dyDescent="0.2">
      <c r="B547" s="120"/>
      <c r="C547" s="481"/>
      <c r="D547" s="120"/>
      <c r="E547" s="120"/>
      <c r="F547" s="120"/>
      <c r="G547" s="120"/>
      <c r="H547" s="120"/>
      <c r="I547" s="120"/>
      <c r="J547" s="120"/>
      <c r="K547" s="120"/>
      <c r="L547" s="120"/>
      <c r="M547" s="122"/>
      <c r="N547" s="122"/>
      <c r="O547" s="121"/>
      <c r="P547" s="122"/>
      <c r="Q547" s="124"/>
      <c r="R547" s="124"/>
      <c r="S547" s="124"/>
      <c r="T547" s="124"/>
      <c r="U547" s="127"/>
      <c r="V547" s="127"/>
      <c r="W547" s="127"/>
      <c r="X547" s="127"/>
      <c r="Y547" s="364"/>
      <c r="Z547" s="364"/>
      <c r="AA547" s="364"/>
      <c r="AB547" s="364"/>
    </row>
    <row r="548" spans="2:28" ht="12.75" customHeight="1" x14ac:dyDescent="0.2">
      <c r="B548" s="120"/>
      <c r="C548" s="481"/>
      <c r="D548" s="120"/>
      <c r="E548" s="120"/>
      <c r="F548" s="120"/>
      <c r="G548" s="120"/>
      <c r="H548" s="120"/>
      <c r="I548" s="120"/>
      <c r="J548" s="120"/>
      <c r="K548" s="120"/>
      <c r="L548" s="120"/>
      <c r="M548" s="122"/>
      <c r="N548" s="122"/>
      <c r="O548" s="121"/>
      <c r="P548" s="122"/>
      <c r="Q548" s="124"/>
      <c r="R548" s="124"/>
      <c r="S548" s="124"/>
      <c r="T548" s="124"/>
      <c r="U548" s="127"/>
      <c r="V548" s="127"/>
      <c r="W548" s="127"/>
      <c r="X548" s="127"/>
      <c r="Y548" s="364"/>
      <c r="Z548" s="364"/>
      <c r="AA548" s="364"/>
      <c r="AB548" s="364"/>
    </row>
    <row r="549" spans="2:28" ht="12.75" customHeight="1" x14ac:dyDescent="0.2">
      <c r="B549" s="120"/>
      <c r="C549" s="481"/>
      <c r="D549" s="375"/>
      <c r="E549" s="376"/>
      <c r="F549" s="120"/>
      <c r="G549" s="120"/>
      <c r="H549" s="120"/>
      <c r="I549" s="120"/>
      <c r="J549" s="120"/>
      <c r="K549" s="120"/>
      <c r="L549" s="120"/>
      <c r="M549" s="122"/>
      <c r="N549" s="122"/>
      <c r="O549" s="121"/>
      <c r="P549" s="122"/>
      <c r="Q549" s="124"/>
      <c r="R549" s="124"/>
      <c r="S549" s="124"/>
      <c r="T549" s="124"/>
      <c r="U549" s="127"/>
      <c r="V549" s="127"/>
      <c r="W549" s="127"/>
      <c r="X549" s="127"/>
      <c r="Y549" s="364"/>
      <c r="Z549" s="364"/>
      <c r="AA549" s="364"/>
      <c r="AB549" s="364"/>
    </row>
    <row r="550" spans="2:28" ht="12.75" customHeight="1" x14ac:dyDescent="0.2">
      <c r="B550" s="120"/>
      <c r="C550" s="481"/>
      <c r="D550" s="120"/>
      <c r="E550" s="120"/>
      <c r="F550" s="120"/>
      <c r="G550" s="120"/>
      <c r="H550" s="120"/>
      <c r="I550" s="120"/>
      <c r="J550" s="120"/>
      <c r="K550" s="120"/>
      <c r="L550" s="120"/>
      <c r="M550" s="122"/>
      <c r="N550" s="122"/>
      <c r="O550" s="121"/>
      <c r="P550" s="122"/>
      <c r="Q550" s="124"/>
      <c r="R550" s="124"/>
      <c r="S550" s="124"/>
      <c r="T550" s="124"/>
      <c r="U550" s="127"/>
      <c r="V550" s="127"/>
      <c r="W550" s="127"/>
      <c r="X550" s="127"/>
      <c r="Y550" s="364"/>
      <c r="Z550" s="364"/>
      <c r="AA550" s="364"/>
      <c r="AB550" s="364"/>
    </row>
    <row r="551" spans="2:28" ht="12.75" customHeight="1" x14ac:dyDescent="0.2">
      <c r="B551" s="120"/>
      <c r="C551" s="481"/>
      <c r="D551" s="120"/>
      <c r="E551" s="120"/>
      <c r="F551" s="120"/>
      <c r="G551" s="120"/>
      <c r="H551" s="120"/>
      <c r="I551" s="120"/>
      <c r="J551" s="120"/>
      <c r="K551" s="120"/>
      <c r="L551" s="120"/>
      <c r="M551" s="122"/>
      <c r="N551" s="122"/>
      <c r="O551" s="121"/>
      <c r="P551" s="122"/>
      <c r="Q551" s="124"/>
      <c r="R551" s="124"/>
      <c r="S551" s="124"/>
      <c r="T551" s="124"/>
      <c r="U551" s="127"/>
      <c r="V551" s="127"/>
      <c r="W551" s="127"/>
      <c r="X551" s="127"/>
      <c r="Y551" s="364"/>
      <c r="Z551" s="364"/>
      <c r="AA551" s="364"/>
      <c r="AB551" s="364"/>
    </row>
    <row r="552" spans="2:28" ht="12.75" customHeight="1" x14ac:dyDescent="0.2">
      <c r="B552" s="120"/>
      <c r="C552" s="481"/>
      <c r="D552" s="120"/>
      <c r="E552" s="120"/>
      <c r="F552" s="120"/>
      <c r="G552" s="120"/>
      <c r="H552" s="120"/>
      <c r="I552" s="120"/>
      <c r="J552" s="120"/>
      <c r="K552" s="120"/>
      <c r="L552" s="120"/>
      <c r="M552" s="122"/>
      <c r="N552" s="122"/>
      <c r="O552" s="121"/>
      <c r="P552" s="122"/>
      <c r="Q552" s="124"/>
      <c r="R552" s="124"/>
      <c r="S552" s="124"/>
      <c r="T552" s="124"/>
      <c r="U552" s="127"/>
      <c r="V552" s="127"/>
      <c r="W552" s="127"/>
      <c r="X552" s="127"/>
      <c r="Y552" s="364"/>
      <c r="Z552" s="364"/>
      <c r="AA552" s="364"/>
      <c r="AB552" s="364"/>
    </row>
    <row r="553" spans="2:28" ht="12.75" customHeight="1" x14ac:dyDescent="0.2">
      <c r="B553" s="120"/>
      <c r="C553" s="481"/>
      <c r="D553" s="120"/>
      <c r="E553" s="120"/>
      <c r="F553" s="120"/>
      <c r="G553" s="120"/>
      <c r="H553" s="120"/>
      <c r="I553" s="120"/>
      <c r="J553" s="120"/>
      <c r="K553" s="120"/>
      <c r="L553" s="120"/>
      <c r="M553" s="122"/>
      <c r="N553" s="122"/>
      <c r="O553" s="121"/>
      <c r="P553" s="122"/>
      <c r="Q553" s="124"/>
      <c r="R553" s="124"/>
      <c r="S553" s="124"/>
      <c r="T553" s="124"/>
      <c r="U553" s="127"/>
      <c r="V553" s="127"/>
      <c r="W553" s="127"/>
      <c r="X553" s="127"/>
      <c r="Y553" s="364"/>
      <c r="Z553" s="364"/>
      <c r="AA553" s="364"/>
      <c r="AB553" s="364"/>
    </row>
    <row r="554" spans="2:28" ht="12.75" customHeight="1" x14ac:dyDescent="0.2">
      <c r="B554" s="120"/>
      <c r="C554" s="481"/>
      <c r="D554" s="120"/>
      <c r="E554" s="120"/>
      <c r="F554" s="120"/>
      <c r="G554" s="120"/>
      <c r="H554" s="120"/>
      <c r="I554" s="120"/>
      <c r="J554" s="120"/>
      <c r="K554" s="120"/>
      <c r="L554" s="120"/>
      <c r="M554" s="122"/>
      <c r="N554" s="122"/>
      <c r="O554" s="121"/>
      <c r="P554" s="122"/>
      <c r="Q554" s="124"/>
      <c r="R554" s="124"/>
      <c r="S554" s="124"/>
      <c r="T554" s="124"/>
      <c r="U554" s="127"/>
      <c r="V554" s="127"/>
      <c r="W554" s="127"/>
      <c r="X554" s="127"/>
      <c r="Y554" s="364"/>
      <c r="Z554" s="364"/>
      <c r="AA554" s="364"/>
      <c r="AB554" s="364"/>
    </row>
    <row r="555" spans="2:28" ht="12.75" customHeight="1" x14ac:dyDescent="0.2">
      <c r="B555" s="120"/>
      <c r="C555" s="481"/>
      <c r="D555" s="120"/>
      <c r="E555" s="120"/>
      <c r="F555" s="120"/>
      <c r="G555" s="120"/>
      <c r="H555" s="120"/>
      <c r="I555" s="120"/>
      <c r="J555" s="120"/>
      <c r="K555" s="120"/>
      <c r="L555" s="120"/>
      <c r="M555" s="122"/>
      <c r="N555" s="122"/>
      <c r="O555" s="121"/>
      <c r="P555" s="122"/>
      <c r="Q555" s="124"/>
      <c r="R555" s="124"/>
      <c r="S555" s="124"/>
      <c r="T555" s="124"/>
      <c r="U555" s="127"/>
      <c r="V555" s="127"/>
      <c r="W555" s="127"/>
      <c r="X555" s="127"/>
      <c r="Y555" s="364"/>
      <c r="Z555" s="364"/>
      <c r="AA555" s="364"/>
      <c r="AB555" s="364"/>
    </row>
    <row r="556" spans="2:28" ht="12.75" customHeight="1" x14ac:dyDescent="0.2">
      <c r="B556" s="120"/>
      <c r="C556" s="481"/>
      <c r="D556" s="120"/>
      <c r="E556" s="120"/>
      <c r="F556" s="120"/>
      <c r="G556" s="120"/>
      <c r="H556" s="120"/>
      <c r="I556" s="120"/>
      <c r="J556" s="120"/>
      <c r="K556" s="120"/>
      <c r="L556" s="120"/>
      <c r="M556" s="122"/>
      <c r="N556" s="122"/>
      <c r="O556" s="121"/>
      <c r="P556" s="122"/>
      <c r="Q556" s="124"/>
      <c r="R556" s="124"/>
      <c r="S556" s="124"/>
      <c r="T556" s="124"/>
      <c r="U556" s="127"/>
      <c r="V556" s="127"/>
      <c r="W556" s="127"/>
      <c r="X556" s="127"/>
      <c r="Y556" s="364"/>
      <c r="Z556" s="364"/>
      <c r="AA556" s="364"/>
      <c r="AB556" s="364"/>
    </row>
    <row r="557" spans="2:28" ht="12.75" customHeight="1" x14ac:dyDescent="0.2">
      <c r="B557" s="120"/>
      <c r="C557" s="481"/>
      <c r="D557" s="120"/>
      <c r="E557" s="120"/>
      <c r="F557" s="120"/>
      <c r="G557" s="120"/>
      <c r="H557" s="120"/>
      <c r="I557" s="120"/>
      <c r="J557" s="120"/>
      <c r="K557" s="120"/>
      <c r="L557" s="120"/>
      <c r="M557" s="122"/>
      <c r="N557" s="122"/>
      <c r="O557" s="121"/>
      <c r="P557" s="122"/>
      <c r="Q557" s="124"/>
      <c r="R557" s="124"/>
      <c r="S557" s="124"/>
      <c r="T557" s="124"/>
      <c r="U557" s="127"/>
      <c r="V557" s="127"/>
      <c r="W557" s="127"/>
      <c r="X557" s="127"/>
      <c r="Y557" s="364"/>
      <c r="Z557" s="364"/>
      <c r="AA557" s="364"/>
      <c r="AB557" s="364"/>
    </row>
    <row r="558" spans="2:28" ht="12.75" customHeight="1" x14ac:dyDescent="0.2">
      <c r="B558" s="120"/>
      <c r="C558" s="481"/>
      <c r="D558" s="375"/>
      <c r="E558" s="376"/>
      <c r="F558" s="120"/>
      <c r="G558" s="120"/>
      <c r="H558" s="120"/>
      <c r="I558" s="120"/>
      <c r="J558" s="120"/>
      <c r="K558" s="120"/>
      <c r="L558" s="120"/>
      <c r="M558" s="121"/>
      <c r="N558" s="121"/>
      <c r="O558" s="121"/>
      <c r="P558" s="122"/>
      <c r="Q558" s="124"/>
      <c r="R558" s="124"/>
      <c r="S558" s="124"/>
      <c r="T558" s="124"/>
      <c r="U558" s="127"/>
      <c r="V558" s="127"/>
      <c r="W558" s="127"/>
      <c r="X558" s="127"/>
      <c r="Y558" s="364"/>
      <c r="Z558" s="364"/>
      <c r="AA558" s="364"/>
      <c r="AB558" s="364"/>
    </row>
    <row r="559" spans="2:28" ht="12.75" customHeight="1" x14ac:dyDescent="0.2">
      <c r="B559" s="120"/>
      <c r="C559" s="481"/>
      <c r="D559" s="120"/>
      <c r="E559" s="120"/>
      <c r="F559" s="120"/>
      <c r="G559" s="120"/>
      <c r="H559" s="120"/>
      <c r="I559" s="120"/>
      <c r="J559" s="120"/>
      <c r="K559" s="120"/>
      <c r="L559" s="120"/>
      <c r="M559" s="122"/>
      <c r="N559" s="122"/>
      <c r="O559" s="121"/>
      <c r="P559" s="122"/>
      <c r="Q559" s="124"/>
      <c r="R559" s="124"/>
      <c r="S559" s="124"/>
      <c r="T559" s="124"/>
      <c r="U559" s="127"/>
      <c r="V559" s="127"/>
      <c r="W559" s="127"/>
      <c r="X559" s="127"/>
      <c r="Y559" s="364"/>
      <c r="Z559" s="364"/>
      <c r="AA559" s="364"/>
      <c r="AB559" s="364"/>
    </row>
    <row r="560" spans="2:28" ht="12.75" customHeight="1" x14ac:dyDescent="0.2">
      <c r="B560" s="120"/>
      <c r="C560" s="481"/>
      <c r="D560" s="120"/>
      <c r="E560" s="120"/>
      <c r="F560" s="120"/>
      <c r="G560" s="120"/>
      <c r="H560" s="120"/>
      <c r="I560" s="120"/>
      <c r="J560" s="120"/>
      <c r="K560" s="120"/>
      <c r="L560" s="120"/>
      <c r="M560" s="122"/>
      <c r="N560" s="122"/>
      <c r="O560" s="121"/>
      <c r="P560" s="122"/>
      <c r="Q560" s="124"/>
      <c r="R560" s="124"/>
      <c r="S560" s="124"/>
      <c r="T560" s="124"/>
      <c r="U560" s="127"/>
      <c r="V560" s="127"/>
      <c r="W560" s="127"/>
      <c r="X560" s="127"/>
      <c r="Y560" s="364"/>
      <c r="Z560" s="364"/>
      <c r="AA560" s="364"/>
      <c r="AB560" s="364"/>
    </row>
    <row r="561" spans="2:28" ht="12.75" customHeight="1" x14ac:dyDescent="0.2">
      <c r="B561" s="120"/>
      <c r="C561" s="481"/>
      <c r="D561" s="120"/>
      <c r="E561" s="120"/>
      <c r="F561" s="120"/>
      <c r="G561" s="120"/>
      <c r="H561" s="120"/>
      <c r="I561" s="120"/>
      <c r="J561" s="120"/>
      <c r="K561" s="120"/>
      <c r="L561" s="120"/>
      <c r="M561" s="122"/>
      <c r="N561" s="122"/>
      <c r="O561" s="121"/>
      <c r="P561" s="122"/>
      <c r="Q561" s="124"/>
      <c r="R561" s="124"/>
      <c r="S561" s="124"/>
      <c r="T561" s="124"/>
      <c r="U561" s="127"/>
      <c r="V561" s="127"/>
      <c r="W561" s="127"/>
      <c r="X561" s="127"/>
      <c r="Y561" s="364"/>
      <c r="Z561" s="364"/>
      <c r="AA561" s="364"/>
      <c r="AB561" s="364"/>
    </row>
    <row r="562" spans="2:28" ht="12.75" customHeight="1" x14ac:dyDescent="0.2">
      <c r="B562" s="120"/>
      <c r="C562" s="481"/>
      <c r="D562" s="120"/>
      <c r="E562" s="120"/>
      <c r="F562" s="120"/>
      <c r="G562" s="120"/>
      <c r="H562" s="120"/>
      <c r="I562" s="120"/>
      <c r="J562" s="120"/>
      <c r="K562" s="120"/>
      <c r="L562" s="120"/>
      <c r="M562" s="122"/>
      <c r="N562" s="122"/>
      <c r="O562" s="121"/>
      <c r="P562" s="122"/>
      <c r="Q562" s="124"/>
      <c r="R562" s="124"/>
      <c r="S562" s="124"/>
      <c r="T562" s="124"/>
      <c r="U562" s="127"/>
      <c r="V562" s="127"/>
      <c r="W562" s="127"/>
      <c r="X562" s="127"/>
      <c r="Y562" s="364"/>
      <c r="Z562" s="364"/>
      <c r="AA562" s="364"/>
      <c r="AB562" s="364"/>
    </row>
    <row r="563" spans="2:28" ht="12.75" customHeight="1" x14ac:dyDescent="0.2">
      <c r="B563" s="120"/>
      <c r="C563" s="481"/>
      <c r="D563" s="120"/>
      <c r="E563" s="120"/>
      <c r="F563" s="120"/>
      <c r="G563" s="120"/>
      <c r="H563" s="120"/>
      <c r="I563" s="120"/>
      <c r="J563" s="120"/>
      <c r="K563" s="120"/>
      <c r="L563" s="120"/>
      <c r="M563" s="122"/>
      <c r="N563" s="122"/>
      <c r="O563" s="121"/>
      <c r="P563" s="122"/>
      <c r="Q563" s="124"/>
      <c r="R563" s="124"/>
      <c r="S563" s="124"/>
      <c r="T563" s="124"/>
      <c r="U563" s="127"/>
      <c r="V563" s="127"/>
      <c r="W563" s="127"/>
      <c r="X563" s="127"/>
      <c r="Y563" s="364"/>
      <c r="Z563" s="364"/>
      <c r="AA563" s="364"/>
      <c r="AB563" s="364"/>
    </row>
    <row r="564" spans="2:28" ht="12.75" customHeight="1" x14ac:dyDescent="0.2">
      <c r="B564" s="120"/>
      <c r="C564" s="481"/>
      <c r="D564" s="120"/>
      <c r="E564" s="120"/>
      <c r="F564" s="120"/>
      <c r="G564" s="120"/>
      <c r="H564" s="120"/>
      <c r="I564" s="120"/>
      <c r="J564" s="120"/>
      <c r="K564" s="120"/>
      <c r="L564" s="120"/>
      <c r="M564" s="122"/>
      <c r="N564" s="122"/>
      <c r="O564" s="121"/>
      <c r="P564" s="122"/>
      <c r="Q564" s="124"/>
      <c r="R564" s="124"/>
      <c r="S564" s="124"/>
      <c r="T564" s="124"/>
      <c r="U564" s="127"/>
      <c r="V564" s="127"/>
      <c r="W564" s="127"/>
      <c r="X564" s="127"/>
      <c r="Y564" s="364"/>
      <c r="Z564" s="364"/>
      <c r="AA564" s="364"/>
      <c r="AB564" s="364"/>
    </row>
    <row r="565" spans="2:28" ht="12.75" customHeight="1" x14ac:dyDescent="0.2">
      <c r="B565" s="120"/>
      <c r="C565" s="481"/>
      <c r="D565" s="120"/>
      <c r="E565" s="120"/>
      <c r="F565" s="120"/>
      <c r="G565" s="120"/>
      <c r="H565" s="120"/>
      <c r="I565" s="120"/>
      <c r="J565" s="120"/>
      <c r="K565" s="120"/>
      <c r="L565" s="120"/>
      <c r="M565" s="122"/>
      <c r="N565" s="122"/>
      <c r="O565" s="121"/>
      <c r="P565" s="122"/>
      <c r="Q565" s="124"/>
      <c r="R565" s="124"/>
      <c r="S565" s="124"/>
      <c r="T565" s="124"/>
      <c r="U565" s="127"/>
      <c r="V565" s="127"/>
      <c r="W565" s="127"/>
      <c r="X565" s="127"/>
      <c r="Y565" s="364"/>
      <c r="Z565" s="364"/>
      <c r="AA565" s="364"/>
      <c r="AB565" s="364"/>
    </row>
    <row r="566" spans="2:28" ht="12.75" customHeight="1" x14ac:dyDescent="0.2">
      <c r="B566" s="120"/>
      <c r="C566" s="481"/>
      <c r="D566" s="120"/>
      <c r="E566" s="120"/>
      <c r="F566" s="120"/>
      <c r="G566" s="120"/>
      <c r="H566" s="120"/>
      <c r="I566" s="120"/>
      <c r="J566" s="120"/>
      <c r="K566" s="120"/>
      <c r="L566" s="120"/>
      <c r="M566" s="122"/>
      <c r="N566" s="122"/>
      <c r="O566" s="121"/>
      <c r="P566" s="122"/>
      <c r="Q566" s="124"/>
      <c r="R566" s="124"/>
      <c r="S566" s="124"/>
      <c r="T566" s="124"/>
      <c r="U566" s="127"/>
      <c r="V566" s="127"/>
      <c r="W566" s="127"/>
      <c r="X566" s="127"/>
      <c r="Y566" s="364"/>
      <c r="Z566" s="364"/>
      <c r="AA566" s="364"/>
      <c r="AB566" s="364"/>
    </row>
    <row r="567" spans="2:28" ht="12.75" customHeight="1" x14ac:dyDescent="0.2">
      <c r="B567" s="120"/>
      <c r="C567" s="481"/>
      <c r="D567" s="120"/>
      <c r="E567" s="120"/>
      <c r="F567" s="120"/>
      <c r="G567" s="120"/>
      <c r="H567" s="120"/>
      <c r="I567" s="120"/>
      <c r="J567" s="120"/>
      <c r="K567" s="120"/>
      <c r="L567" s="120"/>
      <c r="M567" s="122"/>
      <c r="N567" s="122"/>
      <c r="O567" s="121"/>
      <c r="P567" s="122"/>
      <c r="Q567" s="124"/>
      <c r="R567" s="124"/>
      <c r="S567" s="124"/>
      <c r="T567" s="124"/>
      <c r="U567" s="127"/>
      <c r="V567" s="127"/>
      <c r="W567" s="127"/>
      <c r="X567" s="127"/>
      <c r="Y567" s="364"/>
      <c r="Z567" s="364"/>
      <c r="AA567" s="364"/>
      <c r="AB567" s="364"/>
    </row>
    <row r="568" spans="2:28" ht="12.75" customHeight="1" x14ac:dyDescent="0.2">
      <c r="B568" s="120"/>
      <c r="C568" s="481"/>
      <c r="D568" s="120"/>
      <c r="E568" s="120"/>
      <c r="F568" s="120"/>
      <c r="G568" s="120"/>
      <c r="H568" s="120"/>
      <c r="I568" s="120"/>
      <c r="J568" s="120"/>
      <c r="K568" s="120"/>
      <c r="L568" s="120"/>
      <c r="M568" s="122"/>
      <c r="N568" s="122"/>
      <c r="O568" s="121"/>
      <c r="P568" s="122"/>
      <c r="Q568" s="124"/>
      <c r="R568" s="124"/>
      <c r="S568" s="124"/>
      <c r="T568" s="124"/>
      <c r="U568" s="127"/>
      <c r="V568" s="127"/>
      <c r="W568" s="127"/>
      <c r="X568" s="127"/>
      <c r="Y568" s="364"/>
      <c r="Z568" s="364"/>
      <c r="AA568" s="364"/>
      <c r="AB568" s="364"/>
    </row>
    <row r="569" spans="2:28" ht="12.75" customHeight="1" x14ac:dyDescent="0.2">
      <c r="B569" s="120"/>
      <c r="C569" s="481"/>
      <c r="D569" s="120"/>
      <c r="E569" s="120"/>
      <c r="F569" s="120"/>
      <c r="G569" s="120"/>
      <c r="H569" s="120"/>
      <c r="I569" s="120"/>
      <c r="J569" s="120"/>
      <c r="K569" s="120"/>
      <c r="L569" s="120"/>
      <c r="M569" s="122"/>
      <c r="N569" s="122"/>
      <c r="O569" s="121"/>
      <c r="P569" s="122"/>
      <c r="Q569" s="124"/>
      <c r="R569" s="124"/>
      <c r="S569" s="124"/>
      <c r="T569" s="124"/>
      <c r="U569" s="127"/>
      <c r="V569" s="127"/>
      <c r="W569" s="127"/>
      <c r="X569" s="127"/>
      <c r="Y569" s="364"/>
      <c r="Z569" s="364"/>
      <c r="AA569" s="364"/>
      <c r="AB569" s="364"/>
    </row>
    <row r="570" spans="2:28" ht="12.75" customHeight="1" x14ac:dyDescent="0.2">
      <c r="B570" s="120"/>
      <c r="C570" s="481"/>
      <c r="D570" s="120"/>
      <c r="E570" s="120"/>
      <c r="F570" s="120"/>
      <c r="G570" s="120"/>
      <c r="H570" s="120"/>
      <c r="I570" s="120"/>
      <c r="J570" s="120"/>
      <c r="K570" s="120"/>
      <c r="L570" s="120"/>
      <c r="M570" s="122"/>
      <c r="N570" s="122"/>
      <c r="O570" s="121"/>
      <c r="P570" s="122"/>
      <c r="Q570" s="124"/>
      <c r="R570" s="124"/>
      <c r="S570" s="124"/>
      <c r="T570" s="124"/>
      <c r="U570" s="127"/>
      <c r="V570" s="127"/>
      <c r="W570" s="127"/>
      <c r="X570" s="127"/>
      <c r="Y570" s="364"/>
      <c r="Z570" s="364"/>
      <c r="AA570" s="364"/>
      <c r="AB570" s="364"/>
    </row>
    <row r="571" spans="2:28" ht="12.75" customHeight="1" x14ac:dyDescent="0.2">
      <c r="B571" s="120"/>
      <c r="C571" s="481"/>
      <c r="D571" s="120"/>
      <c r="E571" s="120"/>
      <c r="F571" s="120"/>
      <c r="G571" s="120"/>
      <c r="H571" s="120"/>
      <c r="I571" s="120"/>
      <c r="J571" s="120"/>
      <c r="K571" s="120"/>
      <c r="L571" s="120"/>
      <c r="M571" s="122"/>
      <c r="N571" s="122"/>
      <c r="O571" s="121"/>
      <c r="P571" s="122"/>
      <c r="Q571" s="124"/>
      <c r="R571" s="124"/>
      <c r="S571" s="124"/>
      <c r="T571" s="124"/>
      <c r="U571" s="127"/>
      <c r="V571" s="127"/>
      <c r="W571" s="127"/>
      <c r="X571" s="127"/>
      <c r="Y571" s="364"/>
      <c r="Z571" s="364"/>
      <c r="AA571" s="364"/>
      <c r="AB571" s="364"/>
    </row>
    <row r="572" spans="2:28" ht="12.75" customHeight="1" x14ac:dyDescent="0.2">
      <c r="B572" s="120"/>
      <c r="C572" s="481"/>
      <c r="D572" s="120"/>
      <c r="E572" s="120"/>
      <c r="F572" s="120"/>
      <c r="G572" s="120"/>
      <c r="H572" s="120"/>
      <c r="I572" s="120"/>
      <c r="J572" s="120"/>
      <c r="K572" s="120"/>
      <c r="L572" s="120"/>
      <c r="M572" s="122"/>
      <c r="N572" s="122"/>
      <c r="O572" s="121"/>
      <c r="P572" s="122"/>
      <c r="Q572" s="124"/>
      <c r="R572" s="124"/>
      <c r="S572" s="124"/>
      <c r="T572" s="124"/>
      <c r="U572" s="127"/>
      <c r="V572" s="127"/>
      <c r="W572" s="127"/>
      <c r="X572" s="127"/>
      <c r="Y572" s="364"/>
      <c r="Z572" s="364"/>
      <c r="AA572" s="364"/>
      <c r="AB572" s="364"/>
    </row>
    <row r="573" spans="2:28" ht="12.75" customHeight="1" x14ac:dyDescent="0.2">
      <c r="B573" s="120"/>
      <c r="C573" s="481"/>
      <c r="D573" s="120"/>
      <c r="E573" s="120"/>
      <c r="F573" s="120"/>
      <c r="G573" s="120"/>
      <c r="H573" s="120"/>
      <c r="I573" s="120"/>
      <c r="J573" s="120"/>
      <c r="K573" s="120"/>
      <c r="L573" s="120"/>
      <c r="M573" s="122"/>
      <c r="N573" s="122"/>
      <c r="O573" s="121"/>
      <c r="P573" s="122"/>
      <c r="Q573" s="124"/>
      <c r="R573" s="124"/>
      <c r="S573" s="124"/>
      <c r="T573" s="124"/>
      <c r="U573" s="127"/>
      <c r="V573" s="127"/>
      <c r="W573" s="127"/>
      <c r="X573" s="127"/>
      <c r="Y573" s="364"/>
      <c r="Z573" s="364"/>
      <c r="AA573" s="364"/>
      <c r="AB573" s="364"/>
    </row>
    <row r="574" spans="2:28" ht="12.75" customHeight="1" x14ac:dyDescent="0.2">
      <c r="B574" s="120"/>
      <c r="C574" s="481"/>
      <c r="D574" s="120"/>
      <c r="E574" s="120"/>
      <c r="F574" s="120"/>
      <c r="G574" s="120"/>
      <c r="H574" s="120"/>
      <c r="I574" s="120"/>
      <c r="J574" s="120"/>
      <c r="K574" s="120"/>
      <c r="L574" s="120"/>
      <c r="M574" s="122"/>
      <c r="N574" s="122"/>
      <c r="O574" s="121"/>
      <c r="P574" s="122"/>
      <c r="Q574" s="124"/>
      <c r="R574" s="124"/>
      <c r="S574" s="124"/>
      <c r="T574" s="124"/>
      <c r="U574" s="127"/>
      <c r="V574" s="127"/>
      <c r="W574" s="127"/>
      <c r="X574" s="127"/>
      <c r="Y574" s="364"/>
      <c r="Z574" s="364"/>
      <c r="AA574" s="364"/>
      <c r="AB574" s="364"/>
    </row>
    <row r="575" spans="2:28" ht="12.75" customHeight="1" x14ac:dyDescent="0.2">
      <c r="B575" s="120"/>
      <c r="C575" s="481"/>
      <c r="D575" s="120"/>
      <c r="E575" s="120"/>
      <c r="F575" s="120"/>
      <c r="G575" s="120"/>
      <c r="H575" s="120"/>
      <c r="I575" s="120"/>
      <c r="J575" s="120"/>
      <c r="K575" s="120"/>
      <c r="L575" s="120"/>
      <c r="M575" s="122"/>
      <c r="N575" s="122"/>
      <c r="O575" s="121"/>
      <c r="P575" s="122"/>
      <c r="Q575" s="124"/>
      <c r="R575" s="124"/>
      <c r="S575" s="124"/>
      <c r="T575" s="124"/>
      <c r="U575" s="127"/>
      <c r="V575" s="127"/>
      <c r="W575" s="127"/>
      <c r="X575" s="127"/>
      <c r="Y575" s="364"/>
      <c r="Z575" s="364"/>
      <c r="AA575" s="364"/>
      <c r="AB575" s="364"/>
    </row>
    <row r="576" spans="2:28" ht="12.75" customHeight="1" x14ac:dyDescent="0.2">
      <c r="B576" s="120"/>
      <c r="C576" s="481"/>
      <c r="D576" s="120"/>
      <c r="E576" s="120"/>
      <c r="F576" s="120"/>
      <c r="G576" s="120"/>
      <c r="H576" s="120"/>
      <c r="I576" s="120"/>
      <c r="J576" s="120"/>
      <c r="K576" s="120"/>
      <c r="L576" s="120"/>
      <c r="M576" s="122"/>
      <c r="N576" s="122"/>
      <c r="O576" s="121"/>
      <c r="P576" s="122"/>
      <c r="Q576" s="124"/>
      <c r="R576" s="124"/>
      <c r="S576" s="124"/>
      <c r="T576" s="124"/>
      <c r="U576" s="127"/>
      <c r="V576" s="127"/>
      <c r="W576" s="127"/>
      <c r="X576" s="127"/>
      <c r="Y576" s="364"/>
      <c r="Z576" s="364"/>
      <c r="AA576" s="364"/>
      <c r="AB576" s="364"/>
    </row>
    <row r="577" spans="2:28" ht="12.75" customHeight="1" x14ac:dyDescent="0.2">
      <c r="B577" s="120"/>
      <c r="C577" s="481"/>
      <c r="D577" s="120"/>
      <c r="E577" s="120"/>
      <c r="F577" s="120"/>
      <c r="G577" s="120"/>
      <c r="H577" s="120"/>
      <c r="I577" s="120"/>
      <c r="J577" s="120"/>
      <c r="K577" s="120"/>
      <c r="L577" s="120"/>
      <c r="M577" s="122"/>
      <c r="N577" s="122"/>
      <c r="O577" s="121"/>
      <c r="P577" s="122"/>
      <c r="Q577" s="124"/>
      <c r="R577" s="124"/>
      <c r="S577" s="124"/>
      <c r="T577" s="124"/>
      <c r="U577" s="127"/>
      <c r="V577" s="127"/>
      <c r="W577" s="127"/>
      <c r="X577" s="127"/>
      <c r="Y577" s="364"/>
      <c r="Z577" s="364"/>
      <c r="AA577" s="364"/>
      <c r="AB577" s="364"/>
    </row>
    <row r="578" spans="2:28" ht="12.75" customHeight="1" x14ac:dyDescent="0.2">
      <c r="B578" s="120"/>
      <c r="C578" s="481"/>
      <c r="D578" s="375"/>
      <c r="E578" s="376"/>
      <c r="F578" s="120"/>
      <c r="G578" s="120"/>
      <c r="H578" s="120"/>
      <c r="I578" s="120"/>
      <c r="J578" s="120"/>
      <c r="K578" s="120"/>
      <c r="L578" s="120"/>
      <c r="M578" s="122"/>
      <c r="N578" s="121"/>
      <c r="O578" s="121"/>
      <c r="P578" s="122"/>
      <c r="Q578" s="124"/>
      <c r="R578" s="124"/>
      <c r="S578" s="124"/>
      <c r="T578" s="124"/>
      <c r="U578" s="127"/>
      <c r="V578" s="127"/>
      <c r="W578" s="127"/>
      <c r="X578" s="127"/>
      <c r="Y578" s="364"/>
      <c r="Z578" s="364"/>
      <c r="AA578" s="364"/>
      <c r="AB578" s="364"/>
    </row>
    <row r="579" spans="2:28" ht="12.75" customHeight="1" x14ac:dyDescent="0.2">
      <c r="B579" s="120"/>
      <c r="C579" s="481"/>
      <c r="D579" s="120"/>
      <c r="E579" s="120"/>
      <c r="F579" s="120"/>
      <c r="G579" s="120"/>
      <c r="H579" s="120"/>
      <c r="I579" s="120"/>
      <c r="J579" s="120"/>
      <c r="K579" s="120"/>
      <c r="L579" s="120"/>
      <c r="M579" s="122"/>
      <c r="N579" s="122"/>
      <c r="O579" s="121"/>
      <c r="P579" s="122"/>
      <c r="Q579" s="124"/>
      <c r="R579" s="124"/>
      <c r="S579" s="124"/>
      <c r="T579" s="124"/>
      <c r="U579" s="127"/>
      <c r="V579" s="127"/>
      <c r="W579" s="127"/>
      <c r="X579" s="127"/>
      <c r="Y579" s="364"/>
      <c r="Z579" s="364"/>
      <c r="AA579" s="364"/>
      <c r="AB579" s="364"/>
    </row>
    <row r="580" spans="2:28" ht="12.75" customHeight="1" x14ac:dyDescent="0.2">
      <c r="B580" s="120"/>
      <c r="C580" s="481"/>
      <c r="D580" s="120"/>
      <c r="E580" s="120"/>
      <c r="F580" s="120"/>
      <c r="G580" s="120"/>
      <c r="H580" s="120"/>
      <c r="I580" s="120"/>
      <c r="J580" s="120"/>
      <c r="K580" s="120"/>
      <c r="L580" s="120"/>
      <c r="M580" s="122"/>
      <c r="N580" s="122"/>
      <c r="O580" s="121"/>
      <c r="P580" s="122"/>
      <c r="Q580" s="124"/>
      <c r="R580" s="124"/>
      <c r="S580" s="124"/>
      <c r="T580" s="124"/>
      <c r="U580" s="127"/>
      <c r="V580" s="127"/>
      <c r="W580" s="127"/>
      <c r="X580" s="127"/>
      <c r="Y580" s="364"/>
      <c r="Z580" s="364"/>
      <c r="AA580" s="364"/>
      <c r="AB580" s="364"/>
    </row>
    <row r="581" spans="2:28" ht="12.75" customHeight="1" x14ac:dyDescent="0.2">
      <c r="B581" s="120"/>
      <c r="C581" s="481"/>
      <c r="D581" s="120"/>
      <c r="E581" s="120"/>
      <c r="F581" s="120"/>
      <c r="G581" s="120"/>
      <c r="H581" s="120"/>
      <c r="I581" s="120"/>
      <c r="J581" s="120"/>
      <c r="K581" s="120"/>
      <c r="L581" s="120"/>
      <c r="M581" s="122"/>
      <c r="N581" s="122"/>
      <c r="O581" s="121"/>
      <c r="P581" s="122"/>
      <c r="Q581" s="124"/>
      <c r="R581" s="124"/>
      <c r="S581" s="124"/>
      <c r="T581" s="124"/>
      <c r="U581" s="127"/>
      <c r="V581" s="127"/>
      <c r="W581" s="127"/>
      <c r="X581" s="127"/>
      <c r="Y581" s="364"/>
      <c r="Z581" s="364"/>
      <c r="AA581" s="364"/>
      <c r="AB581" s="364"/>
    </row>
    <row r="582" spans="2:28" ht="12.75" customHeight="1" x14ac:dyDescent="0.2">
      <c r="B582" s="120"/>
      <c r="C582" s="481"/>
      <c r="D582" s="120"/>
      <c r="E582" s="120"/>
      <c r="F582" s="120"/>
      <c r="G582" s="120"/>
      <c r="H582" s="120"/>
      <c r="I582" s="120"/>
      <c r="J582" s="120"/>
      <c r="K582" s="120"/>
      <c r="L582" s="120"/>
      <c r="M582" s="122"/>
      <c r="N582" s="122"/>
      <c r="O582" s="121"/>
      <c r="P582" s="122"/>
      <c r="Q582" s="124"/>
      <c r="R582" s="124"/>
      <c r="S582" s="124"/>
      <c r="T582" s="124"/>
      <c r="U582" s="127"/>
      <c r="V582" s="127"/>
      <c r="W582" s="127"/>
      <c r="X582" s="127"/>
      <c r="Y582" s="364"/>
      <c r="Z582" s="364"/>
      <c r="AA582" s="364"/>
      <c r="AB582" s="364"/>
    </row>
    <row r="583" spans="2:28" ht="12.75" customHeight="1" x14ac:dyDescent="0.2">
      <c r="B583" s="120"/>
      <c r="C583" s="481"/>
      <c r="D583" s="120"/>
      <c r="E583" s="120"/>
      <c r="F583" s="120"/>
      <c r="G583" s="120"/>
      <c r="H583" s="120"/>
      <c r="I583" s="120"/>
      <c r="J583" s="120"/>
      <c r="K583" s="120"/>
      <c r="L583" s="120"/>
      <c r="M583" s="122"/>
      <c r="N583" s="122"/>
      <c r="O583" s="121"/>
      <c r="P583" s="122"/>
      <c r="Q583" s="124"/>
      <c r="R583" s="124"/>
      <c r="S583" s="124"/>
      <c r="T583" s="124"/>
      <c r="U583" s="127"/>
      <c r="V583" s="127"/>
      <c r="W583" s="127"/>
      <c r="X583" s="127"/>
      <c r="Y583" s="364"/>
      <c r="Z583" s="364"/>
      <c r="AA583" s="364"/>
      <c r="AB583" s="364"/>
    </row>
    <row r="584" spans="2:28" ht="12.75" customHeight="1" x14ac:dyDescent="0.2">
      <c r="B584" s="120"/>
      <c r="C584" s="481"/>
      <c r="D584" s="120"/>
      <c r="E584" s="120"/>
      <c r="F584" s="120"/>
      <c r="G584" s="120"/>
      <c r="H584" s="120"/>
      <c r="I584" s="120"/>
      <c r="J584" s="120"/>
      <c r="K584" s="120"/>
      <c r="L584" s="120"/>
      <c r="M584" s="122"/>
      <c r="N584" s="122"/>
      <c r="O584" s="121"/>
      <c r="P584" s="122"/>
      <c r="Q584" s="124"/>
      <c r="R584" s="124"/>
      <c r="S584" s="124"/>
      <c r="T584" s="124"/>
      <c r="U584" s="127"/>
      <c r="V584" s="127"/>
      <c r="W584" s="127"/>
      <c r="X584" s="127"/>
      <c r="Y584" s="364"/>
      <c r="Z584" s="364"/>
      <c r="AA584" s="364"/>
      <c r="AB584" s="364"/>
    </row>
    <row r="585" spans="2:28" ht="12.75" customHeight="1" x14ac:dyDescent="0.2">
      <c r="B585" s="120"/>
      <c r="C585" s="481"/>
      <c r="D585" s="120"/>
      <c r="E585" s="120"/>
      <c r="F585" s="120"/>
      <c r="G585" s="120"/>
      <c r="H585" s="120"/>
      <c r="I585" s="120"/>
      <c r="J585" s="120"/>
      <c r="K585" s="120"/>
      <c r="L585" s="120"/>
      <c r="M585" s="122"/>
      <c r="N585" s="122"/>
      <c r="O585" s="121"/>
      <c r="P585" s="122"/>
      <c r="Q585" s="124"/>
      <c r="R585" s="124"/>
      <c r="S585" s="124"/>
      <c r="T585" s="124"/>
      <c r="U585" s="127"/>
      <c r="V585" s="127"/>
      <c r="W585" s="127"/>
      <c r="X585" s="127"/>
      <c r="Y585" s="364"/>
      <c r="Z585" s="364"/>
      <c r="AA585" s="364"/>
      <c r="AB585" s="364"/>
    </row>
    <row r="586" spans="2:28" ht="12.75" customHeight="1" x14ac:dyDescent="0.2">
      <c r="B586" s="120"/>
      <c r="C586" s="481"/>
      <c r="D586" s="120"/>
      <c r="E586" s="120"/>
      <c r="F586" s="120"/>
      <c r="G586" s="120"/>
      <c r="H586" s="120"/>
      <c r="I586" s="120"/>
      <c r="J586" s="120"/>
      <c r="K586" s="120"/>
      <c r="L586" s="120"/>
      <c r="M586" s="122"/>
      <c r="N586" s="122"/>
      <c r="O586" s="121"/>
      <c r="P586" s="122"/>
      <c r="Q586" s="124"/>
      <c r="R586" s="124"/>
      <c r="S586" s="124"/>
      <c r="T586" s="124"/>
      <c r="U586" s="127"/>
      <c r="V586" s="127"/>
      <c r="W586" s="127"/>
      <c r="X586" s="127"/>
      <c r="Y586" s="364"/>
      <c r="Z586" s="364"/>
      <c r="AA586" s="364"/>
      <c r="AB586" s="364"/>
    </row>
    <row r="587" spans="2:28" ht="12.75" customHeight="1" x14ac:dyDescent="0.2">
      <c r="B587" s="120"/>
      <c r="C587" s="481"/>
      <c r="D587" s="120"/>
      <c r="E587" s="120"/>
      <c r="F587" s="120"/>
      <c r="G587" s="120"/>
      <c r="H587" s="120"/>
      <c r="I587" s="120"/>
      <c r="J587" s="120"/>
      <c r="K587" s="120"/>
      <c r="L587" s="120"/>
      <c r="M587" s="122"/>
      <c r="N587" s="122"/>
      <c r="O587" s="121"/>
      <c r="P587" s="122"/>
      <c r="Q587" s="124"/>
      <c r="R587" s="124"/>
      <c r="S587" s="124"/>
      <c r="T587" s="124"/>
      <c r="U587" s="127"/>
      <c r="V587" s="127"/>
      <c r="W587" s="127"/>
      <c r="X587" s="127"/>
      <c r="Y587" s="364"/>
      <c r="Z587" s="364"/>
      <c r="AA587" s="364"/>
      <c r="AB587" s="364"/>
    </row>
    <row r="588" spans="2:28" ht="12.75" customHeight="1" x14ac:dyDescent="0.2">
      <c r="B588" s="120"/>
      <c r="C588" s="481"/>
      <c r="D588" s="120"/>
      <c r="E588" s="120"/>
      <c r="F588" s="120"/>
      <c r="G588" s="120"/>
      <c r="H588" s="120"/>
      <c r="I588" s="120"/>
      <c r="J588" s="120"/>
      <c r="K588" s="120"/>
      <c r="L588" s="120"/>
      <c r="M588" s="122"/>
      <c r="N588" s="122"/>
      <c r="O588" s="121"/>
      <c r="P588" s="122"/>
      <c r="Q588" s="124"/>
      <c r="R588" s="124"/>
      <c r="S588" s="124"/>
      <c r="T588" s="124"/>
      <c r="U588" s="127"/>
      <c r="V588" s="127"/>
      <c r="W588" s="127"/>
      <c r="X588" s="127"/>
      <c r="Y588" s="364"/>
      <c r="Z588" s="364"/>
      <c r="AA588" s="364"/>
      <c r="AB588" s="364"/>
    </row>
    <row r="589" spans="2:28" ht="12.75" customHeight="1" x14ac:dyDescent="0.2">
      <c r="B589" s="120"/>
      <c r="C589" s="481"/>
      <c r="D589" s="120"/>
      <c r="E589" s="120"/>
      <c r="F589" s="120"/>
      <c r="G589" s="120"/>
      <c r="H589" s="120"/>
      <c r="I589" s="120"/>
      <c r="J589" s="120"/>
      <c r="K589" s="120"/>
      <c r="L589" s="120"/>
      <c r="M589" s="122"/>
      <c r="N589" s="122"/>
      <c r="O589" s="121"/>
      <c r="P589" s="122"/>
      <c r="Q589" s="124"/>
      <c r="R589" s="124"/>
      <c r="S589" s="124"/>
      <c r="T589" s="124"/>
      <c r="U589" s="127"/>
      <c r="V589" s="127"/>
      <c r="W589" s="127"/>
      <c r="X589" s="127"/>
      <c r="Y589" s="364"/>
      <c r="Z589" s="364"/>
      <c r="AA589" s="364"/>
      <c r="AB589" s="364"/>
    </row>
    <row r="590" spans="2:28" ht="12.75" customHeight="1" x14ac:dyDescent="0.2">
      <c r="B590" s="120"/>
      <c r="C590" s="481"/>
      <c r="D590" s="120"/>
      <c r="E590" s="120"/>
      <c r="F590" s="120"/>
      <c r="G590" s="120"/>
      <c r="H590" s="120"/>
      <c r="I590" s="120"/>
      <c r="J590" s="120"/>
      <c r="K590" s="120"/>
      <c r="L590" s="120"/>
      <c r="M590" s="122"/>
      <c r="N590" s="122"/>
      <c r="O590" s="121"/>
      <c r="P590" s="122"/>
      <c r="Q590" s="124"/>
      <c r="R590" s="124"/>
      <c r="S590" s="124"/>
      <c r="T590" s="124"/>
      <c r="U590" s="127"/>
      <c r="V590" s="127"/>
      <c r="W590" s="127"/>
      <c r="X590" s="127"/>
      <c r="Y590" s="364"/>
      <c r="Z590" s="364"/>
      <c r="AA590" s="364"/>
      <c r="AB590" s="364"/>
    </row>
    <row r="591" spans="2:28" ht="12.75" customHeight="1" x14ac:dyDescent="0.2">
      <c r="B591" s="120"/>
      <c r="C591" s="481"/>
      <c r="D591" s="120"/>
      <c r="E591" s="120"/>
      <c r="F591" s="120"/>
      <c r="G591" s="120"/>
      <c r="H591" s="120"/>
      <c r="I591" s="120"/>
      <c r="J591" s="120"/>
      <c r="K591" s="120"/>
      <c r="L591" s="120"/>
      <c r="M591" s="122"/>
      <c r="N591" s="122"/>
      <c r="O591" s="121"/>
      <c r="P591" s="122"/>
      <c r="Q591" s="124"/>
      <c r="R591" s="124"/>
      <c r="S591" s="124"/>
      <c r="T591" s="124"/>
      <c r="U591" s="127"/>
      <c r="V591" s="127"/>
      <c r="W591" s="127"/>
      <c r="X591" s="127"/>
      <c r="Y591" s="364"/>
      <c r="Z591" s="364"/>
      <c r="AA591" s="364"/>
      <c r="AB591" s="364"/>
    </row>
    <row r="592" spans="2:28" ht="12.75" customHeight="1" x14ac:dyDescent="0.2">
      <c r="B592" s="120"/>
      <c r="C592" s="481"/>
      <c r="D592" s="120"/>
      <c r="E592" s="120"/>
      <c r="F592" s="120"/>
      <c r="G592" s="120"/>
      <c r="H592" s="120"/>
      <c r="I592" s="120"/>
      <c r="J592" s="120"/>
      <c r="K592" s="120"/>
      <c r="L592" s="120"/>
      <c r="M592" s="122"/>
      <c r="N592" s="122"/>
      <c r="O592" s="121"/>
      <c r="P592" s="122"/>
      <c r="Q592" s="124"/>
      <c r="R592" s="124"/>
      <c r="S592" s="124"/>
      <c r="T592" s="124"/>
      <c r="U592" s="127"/>
      <c r="V592" s="127"/>
      <c r="W592" s="127"/>
      <c r="X592" s="127"/>
      <c r="Y592" s="364"/>
      <c r="Z592" s="364"/>
      <c r="AA592" s="364"/>
      <c r="AB592" s="364"/>
    </row>
    <row r="593" spans="2:28" ht="12.75" customHeight="1" x14ac:dyDescent="0.2">
      <c r="B593" s="120"/>
      <c r="C593" s="481"/>
      <c r="D593" s="120"/>
      <c r="E593" s="120"/>
      <c r="F593" s="120"/>
      <c r="G593" s="120"/>
      <c r="H593" s="120"/>
      <c r="I593" s="120"/>
      <c r="J593" s="120"/>
      <c r="K593" s="120"/>
      <c r="L593" s="120"/>
      <c r="M593" s="122"/>
      <c r="N593" s="122"/>
      <c r="O593" s="121"/>
      <c r="P593" s="122"/>
      <c r="Q593" s="124"/>
      <c r="R593" s="124"/>
      <c r="S593" s="124"/>
      <c r="T593" s="124"/>
      <c r="U593" s="127"/>
      <c r="V593" s="127"/>
      <c r="W593" s="127"/>
      <c r="X593" s="127"/>
      <c r="Y593" s="364"/>
      <c r="Z593" s="364"/>
      <c r="AA593" s="364"/>
      <c r="AB593" s="364"/>
    </row>
    <row r="594" spans="2:28" ht="12.75" customHeight="1" x14ac:dyDescent="0.2">
      <c r="B594" s="120"/>
      <c r="C594" s="481"/>
      <c r="D594" s="120"/>
      <c r="E594" s="120"/>
      <c r="F594" s="120"/>
      <c r="G594" s="120"/>
      <c r="H594" s="120"/>
      <c r="I594" s="120"/>
      <c r="J594" s="120"/>
      <c r="K594" s="120"/>
      <c r="L594" s="120"/>
      <c r="M594" s="122"/>
      <c r="N594" s="122"/>
      <c r="O594" s="121"/>
      <c r="P594" s="122"/>
      <c r="Q594" s="124"/>
      <c r="R594" s="124"/>
      <c r="S594" s="124"/>
      <c r="T594" s="124"/>
      <c r="U594" s="127"/>
      <c r="V594" s="127"/>
      <c r="W594" s="127"/>
      <c r="X594" s="127"/>
      <c r="Y594" s="364"/>
      <c r="Z594" s="364"/>
      <c r="AA594" s="364"/>
      <c r="AB594" s="364"/>
    </row>
    <row r="595" spans="2:28" ht="12.75" customHeight="1" x14ac:dyDescent="0.2">
      <c r="B595" s="120"/>
      <c r="C595" s="481"/>
      <c r="D595" s="120"/>
      <c r="E595" s="120"/>
      <c r="F595" s="120"/>
      <c r="G595" s="120"/>
      <c r="H595" s="120"/>
      <c r="I595" s="120"/>
      <c r="J595" s="120"/>
      <c r="K595" s="120"/>
      <c r="L595" s="120"/>
      <c r="M595" s="122"/>
      <c r="N595" s="122"/>
      <c r="O595" s="121"/>
      <c r="P595" s="122"/>
      <c r="Q595" s="124"/>
      <c r="R595" s="124"/>
      <c r="S595" s="124"/>
      <c r="T595" s="124"/>
      <c r="U595" s="127"/>
      <c r="V595" s="127"/>
      <c r="W595" s="127"/>
      <c r="X595" s="127"/>
      <c r="Y595" s="364"/>
      <c r="Z595" s="364"/>
      <c r="AA595" s="364"/>
      <c r="AB595" s="364"/>
    </row>
    <row r="596" spans="2:28" ht="12.75" customHeight="1" x14ac:dyDescent="0.2">
      <c r="B596" s="120"/>
      <c r="C596" s="481"/>
      <c r="D596" s="120"/>
      <c r="E596" s="120"/>
      <c r="F596" s="120"/>
      <c r="G596" s="120"/>
      <c r="H596" s="120"/>
      <c r="I596" s="120"/>
      <c r="J596" s="120"/>
      <c r="K596" s="120"/>
      <c r="L596" s="120"/>
      <c r="M596" s="122"/>
      <c r="N596" s="122"/>
      <c r="O596" s="121"/>
      <c r="P596" s="122"/>
      <c r="Q596" s="124"/>
      <c r="R596" s="124"/>
      <c r="S596" s="124"/>
      <c r="T596" s="124"/>
      <c r="U596" s="127"/>
      <c r="V596" s="127"/>
      <c r="W596" s="127"/>
      <c r="X596" s="127"/>
      <c r="Y596" s="364"/>
      <c r="Z596" s="364"/>
      <c r="AA596" s="364"/>
      <c r="AB596" s="364"/>
    </row>
    <row r="597" spans="2:28" ht="12.75" customHeight="1" x14ac:dyDescent="0.2">
      <c r="B597" s="120"/>
      <c r="C597" s="481"/>
      <c r="D597" s="375"/>
      <c r="E597" s="376"/>
      <c r="F597" s="120"/>
      <c r="G597" s="120"/>
      <c r="H597" s="120"/>
      <c r="I597" s="120"/>
      <c r="J597" s="120"/>
      <c r="K597" s="120"/>
      <c r="L597" s="120"/>
      <c r="M597" s="122"/>
      <c r="N597" s="122"/>
      <c r="O597" s="121"/>
      <c r="P597" s="122"/>
      <c r="Q597" s="124"/>
      <c r="R597" s="124"/>
      <c r="S597" s="124"/>
      <c r="T597" s="124"/>
      <c r="U597" s="127"/>
      <c r="V597" s="127"/>
      <c r="W597" s="127"/>
      <c r="X597" s="127"/>
      <c r="Y597" s="364"/>
      <c r="Z597" s="364"/>
      <c r="AA597" s="364"/>
      <c r="AB597" s="364"/>
    </row>
    <row r="598" spans="2:28" ht="12.75" customHeight="1" x14ac:dyDescent="0.2">
      <c r="B598" s="120"/>
      <c r="C598" s="481"/>
      <c r="D598" s="120"/>
      <c r="E598" s="120"/>
      <c r="F598" s="120"/>
      <c r="G598" s="120"/>
      <c r="H598" s="120"/>
      <c r="I598" s="120"/>
      <c r="J598" s="120"/>
      <c r="K598" s="120"/>
      <c r="L598" s="120"/>
      <c r="M598" s="122"/>
      <c r="N598" s="122"/>
      <c r="O598" s="121"/>
      <c r="P598" s="122"/>
      <c r="Q598" s="124"/>
      <c r="R598" s="124"/>
      <c r="S598" s="124"/>
      <c r="T598" s="124"/>
      <c r="U598" s="127"/>
      <c r="V598" s="127"/>
      <c r="W598" s="127"/>
      <c r="X598" s="127"/>
      <c r="Y598" s="364"/>
      <c r="Z598" s="364"/>
      <c r="AA598" s="364"/>
      <c r="AB598" s="364"/>
    </row>
    <row r="599" spans="2:28" ht="12.75" customHeight="1" x14ac:dyDescent="0.2">
      <c r="B599" s="120"/>
      <c r="C599" s="481"/>
      <c r="D599" s="120"/>
      <c r="E599" s="120"/>
      <c r="F599" s="120"/>
      <c r="G599" s="120"/>
      <c r="H599" s="120"/>
      <c r="I599" s="120"/>
      <c r="J599" s="120"/>
      <c r="K599" s="120"/>
      <c r="L599" s="120"/>
      <c r="M599" s="122"/>
      <c r="N599" s="122"/>
      <c r="O599" s="121"/>
      <c r="P599" s="122"/>
      <c r="Q599" s="124"/>
      <c r="R599" s="124"/>
      <c r="S599" s="124"/>
      <c r="T599" s="124"/>
      <c r="U599" s="127"/>
      <c r="V599" s="127"/>
      <c r="W599" s="127"/>
      <c r="X599" s="127"/>
      <c r="Y599" s="364"/>
      <c r="Z599" s="364"/>
      <c r="AA599" s="364"/>
      <c r="AB599" s="364"/>
    </row>
    <row r="600" spans="2:28" ht="12.75" customHeight="1" x14ac:dyDescent="0.2">
      <c r="B600" s="120"/>
      <c r="C600" s="481"/>
      <c r="D600" s="120"/>
      <c r="E600" s="120"/>
      <c r="F600" s="120"/>
      <c r="G600" s="120"/>
      <c r="H600" s="120"/>
      <c r="I600" s="120"/>
      <c r="J600" s="120"/>
      <c r="K600" s="120"/>
      <c r="L600" s="120"/>
      <c r="M600" s="122"/>
      <c r="N600" s="122"/>
      <c r="O600" s="121"/>
      <c r="P600" s="122"/>
      <c r="Q600" s="124"/>
      <c r="R600" s="124"/>
      <c r="S600" s="124"/>
      <c r="T600" s="124"/>
      <c r="U600" s="127"/>
      <c r="V600" s="127"/>
      <c r="W600" s="127"/>
      <c r="X600" s="127"/>
      <c r="Y600" s="364"/>
      <c r="Z600" s="364"/>
      <c r="AA600" s="364"/>
      <c r="AB600" s="364"/>
    </row>
    <row r="601" spans="2:28" ht="12.75" customHeight="1" x14ac:dyDescent="0.2">
      <c r="B601" s="120"/>
      <c r="C601" s="481"/>
      <c r="D601" s="120"/>
      <c r="E601" s="120"/>
      <c r="F601" s="120"/>
      <c r="G601" s="120"/>
      <c r="H601" s="120"/>
      <c r="I601" s="120"/>
      <c r="J601" s="120"/>
      <c r="K601" s="120"/>
      <c r="L601" s="120"/>
      <c r="M601" s="122"/>
      <c r="N601" s="122"/>
      <c r="O601" s="121"/>
      <c r="P601" s="122"/>
      <c r="Q601" s="124"/>
      <c r="R601" s="124"/>
      <c r="S601" s="124"/>
      <c r="T601" s="124"/>
      <c r="U601" s="127"/>
      <c r="V601" s="127"/>
      <c r="W601" s="127"/>
      <c r="X601" s="127"/>
      <c r="Y601" s="364"/>
      <c r="Z601" s="364"/>
      <c r="AA601" s="364"/>
      <c r="AB601" s="364"/>
    </row>
    <row r="602" spans="2:28" ht="12.75" customHeight="1" x14ac:dyDescent="0.2">
      <c r="B602" s="120"/>
      <c r="C602" s="481"/>
      <c r="D602" s="120"/>
      <c r="E602" s="120"/>
      <c r="F602" s="120"/>
      <c r="G602" s="120"/>
      <c r="H602" s="120"/>
      <c r="I602" s="120"/>
      <c r="J602" s="120"/>
      <c r="K602" s="120"/>
      <c r="L602" s="120"/>
      <c r="M602" s="122"/>
      <c r="N602" s="122"/>
      <c r="O602" s="121"/>
      <c r="P602" s="122"/>
      <c r="Q602" s="124"/>
      <c r="R602" s="124"/>
      <c r="S602" s="124"/>
      <c r="T602" s="124"/>
      <c r="U602" s="127"/>
      <c r="V602" s="127"/>
      <c r="W602" s="127"/>
      <c r="X602" s="127"/>
      <c r="Y602" s="364"/>
      <c r="Z602" s="364"/>
      <c r="AA602" s="364"/>
      <c r="AB602" s="364"/>
    </row>
    <row r="603" spans="2:28" ht="12.75" customHeight="1" x14ac:dyDescent="0.2">
      <c r="B603" s="120"/>
      <c r="C603" s="481"/>
      <c r="D603" s="120"/>
      <c r="E603" s="120"/>
      <c r="F603" s="120"/>
      <c r="G603" s="120"/>
      <c r="H603" s="120"/>
      <c r="I603" s="120"/>
      <c r="J603" s="120"/>
      <c r="K603" s="120"/>
      <c r="L603" s="120"/>
      <c r="M603" s="122"/>
      <c r="N603" s="122"/>
      <c r="O603" s="121"/>
      <c r="P603" s="122"/>
      <c r="Q603" s="124"/>
      <c r="R603" s="124"/>
      <c r="S603" s="124"/>
      <c r="T603" s="124"/>
      <c r="U603" s="127"/>
      <c r="V603" s="127"/>
      <c r="W603" s="127"/>
      <c r="X603" s="127"/>
      <c r="Y603" s="364"/>
      <c r="Z603" s="364"/>
      <c r="AA603" s="364"/>
      <c r="AB603" s="364"/>
    </row>
    <row r="604" spans="2:28" ht="12.75" customHeight="1" x14ac:dyDescent="0.2">
      <c r="B604" s="120"/>
      <c r="C604" s="481"/>
      <c r="D604" s="120"/>
      <c r="E604" s="120"/>
      <c r="F604" s="120"/>
      <c r="G604" s="120"/>
      <c r="H604" s="120"/>
      <c r="I604" s="120"/>
      <c r="J604" s="120"/>
      <c r="K604" s="120"/>
      <c r="L604" s="120"/>
      <c r="M604" s="122"/>
      <c r="N604" s="122"/>
      <c r="O604" s="121"/>
      <c r="P604" s="122"/>
      <c r="Q604" s="124"/>
      <c r="R604" s="124"/>
      <c r="S604" s="124"/>
      <c r="T604" s="124"/>
      <c r="U604" s="127"/>
      <c r="V604" s="127"/>
      <c r="W604" s="127"/>
      <c r="X604" s="127"/>
      <c r="Y604" s="364"/>
      <c r="Z604" s="364"/>
      <c r="AA604" s="364"/>
      <c r="AB604" s="364"/>
    </row>
    <row r="605" spans="2:28" ht="12.75" customHeight="1" x14ac:dyDescent="0.2">
      <c r="B605" s="120"/>
      <c r="C605" s="481"/>
      <c r="D605" s="120"/>
      <c r="E605" s="120"/>
      <c r="F605" s="120"/>
      <c r="G605" s="120"/>
      <c r="H605" s="120"/>
      <c r="I605" s="120"/>
      <c r="J605" s="120"/>
      <c r="K605" s="120"/>
      <c r="L605" s="120"/>
      <c r="M605" s="122"/>
      <c r="N605" s="122"/>
      <c r="O605" s="121"/>
      <c r="P605" s="122"/>
      <c r="Q605" s="124"/>
      <c r="R605" s="124"/>
      <c r="S605" s="124"/>
      <c r="T605" s="124"/>
      <c r="U605" s="127"/>
      <c r="V605" s="127"/>
      <c r="W605" s="127"/>
      <c r="X605" s="127"/>
      <c r="Y605" s="364"/>
      <c r="Z605" s="364"/>
      <c r="AA605" s="364"/>
      <c r="AB605" s="364"/>
    </row>
    <row r="606" spans="2:28" ht="12.75" customHeight="1" x14ac:dyDescent="0.2">
      <c r="B606" s="120"/>
      <c r="C606" s="481"/>
      <c r="D606" s="120"/>
      <c r="E606" s="120"/>
      <c r="F606" s="120"/>
      <c r="G606" s="120"/>
      <c r="H606" s="120"/>
      <c r="I606" s="120"/>
      <c r="J606" s="120"/>
      <c r="K606" s="120"/>
      <c r="L606" s="120"/>
      <c r="M606" s="122"/>
      <c r="N606" s="122"/>
      <c r="O606" s="121"/>
      <c r="P606" s="122"/>
      <c r="Q606" s="124"/>
      <c r="R606" s="124"/>
      <c r="S606" s="124"/>
      <c r="T606" s="124"/>
      <c r="U606" s="127"/>
      <c r="V606" s="127"/>
      <c r="W606" s="127"/>
      <c r="X606" s="127"/>
      <c r="Y606" s="364"/>
      <c r="Z606" s="364"/>
      <c r="AA606" s="364"/>
      <c r="AB606" s="364"/>
    </row>
    <row r="607" spans="2:28" ht="12.75" customHeight="1" x14ac:dyDescent="0.2">
      <c r="B607" s="120"/>
      <c r="C607" s="481"/>
      <c r="D607" s="120"/>
      <c r="E607" s="120"/>
      <c r="F607" s="120"/>
      <c r="G607" s="120"/>
      <c r="H607" s="120"/>
      <c r="I607" s="120"/>
      <c r="J607" s="120"/>
      <c r="K607" s="120"/>
      <c r="L607" s="120"/>
      <c r="M607" s="122"/>
      <c r="N607" s="122"/>
      <c r="O607" s="121"/>
      <c r="P607" s="122"/>
      <c r="Q607" s="124"/>
      <c r="R607" s="124"/>
      <c r="S607" s="124"/>
      <c r="T607" s="124"/>
      <c r="U607" s="127"/>
      <c r="V607" s="127"/>
      <c r="W607" s="127"/>
      <c r="X607" s="127"/>
      <c r="Y607" s="364"/>
      <c r="Z607" s="364"/>
      <c r="AA607" s="364"/>
      <c r="AB607" s="364"/>
    </row>
    <row r="608" spans="2:28" ht="12.75" customHeight="1" x14ac:dyDescent="0.2">
      <c r="B608" s="120"/>
      <c r="C608" s="481"/>
      <c r="D608" s="120"/>
      <c r="E608" s="120"/>
      <c r="F608" s="120"/>
      <c r="G608" s="120"/>
      <c r="H608" s="120"/>
      <c r="I608" s="120"/>
      <c r="J608" s="120"/>
      <c r="K608" s="120"/>
      <c r="L608" s="120"/>
      <c r="M608" s="122"/>
      <c r="N608" s="122"/>
      <c r="O608" s="121"/>
      <c r="P608" s="122"/>
      <c r="Q608" s="124"/>
      <c r="R608" s="124"/>
      <c r="S608" s="124"/>
      <c r="T608" s="124"/>
      <c r="U608" s="127"/>
      <c r="V608" s="127"/>
      <c r="W608" s="127"/>
      <c r="X608" s="127"/>
      <c r="Y608" s="364"/>
      <c r="Z608" s="364"/>
      <c r="AA608" s="364"/>
      <c r="AB608" s="364"/>
    </row>
    <row r="609" spans="2:28" ht="12.75" customHeight="1" x14ac:dyDescent="0.2">
      <c r="B609" s="120"/>
      <c r="C609" s="481"/>
      <c r="D609" s="120"/>
      <c r="E609" s="120"/>
      <c r="F609" s="120"/>
      <c r="G609" s="120"/>
      <c r="H609" s="120"/>
      <c r="I609" s="120"/>
      <c r="J609" s="120"/>
      <c r="K609" s="120"/>
      <c r="L609" s="120"/>
      <c r="M609" s="122"/>
      <c r="N609" s="122"/>
      <c r="O609" s="121"/>
      <c r="P609" s="122"/>
      <c r="Q609" s="124"/>
      <c r="R609" s="124"/>
      <c r="S609" s="124"/>
      <c r="T609" s="124"/>
      <c r="U609" s="127"/>
      <c r="V609" s="127"/>
      <c r="W609" s="127"/>
      <c r="X609" s="127"/>
      <c r="Y609" s="364"/>
      <c r="Z609" s="364"/>
      <c r="AA609" s="364"/>
      <c r="AB609" s="364"/>
    </row>
    <row r="610" spans="2:28" ht="12.75" customHeight="1" x14ac:dyDescent="0.2">
      <c r="B610" s="120"/>
      <c r="C610" s="481"/>
      <c r="D610" s="120"/>
      <c r="E610" s="120"/>
      <c r="F610" s="120"/>
      <c r="G610" s="120"/>
      <c r="H610" s="120"/>
      <c r="I610" s="120"/>
      <c r="J610" s="120"/>
      <c r="K610" s="120"/>
      <c r="L610" s="120"/>
      <c r="M610" s="122"/>
      <c r="N610" s="122"/>
      <c r="O610" s="121"/>
      <c r="P610" s="122"/>
      <c r="Q610" s="124"/>
      <c r="R610" s="124"/>
      <c r="S610" s="124"/>
      <c r="T610" s="124"/>
      <c r="U610" s="127"/>
      <c r="V610" s="127"/>
      <c r="W610" s="127"/>
      <c r="X610" s="127"/>
      <c r="Y610" s="364"/>
      <c r="Z610" s="364"/>
      <c r="AA610" s="364"/>
      <c r="AB610" s="364"/>
    </row>
    <row r="611" spans="2:28" ht="12.75" customHeight="1" x14ac:dyDescent="0.2">
      <c r="B611" s="120"/>
      <c r="C611" s="481"/>
      <c r="D611" s="120"/>
      <c r="E611" s="120"/>
      <c r="F611" s="120"/>
      <c r="G611" s="120"/>
      <c r="H611" s="120"/>
      <c r="I611" s="120"/>
      <c r="J611" s="120"/>
      <c r="K611" s="120"/>
      <c r="L611" s="120"/>
      <c r="M611" s="122"/>
      <c r="N611" s="122"/>
      <c r="O611" s="121"/>
      <c r="P611" s="122"/>
      <c r="Q611" s="124"/>
      <c r="R611" s="124"/>
      <c r="S611" s="124"/>
      <c r="T611" s="124"/>
      <c r="U611" s="127"/>
      <c r="V611" s="127"/>
      <c r="W611" s="127"/>
      <c r="X611" s="127"/>
      <c r="Y611" s="364"/>
      <c r="Z611" s="364"/>
      <c r="AA611" s="364"/>
      <c r="AB611" s="364"/>
    </row>
    <row r="612" spans="2:28" ht="12.75" customHeight="1" x14ac:dyDescent="0.2">
      <c r="B612" s="120"/>
      <c r="C612" s="481"/>
      <c r="D612" s="120"/>
      <c r="E612" s="120"/>
      <c r="F612" s="120"/>
      <c r="G612" s="120"/>
      <c r="H612" s="120"/>
      <c r="I612" s="120"/>
      <c r="J612" s="120"/>
      <c r="K612" s="120"/>
      <c r="L612" s="120"/>
      <c r="M612" s="122"/>
      <c r="N612" s="122"/>
      <c r="O612" s="121"/>
      <c r="P612" s="122"/>
      <c r="Q612" s="124"/>
      <c r="R612" s="124"/>
      <c r="S612" s="124"/>
      <c r="T612" s="124"/>
      <c r="U612" s="127"/>
      <c r="V612" s="127"/>
      <c r="W612" s="127"/>
      <c r="X612" s="127"/>
      <c r="Y612" s="364"/>
      <c r="Z612" s="364"/>
      <c r="AA612" s="364"/>
      <c r="AB612" s="364"/>
    </row>
    <row r="613" spans="2:28" ht="12.75" customHeight="1" x14ac:dyDescent="0.2">
      <c r="B613" s="120"/>
      <c r="C613" s="481"/>
      <c r="D613" s="120"/>
      <c r="E613" s="120"/>
      <c r="F613" s="120"/>
      <c r="G613" s="120"/>
      <c r="H613" s="120"/>
      <c r="I613" s="120"/>
      <c r="J613" s="120"/>
      <c r="K613" s="120"/>
      <c r="L613" s="120"/>
      <c r="M613" s="122"/>
      <c r="N613" s="122"/>
      <c r="O613" s="121"/>
      <c r="P613" s="122"/>
      <c r="Q613" s="124"/>
      <c r="R613" s="124"/>
      <c r="S613" s="124"/>
      <c r="T613" s="124"/>
      <c r="U613" s="127"/>
      <c r="V613" s="127"/>
      <c r="W613" s="127"/>
      <c r="X613" s="127"/>
      <c r="Y613" s="364"/>
      <c r="Z613" s="364"/>
      <c r="AA613" s="364"/>
      <c r="AB613" s="364"/>
    </row>
    <row r="614" spans="2:28" ht="12.75" customHeight="1" x14ac:dyDescent="0.2">
      <c r="B614" s="120"/>
      <c r="C614" s="481"/>
      <c r="D614" s="120"/>
      <c r="E614" s="120"/>
      <c r="F614" s="120"/>
      <c r="G614" s="120"/>
      <c r="H614" s="120"/>
      <c r="I614" s="120"/>
      <c r="J614" s="120"/>
      <c r="K614" s="120"/>
      <c r="L614" s="120"/>
      <c r="M614" s="122"/>
      <c r="N614" s="122"/>
      <c r="O614" s="121"/>
      <c r="P614" s="122"/>
      <c r="Q614" s="124"/>
      <c r="R614" s="124"/>
      <c r="S614" s="124"/>
      <c r="T614" s="124"/>
      <c r="U614" s="127"/>
      <c r="V614" s="127"/>
      <c r="W614" s="127"/>
      <c r="X614" s="127"/>
      <c r="Y614" s="364"/>
      <c r="Z614" s="364"/>
      <c r="AA614" s="364"/>
      <c r="AB614" s="364"/>
    </row>
    <row r="615" spans="2:28" ht="12.75" customHeight="1" x14ac:dyDescent="0.2">
      <c r="B615" s="120"/>
      <c r="C615" s="481"/>
      <c r="D615" s="120"/>
      <c r="E615" s="120"/>
      <c r="F615" s="120"/>
      <c r="G615" s="120"/>
      <c r="H615" s="120"/>
      <c r="I615" s="120"/>
      <c r="J615" s="120"/>
      <c r="K615" s="120"/>
      <c r="L615" s="120"/>
      <c r="M615" s="122"/>
      <c r="N615" s="122"/>
      <c r="O615" s="121"/>
      <c r="P615" s="122"/>
      <c r="Q615" s="124"/>
      <c r="R615" s="124"/>
      <c r="S615" s="124"/>
      <c r="T615" s="124"/>
      <c r="U615" s="127"/>
      <c r="V615" s="127"/>
      <c r="W615" s="127"/>
      <c r="X615" s="127"/>
      <c r="Y615" s="364"/>
      <c r="Z615" s="364"/>
      <c r="AA615" s="364"/>
      <c r="AB615" s="364"/>
    </row>
    <row r="616" spans="2:28" ht="12.75" customHeight="1" x14ac:dyDescent="0.2">
      <c r="B616" s="120"/>
      <c r="C616" s="481"/>
      <c r="D616" s="120"/>
      <c r="E616" s="120"/>
      <c r="F616" s="120"/>
      <c r="G616" s="120"/>
      <c r="H616" s="120"/>
      <c r="I616" s="120"/>
      <c r="J616" s="120"/>
      <c r="K616" s="120"/>
      <c r="L616" s="120"/>
      <c r="M616" s="122"/>
      <c r="N616" s="122"/>
      <c r="O616" s="121"/>
      <c r="P616" s="122"/>
      <c r="Q616" s="124"/>
      <c r="R616" s="124"/>
      <c r="S616" s="124"/>
      <c r="T616" s="124"/>
      <c r="U616" s="127"/>
      <c r="V616" s="127"/>
      <c r="W616" s="127"/>
      <c r="X616" s="127"/>
      <c r="Y616" s="364"/>
      <c r="Z616" s="364"/>
      <c r="AA616" s="364"/>
      <c r="AB616" s="364"/>
    </row>
    <row r="617" spans="2:28" ht="12.75" customHeight="1" x14ac:dyDescent="0.2">
      <c r="B617" s="120"/>
      <c r="C617" s="481"/>
      <c r="D617" s="120"/>
      <c r="E617" s="120"/>
      <c r="F617" s="120"/>
      <c r="G617" s="120"/>
      <c r="H617" s="120"/>
      <c r="I617" s="120"/>
      <c r="J617" s="120"/>
      <c r="K617" s="120"/>
      <c r="L617" s="120"/>
      <c r="M617" s="122"/>
      <c r="N617" s="122"/>
      <c r="O617" s="121"/>
      <c r="P617" s="122"/>
      <c r="Q617" s="124"/>
      <c r="R617" s="124"/>
      <c r="S617" s="124"/>
      <c r="T617" s="124"/>
      <c r="U617" s="127"/>
      <c r="V617" s="127"/>
      <c r="W617" s="127"/>
      <c r="X617" s="127"/>
      <c r="Y617" s="364"/>
      <c r="Z617" s="364"/>
      <c r="AA617" s="364"/>
      <c r="AB617" s="364"/>
    </row>
    <row r="618" spans="2:28" ht="12.75" customHeight="1" x14ac:dyDescent="0.2">
      <c r="B618" s="120"/>
      <c r="C618" s="481"/>
      <c r="D618" s="120"/>
      <c r="E618" s="120"/>
      <c r="F618" s="120"/>
      <c r="G618" s="120"/>
      <c r="H618" s="120"/>
      <c r="I618" s="120"/>
      <c r="J618" s="120"/>
      <c r="K618" s="120"/>
      <c r="L618" s="120"/>
      <c r="M618" s="122"/>
      <c r="N618" s="122"/>
      <c r="O618" s="121"/>
      <c r="P618" s="122"/>
      <c r="Q618" s="124"/>
      <c r="R618" s="124"/>
      <c r="S618" s="124"/>
      <c r="T618" s="124"/>
      <c r="U618" s="127"/>
      <c r="V618" s="127"/>
      <c r="W618" s="127"/>
      <c r="X618" s="127"/>
      <c r="Y618" s="364"/>
      <c r="Z618" s="364"/>
      <c r="AA618" s="364"/>
      <c r="AB618" s="364"/>
    </row>
    <row r="619" spans="2:28" ht="12.75" customHeight="1" x14ac:dyDescent="0.2">
      <c r="B619" s="120"/>
      <c r="C619" s="481"/>
      <c r="D619" s="120"/>
      <c r="E619" s="120"/>
      <c r="F619" s="120"/>
      <c r="G619" s="120"/>
      <c r="H619" s="120"/>
      <c r="I619" s="120"/>
      <c r="J619" s="120"/>
      <c r="K619" s="120"/>
      <c r="L619" s="120"/>
      <c r="M619" s="122"/>
      <c r="N619" s="122"/>
      <c r="O619" s="121"/>
      <c r="P619" s="122"/>
      <c r="Q619" s="124"/>
      <c r="R619" s="124"/>
      <c r="S619" s="124"/>
      <c r="T619" s="124"/>
      <c r="U619" s="127"/>
      <c r="V619" s="127"/>
      <c r="W619" s="127"/>
      <c r="X619" s="127"/>
      <c r="Y619" s="364"/>
      <c r="Z619" s="364"/>
      <c r="AA619" s="364"/>
      <c r="AB619" s="364"/>
    </row>
    <row r="620" spans="2:28" ht="12.75" customHeight="1" x14ac:dyDescent="0.2">
      <c r="B620" s="120"/>
      <c r="C620" s="481"/>
      <c r="D620" s="120"/>
      <c r="E620" s="120"/>
      <c r="F620" s="120"/>
      <c r="G620" s="120"/>
      <c r="H620" s="120"/>
      <c r="I620" s="120"/>
      <c r="J620" s="120"/>
      <c r="K620" s="120"/>
      <c r="L620" s="120"/>
      <c r="M620" s="122"/>
      <c r="N620" s="122"/>
      <c r="O620" s="121"/>
      <c r="P620" s="122"/>
      <c r="Q620" s="124"/>
      <c r="R620" s="124"/>
      <c r="S620" s="124"/>
      <c r="T620" s="124"/>
      <c r="U620" s="127"/>
      <c r="V620" s="127"/>
      <c r="W620" s="127"/>
      <c r="X620" s="127"/>
      <c r="Y620" s="364"/>
      <c r="Z620" s="364"/>
      <c r="AA620" s="364"/>
      <c r="AB620" s="364"/>
    </row>
    <row r="621" spans="2:28" ht="12.75" customHeight="1" x14ac:dyDescent="0.2">
      <c r="B621" s="120"/>
      <c r="C621" s="481"/>
      <c r="D621" s="120"/>
      <c r="E621" s="120"/>
      <c r="F621" s="120"/>
      <c r="G621" s="120"/>
      <c r="H621" s="120"/>
      <c r="I621" s="120"/>
      <c r="J621" s="120"/>
      <c r="K621" s="120"/>
      <c r="L621" s="120"/>
      <c r="M621" s="122"/>
      <c r="N621" s="122"/>
      <c r="O621" s="121"/>
      <c r="P621" s="122"/>
      <c r="Q621" s="124"/>
      <c r="R621" s="124"/>
      <c r="S621" s="124"/>
      <c r="T621" s="124"/>
      <c r="U621" s="127"/>
      <c r="V621" s="127"/>
      <c r="W621" s="127"/>
      <c r="X621" s="127"/>
      <c r="Y621" s="364"/>
      <c r="Z621" s="364"/>
      <c r="AA621" s="364"/>
      <c r="AB621" s="364"/>
    </row>
    <row r="622" spans="2:28" ht="12.75" customHeight="1" x14ac:dyDescent="0.2">
      <c r="B622" s="120"/>
      <c r="C622" s="481"/>
      <c r="D622" s="120"/>
      <c r="E622" s="120"/>
      <c r="F622" s="120"/>
      <c r="G622" s="120"/>
      <c r="H622" s="120"/>
      <c r="I622" s="120"/>
      <c r="J622" s="120"/>
      <c r="K622" s="120"/>
      <c r="L622" s="120"/>
      <c r="M622" s="122"/>
      <c r="N622" s="122"/>
      <c r="O622" s="121"/>
      <c r="P622" s="122"/>
      <c r="Q622" s="124"/>
      <c r="R622" s="124"/>
      <c r="S622" s="124"/>
      <c r="T622" s="124"/>
      <c r="U622" s="127"/>
      <c r="V622" s="127"/>
      <c r="W622" s="127"/>
      <c r="X622" s="127"/>
      <c r="Y622" s="364"/>
      <c r="Z622" s="364"/>
      <c r="AA622" s="364"/>
      <c r="AB622" s="364"/>
    </row>
    <row r="623" spans="2:28" ht="12.75" customHeight="1" x14ac:dyDescent="0.2">
      <c r="B623" s="120"/>
      <c r="C623" s="481"/>
      <c r="D623" s="120"/>
      <c r="E623" s="120"/>
      <c r="F623" s="120"/>
      <c r="G623" s="120"/>
      <c r="H623" s="120"/>
      <c r="I623" s="120"/>
      <c r="J623" s="120"/>
      <c r="K623" s="120"/>
      <c r="L623" s="120"/>
      <c r="M623" s="122"/>
      <c r="N623" s="122"/>
      <c r="O623" s="121"/>
      <c r="P623" s="122"/>
      <c r="Q623" s="124"/>
      <c r="R623" s="124"/>
      <c r="S623" s="124"/>
      <c r="T623" s="124"/>
      <c r="U623" s="127"/>
      <c r="V623" s="127"/>
      <c r="W623" s="127"/>
      <c r="X623" s="127"/>
      <c r="Y623" s="364"/>
      <c r="Z623" s="364"/>
      <c r="AA623" s="364"/>
      <c r="AB623" s="364"/>
    </row>
    <row r="624" spans="2:28" ht="12.75" customHeight="1" x14ac:dyDescent="0.2">
      <c r="B624" s="120"/>
      <c r="C624" s="481"/>
      <c r="D624" s="120"/>
      <c r="E624" s="120"/>
      <c r="F624" s="120"/>
      <c r="G624" s="120"/>
      <c r="H624" s="120"/>
      <c r="I624" s="120"/>
      <c r="J624" s="120"/>
      <c r="K624" s="120"/>
      <c r="L624" s="120"/>
      <c r="M624" s="122"/>
      <c r="N624" s="122"/>
      <c r="O624" s="121"/>
      <c r="P624" s="122"/>
      <c r="Q624" s="124"/>
      <c r="R624" s="124"/>
      <c r="S624" s="124"/>
      <c r="T624" s="124"/>
      <c r="U624" s="127"/>
      <c r="V624" s="127"/>
      <c r="W624" s="127"/>
      <c r="X624" s="127"/>
      <c r="Y624" s="364"/>
      <c r="Z624" s="364"/>
      <c r="AA624" s="364"/>
      <c r="AB624" s="364"/>
    </row>
    <row r="625" spans="2:28" ht="12.75" customHeight="1" x14ac:dyDescent="0.2">
      <c r="B625" s="120"/>
      <c r="C625" s="481"/>
      <c r="D625" s="120"/>
      <c r="E625" s="120"/>
      <c r="F625" s="120"/>
      <c r="G625" s="120"/>
      <c r="H625" s="120"/>
      <c r="I625" s="120"/>
      <c r="J625" s="120"/>
      <c r="K625" s="120"/>
      <c r="L625" s="120"/>
      <c r="M625" s="122"/>
      <c r="N625" s="122"/>
      <c r="O625" s="121"/>
      <c r="P625" s="122"/>
      <c r="Q625" s="124"/>
      <c r="R625" s="124"/>
      <c r="S625" s="124"/>
      <c r="T625" s="124"/>
      <c r="U625" s="127"/>
      <c r="V625" s="127"/>
      <c r="W625" s="127"/>
      <c r="X625" s="127"/>
      <c r="Y625" s="364"/>
      <c r="Z625" s="364"/>
      <c r="AA625" s="364"/>
      <c r="AB625" s="364"/>
    </row>
    <row r="626" spans="2:28" ht="12.75" customHeight="1" x14ac:dyDescent="0.2">
      <c r="B626" s="120"/>
      <c r="C626" s="481"/>
      <c r="D626" s="120"/>
      <c r="E626" s="120"/>
      <c r="F626" s="120"/>
      <c r="G626" s="120"/>
      <c r="H626" s="120"/>
      <c r="I626" s="120"/>
      <c r="J626" s="120"/>
      <c r="K626" s="120"/>
      <c r="L626" s="120"/>
      <c r="M626" s="122"/>
      <c r="N626" s="122"/>
      <c r="O626" s="121"/>
      <c r="P626" s="122"/>
      <c r="Q626" s="124"/>
      <c r="R626" s="124"/>
      <c r="S626" s="124"/>
      <c r="T626" s="124"/>
      <c r="U626" s="127"/>
      <c r="V626" s="127"/>
      <c r="W626" s="127"/>
      <c r="X626" s="127"/>
      <c r="Y626" s="364"/>
      <c r="Z626" s="364"/>
      <c r="AA626" s="364"/>
      <c r="AB626" s="364"/>
    </row>
    <row r="627" spans="2:28" ht="12.75" customHeight="1" x14ac:dyDescent="0.2">
      <c r="B627" s="120"/>
      <c r="C627" s="481"/>
      <c r="D627" s="120"/>
      <c r="E627" s="120"/>
      <c r="F627" s="120"/>
      <c r="G627" s="120"/>
      <c r="H627" s="120"/>
      <c r="I627" s="120"/>
      <c r="J627" s="120"/>
      <c r="K627" s="120"/>
      <c r="L627" s="120"/>
      <c r="M627" s="122"/>
      <c r="N627" s="122"/>
      <c r="O627" s="121"/>
      <c r="P627" s="122"/>
      <c r="Q627" s="124"/>
      <c r="R627" s="124"/>
      <c r="S627" s="124"/>
      <c r="T627" s="124"/>
      <c r="U627" s="127"/>
      <c r="V627" s="127"/>
      <c r="W627" s="127"/>
      <c r="X627" s="127"/>
      <c r="Y627" s="364"/>
      <c r="Z627" s="364"/>
      <c r="AA627" s="364"/>
      <c r="AB627" s="364"/>
    </row>
    <row r="628" spans="2:28" ht="12.75" customHeight="1" x14ac:dyDescent="0.2">
      <c r="B628" s="120"/>
      <c r="C628" s="481"/>
      <c r="D628" s="120"/>
      <c r="E628" s="120"/>
      <c r="F628" s="120"/>
      <c r="G628" s="120"/>
      <c r="H628" s="120"/>
      <c r="I628" s="120"/>
      <c r="J628" s="120"/>
      <c r="K628" s="120"/>
      <c r="L628" s="120"/>
      <c r="M628" s="122"/>
      <c r="N628" s="122"/>
      <c r="O628" s="121"/>
      <c r="P628" s="122"/>
      <c r="Q628" s="124"/>
      <c r="R628" s="124"/>
      <c r="S628" s="124"/>
      <c r="T628" s="124"/>
      <c r="U628" s="127"/>
      <c r="V628" s="127"/>
      <c r="W628" s="127"/>
      <c r="X628" s="127"/>
      <c r="Y628" s="364"/>
      <c r="Z628" s="364"/>
      <c r="AA628" s="364"/>
      <c r="AB628" s="364"/>
    </row>
    <row r="629" spans="2:28" ht="12.75" customHeight="1" x14ac:dyDescent="0.2">
      <c r="B629" s="120"/>
      <c r="C629" s="481"/>
      <c r="D629" s="120"/>
      <c r="E629" s="120"/>
      <c r="F629" s="120"/>
      <c r="G629" s="120"/>
      <c r="H629" s="120"/>
      <c r="I629" s="120"/>
      <c r="J629" s="120"/>
      <c r="K629" s="120"/>
      <c r="L629" s="120"/>
      <c r="M629" s="122"/>
      <c r="N629" s="122"/>
      <c r="O629" s="121"/>
      <c r="P629" s="122"/>
      <c r="Q629" s="124"/>
      <c r="R629" s="124"/>
      <c r="S629" s="124"/>
      <c r="T629" s="124"/>
      <c r="U629" s="127"/>
      <c r="V629" s="127"/>
      <c r="W629" s="127"/>
      <c r="X629" s="127"/>
      <c r="Y629" s="364"/>
      <c r="Z629" s="364"/>
      <c r="AA629" s="364"/>
      <c r="AB629" s="364"/>
    </row>
    <row r="630" spans="2:28" ht="12.75" customHeight="1" x14ac:dyDescent="0.2">
      <c r="B630" s="120"/>
      <c r="C630" s="481"/>
      <c r="D630" s="120"/>
      <c r="E630" s="120"/>
      <c r="F630" s="120"/>
      <c r="G630" s="120"/>
      <c r="H630" s="120"/>
      <c r="I630" s="120"/>
      <c r="J630" s="120"/>
      <c r="K630" s="120"/>
      <c r="L630" s="120"/>
      <c r="M630" s="122"/>
      <c r="N630" s="122"/>
      <c r="O630" s="121"/>
      <c r="P630" s="122"/>
      <c r="Q630" s="124"/>
      <c r="R630" s="124"/>
      <c r="S630" s="124"/>
      <c r="T630" s="124"/>
      <c r="U630" s="127"/>
      <c r="V630" s="127"/>
      <c r="W630" s="127"/>
      <c r="X630" s="127"/>
      <c r="Y630" s="364"/>
      <c r="Z630" s="364"/>
      <c r="AA630" s="364"/>
      <c r="AB630" s="364"/>
    </row>
    <row r="631" spans="2:28" ht="12.75" customHeight="1" x14ac:dyDescent="0.2">
      <c r="B631" s="120"/>
      <c r="C631" s="481"/>
      <c r="D631" s="120"/>
      <c r="E631" s="120"/>
      <c r="F631" s="120"/>
      <c r="G631" s="120"/>
      <c r="H631" s="120"/>
      <c r="I631" s="120"/>
      <c r="J631" s="120"/>
      <c r="K631" s="120"/>
      <c r="L631" s="120"/>
      <c r="M631" s="122"/>
      <c r="N631" s="122"/>
      <c r="O631" s="121"/>
      <c r="P631" s="122"/>
      <c r="Q631" s="124"/>
      <c r="R631" s="124"/>
      <c r="S631" s="124"/>
      <c r="T631" s="124"/>
      <c r="U631" s="127"/>
      <c r="V631" s="127"/>
      <c r="W631" s="127"/>
      <c r="X631" s="127"/>
      <c r="Y631" s="364"/>
      <c r="Z631" s="364"/>
      <c r="AA631" s="364"/>
      <c r="AB631" s="364"/>
    </row>
    <row r="632" spans="2:28" ht="12.75" customHeight="1" x14ac:dyDescent="0.2">
      <c r="B632" s="120"/>
      <c r="C632" s="481"/>
      <c r="D632" s="120"/>
      <c r="E632" s="120"/>
      <c r="F632" s="120"/>
      <c r="G632" s="120"/>
      <c r="H632" s="120"/>
      <c r="I632" s="120"/>
      <c r="J632" s="120"/>
      <c r="K632" s="120"/>
      <c r="L632" s="120"/>
      <c r="M632" s="122"/>
      <c r="N632" s="122"/>
      <c r="O632" s="121"/>
      <c r="P632" s="122"/>
      <c r="Q632" s="124"/>
      <c r="R632" s="124"/>
      <c r="S632" s="124"/>
      <c r="T632" s="124"/>
      <c r="U632" s="127"/>
      <c r="V632" s="127"/>
      <c r="W632" s="127"/>
      <c r="X632" s="127"/>
      <c r="Y632" s="364"/>
      <c r="Z632" s="364"/>
      <c r="AA632" s="364"/>
      <c r="AB632" s="364"/>
    </row>
    <row r="633" spans="2:28" ht="12.75" customHeight="1" x14ac:dyDescent="0.2">
      <c r="B633" s="120"/>
      <c r="C633" s="481"/>
      <c r="D633" s="120"/>
      <c r="E633" s="120"/>
      <c r="F633" s="120"/>
      <c r="G633" s="120"/>
      <c r="H633" s="120"/>
      <c r="I633" s="120"/>
      <c r="J633" s="120"/>
      <c r="K633" s="120"/>
      <c r="L633" s="120"/>
      <c r="M633" s="122"/>
      <c r="N633" s="122"/>
      <c r="O633" s="121"/>
      <c r="P633" s="122"/>
      <c r="Q633" s="124"/>
      <c r="R633" s="124"/>
      <c r="S633" s="124"/>
      <c r="T633" s="124"/>
      <c r="U633" s="127"/>
      <c r="V633" s="127"/>
      <c r="W633" s="127"/>
      <c r="X633" s="127"/>
      <c r="Y633" s="364"/>
      <c r="Z633" s="364"/>
      <c r="AA633" s="364"/>
      <c r="AB633" s="364"/>
    </row>
    <row r="634" spans="2:28" ht="12.75" customHeight="1" x14ac:dyDescent="0.2">
      <c r="B634" s="120"/>
      <c r="C634" s="481"/>
      <c r="D634" s="120"/>
      <c r="E634" s="120"/>
      <c r="F634" s="120"/>
      <c r="G634" s="120"/>
      <c r="H634" s="120"/>
      <c r="I634" s="120"/>
      <c r="J634" s="120"/>
      <c r="K634" s="120"/>
      <c r="L634" s="120"/>
      <c r="M634" s="122"/>
      <c r="N634" s="122"/>
      <c r="O634" s="121"/>
      <c r="P634" s="122"/>
      <c r="Q634" s="124"/>
      <c r="R634" s="124"/>
      <c r="S634" s="124"/>
      <c r="T634" s="124"/>
      <c r="U634" s="127"/>
      <c r="V634" s="127"/>
      <c r="W634" s="127"/>
      <c r="X634" s="127"/>
      <c r="Y634" s="364"/>
      <c r="Z634" s="364"/>
      <c r="AA634" s="364"/>
      <c r="AB634" s="364"/>
    </row>
    <row r="635" spans="2:28" ht="12.75" customHeight="1" x14ac:dyDescent="0.2">
      <c r="B635" s="120"/>
      <c r="C635" s="481"/>
      <c r="D635" s="120"/>
      <c r="E635" s="120"/>
      <c r="F635" s="120"/>
      <c r="G635" s="120"/>
      <c r="H635" s="120"/>
      <c r="I635" s="120"/>
      <c r="J635" s="120"/>
      <c r="K635" s="120"/>
      <c r="L635" s="120"/>
      <c r="M635" s="122"/>
      <c r="N635" s="122"/>
      <c r="O635" s="121"/>
      <c r="P635" s="122"/>
      <c r="Q635" s="124"/>
      <c r="R635" s="124"/>
      <c r="S635" s="124"/>
      <c r="T635" s="124"/>
      <c r="U635" s="127"/>
      <c r="V635" s="127"/>
      <c r="W635" s="127"/>
      <c r="X635" s="127"/>
      <c r="Y635" s="364"/>
      <c r="Z635" s="364"/>
      <c r="AA635" s="364"/>
      <c r="AB635" s="364"/>
    </row>
    <row r="636" spans="2:28" ht="12.75" customHeight="1" x14ac:dyDescent="0.2">
      <c r="B636" s="120"/>
      <c r="C636" s="481"/>
      <c r="D636" s="120"/>
      <c r="E636" s="120"/>
      <c r="F636" s="120"/>
      <c r="G636" s="120"/>
      <c r="H636" s="120"/>
      <c r="I636" s="120"/>
      <c r="J636" s="120"/>
      <c r="K636" s="120"/>
      <c r="L636" s="120"/>
      <c r="M636" s="122"/>
      <c r="N636" s="122"/>
      <c r="O636" s="121"/>
      <c r="P636" s="122"/>
      <c r="Q636" s="124"/>
      <c r="R636" s="124"/>
      <c r="S636" s="124"/>
      <c r="T636" s="124"/>
      <c r="U636" s="127"/>
      <c r="V636" s="127"/>
      <c r="W636" s="127"/>
      <c r="X636" s="127"/>
      <c r="Y636" s="364"/>
      <c r="Z636" s="364"/>
      <c r="AA636" s="364"/>
      <c r="AB636" s="364"/>
    </row>
    <row r="637" spans="2:28" ht="12.75" customHeight="1" x14ac:dyDescent="0.2">
      <c r="B637" s="120"/>
      <c r="C637" s="481"/>
      <c r="D637" s="120"/>
      <c r="E637" s="120"/>
      <c r="F637" s="120"/>
      <c r="G637" s="120"/>
      <c r="H637" s="120"/>
      <c r="I637" s="120"/>
      <c r="J637" s="120"/>
      <c r="K637" s="120"/>
      <c r="L637" s="120"/>
      <c r="M637" s="122"/>
      <c r="N637" s="122"/>
      <c r="O637" s="121"/>
      <c r="P637" s="122"/>
      <c r="Q637" s="124"/>
      <c r="R637" s="124"/>
      <c r="S637" s="124"/>
      <c r="T637" s="124"/>
      <c r="U637" s="127"/>
      <c r="V637" s="127"/>
      <c r="W637" s="127"/>
      <c r="X637" s="127"/>
      <c r="Y637" s="364"/>
      <c r="Z637" s="364"/>
      <c r="AA637" s="364"/>
      <c r="AB637" s="364"/>
    </row>
    <row r="638" spans="2:28" ht="12.75" customHeight="1" x14ac:dyDescent="0.2">
      <c r="B638" s="120"/>
      <c r="C638" s="481"/>
      <c r="D638" s="120"/>
      <c r="E638" s="120"/>
      <c r="F638" s="120"/>
      <c r="G638" s="120"/>
      <c r="H638" s="120"/>
      <c r="I638" s="120"/>
      <c r="J638" s="120"/>
      <c r="K638" s="120"/>
      <c r="L638" s="120"/>
      <c r="M638" s="122"/>
      <c r="N638" s="122"/>
      <c r="O638" s="121"/>
      <c r="P638" s="122"/>
      <c r="Q638" s="124"/>
      <c r="R638" s="124"/>
      <c r="S638" s="124"/>
      <c r="T638" s="124"/>
      <c r="U638" s="127"/>
      <c r="V638" s="127"/>
      <c r="W638" s="127"/>
      <c r="X638" s="127"/>
      <c r="Y638" s="364"/>
      <c r="Z638" s="364"/>
      <c r="AA638" s="364"/>
      <c r="AB638" s="364"/>
    </row>
    <row r="639" spans="2:28" ht="12.75" customHeight="1" x14ac:dyDescent="0.2">
      <c r="B639" s="120"/>
      <c r="C639" s="481"/>
      <c r="D639" s="120"/>
      <c r="E639" s="120"/>
      <c r="F639" s="120"/>
      <c r="G639" s="120"/>
      <c r="H639" s="120"/>
      <c r="I639" s="120"/>
      <c r="J639" s="120"/>
      <c r="K639" s="120"/>
      <c r="L639" s="120"/>
      <c r="M639" s="122"/>
      <c r="N639" s="122"/>
      <c r="O639" s="121"/>
      <c r="P639" s="122"/>
      <c r="Q639" s="124"/>
      <c r="R639" s="124"/>
      <c r="S639" s="124"/>
      <c r="T639" s="124"/>
      <c r="U639" s="127"/>
      <c r="V639" s="127"/>
      <c r="W639" s="127"/>
      <c r="X639" s="127"/>
      <c r="Y639" s="364"/>
      <c r="Z639" s="364"/>
      <c r="AA639" s="364"/>
      <c r="AB639" s="364"/>
    </row>
    <row r="640" spans="2:28" ht="12.75" customHeight="1" x14ac:dyDescent="0.2">
      <c r="B640" s="120"/>
      <c r="C640" s="481"/>
      <c r="D640" s="120"/>
      <c r="E640" s="120"/>
      <c r="F640" s="120"/>
      <c r="G640" s="120"/>
      <c r="H640" s="120"/>
      <c r="I640" s="120"/>
      <c r="J640" s="120"/>
      <c r="K640" s="120"/>
      <c r="L640" s="120"/>
      <c r="M640" s="122"/>
      <c r="N640" s="122"/>
      <c r="O640" s="121"/>
      <c r="P640" s="122"/>
      <c r="Q640" s="124"/>
      <c r="R640" s="124"/>
      <c r="S640" s="124"/>
      <c r="T640" s="124"/>
      <c r="U640" s="127"/>
      <c r="V640" s="127"/>
      <c r="W640" s="127"/>
      <c r="X640" s="127"/>
      <c r="Y640" s="364"/>
      <c r="Z640" s="364"/>
      <c r="AA640" s="364"/>
      <c r="AB640" s="364"/>
    </row>
    <row r="641" spans="2:28" ht="12.75" customHeight="1" x14ac:dyDescent="0.2">
      <c r="B641" s="120"/>
      <c r="C641" s="481"/>
      <c r="D641" s="120"/>
      <c r="E641" s="120"/>
      <c r="F641" s="120"/>
      <c r="G641" s="120"/>
      <c r="H641" s="120"/>
      <c r="I641" s="120"/>
      <c r="J641" s="120"/>
      <c r="K641" s="120"/>
      <c r="L641" s="120"/>
      <c r="M641" s="122"/>
      <c r="N641" s="122"/>
      <c r="O641" s="121"/>
      <c r="P641" s="122"/>
      <c r="Q641" s="124"/>
      <c r="R641" s="124"/>
      <c r="S641" s="124"/>
      <c r="T641" s="124"/>
      <c r="U641" s="127"/>
      <c r="V641" s="127"/>
      <c r="W641" s="127"/>
      <c r="X641" s="127"/>
      <c r="Y641" s="364"/>
      <c r="Z641" s="364"/>
      <c r="AA641" s="364"/>
      <c r="AB641" s="364"/>
    </row>
    <row r="642" spans="2:28" ht="12.75" customHeight="1" x14ac:dyDescent="0.2">
      <c r="B642" s="120"/>
      <c r="C642" s="481"/>
      <c r="D642" s="120"/>
      <c r="E642" s="120"/>
      <c r="F642" s="120"/>
      <c r="G642" s="120"/>
      <c r="H642" s="120"/>
      <c r="I642" s="120"/>
      <c r="J642" s="120"/>
      <c r="K642" s="120"/>
      <c r="L642" s="120"/>
      <c r="M642" s="122"/>
      <c r="N642" s="122"/>
      <c r="O642" s="121"/>
      <c r="P642" s="122"/>
      <c r="Q642" s="124"/>
      <c r="R642" s="124"/>
      <c r="S642" s="124"/>
      <c r="T642" s="124"/>
      <c r="U642" s="127"/>
      <c r="V642" s="127"/>
      <c r="W642" s="127"/>
      <c r="X642" s="127"/>
      <c r="Y642" s="364"/>
      <c r="Z642" s="364"/>
      <c r="AA642" s="364"/>
      <c r="AB642" s="364"/>
    </row>
    <row r="643" spans="2:28" ht="12.75" customHeight="1" x14ac:dyDescent="0.2">
      <c r="B643" s="120"/>
      <c r="C643" s="481"/>
      <c r="D643" s="120"/>
      <c r="E643" s="120"/>
      <c r="F643" s="120"/>
      <c r="G643" s="120"/>
      <c r="H643" s="120"/>
      <c r="I643" s="120"/>
      <c r="J643" s="120"/>
      <c r="K643" s="120"/>
      <c r="L643" s="120"/>
      <c r="M643" s="122"/>
      <c r="N643" s="122"/>
      <c r="O643" s="121"/>
      <c r="P643" s="122"/>
      <c r="Q643" s="124"/>
      <c r="R643" s="124"/>
      <c r="S643" s="124"/>
      <c r="T643" s="124"/>
      <c r="U643" s="127"/>
      <c r="V643" s="127"/>
      <c r="W643" s="127"/>
      <c r="X643" s="127"/>
      <c r="Y643" s="364"/>
      <c r="Z643" s="364"/>
      <c r="AA643" s="364"/>
      <c r="AB643" s="364"/>
    </row>
    <row r="644" spans="2:28" ht="12.75" customHeight="1" x14ac:dyDescent="0.2">
      <c r="B644" s="120"/>
      <c r="C644" s="481"/>
      <c r="D644" s="120"/>
      <c r="E644" s="120"/>
      <c r="F644" s="120"/>
      <c r="G644" s="120"/>
      <c r="H644" s="120"/>
      <c r="I644" s="120"/>
      <c r="J644" s="120"/>
      <c r="K644" s="120"/>
      <c r="L644" s="120"/>
      <c r="M644" s="122"/>
      <c r="N644" s="122"/>
      <c r="O644" s="121"/>
      <c r="P644" s="122"/>
      <c r="Q644" s="124"/>
      <c r="R644" s="124"/>
      <c r="S644" s="124"/>
      <c r="T644" s="124"/>
      <c r="U644" s="127"/>
      <c r="V644" s="127"/>
      <c r="W644" s="127"/>
      <c r="X644" s="127"/>
      <c r="Y644" s="364"/>
      <c r="Z644" s="364"/>
      <c r="AA644" s="364"/>
      <c r="AB644" s="364"/>
    </row>
    <row r="645" spans="2:28" ht="12.75" customHeight="1" x14ac:dyDescent="0.2">
      <c r="B645" s="120"/>
      <c r="C645" s="481"/>
      <c r="D645" s="375"/>
      <c r="E645" s="376"/>
      <c r="F645" s="120"/>
      <c r="G645" s="120"/>
      <c r="H645" s="120"/>
      <c r="I645" s="120"/>
      <c r="J645" s="120"/>
      <c r="K645" s="120"/>
      <c r="L645" s="120"/>
      <c r="M645" s="121"/>
      <c r="N645" s="121"/>
      <c r="O645" s="121"/>
      <c r="P645" s="122"/>
      <c r="Q645" s="123"/>
      <c r="R645" s="123"/>
      <c r="S645" s="124"/>
      <c r="T645" s="124"/>
      <c r="U645" s="127"/>
      <c r="V645" s="127"/>
      <c r="W645" s="127"/>
      <c r="X645" s="127"/>
      <c r="Y645" s="364"/>
      <c r="Z645" s="364"/>
      <c r="AA645" s="364"/>
      <c r="AB645" s="364"/>
    </row>
    <row r="646" spans="2:28" ht="12.75" customHeight="1" x14ac:dyDescent="0.2">
      <c r="B646" s="120"/>
      <c r="C646" s="481"/>
      <c r="D646" s="120"/>
      <c r="E646" s="120"/>
      <c r="F646" s="120"/>
      <c r="G646" s="120"/>
      <c r="H646" s="120"/>
      <c r="I646" s="120"/>
      <c r="J646" s="120"/>
      <c r="K646" s="120"/>
      <c r="L646" s="120"/>
      <c r="M646" s="122"/>
      <c r="N646" s="122"/>
      <c r="O646" s="121"/>
      <c r="P646" s="122"/>
      <c r="Q646" s="124"/>
      <c r="R646" s="124"/>
      <c r="S646" s="124"/>
      <c r="T646" s="124"/>
      <c r="U646" s="127"/>
      <c r="V646" s="127"/>
      <c r="W646" s="127"/>
      <c r="X646" s="127"/>
      <c r="Y646" s="364"/>
      <c r="Z646" s="364"/>
      <c r="AA646" s="364"/>
      <c r="AB646" s="364"/>
    </row>
    <row r="647" spans="2:28" ht="12.75" customHeight="1" x14ac:dyDescent="0.2">
      <c r="B647" s="120"/>
      <c r="C647" s="481"/>
      <c r="D647" s="120"/>
      <c r="E647" s="120"/>
      <c r="F647" s="120"/>
      <c r="G647" s="120"/>
      <c r="H647" s="120"/>
      <c r="I647" s="120"/>
      <c r="J647" s="120"/>
      <c r="K647" s="120"/>
      <c r="L647" s="120"/>
      <c r="M647" s="122"/>
      <c r="N647" s="122"/>
      <c r="O647" s="121"/>
      <c r="P647" s="122"/>
      <c r="Q647" s="124"/>
      <c r="R647" s="124"/>
      <c r="S647" s="124"/>
      <c r="T647" s="124"/>
      <c r="U647" s="127"/>
      <c r="V647" s="127"/>
      <c r="W647" s="127"/>
      <c r="X647" s="127"/>
      <c r="Y647" s="364"/>
      <c r="Z647" s="364"/>
      <c r="AA647" s="364"/>
      <c r="AB647" s="364"/>
    </row>
    <row r="648" spans="2:28" ht="12.75" customHeight="1" x14ac:dyDescent="0.2">
      <c r="B648" s="120"/>
      <c r="C648" s="481"/>
      <c r="D648" s="375"/>
      <c r="E648" s="376"/>
      <c r="F648" s="120"/>
      <c r="G648" s="120"/>
      <c r="H648" s="120"/>
      <c r="I648" s="120"/>
      <c r="J648" s="120"/>
      <c r="K648" s="120"/>
      <c r="L648" s="120"/>
      <c r="M648" s="121"/>
      <c r="N648" s="121"/>
      <c r="O648" s="121"/>
      <c r="P648" s="122"/>
      <c r="Q648" s="124"/>
      <c r="R648" s="124"/>
      <c r="S648" s="124"/>
      <c r="T648" s="124"/>
      <c r="U648" s="127"/>
      <c r="V648" s="127"/>
      <c r="W648" s="127"/>
      <c r="X648" s="127"/>
      <c r="Y648" s="364"/>
      <c r="Z648" s="364"/>
      <c r="AA648" s="364"/>
      <c r="AB648" s="364"/>
    </row>
    <row r="649" spans="2:28" ht="12.75" customHeight="1" x14ac:dyDescent="0.2">
      <c r="B649" s="120"/>
      <c r="C649" s="481"/>
      <c r="D649" s="120"/>
      <c r="E649" s="120"/>
      <c r="F649" s="120"/>
      <c r="G649" s="120"/>
      <c r="H649" s="120"/>
      <c r="I649" s="120"/>
      <c r="J649" s="120"/>
      <c r="K649" s="120"/>
      <c r="L649" s="120"/>
      <c r="M649" s="122"/>
      <c r="N649" s="122"/>
      <c r="O649" s="121"/>
      <c r="P649" s="122"/>
      <c r="Q649" s="124"/>
      <c r="R649" s="124"/>
      <c r="S649" s="124"/>
      <c r="T649" s="124"/>
      <c r="U649" s="127"/>
      <c r="V649" s="127"/>
      <c r="W649" s="127"/>
      <c r="X649" s="127"/>
      <c r="Y649" s="364"/>
      <c r="Z649" s="364"/>
      <c r="AA649" s="364"/>
      <c r="AB649" s="364"/>
    </row>
    <row r="650" spans="2:28" ht="12.75" customHeight="1" x14ac:dyDescent="0.2">
      <c r="B650" s="120"/>
      <c r="C650" s="481"/>
      <c r="D650" s="120"/>
      <c r="E650" s="120"/>
      <c r="F650" s="120"/>
      <c r="G650" s="120"/>
      <c r="H650" s="120"/>
      <c r="I650" s="120"/>
      <c r="J650" s="120"/>
      <c r="K650" s="120"/>
      <c r="L650" s="120"/>
      <c r="M650" s="122"/>
      <c r="N650" s="122"/>
      <c r="O650" s="121"/>
      <c r="P650" s="122"/>
      <c r="Q650" s="124"/>
      <c r="R650" s="124"/>
      <c r="S650" s="124"/>
      <c r="T650" s="124"/>
      <c r="U650" s="127"/>
      <c r="V650" s="127"/>
      <c r="W650" s="127"/>
      <c r="X650" s="127"/>
      <c r="Y650" s="364"/>
      <c r="Z650" s="364"/>
      <c r="AA650" s="364"/>
      <c r="AB650" s="364"/>
    </row>
    <row r="651" spans="2:28" ht="12.75" customHeight="1" x14ac:dyDescent="0.2">
      <c r="B651" s="120"/>
      <c r="C651" s="481"/>
      <c r="D651" s="120"/>
      <c r="E651" s="120"/>
      <c r="F651" s="120"/>
      <c r="G651" s="120"/>
      <c r="H651" s="120"/>
      <c r="I651" s="120"/>
      <c r="J651" s="120"/>
      <c r="K651" s="120"/>
      <c r="L651" s="120"/>
      <c r="M651" s="122"/>
      <c r="N651" s="122"/>
      <c r="O651" s="121"/>
      <c r="P651" s="122"/>
      <c r="Q651" s="124"/>
      <c r="R651" s="124"/>
      <c r="S651" s="124"/>
      <c r="T651" s="124"/>
      <c r="U651" s="127"/>
      <c r="V651" s="127"/>
      <c r="W651" s="127"/>
      <c r="X651" s="127"/>
      <c r="Y651" s="364"/>
      <c r="Z651" s="364"/>
      <c r="AA651" s="364"/>
      <c r="AB651" s="364"/>
    </row>
    <row r="652" spans="2:28" ht="12.75" customHeight="1" x14ac:dyDescent="0.2">
      <c r="B652" s="120"/>
      <c r="C652" s="481"/>
      <c r="D652" s="120"/>
      <c r="E652" s="120"/>
      <c r="F652" s="120"/>
      <c r="G652" s="120"/>
      <c r="H652" s="120"/>
      <c r="I652" s="120"/>
      <c r="J652" s="120"/>
      <c r="K652" s="120"/>
      <c r="L652" s="120"/>
      <c r="M652" s="122"/>
      <c r="N652" s="122"/>
      <c r="O652" s="121"/>
      <c r="P652" s="122"/>
      <c r="Q652" s="124"/>
      <c r="R652" s="124"/>
      <c r="S652" s="124"/>
      <c r="T652" s="124"/>
      <c r="U652" s="127"/>
      <c r="V652" s="127"/>
      <c r="W652" s="127"/>
      <c r="X652" s="127"/>
      <c r="Y652" s="364"/>
      <c r="Z652" s="364"/>
      <c r="AA652" s="364"/>
      <c r="AB652" s="364"/>
    </row>
    <row r="653" spans="2:28" ht="12.75" customHeight="1" x14ac:dyDescent="0.2">
      <c r="B653" s="120"/>
      <c r="C653" s="481"/>
      <c r="D653" s="120"/>
      <c r="E653" s="120"/>
      <c r="F653" s="120"/>
      <c r="G653" s="120"/>
      <c r="H653" s="120"/>
      <c r="I653" s="120"/>
      <c r="J653" s="120"/>
      <c r="K653" s="120"/>
      <c r="L653" s="120"/>
      <c r="M653" s="122"/>
      <c r="N653" s="122"/>
      <c r="O653" s="121"/>
      <c r="P653" s="122"/>
      <c r="Q653" s="124"/>
      <c r="R653" s="124"/>
      <c r="S653" s="124"/>
      <c r="T653" s="124"/>
      <c r="U653" s="127"/>
      <c r="V653" s="127"/>
      <c r="W653" s="127"/>
      <c r="X653" s="127"/>
      <c r="Y653" s="364"/>
      <c r="Z653" s="364"/>
      <c r="AA653" s="364"/>
      <c r="AB653" s="364"/>
    </row>
    <row r="654" spans="2:28" ht="12.75" customHeight="1" x14ac:dyDescent="0.2">
      <c r="B654" s="120"/>
      <c r="C654" s="481"/>
      <c r="D654" s="120"/>
      <c r="E654" s="120"/>
      <c r="F654" s="120"/>
      <c r="G654" s="120"/>
      <c r="H654" s="120"/>
      <c r="I654" s="120"/>
      <c r="J654" s="120"/>
      <c r="K654" s="120"/>
      <c r="L654" s="120"/>
      <c r="M654" s="122"/>
      <c r="N654" s="122"/>
      <c r="O654" s="121"/>
      <c r="P654" s="122"/>
      <c r="Q654" s="124"/>
      <c r="R654" s="124"/>
      <c r="S654" s="124"/>
      <c r="T654" s="124"/>
      <c r="U654" s="127"/>
      <c r="V654" s="127"/>
      <c r="W654" s="127"/>
      <c r="X654" s="127"/>
      <c r="Y654" s="364"/>
      <c r="Z654" s="364"/>
      <c r="AA654" s="364"/>
      <c r="AB654" s="364"/>
    </row>
    <row r="655" spans="2:28" ht="12.75" customHeight="1" x14ac:dyDescent="0.2">
      <c r="B655" s="120"/>
      <c r="C655" s="481"/>
      <c r="D655" s="120"/>
      <c r="E655" s="120"/>
      <c r="F655" s="120"/>
      <c r="G655" s="120"/>
      <c r="H655" s="120"/>
      <c r="I655" s="120"/>
      <c r="J655" s="120"/>
      <c r="K655" s="120"/>
      <c r="L655" s="120"/>
      <c r="M655" s="122"/>
      <c r="N655" s="122"/>
      <c r="O655" s="121"/>
      <c r="P655" s="122"/>
      <c r="Q655" s="124"/>
      <c r="R655" s="124"/>
      <c r="S655" s="124"/>
      <c r="T655" s="124"/>
      <c r="U655" s="127"/>
      <c r="V655" s="127"/>
      <c r="W655" s="127"/>
      <c r="X655" s="127"/>
      <c r="Y655" s="364"/>
      <c r="Z655" s="364"/>
      <c r="AA655" s="364"/>
      <c r="AB655" s="364"/>
    </row>
    <row r="656" spans="2:28" ht="12.75" customHeight="1" x14ac:dyDescent="0.2">
      <c r="B656" s="120"/>
      <c r="C656" s="481"/>
      <c r="D656" s="120"/>
      <c r="E656" s="120"/>
      <c r="F656" s="120"/>
      <c r="G656" s="120"/>
      <c r="H656" s="120"/>
      <c r="I656" s="120"/>
      <c r="J656" s="120"/>
      <c r="K656" s="120"/>
      <c r="L656" s="120"/>
      <c r="M656" s="122"/>
      <c r="N656" s="122"/>
      <c r="O656" s="121"/>
      <c r="P656" s="122"/>
      <c r="Q656" s="124"/>
      <c r="R656" s="124"/>
      <c r="S656" s="124"/>
      <c r="T656" s="124"/>
      <c r="U656" s="127"/>
      <c r="V656" s="127"/>
      <c r="W656" s="127"/>
      <c r="X656" s="127"/>
      <c r="Y656" s="364"/>
      <c r="Z656" s="364"/>
      <c r="AA656" s="364"/>
      <c r="AB656" s="364"/>
    </row>
    <row r="657" spans="2:28" ht="12.75" customHeight="1" x14ac:dyDescent="0.2">
      <c r="B657" s="120"/>
      <c r="C657" s="481"/>
      <c r="D657" s="120"/>
      <c r="E657" s="120"/>
      <c r="F657" s="120"/>
      <c r="G657" s="120"/>
      <c r="H657" s="120"/>
      <c r="I657" s="120"/>
      <c r="J657" s="120"/>
      <c r="K657" s="120"/>
      <c r="L657" s="120"/>
      <c r="M657" s="122"/>
      <c r="N657" s="122"/>
      <c r="O657" s="121"/>
      <c r="P657" s="122"/>
      <c r="Q657" s="124"/>
      <c r="R657" s="124"/>
      <c r="S657" s="124"/>
      <c r="T657" s="124"/>
      <c r="U657" s="127"/>
      <c r="V657" s="127"/>
      <c r="W657" s="127"/>
      <c r="X657" s="127"/>
      <c r="Y657" s="364"/>
      <c r="Z657" s="364"/>
      <c r="AA657" s="364"/>
      <c r="AB657" s="364"/>
    </row>
    <row r="658" spans="2:28" ht="12.75" customHeight="1" x14ac:dyDescent="0.2">
      <c r="B658" s="120"/>
      <c r="C658" s="481"/>
      <c r="D658" s="120"/>
      <c r="E658" s="120"/>
      <c r="F658" s="120"/>
      <c r="G658" s="120"/>
      <c r="H658" s="120"/>
      <c r="I658" s="120"/>
      <c r="J658" s="120"/>
      <c r="K658" s="120"/>
      <c r="L658" s="120"/>
      <c r="M658" s="122"/>
      <c r="N658" s="122"/>
      <c r="O658" s="121"/>
      <c r="P658" s="122"/>
      <c r="Q658" s="124"/>
      <c r="R658" s="124"/>
      <c r="S658" s="124"/>
      <c r="T658" s="124"/>
      <c r="U658" s="127"/>
      <c r="V658" s="127"/>
      <c r="W658" s="127"/>
      <c r="X658" s="127"/>
      <c r="Y658" s="364"/>
      <c r="Z658" s="364"/>
      <c r="AA658" s="364"/>
      <c r="AB658" s="364"/>
    </row>
    <row r="659" spans="2:28" ht="12.75" customHeight="1" x14ac:dyDescent="0.2">
      <c r="B659" s="120"/>
      <c r="C659" s="481"/>
      <c r="D659" s="120"/>
      <c r="E659" s="120"/>
      <c r="F659" s="120"/>
      <c r="G659" s="120"/>
      <c r="H659" s="120"/>
      <c r="I659" s="120"/>
      <c r="J659" s="120"/>
      <c r="K659" s="120"/>
      <c r="L659" s="120"/>
      <c r="M659" s="122"/>
      <c r="N659" s="122"/>
      <c r="O659" s="121"/>
      <c r="P659" s="122"/>
      <c r="Q659" s="124"/>
      <c r="R659" s="124"/>
      <c r="S659" s="124"/>
      <c r="T659" s="124"/>
      <c r="U659" s="127"/>
      <c r="V659" s="127"/>
      <c r="W659" s="127"/>
      <c r="X659" s="127"/>
      <c r="Y659" s="364"/>
      <c r="Z659" s="364"/>
      <c r="AA659" s="364"/>
      <c r="AB659" s="364"/>
    </row>
    <row r="660" spans="2:28" ht="12.75" customHeight="1" x14ac:dyDescent="0.2">
      <c r="B660" s="120"/>
      <c r="C660" s="481"/>
      <c r="D660" s="120"/>
      <c r="E660" s="120"/>
      <c r="F660" s="120"/>
      <c r="G660" s="120"/>
      <c r="H660" s="120"/>
      <c r="I660" s="120"/>
      <c r="J660" s="120"/>
      <c r="K660" s="120"/>
      <c r="L660" s="120"/>
      <c r="M660" s="122"/>
      <c r="N660" s="122"/>
      <c r="O660" s="121"/>
      <c r="P660" s="122"/>
      <c r="Q660" s="124"/>
      <c r="R660" s="124"/>
      <c r="S660" s="124"/>
      <c r="T660" s="124"/>
      <c r="U660" s="127"/>
      <c r="V660" s="127"/>
      <c r="W660" s="127"/>
      <c r="X660" s="127"/>
      <c r="Y660" s="364"/>
      <c r="Z660" s="364"/>
      <c r="AA660" s="364"/>
      <c r="AB660" s="364"/>
    </row>
    <row r="661" spans="2:28" ht="12.75" customHeight="1" x14ac:dyDescent="0.2">
      <c r="B661" s="120"/>
      <c r="C661" s="481"/>
      <c r="D661" s="120"/>
      <c r="E661" s="120"/>
      <c r="F661" s="120"/>
      <c r="G661" s="120"/>
      <c r="H661" s="120"/>
      <c r="I661" s="120"/>
      <c r="J661" s="120"/>
      <c r="K661" s="120"/>
      <c r="L661" s="120"/>
      <c r="M661" s="122"/>
      <c r="N661" s="122"/>
      <c r="O661" s="121"/>
      <c r="P661" s="122"/>
      <c r="Q661" s="124"/>
      <c r="R661" s="124"/>
      <c r="S661" s="124"/>
      <c r="T661" s="124"/>
      <c r="U661" s="127"/>
      <c r="V661" s="127"/>
      <c r="W661" s="127"/>
      <c r="X661" s="127"/>
      <c r="Y661" s="364"/>
      <c r="Z661" s="364"/>
      <c r="AA661" s="364"/>
      <c r="AB661" s="364"/>
    </row>
    <row r="662" spans="2:28" ht="12.75" customHeight="1" x14ac:dyDescent="0.2">
      <c r="B662" s="120"/>
      <c r="C662" s="481"/>
      <c r="D662" s="120"/>
      <c r="E662" s="120"/>
      <c r="F662" s="120"/>
      <c r="G662" s="120"/>
      <c r="H662" s="120"/>
      <c r="I662" s="120"/>
      <c r="J662" s="120"/>
      <c r="K662" s="120"/>
      <c r="L662" s="120"/>
      <c r="M662" s="122"/>
      <c r="N662" s="122"/>
      <c r="O662" s="121"/>
      <c r="P662" s="122"/>
      <c r="Q662" s="124"/>
      <c r="R662" s="124"/>
      <c r="S662" s="124"/>
      <c r="T662" s="124"/>
      <c r="U662" s="127"/>
      <c r="V662" s="127"/>
      <c r="W662" s="127"/>
      <c r="X662" s="127"/>
      <c r="Y662" s="364"/>
      <c r="Z662" s="364"/>
      <c r="AA662" s="364"/>
      <c r="AB662" s="364"/>
    </row>
    <row r="663" spans="2:28" ht="12.75" customHeight="1" x14ac:dyDescent="0.2">
      <c r="B663" s="120"/>
      <c r="C663" s="481"/>
      <c r="D663" s="120"/>
      <c r="E663" s="120"/>
      <c r="F663" s="120"/>
      <c r="G663" s="120"/>
      <c r="H663" s="120"/>
      <c r="I663" s="120"/>
      <c r="J663" s="120"/>
      <c r="K663" s="120"/>
      <c r="L663" s="120"/>
      <c r="M663" s="122"/>
      <c r="N663" s="122"/>
      <c r="O663" s="121"/>
      <c r="P663" s="122"/>
      <c r="Q663" s="124"/>
      <c r="R663" s="124"/>
      <c r="S663" s="124"/>
      <c r="T663" s="124"/>
      <c r="U663" s="127"/>
      <c r="V663" s="127"/>
      <c r="W663" s="127"/>
      <c r="X663" s="127"/>
      <c r="Y663" s="364"/>
      <c r="Z663" s="364"/>
      <c r="AA663" s="364"/>
      <c r="AB663" s="364"/>
    </row>
    <row r="664" spans="2:28" ht="12.75" customHeight="1" x14ac:dyDescent="0.2">
      <c r="B664" s="120"/>
      <c r="C664" s="481"/>
      <c r="D664" s="375"/>
      <c r="E664" s="376"/>
      <c r="F664" s="120"/>
      <c r="G664" s="120"/>
      <c r="H664" s="120"/>
      <c r="I664" s="120"/>
      <c r="J664" s="120"/>
      <c r="K664" s="120"/>
      <c r="L664" s="120"/>
      <c r="M664" s="121"/>
      <c r="N664" s="121"/>
      <c r="O664" s="121"/>
      <c r="P664" s="122"/>
      <c r="Q664" s="123"/>
      <c r="R664" s="123"/>
      <c r="S664" s="124"/>
      <c r="T664" s="124"/>
      <c r="U664" s="127"/>
      <c r="V664" s="127"/>
      <c r="W664" s="127"/>
      <c r="X664" s="127"/>
      <c r="Y664" s="364"/>
      <c r="Z664" s="364"/>
      <c r="AA664" s="364"/>
      <c r="AB664" s="364"/>
    </row>
    <row r="665" spans="2:28" ht="12.75" customHeight="1" x14ac:dyDescent="0.2">
      <c r="B665" s="120"/>
      <c r="C665" s="481"/>
      <c r="D665" s="375"/>
      <c r="E665" s="376"/>
      <c r="F665" s="120"/>
      <c r="G665" s="120"/>
      <c r="H665" s="120"/>
      <c r="I665" s="120"/>
      <c r="J665" s="120"/>
      <c r="K665" s="120"/>
      <c r="L665" s="120"/>
      <c r="M665" s="122"/>
      <c r="N665" s="122"/>
      <c r="O665" s="121"/>
      <c r="P665" s="122"/>
      <c r="Q665" s="124"/>
      <c r="R665" s="124"/>
      <c r="S665" s="124"/>
      <c r="T665" s="124"/>
      <c r="U665" s="127"/>
      <c r="V665" s="127"/>
      <c r="W665" s="127"/>
      <c r="X665" s="127"/>
      <c r="Y665" s="364"/>
      <c r="Z665" s="364"/>
      <c r="AA665" s="364"/>
      <c r="AB665" s="364"/>
    </row>
    <row r="666" spans="2:28" ht="12.75" customHeight="1" x14ac:dyDescent="0.2">
      <c r="B666" s="120"/>
      <c r="C666" s="481"/>
      <c r="D666" s="120"/>
      <c r="E666" s="120"/>
      <c r="F666" s="120"/>
      <c r="G666" s="120"/>
      <c r="H666" s="120"/>
      <c r="I666" s="120"/>
      <c r="J666" s="120"/>
      <c r="K666" s="120"/>
      <c r="L666" s="120"/>
      <c r="M666" s="122"/>
      <c r="N666" s="122"/>
      <c r="O666" s="121"/>
      <c r="P666" s="122"/>
      <c r="Q666" s="124"/>
      <c r="R666" s="124"/>
      <c r="S666" s="124"/>
      <c r="T666" s="124"/>
      <c r="U666" s="127"/>
      <c r="V666" s="127"/>
      <c r="W666" s="127"/>
      <c r="X666" s="127"/>
      <c r="Y666" s="364"/>
      <c r="Z666" s="364"/>
      <c r="AA666" s="364"/>
      <c r="AB666" s="364"/>
    </row>
    <row r="667" spans="2:28" ht="12.75" customHeight="1" x14ac:dyDescent="0.2">
      <c r="B667" s="120"/>
      <c r="C667" s="481"/>
      <c r="D667" s="120"/>
      <c r="E667" s="120"/>
      <c r="F667" s="120"/>
      <c r="G667" s="120"/>
      <c r="H667" s="120"/>
      <c r="I667" s="120"/>
      <c r="J667" s="120"/>
      <c r="K667" s="120"/>
      <c r="L667" s="120"/>
      <c r="M667" s="122"/>
      <c r="N667" s="122"/>
      <c r="O667" s="121"/>
      <c r="P667" s="122"/>
      <c r="Q667" s="124"/>
      <c r="R667" s="124"/>
      <c r="S667" s="124"/>
      <c r="T667" s="124"/>
      <c r="U667" s="127"/>
      <c r="V667" s="127"/>
      <c r="W667" s="127"/>
      <c r="X667" s="127"/>
      <c r="Y667" s="364"/>
      <c r="Z667" s="364"/>
      <c r="AA667" s="364"/>
      <c r="AB667" s="364"/>
    </row>
    <row r="668" spans="2:28" ht="12.75" customHeight="1" x14ac:dyDescent="0.2">
      <c r="B668" s="120"/>
      <c r="C668" s="481"/>
      <c r="D668" s="120"/>
      <c r="E668" s="120"/>
      <c r="F668" s="120"/>
      <c r="G668" s="120"/>
      <c r="H668" s="120"/>
      <c r="I668" s="120"/>
      <c r="J668" s="120"/>
      <c r="K668" s="120"/>
      <c r="L668" s="120"/>
      <c r="M668" s="122"/>
      <c r="N668" s="122"/>
      <c r="O668" s="121"/>
      <c r="P668" s="122"/>
      <c r="Q668" s="124"/>
      <c r="R668" s="124"/>
      <c r="S668" s="124"/>
      <c r="T668" s="124"/>
      <c r="U668" s="127"/>
      <c r="V668" s="127"/>
      <c r="W668" s="127"/>
      <c r="X668" s="127"/>
      <c r="Y668" s="364"/>
      <c r="Z668" s="364"/>
      <c r="AA668" s="364"/>
      <c r="AB668" s="364"/>
    </row>
    <row r="669" spans="2:28" ht="12.75" customHeight="1" x14ac:dyDescent="0.2">
      <c r="B669" s="120"/>
      <c r="C669" s="481"/>
      <c r="D669" s="120"/>
      <c r="E669" s="120"/>
      <c r="F669" s="120"/>
      <c r="G669" s="120"/>
      <c r="H669" s="120"/>
      <c r="I669" s="120"/>
      <c r="J669" s="120"/>
      <c r="K669" s="120"/>
      <c r="L669" s="120"/>
      <c r="M669" s="122"/>
      <c r="N669" s="122"/>
      <c r="O669" s="121"/>
      <c r="P669" s="122"/>
      <c r="Q669" s="124"/>
      <c r="R669" s="124"/>
      <c r="S669" s="124"/>
      <c r="T669" s="124"/>
      <c r="U669" s="127"/>
      <c r="V669" s="127"/>
      <c r="W669" s="127"/>
      <c r="X669" s="127"/>
      <c r="Y669" s="364"/>
      <c r="Z669" s="364"/>
      <c r="AA669" s="364"/>
      <c r="AB669" s="364"/>
    </row>
    <row r="670" spans="2:28" ht="12.75" customHeight="1" x14ac:dyDescent="0.2">
      <c r="B670" s="120"/>
      <c r="C670" s="481"/>
      <c r="D670" s="120"/>
      <c r="E670" s="120"/>
      <c r="F670" s="120"/>
      <c r="G670" s="120"/>
      <c r="H670" s="120"/>
      <c r="I670" s="120"/>
      <c r="J670" s="120"/>
      <c r="K670" s="120"/>
      <c r="L670" s="120"/>
      <c r="M670" s="122"/>
      <c r="N670" s="122"/>
      <c r="O670" s="121"/>
      <c r="P670" s="122"/>
      <c r="Q670" s="124"/>
      <c r="R670" s="124"/>
      <c r="S670" s="124"/>
      <c r="T670" s="124"/>
      <c r="U670" s="127"/>
      <c r="V670" s="127"/>
      <c r="W670" s="127"/>
      <c r="X670" s="127"/>
      <c r="Y670" s="364"/>
      <c r="Z670" s="364"/>
      <c r="AA670" s="364"/>
      <c r="AB670" s="364"/>
    </row>
    <row r="671" spans="2:28" ht="12.75" customHeight="1" x14ac:dyDescent="0.2">
      <c r="B671" s="120"/>
      <c r="C671" s="481"/>
      <c r="D671" s="120"/>
      <c r="E671" s="120"/>
      <c r="F671" s="120"/>
      <c r="G671" s="120"/>
      <c r="H671" s="120"/>
      <c r="I671" s="120"/>
      <c r="J671" s="120"/>
      <c r="K671" s="120"/>
      <c r="L671" s="120"/>
      <c r="M671" s="122"/>
      <c r="N671" s="122"/>
      <c r="O671" s="121"/>
      <c r="P671" s="122"/>
      <c r="Q671" s="124"/>
      <c r="R671" s="124"/>
      <c r="S671" s="124"/>
      <c r="T671" s="124"/>
      <c r="U671" s="127"/>
      <c r="V671" s="127"/>
      <c r="W671" s="127"/>
      <c r="X671" s="127"/>
      <c r="Y671" s="364"/>
      <c r="Z671" s="364"/>
      <c r="AA671" s="364"/>
      <c r="AB671" s="364"/>
    </row>
    <row r="672" spans="2:28" ht="12.75" customHeight="1" x14ac:dyDescent="0.2">
      <c r="B672" s="120"/>
      <c r="C672" s="481"/>
      <c r="D672" s="120"/>
      <c r="E672" s="120"/>
      <c r="F672" s="120"/>
      <c r="G672" s="120"/>
      <c r="H672" s="120"/>
      <c r="I672" s="120"/>
      <c r="J672" s="120"/>
      <c r="K672" s="120"/>
      <c r="L672" s="120"/>
      <c r="M672" s="122"/>
      <c r="N672" s="122"/>
      <c r="O672" s="121"/>
      <c r="P672" s="122"/>
      <c r="Q672" s="124"/>
      <c r="R672" s="124"/>
      <c r="S672" s="124"/>
      <c r="T672" s="124"/>
      <c r="U672" s="127"/>
      <c r="V672" s="127"/>
      <c r="W672" s="127"/>
      <c r="X672" s="127"/>
      <c r="Y672" s="364"/>
      <c r="Z672" s="364"/>
      <c r="AA672" s="364"/>
      <c r="AB672" s="364"/>
    </row>
    <row r="673" spans="2:28" ht="12.75" customHeight="1" x14ac:dyDescent="0.2">
      <c r="B673" s="120"/>
      <c r="C673" s="481"/>
      <c r="D673" s="120"/>
      <c r="E673" s="120"/>
      <c r="F673" s="120"/>
      <c r="G673" s="120"/>
      <c r="H673" s="120"/>
      <c r="I673" s="120"/>
      <c r="J673" s="120"/>
      <c r="K673" s="120"/>
      <c r="L673" s="120"/>
      <c r="M673" s="122"/>
      <c r="N673" s="122"/>
      <c r="O673" s="121"/>
      <c r="P673" s="122"/>
      <c r="Q673" s="124"/>
      <c r="R673" s="124"/>
      <c r="S673" s="124"/>
      <c r="T673" s="124"/>
      <c r="U673" s="127"/>
      <c r="V673" s="127"/>
      <c r="W673" s="127"/>
      <c r="X673" s="127"/>
      <c r="Y673" s="364"/>
      <c r="Z673" s="364"/>
      <c r="AA673" s="364"/>
      <c r="AB673" s="364"/>
    </row>
    <row r="674" spans="2:28" ht="12.75" customHeight="1" x14ac:dyDescent="0.2">
      <c r="B674" s="120"/>
      <c r="C674" s="481"/>
      <c r="D674" s="120"/>
      <c r="E674" s="120"/>
      <c r="F674" s="120"/>
      <c r="G674" s="120"/>
      <c r="H674" s="120"/>
      <c r="I674" s="120"/>
      <c r="J674" s="120"/>
      <c r="K674" s="120"/>
      <c r="L674" s="120"/>
      <c r="M674" s="122"/>
      <c r="N674" s="122"/>
      <c r="O674" s="121"/>
      <c r="P674" s="122"/>
      <c r="Q674" s="124"/>
      <c r="R674" s="124"/>
      <c r="S674" s="124"/>
      <c r="T674" s="124"/>
      <c r="U674" s="127"/>
      <c r="V674" s="127"/>
      <c r="W674" s="127"/>
      <c r="X674" s="127"/>
      <c r="Y674" s="364"/>
      <c r="Z674" s="364"/>
      <c r="AA674" s="364"/>
      <c r="AB674" s="364"/>
    </row>
    <row r="675" spans="2:28" ht="12.75" customHeight="1" x14ac:dyDescent="0.2">
      <c r="B675" s="120"/>
      <c r="C675" s="481"/>
      <c r="D675" s="120"/>
      <c r="E675" s="120"/>
      <c r="F675" s="120"/>
      <c r="G675" s="120"/>
      <c r="H675" s="120"/>
      <c r="I675" s="120"/>
      <c r="J675" s="120"/>
      <c r="K675" s="120"/>
      <c r="L675" s="120"/>
      <c r="M675" s="122"/>
      <c r="N675" s="122"/>
      <c r="O675" s="121"/>
      <c r="P675" s="122"/>
      <c r="Q675" s="124"/>
      <c r="R675" s="124"/>
      <c r="S675" s="124"/>
      <c r="T675" s="124"/>
      <c r="U675" s="127"/>
      <c r="V675" s="127"/>
      <c r="W675" s="127"/>
      <c r="X675" s="127"/>
      <c r="Y675" s="364"/>
      <c r="Z675" s="364"/>
      <c r="AA675" s="364"/>
      <c r="AB675" s="364"/>
    </row>
    <row r="676" spans="2:28" ht="12.75" customHeight="1" x14ac:dyDescent="0.2">
      <c r="B676" s="120"/>
      <c r="C676" s="481"/>
      <c r="D676" s="120"/>
      <c r="E676" s="120"/>
      <c r="F676" s="120"/>
      <c r="G676" s="120"/>
      <c r="H676" s="120"/>
      <c r="I676" s="120"/>
      <c r="J676" s="120"/>
      <c r="K676" s="120"/>
      <c r="L676" s="120"/>
      <c r="M676" s="122"/>
      <c r="N676" s="122"/>
      <c r="O676" s="121"/>
      <c r="P676" s="122"/>
      <c r="Q676" s="124"/>
      <c r="R676" s="124"/>
      <c r="S676" s="124"/>
      <c r="T676" s="124"/>
      <c r="U676" s="127"/>
      <c r="V676" s="127"/>
      <c r="W676" s="127"/>
      <c r="X676" s="127"/>
      <c r="Y676" s="364"/>
      <c r="Z676" s="364"/>
      <c r="AA676" s="364"/>
      <c r="AB676" s="364"/>
    </row>
    <row r="677" spans="2:28" ht="12.75" customHeight="1" x14ac:dyDescent="0.2">
      <c r="B677" s="120"/>
      <c r="C677" s="481"/>
      <c r="D677" s="120"/>
      <c r="E677" s="120"/>
      <c r="F677" s="120"/>
      <c r="G677" s="120"/>
      <c r="H677" s="120"/>
      <c r="I677" s="120"/>
      <c r="J677" s="120"/>
      <c r="K677" s="120"/>
      <c r="L677" s="120"/>
      <c r="M677" s="122"/>
      <c r="N677" s="122"/>
      <c r="O677" s="121"/>
      <c r="P677" s="122"/>
      <c r="Q677" s="124"/>
      <c r="R677" s="124"/>
      <c r="S677" s="124"/>
      <c r="T677" s="124"/>
      <c r="U677" s="127"/>
      <c r="V677" s="127"/>
      <c r="W677" s="127"/>
      <c r="X677" s="127"/>
      <c r="Y677" s="364"/>
      <c r="Z677" s="364"/>
      <c r="AA677" s="364"/>
      <c r="AB677" s="364"/>
    </row>
    <row r="678" spans="2:28" ht="12.75" customHeight="1" x14ac:dyDescent="0.2">
      <c r="B678" s="120"/>
      <c r="C678" s="481"/>
      <c r="D678" s="120"/>
      <c r="E678" s="120"/>
      <c r="F678" s="120"/>
      <c r="G678" s="120"/>
      <c r="H678" s="120"/>
      <c r="I678" s="120"/>
      <c r="J678" s="120"/>
      <c r="K678" s="120"/>
      <c r="L678" s="120"/>
      <c r="M678" s="122"/>
      <c r="N678" s="122"/>
      <c r="O678" s="121"/>
      <c r="P678" s="122"/>
      <c r="Q678" s="124"/>
      <c r="R678" s="124"/>
      <c r="S678" s="124"/>
      <c r="T678" s="124"/>
      <c r="U678" s="127"/>
      <c r="V678" s="127"/>
      <c r="W678" s="127"/>
      <c r="X678" s="127"/>
      <c r="Y678" s="364"/>
      <c r="Z678" s="364"/>
      <c r="AA678" s="364"/>
      <c r="AB678" s="364"/>
    </row>
    <row r="679" spans="2:28" ht="12.75" customHeight="1" x14ac:dyDescent="0.2">
      <c r="B679" s="120"/>
      <c r="C679" s="481"/>
      <c r="D679" s="120"/>
      <c r="E679" s="120"/>
      <c r="F679" s="120"/>
      <c r="G679" s="120"/>
      <c r="H679" s="120"/>
      <c r="I679" s="120"/>
      <c r="J679" s="120"/>
      <c r="K679" s="120"/>
      <c r="L679" s="120"/>
      <c r="M679" s="122"/>
      <c r="N679" s="122"/>
      <c r="O679" s="121"/>
      <c r="P679" s="122"/>
      <c r="Q679" s="124"/>
      <c r="R679" s="124"/>
      <c r="S679" s="124"/>
      <c r="T679" s="124"/>
      <c r="U679" s="127"/>
      <c r="V679" s="127"/>
      <c r="W679" s="127"/>
      <c r="X679" s="127"/>
      <c r="Y679" s="364"/>
      <c r="Z679" s="364"/>
      <c r="AA679" s="364"/>
      <c r="AB679" s="364"/>
    </row>
    <row r="680" spans="2:28" ht="12.75" customHeight="1" x14ac:dyDescent="0.2">
      <c r="B680" s="120"/>
      <c r="C680" s="481"/>
      <c r="D680" s="120"/>
      <c r="E680" s="120"/>
      <c r="F680" s="120"/>
      <c r="G680" s="120"/>
      <c r="H680" s="120"/>
      <c r="I680" s="120"/>
      <c r="J680" s="120"/>
      <c r="K680" s="120"/>
      <c r="L680" s="120"/>
      <c r="M680" s="122"/>
      <c r="N680" s="122"/>
      <c r="O680" s="121"/>
      <c r="P680" s="122"/>
      <c r="Q680" s="124"/>
      <c r="R680" s="124"/>
      <c r="S680" s="124"/>
      <c r="T680" s="124"/>
      <c r="U680" s="127"/>
      <c r="V680" s="127"/>
      <c r="W680" s="127"/>
      <c r="X680" s="127"/>
      <c r="Y680" s="364"/>
      <c r="Z680" s="364"/>
      <c r="AA680" s="364"/>
      <c r="AB680" s="364"/>
    </row>
    <row r="681" spans="2:28" ht="12.75" customHeight="1" x14ac:dyDescent="0.2">
      <c r="B681" s="120"/>
      <c r="C681" s="481"/>
      <c r="D681" s="120"/>
      <c r="E681" s="120"/>
      <c r="F681" s="120"/>
      <c r="G681" s="120"/>
      <c r="H681" s="120"/>
      <c r="I681" s="120"/>
      <c r="J681" s="120"/>
      <c r="K681" s="120"/>
      <c r="L681" s="120"/>
      <c r="M681" s="122"/>
      <c r="N681" s="122"/>
      <c r="O681" s="121"/>
      <c r="P681" s="122"/>
      <c r="Q681" s="124"/>
      <c r="R681" s="124"/>
      <c r="S681" s="124"/>
      <c r="T681" s="124"/>
      <c r="U681" s="127"/>
      <c r="V681" s="127"/>
      <c r="W681" s="127"/>
      <c r="X681" s="127"/>
      <c r="Y681" s="364"/>
      <c r="Z681" s="364"/>
      <c r="AA681" s="364"/>
      <c r="AB681" s="364"/>
    </row>
    <row r="682" spans="2:28" ht="12.75" customHeight="1" x14ac:dyDescent="0.2">
      <c r="B682" s="120"/>
      <c r="C682" s="481"/>
      <c r="D682" s="120"/>
      <c r="E682" s="120"/>
      <c r="F682" s="120"/>
      <c r="G682" s="120"/>
      <c r="H682" s="120"/>
      <c r="I682" s="120"/>
      <c r="J682" s="120"/>
      <c r="K682" s="120"/>
      <c r="L682" s="120"/>
      <c r="M682" s="122"/>
      <c r="N682" s="122"/>
      <c r="O682" s="121"/>
      <c r="P682" s="122"/>
      <c r="Q682" s="124"/>
      <c r="R682" s="124"/>
      <c r="S682" s="124"/>
      <c r="T682" s="124"/>
      <c r="U682" s="127"/>
      <c r="V682" s="127"/>
      <c r="W682" s="127"/>
      <c r="X682" s="127"/>
      <c r="Y682" s="364"/>
      <c r="Z682" s="364"/>
      <c r="AA682" s="364"/>
      <c r="AB682" s="364"/>
    </row>
    <row r="683" spans="2:28" ht="12.75" customHeight="1" x14ac:dyDescent="0.2">
      <c r="B683" s="120"/>
      <c r="C683" s="481"/>
      <c r="D683" s="120"/>
      <c r="E683" s="120"/>
      <c r="F683" s="120"/>
      <c r="G683" s="120"/>
      <c r="H683" s="120"/>
      <c r="I683" s="120"/>
      <c r="J683" s="120"/>
      <c r="K683" s="120"/>
      <c r="L683" s="120"/>
      <c r="M683" s="122"/>
      <c r="N683" s="122"/>
      <c r="O683" s="121"/>
      <c r="P683" s="122"/>
      <c r="Q683" s="124"/>
      <c r="R683" s="124"/>
      <c r="S683" s="124"/>
      <c r="T683" s="124"/>
      <c r="U683" s="127"/>
      <c r="V683" s="127"/>
      <c r="W683" s="127"/>
      <c r="X683" s="127"/>
      <c r="Y683" s="364"/>
      <c r="Z683" s="364"/>
      <c r="AA683" s="364"/>
      <c r="AB683" s="364"/>
    </row>
    <row r="684" spans="2:28" ht="12.75" customHeight="1" x14ac:dyDescent="0.2">
      <c r="B684" s="120"/>
      <c r="C684" s="481"/>
      <c r="D684" s="120"/>
      <c r="E684" s="120"/>
      <c r="F684" s="120"/>
      <c r="G684" s="120"/>
      <c r="H684" s="120"/>
      <c r="I684" s="120"/>
      <c r="J684" s="120"/>
      <c r="K684" s="120"/>
      <c r="L684" s="120"/>
      <c r="M684" s="122"/>
      <c r="N684" s="122"/>
      <c r="O684" s="121"/>
      <c r="P684" s="122"/>
      <c r="Q684" s="124"/>
      <c r="R684" s="124"/>
      <c r="S684" s="124"/>
      <c r="T684" s="124"/>
      <c r="U684" s="127"/>
      <c r="V684" s="127"/>
      <c r="W684" s="127"/>
      <c r="X684" s="127"/>
      <c r="Y684" s="364"/>
      <c r="Z684" s="364"/>
      <c r="AA684" s="364"/>
      <c r="AB684" s="364"/>
    </row>
    <row r="685" spans="2:28" ht="12.75" customHeight="1" x14ac:dyDescent="0.2">
      <c r="B685" s="120"/>
      <c r="C685" s="481"/>
      <c r="D685" s="120"/>
      <c r="E685" s="120"/>
      <c r="F685" s="120"/>
      <c r="G685" s="120"/>
      <c r="H685" s="120"/>
      <c r="I685" s="120"/>
      <c r="J685" s="120"/>
      <c r="K685" s="120"/>
      <c r="L685" s="120"/>
      <c r="M685" s="122"/>
      <c r="N685" s="122"/>
      <c r="O685" s="121"/>
      <c r="P685" s="122"/>
      <c r="Q685" s="124"/>
      <c r="R685" s="124"/>
      <c r="S685" s="124"/>
      <c r="T685" s="124"/>
      <c r="U685" s="127"/>
      <c r="V685" s="127"/>
      <c r="W685" s="127"/>
      <c r="X685" s="127"/>
      <c r="Y685" s="364"/>
      <c r="Z685" s="364"/>
      <c r="AA685" s="364"/>
      <c r="AB685" s="364"/>
    </row>
    <row r="686" spans="2:28" ht="12.75" customHeight="1" x14ac:dyDescent="0.2">
      <c r="B686" s="120"/>
      <c r="C686" s="481"/>
      <c r="D686" s="120"/>
      <c r="E686" s="120"/>
      <c r="F686" s="120"/>
      <c r="G686" s="120"/>
      <c r="H686" s="120"/>
      <c r="I686" s="120"/>
      <c r="J686" s="120"/>
      <c r="K686" s="120"/>
      <c r="L686" s="120"/>
      <c r="M686" s="122"/>
      <c r="N686" s="122"/>
      <c r="O686" s="121"/>
      <c r="P686" s="122"/>
      <c r="Q686" s="124"/>
      <c r="R686" s="124"/>
      <c r="S686" s="124"/>
      <c r="T686" s="124"/>
      <c r="U686" s="127"/>
      <c r="V686" s="127"/>
      <c r="W686" s="127"/>
      <c r="X686" s="127"/>
      <c r="Y686" s="364"/>
      <c r="Z686" s="364"/>
      <c r="AA686" s="364"/>
      <c r="AB686" s="364"/>
    </row>
    <row r="687" spans="2:28" ht="12.75" customHeight="1" x14ac:dyDescent="0.2">
      <c r="B687" s="120"/>
      <c r="C687" s="481"/>
      <c r="D687" s="120"/>
      <c r="E687" s="120"/>
      <c r="F687" s="120"/>
      <c r="G687" s="120"/>
      <c r="H687" s="120"/>
      <c r="I687" s="120"/>
      <c r="J687" s="120"/>
      <c r="K687" s="120"/>
      <c r="L687" s="120"/>
      <c r="M687" s="122"/>
      <c r="N687" s="122"/>
      <c r="O687" s="121"/>
      <c r="P687" s="122"/>
      <c r="Q687" s="124"/>
      <c r="R687" s="124"/>
      <c r="S687" s="124"/>
      <c r="T687" s="124"/>
      <c r="U687" s="127"/>
      <c r="V687" s="127"/>
      <c r="W687" s="127"/>
      <c r="X687" s="127"/>
      <c r="Y687" s="364"/>
      <c r="Z687" s="364"/>
      <c r="AA687" s="364"/>
      <c r="AB687" s="364"/>
    </row>
    <row r="688" spans="2:28" ht="12.75" customHeight="1" x14ac:dyDescent="0.2">
      <c r="B688" s="120"/>
      <c r="C688" s="481"/>
      <c r="D688" s="120"/>
      <c r="E688" s="120"/>
      <c r="F688" s="120"/>
      <c r="G688" s="120"/>
      <c r="H688" s="120"/>
      <c r="I688" s="120"/>
      <c r="J688" s="120"/>
      <c r="K688" s="120"/>
      <c r="L688" s="120"/>
      <c r="M688" s="122"/>
      <c r="N688" s="122"/>
      <c r="O688" s="121"/>
      <c r="P688" s="122"/>
      <c r="Q688" s="124"/>
      <c r="R688" s="124"/>
      <c r="S688" s="124"/>
      <c r="T688" s="124"/>
      <c r="U688" s="127"/>
      <c r="V688" s="127"/>
      <c r="W688" s="127"/>
      <c r="X688" s="127"/>
      <c r="Y688" s="364"/>
      <c r="Z688" s="364"/>
      <c r="AA688" s="364"/>
      <c r="AB688" s="364"/>
    </row>
    <row r="689" spans="2:28" ht="12.75" customHeight="1" x14ac:dyDescent="0.2">
      <c r="B689" s="120"/>
      <c r="C689" s="481"/>
      <c r="D689" s="120"/>
      <c r="E689" s="120"/>
      <c r="F689" s="120"/>
      <c r="G689" s="120"/>
      <c r="H689" s="120"/>
      <c r="I689" s="120"/>
      <c r="J689" s="120"/>
      <c r="K689" s="120"/>
      <c r="L689" s="120"/>
      <c r="M689" s="122"/>
      <c r="N689" s="122"/>
      <c r="O689" s="121"/>
      <c r="P689" s="122"/>
      <c r="Q689" s="124"/>
      <c r="R689" s="124"/>
      <c r="S689" s="124"/>
      <c r="T689" s="124"/>
      <c r="U689" s="127"/>
      <c r="V689" s="127"/>
      <c r="W689" s="127"/>
      <c r="X689" s="127"/>
      <c r="Y689" s="364"/>
      <c r="Z689" s="364"/>
      <c r="AA689" s="364"/>
      <c r="AB689" s="364"/>
    </row>
    <row r="690" spans="2:28" ht="12.75" customHeight="1" x14ac:dyDescent="0.2">
      <c r="B690" s="120"/>
      <c r="C690" s="481"/>
      <c r="D690" s="120"/>
      <c r="E690" s="120"/>
      <c r="F690" s="120"/>
      <c r="G690" s="120"/>
      <c r="H690" s="120"/>
      <c r="I690" s="120"/>
      <c r="J690" s="120"/>
      <c r="K690" s="120"/>
      <c r="L690" s="120"/>
      <c r="M690" s="122"/>
      <c r="N690" s="122"/>
      <c r="O690" s="121"/>
      <c r="P690" s="122"/>
      <c r="Q690" s="124"/>
      <c r="R690" s="124"/>
      <c r="S690" s="124"/>
      <c r="T690" s="124"/>
      <c r="U690" s="127"/>
      <c r="V690" s="127"/>
      <c r="W690" s="127"/>
      <c r="X690" s="127"/>
      <c r="Y690" s="364"/>
      <c r="Z690" s="364"/>
      <c r="AA690" s="364"/>
      <c r="AB690" s="364"/>
    </row>
    <row r="691" spans="2:28" ht="12.75" customHeight="1" x14ac:dyDescent="0.2">
      <c r="B691" s="482"/>
      <c r="C691" s="483"/>
      <c r="D691" s="480"/>
      <c r="E691" s="376"/>
      <c r="F691" s="120"/>
      <c r="G691" s="120"/>
      <c r="H691" s="120"/>
      <c r="I691" s="120"/>
      <c r="J691" s="120"/>
      <c r="K691" s="120"/>
      <c r="L691" s="120"/>
      <c r="M691" s="121"/>
      <c r="N691" s="121"/>
      <c r="O691" s="121"/>
      <c r="P691" s="122"/>
      <c r="Q691" s="124"/>
      <c r="R691" s="124"/>
      <c r="S691" s="123"/>
      <c r="T691" s="123"/>
      <c r="U691" s="127"/>
      <c r="V691" s="127"/>
      <c r="W691" s="127"/>
      <c r="X691" s="127"/>
      <c r="Y691" s="364"/>
      <c r="Z691" s="364"/>
      <c r="AA691" s="364"/>
      <c r="AB691" s="364"/>
    </row>
    <row r="692" spans="2:28" ht="12.75" customHeight="1" x14ac:dyDescent="0.2">
      <c r="B692" s="482"/>
      <c r="C692" s="483"/>
      <c r="D692" s="480"/>
      <c r="E692" s="376"/>
      <c r="F692" s="120"/>
      <c r="G692" s="120"/>
      <c r="H692" s="120"/>
      <c r="I692" s="120"/>
      <c r="J692" s="120"/>
      <c r="K692" s="120"/>
      <c r="L692" s="120"/>
      <c r="M692" s="121"/>
      <c r="N692" s="121"/>
      <c r="O692" s="121"/>
      <c r="P692" s="122"/>
      <c r="Q692" s="124"/>
      <c r="R692" s="124"/>
      <c r="S692" s="123"/>
      <c r="T692" s="123"/>
      <c r="U692" s="127"/>
      <c r="V692" s="127"/>
      <c r="W692" s="127"/>
      <c r="X692" s="127"/>
      <c r="Y692" s="364"/>
      <c r="Z692" s="364"/>
      <c r="AA692" s="364"/>
      <c r="AB692" s="364"/>
    </row>
    <row r="693" spans="2:28" ht="12.75" customHeight="1" x14ac:dyDescent="0.2">
      <c r="B693" s="482"/>
      <c r="C693" s="483"/>
      <c r="D693" s="480"/>
      <c r="E693" s="376"/>
      <c r="F693" s="120"/>
      <c r="G693" s="120"/>
      <c r="H693" s="120"/>
      <c r="I693" s="120"/>
      <c r="J693" s="120"/>
      <c r="K693" s="120"/>
      <c r="L693" s="120"/>
      <c r="M693" s="121"/>
      <c r="N693" s="121"/>
      <c r="O693" s="121"/>
      <c r="P693" s="122"/>
      <c r="Q693" s="124"/>
      <c r="R693" s="124"/>
      <c r="S693" s="123"/>
      <c r="T693" s="123"/>
      <c r="U693" s="127"/>
      <c r="V693" s="127"/>
      <c r="W693" s="127"/>
      <c r="X693" s="127"/>
      <c r="Y693" s="364"/>
      <c r="Z693" s="364"/>
      <c r="AA693" s="364"/>
      <c r="AB693" s="364"/>
    </row>
    <row r="694" spans="2:28" ht="12.75" customHeight="1" x14ac:dyDescent="0.2">
      <c r="B694" s="482"/>
      <c r="C694" s="483"/>
      <c r="D694" s="480"/>
      <c r="E694" s="376"/>
      <c r="F694" s="120"/>
      <c r="G694" s="120"/>
      <c r="H694" s="120"/>
      <c r="I694" s="120"/>
      <c r="J694" s="120"/>
      <c r="K694" s="120"/>
      <c r="L694" s="120"/>
      <c r="M694" s="121"/>
      <c r="N694" s="121"/>
      <c r="O694" s="121"/>
      <c r="P694" s="122"/>
      <c r="Q694" s="124"/>
      <c r="R694" s="124"/>
      <c r="S694" s="123"/>
      <c r="T694" s="123"/>
      <c r="U694" s="127"/>
      <c r="V694" s="127"/>
      <c r="W694" s="127"/>
      <c r="X694" s="127"/>
      <c r="Y694" s="364"/>
      <c r="Z694" s="364"/>
      <c r="AA694" s="364"/>
      <c r="AB694" s="364"/>
    </row>
    <row r="695" spans="2:28" ht="12.75" customHeight="1" x14ac:dyDescent="0.2">
      <c r="B695" s="482"/>
      <c r="C695" s="483"/>
      <c r="D695" s="480"/>
      <c r="E695" s="376"/>
      <c r="F695" s="120"/>
      <c r="G695" s="120"/>
      <c r="H695" s="120"/>
      <c r="I695" s="120"/>
      <c r="J695" s="120"/>
      <c r="K695" s="120"/>
      <c r="L695" s="120"/>
      <c r="M695" s="121"/>
      <c r="N695" s="121"/>
      <c r="O695" s="121"/>
      <c r="P695" s="122"/>
      <c r="Q695" s="124"/>
      <c r="R695" s="124"/>
      <c r="S695" s="123"/>
      <c r="T695" s="123"/>
      <c r="U695" s="127"/>
      <c r="V695" s="127"/>
      <c r="W695" s="127"/>
      <c r="X695" s="127"/>
      <c r="Y695" s="364"/>
      <c r="Z695" s="364"/>
      <c r="AA695" s="364"/>
      <c r="AB695" s="364"/>
    </row>
    <row r="696" spans="2:28" ht="12.75" customHeight="1" x14ac:dyDescent="0.2">
      <c r="B696" s="482"/>
      <c r="C696" s="483"/>
      <c r="D696" s="480"/>
      <c r="E696" s="376"/>
      <c r="F696" s="120"/>
      <c r="G696" s="120"/>
      <c r="H696" s="120"/>
      <c r="I696" s="120"/>
      <c r="J696" s="120"/>
      <c r="K696" s="120"/>
      <c r="L696" s="120"/>
      <c r="M696" s="121"/>
      <c r="N696" s="121"/>
      <c r="O696" s="121"/>
      <c r="P696" s="122"/>
      <c r="Q696" s="124"/>
      <c r="R696" s="124"/>
      <c r="S696" s="123"/>
      <c r="T696" s="123"/>
      <c r="U696" s="127"/>
      <c r="V696" s="127"/>
      <c r="W696" s="127"/>
      <c r="X696" s="127"/>
      <c r="Y696" s="364"/>
      <c r="Z696" s="364"/>
      <c r="AA696" s="364"/>
      <c r="AB696" s="364"/>
    </row>
    <row r="697" spans="2:28" ht="12.75" customHeight="1" x14ac:dyDescent="0.2">
      <c r="B697" s="482"/>
      <c r="C697" s="483"/>
      <c r="D697" s="480"/>
      <c r="E697" s="376"/>
      <c r="F697" s="120"/>
      <c r="G697" s="120"/>
      <c r="H697" s="120"/>
      <c r="I697" s="120"/>
      <c r="J697" s="120"/>
      <c r="K697" s="120"/>
      <c r="L697" s="120"/>
      <c r="M697" s="121"/>
      <c r="N697" s="121"/>
      <c r="O697" s="121"/>
      <c r="P697" s="122"/>
      <c r="Q697" s="124"/>
      <c r="R697" s="124"/>
      <c r="S697" s="123"/>
      <c r="T697" s="123"/>
      <c r="U697" s="127"/>
      <c r="V697" s="127"/>
      <c r="W697" s="127"/>
      <c r="X697" s="127"/>
      <c r="Y697" s="364"/>
      <c r="Z697" s="364"/>
      <c r="AA697" s="364"/>
      <c r="AB697" s="364"/>
    </row>
    <row r="698" spans="2:28" ht="12.75" customHeight="1" x14ac:dyDescent="0.2">
      <c r="B698" s="482"/>
      <c r="C698" s="483"/>
      <c r="D698" s="480"/>
      <c r="E698" s="376"/>
      <c r="F698" s="120"/>
      <c r="G698" s="120"/>
      <c r="H698" s="120"/>
      <c r="I698" s="120"/>
      <c r="J698" s="120"/>
      <c r="K698" s="120"/>
      <c r="L698" s="120"/>
      <c r="M698" s="121"/>
      <c r="N698" s="121"/>
      <c r="O698" s="121"/>
      <c r="P698" s="122"/>
      <c r="Q698" s="124"/>
      <c r="R698" s="124"/>
      <c r="S698" s="123"/>
      <c r="T698" s="123"/>
      <c r="U698" s="127"/>
      <c r="V698" s="127"/>
      <c r="W698" s="127"/>
      <c r="X698" s="127"/>
      <c r="Y698" s="364"/>
      <c r="Z698" s="364"/>
      <c r="AA698" s="364"/>
      <c r="AB698" s="364"/>
    </row>
    <row r="699" spans="2:28" ht="12.75" customHeight="1" x14ac:dyDescent="0.2">
      <c r="B699" s="482"/>
      <c r="C699" s="483"/>
      <c r="D699" s="480"/>
      <c r="E699" s="376"/>
      <c r="F699" s="120"/>
      <c r="G699" s="120"/>
      <c r="H699" s="120"/>
      <c r="I699" s="120"/>
      <c r="J699" s="120"/>
      <c r="K699" s="120"/>
      <c r="L699" s="120"/>
      <c r="M699" s="121"/>
      <c r="N699" s="121"/>
      <c r="O699" s="121"/>
      <c r="P699" s="122"/>
      <c r="Q699" s="124"/>
      <c r="R699" s="124"/>
      <c r="S699" s="123"/>
      <c r="T699" s="123"/>
      <c r="U699" s="127"/>
      <c r="V699" s="127"/>
      <c r="W699" s="127"/>
      <c r="X699" s="127"/>
      <c r="Y699" s="364"/>
      <c r="Z699" s="364"/>
      <c r="AA699" s="364"/>
      <c r="AB699" s="364"/>
    </row>
    <row r="700" spans="2:28" ht="12.75" customHeight="1" x14ac:dyDescent="0.2">
      <c r="B700" s="482"/>
      <c r="C700" s="483"/>
      <c r="D700" s="480"/>
      <c r="E700" s="376"/>
      <c r="F700" s="120"/>
      <c r="G700" s="120"/>
      <c r="H700" s="120"/>
      <c r="I700" s="120"/>
      <c r="J700" s="120"/>
      <c r="K700" s="120"/>
      <c r="L700" s="120"/>
      <c r="M700" s="121"/>
      <c r="N700" s="121"/>
      <c r="O700" s="121"/>
      <c r="P700" s="122"/>
      <c r="Q700" s="124"/>
      <c r="R700" s="124"/>
      <c r="S700" s="123"/>
      <c r="T700" s="123"/>
      <c r="U700" s="127"/>
      <c r="V700" s="127"/>
      <c r="W700" s="127"/>
      <c r="X700" s="127"/>
      <c r="Y700" s="364"/>
      <c r="Z700" s="364"/>
      <c r="AA700" s="364"/>
      <c r="AB700" s="364"/>
    </row>
    <row r="701" spans="2:28" ht="12.75" customHeight="1" x14ac:dyDescent="0.2">
      <c r="B701" s="482"/>
      <c r="C701" s="483"/>
      <c r="D701" s="480"/>
      <c r="E701" s="376"/>
      <c r="F701" s="120"/>
      <c r="G701" s="120"/>
      <c r="H701" s="120"/>
      <c r="I701" s="120"/>
      <c r="J701" s="120"/>
      <c r="K701" s="120"/>
      <c r="L701" s="120"/>
      <c r="M701" s="121"/>
      <c r="N701" s="121"/>
      <c r="O701" s="121"/>
      <c r="P701" s="122"/>
      <c r="Q701" s="124"/>
      <c r="R701" s="124"/>
      <c r="S701" s="123"/>
      <c r="T701" s="123"/>
      <c r="U701" s="127"/>
      <c r="V701" s="127"/>
      <c r="W701" s="127"/>
      <c r="X701" s="127"/>
      <c r="Y701" s="364"/>
      <c r="Z701" s="364"/>
      <c r="AA701" s="364"/>
      <c r="AB701" s="364"/>
    </row>
    <row r="702" spans="2:28" ht="12.75" customHeight="1" x14ac:dyDescent="0.2">
      <c r="B702" s="482"/>
      <c r="C702" s="483"/>
      <c r="D702" s="480"/>
      <c r="E702" s="376"/>
      <c r="F702" s="120"/>
      <c r="G702" s="120"/>
      <c r="H702" s="120"/>
      <c r="I702" s="120"/>
      <c r="J702" s="120"/>
      <c r="K702" s="120"/>
      <c r="L702" s="120"/>
      <c r="M702" s="121"/>
      <c r="N702" s="121"/>
      <c r="O702" s="121"/>
      <c r="P702" s="122"/>
      <c r="Q702" s="124"/>
      <c r="R702" s="124"/>
      <c r="S702" s="123"/>
      <c r="T702" s="124"/>
      <c r="U702" s="127"/>
      <c r="V702" s="127"/>
      <c r="W702" s="127"/>
      <c r="X702" s="127"/>
      <c r="Y702" s="364"/>
      <c r="Z702" s="364"/>
      <c r="AA702" s="364"/>
      <c r="AB702" s="364"/>
    </row>
    <row r="703" spans="2:28" ht="12.75" customHeight="1" x14ac:dyDescent="0.2">
      <c r="B703" s="482"/>
      <c r="C703" s="484"/>
      <c r="D703" s="480"/>
      <c r="E703" s="376"/>
      <c r="F703" s="120"/>
      <c r="G703" s="120"/>
      <c r="H703" s="120"/>
      <c r="I703" s="120"/>
      <c r="J703" s="120"/>
      <c r="K703" s="120"/>
      <c r="L703" s="120"/>
      <c r="M703" s="121"/>
      <c r="N703" s="121"/>
      <c r="O703" s="121"/>
      <c r="P703" s="122"/>
      <c r="Q703" s="124"/>
      <c r="R703" s="124"/>
      <c r="S703" s="123"/>
      <c r="T703" s="124"/>
      <c r="U703" s="127"/>
      <c r="V703" s="127"/>
      <c r="W703" s="127"/>
      <c r="X703" s="127"/>
      <c r="Y703" s="364"/>
      <c r="Z703" s="364"/>
      <c r="AA703" s="364"/>
      <c r="AB703" s="364"/>
    </row>
    <row r="704" spans="2:28" ht="12.75" customHeight="1" x14ac:dyDescent="0.2">
      <c r="B704" s="120"/>
      <c r="C704" s="120"/>
      <c r="D704" s="120"/>
      <c r="E704" s="120"/>
      <c r="F704" s="120"/>
      <c r="G704" s="120"/>
      <c r="H704" s="120"/>
      <c r="I704" s="120"/>
      <c r="J704" s="120"/>
      <c r="K704" s="120"/>
      <c r="L704" s="120"/>
      <c r="M704" s="122"/>
      <c r="N704" s="122"/>
      <c r="O704" s="122"/>
      <c r="P704" s="122"/>
      <c r="Q704" s="124"/>
      <c r="R704" s="124"/>
      <c r="S704" s="124"/>
      <c r="T704" s="124"/>
      <c r="U704" s="127"/>
      <c r="V704" s="127"/>
      <c r="W704" s="127"/>
      <c r="X704" s="127"/>
      <c r="Y704" s="364"/>
      <c r="Z704" s="364"/>
      <c r="AA704" s="364"/>
      <c r="AB704" s="364"/>
    </row>
    <row r="705" spans="2:28" ht="12.75" customHeight="1" x14ac:dyDescent="0.2">
      <c r="B705" s="120"/>
      <c r="C705" s="120"/>
      <c r="D705" s="120"/>
      <c r="E705" s="120"/>
      <c r="F705" s="120"/>
      <c r="G705" s="120"/>
      <c r="H705" s="120"/>
      <c r="I705" s="120"/>
      <c r="J705" s="120"/>
      <c r="K705" s="120"/>
      <c r="L705" s="120"/>
      <c r="M705" s="122"/>
      <c r="N705" s="122"/>
      <c r="O705" s="122"/>
      <c r="P705" s="122"/>
      <c r="Q705" s="124"/>
      <c r="R705" s="124"/>
      <c r="S705" s="124"/>
      <c r="T705" s="124"/>
      <c r="U705" s="127"/>
      <c r="V705" s="127"/>
      <c r="W705" s="127"/>
      <c r="X705" s="127"/>
      <c r="Y705" s="364"/>
      <c r="Z705" s="364"/>
      <c r="AA705" s="364"/>
      <c r="AB705" s="364"/>
    </row>
    <row r="706" spans="2:28" ht="12.75" customHeight="1" x14ac:dyDescent="0.2">
      <c r="B706" s="120"/>
      <c r="C706" s="120"/>
      <c r="D706" s="120"/>
      <c r="E706" s="120"/>
      <c r="F706" s="120"/>
      <c r="G706" s="120"/>
      <c r="H706" s="120"/>
      <c r="I706" s="120"/>
      <c r="J706" s="120"/>
      <c r="K706" s="120"/>
      <c r="L706" s="120"/>
      <c r="M706" s="122"/>
      <c r="N706" s="122"/>
      <c r="O706" s="122"/>
      <c r="P706" s="122"/>
      <c r="Q706" s="124"/>
      <c r="R706" s="124"/>
      <c r="S706" s="124"/>
      <c r="T706" s="124"/>
      <c r="U706" s="127"/>
      <c r="V706" s="127"/>
      <c r="W706" s="127"/>
      <c r="X706" s="127"/>
      <c r="Y706" s="364"/>
      <c r="Z706" s="364"/>
      <c r="AA706" s="364"/>
      <c r="AB706" s="364"/>
    </row>
    <row r="707" spans="2:28" ht="12.75" customHeight="1" x14ac:dyDescent="0.2">
      <c r="B707" s="120"/>
      <c r="C707" s="120"/>
      <c r="D707" s="120"/>
      <c r="E707" s="120"/>
      <c r="F707" s="120"/>
      <c r="G707" s="120"/>
      <c r="H707" s="120"/>
      <c r="I707" s="120"/>
      <c r="J707" s="120"/>
      <c r="K707" s="120"/>
      <c r="L707" s="120"/>
      <c r="M707" s="122"/>
      <c r="N707" s="122"/>
      <c r="O707" s="122"/>
      <c r="P707" s="122"/>
      <c r="Q707" s="124"/>
      <c r="R707" s="124"/>
      <c r="S707" s="124"/>
      <c r="T707" s="124"/>
      <c r="U707" s="127"/>
      <c r="V707" s="127"/>
      <c r="W707" s="127"/>
      <c r="X707" s="127"/>
      <c r="Y707" s="364"/>
      <c r="Z707" s="364"/>
      <c r="AA707" s="364"/>
      <c r="AB707" s="364"/>
    </row>
    <row r="708" spans="2:28" ht="12.75" customHeight="1" x14ac:dyDescent="0.2">
      <c r="B708" s="120"/>
      <c r="C708" s="120"/>
      <c r="D708" s="120"/>
      <c r="E708" s="120"/>
      <c r="F708" s="120"/>
      <c r="G708" s="120"/>
      <c r="H708" s="120"/>
      <c r="I708" s="120"/>
      <c r="J708" s="120"/>
      <c r="K708" s="120"/>
      <c r="L708" s="120"/>
      <c r="M708" s="122"/>
      <c r="N708" s="122"/>
      <c r="O708" s="122"/>
      <c r="P708" s="122"/>
      <c r="Q708" s="124"/>
      <c r="R708" s="124"/>
      <c r="S708" s="124"/>
      <c r="T708" s="124"/>
      <c r="U708" s="127"/>
      <c r="V708" s="127"/>
      <c r="W708" s="127"/>
      <c r="X708" s="127"/>
      <c r="Y708" s="364"/>
      <c r="Z708" s="364"/>
      <c r="AA708" s="364"/>
      <c r="AB708" s="364"/>
    </row>
    <row r="709" spans="2:28" ht="12.75" customHeight="1" x14ac:dyDescent="0.2">
      <c r="B709" s="120"/>
      <c r="C709" s="120"/>
      <c r="D709" s="120"/>
      <c r="E709" s="120"/>
      <c r="F709" s="120"/>
      <c r="G709" s="120"/>
      <c r="H709" s="120"/>
      <c r="I709" s="120"/>
      <c r="J709" s="120"/>
      <c r="K709" s="120"/>
      <c r="L709" s="120"/>
      <c r="M709" s="122"/>
      <c r="N709" s="122"/>
      <c r="O709" s="122"/>
      <c r="P709" s="122"/>
      <c r="Q709" s="124"/>
      <c r="R709" s="124"/>
      <c r="S709" s="124"/>
      <c r="T709" s="124"/>
      <c r="U709" s="127"/>
      <c r="V709" s="127"/>
      <c r="W709" s="127"/>
      <c r="X709" s="127"/>
      <c r="Y709" s="364"/>
      <c r="Z709" s="364"/>
      <c r="AA709" s="364"/>
      <c r="AB709" s="364"/>
    </row>
    <row r="710" spans="2:28" ht="12.75" customHeight="1" x14ac:dyDescent="0.2">
      <c r="B710" s="120"/>
      <c r="C710" s="120"/>
      <c r="D710" s="120"/>
      <c r="E710" s="120"/>
      <c r="F710" s="120"/>
      <c r="G710" s="120"/>
      <c r="H710" s="120"/>
      <c r="I710" s="120"/>
      <c r="J710" s="120"/>
      <c r="K710" s="120"/>
      <c r="L710" s="120"/>
      <c r="M710" s="122"/>
      <c r="N710" s="122"/>
      <c r="O710" s="122"/>
      <c r="P710" s="122"/>
      <c r="Q710" s="124"/>
      <c r="R710" s="124"/>
      <c r="S710" s="124"/>
      <c r="T710" s="124"/>
      <c r="U710" s="127"/>
      <c r="V710" s="127"/>
      <c r="W710" s="127"/>
      <c r="X710" s="127"/>
      <c r="Y710" s="364"/>
      <c r="Z710" s="364"/>
      <c r="AA710" s="364"/>
      <c r="AB710" s="364"/>
    </row>
    <row r="711" spans="2:28" ht="12.75" customHeight="1" x14ac:dyDescent="0.2">
      <c r="B711" s="120"/>
      <c r="C711" s="120"/>
      <c r="D711" s="120"/>
      <c r="E711" s="120"/>
      <c r="F711" s="120"/>
      <c r="G711" s="120"/>
      <c r="H711" s="120"/>
      <c r="I711" s="120"/>
      <c r="J711" s="120"/>
      <c r="K711" s="120"/>
      <c r="L711" s="120"/>
      <c r="M711" s="122"/>
      <c r="N711" s="122"/>
      <c r="O711" s="122"/>
      <c r="P711" s="122"/>
      <c r="Q711" s="124"/>
      <c r="R711" s="124"/>
      <c r="S711" s="124"/>
      <c r="T711" s="124"/>
      <c r="U711" s="127"/>
      <c r="V711" s="127"/>
      <c r="W711" s="127"/>
      <c r="X711" s="127"/>
      <c r="Y711" s="364"/>
      <c r="Z711" s="364"/>
      <c r="AA711" s="364"/>
      <c r="AB711" s="364"/>
    </row>
    <row r="712" spans="2:28" ht="12.75" customHeight="1" x14ac:dyDescent="0.2">
      <c r="B712" s="120"/>
      <c r="C712" s="120"/>
      <c r="D712" s="120"/>
      <c r="E712" s="120"/>
      <c r="F712" s="120"/>
      <c r="G712" s="120"/>
      <c r="H712" s="120"/>
      <c r="I712" s="120"/>
      <c r="J712" s="120"/>
      <c r="K712" s="120"/>
      <c r="L712" s="120"/>
      <c r="M712" s="122"/>
      <c r="N712" s="122"/>
      <c r="O712" s="122"/>
      <c r="P712" s="122"/>
      <c r="Q712" s="124"/>
      <c r="R712" s="124"/>
      <c r="S712" s="124"/>
      <c r="T712" s="124"/>
      <c r="U712" s="127"/>
      <c r="V712" s="127"/>
      <c r="W712" s="127"/>
      <c r="X712" s="127"/>
      <c r="Y712" s="364"/>
      <c r="Z712" s="364"/>
      <c r="AA712" s="364"/>
      <c r="AB712" s="364"/>
    </row>
    <row r="713" spans="2:28" ht="12.75" customHeight="1" x14ac:dyDescent="0.2">
      <c r="B713" s="120"/>
      <c r="C713" s="120"/>
      <c r="D713" s="120"/>
      <c r="E713" s="120"/>
      <c r="F713" s="120"/>
      <c r="G713" s="120"/>
      <c r="H713" s="120"/>
      <c r="I713" s="120"/>
      <c r="J713" s="120"/>
      <c r="K713" s="120"/>
      <c r="L713" s="120"/>
      <c r="M713" s="122"/>
      <c r="N713" s="122"/>
      <c r="O713" s="122"/>
      <c r="P713" s="122"/>
      <c r="Q713" s="124"/>
      <c r="R713" s="124"/>
      <c r="S713" s="124"/>
      <c r="T713" s="124"/>
      <c r="U713" s="127"/>
      <c r="V713" s="127"/>
      <c r="W713" s="127"/>
      <c r="X713" s="127"/>
      <c r="Y713" s="364"/>
      <c r="Z713" s="364"/>
      <c r="AA713" s="364"/>
      <c r="AB713" s="364"/>
    </row>
    <row r="714" spans="2:28" ht="12.75" customHeight="1" x14ac:dyDescent="0.2">
      <c r="B714" s="120"/>
      <c r="C714" s="120"/>
      <c r="D714" s="120"/>
      <c r="E714" s="120"/>
      <c r="F714" s="120"/>
      <c r="G714" s="120"/>
      <c r="H714" s="120"/>
      <c r="I714" s="120"/>
      <c r="J714" s="120"/>
      <c r="K714" s="120"/>
      <c r="L714" s="120"/>
      <c r="M714" s="122"/>
      <c r="N714" s="122"/>
      <c r="O714" s="122"/>
      <c r="P714" s="122"/>
      <c r="Q714" s="124"/>
      <c r="R714" s="124"/>
      <c r="S714" s="124"/>
      <c r="T714" s="124"/>
      <c r="U714" s="127"/>
      <c r="V714" s="127"/>
      <c r="W714" s="127"/>
      <c r="X714" s="127"/>
      <c r="Y714" s="364"/>
      <c r="Z714" s="364"/>
      <c r="AA714" s="364"/>
      <c r="AB714" s="364"/>
    </row>
    <row r="715" spans="2:28" ht="12.75" customHeight="1" x14ac:dyDescent="0.2">
      <c r="B715" s="120"/>
      <c r="C715" s="120"/>
      <c r="D715" s="120"/>
      <c r="E715" s="120"/>
      <c r="F715" s="120"/>
      <c r="G715" s="120"/>
      <c r="H715" s="120"/>
      <c r="I715" s="120"/>
      <c r="J715" s="120"/>
      <c r="K715" s="120"/>
      <c r="L715" s="120"/>
      <c r="M715" s="122"/>
      <c r="N715" s="122"/>
      <c r="O715" s="122"/>
      <c r="P715" s="122"/>
      <c r="Q715" s="124"/>
      <c r="R715" s="124"/>
      <c r="S715" s="124"/>
      <c r="T715" s="124"/>
      <c r="U715" s="127"/>
      <c r="V715" s="127"/>
      <c r="W715" s="127"/>
      <c r="X715" s="127"/>
      <c r="Y715" s="364"/>
      <c r="Z715" s="364"/>
      <c r="AA715" s="364"/>
      <c r="AB715" s="364"/>
    </row>
    <row r="716" spans="2:28" ht="12.75" customHeight="1" x14ac:dyDescent="0.2">
      <c r="B716" s="120"/>
      <c r="C716" s="120"/>
      <c r="D716" s="120"/>
      <c r="E716" s="120"/>
      <c r="F716" s="120"/>
      <c r="G716" s="120"/>
      <c r="H716" s="120"/>
      <c r="I716" s="120"/>
      <c r="J716" s="120"/>
      <c r="K716" s="120"/>
      <c r="L716" s="120"/>
      <c r="M716" s="122"/>
      <c r="N716" s="122"/>
      <c r="O716" s="122"/>
      <c r="P716" s="122"/>
      <c r="Q716" s="124"/>
      <c r="R716" s="124"/>
      <c r="S716" s="124"/>
      <c r="T716" s="124"/>
      <c r="U716" s="127"/>
      <c r="V716" s="127"/>
      <c r="W716" s="127"/>
      <c r="X716" s="127"/>
      <c r="Y716" s="364"/>
      <c r="Z716" s="364"/>
      <c r="AA716" s="364"/>
      <c r="AB716" s="364"/>
    </row>
    <row r="717" spans="2:28" ht="12.75" customHeight="1" x14ac:dyDescent="0.2">
      <c r="B717" s="120"/>
      <c r="C717" s="120"/>
      <c r="D717" s="120"/>
      <c r="E717" s="120"/>
      <c r="F717" s="120"/>
      <c r="G717" s="120"/>
      <c r="H717" s="120"/>
      <c r="I717" s="120"/>
      <c r="J717" s="120"/>
      <c r="K717" s="120"/>
      <c r="L717" s="120"/>
      <c r="M717" s="122"/>
      <c r="N717" s="122"/>
      <c r="O717" s="122"/>
      <c r="P717" s="122"/>
      <c r="Q717" s="124"/>
      <c r="R717" s="124"/>
      <c r="S717" s="124"/>
      <c r="T717" s="124"/>
      <c r="U717" s="127"/>
      <c r="V717" s="127"/>
      <c r="W717" s="127"/>
      <c r="X717" s="127"/>
      <c r="Y717" s="364"/>
      <c r="Z717" s="364"/>
      <c r="AA717" s="364"/>
      <c r="AB717" s="364"/>
    </row>
    <row r="718" spans="2:28" ht="12.75" customHeight="1" x14ac:dyDescent="0.2">
      <c r="B718" s="120"/>
      <c r="C718" s="120"/>
      <c r="D718" s="120"/>
      <c r="E718" s="120"/>
      <c r="F718" s="120"/>
      <c r="G718" s="120"/>
      <c r="H718" s="120"/>
      <c r="I718" s="120"/>
      <c r="J718" s="120"/>
      <c r="K718" s="120"/>
      <c r="L718" s="120"/>
      <c r="M718" s="122"/>
      <c r="N718" s="122"/>
      <c r="O718" s="122"/>
      <c r="P718" s="122"/>
      <c r="Q718" s="124"/>
      <c r="R718" s="124"/>
      <c r="S718" s="124"/>
      <c r="T718" s="124"/>
      <c r="U718" s="127"/>
      <c r="V718" s="127"/>
      <c r="W718" s="127"/>
      <c r="X718" s="127"/>
      <c r="Y718" s="364"/>
      <c r="Z718" s="364"/>
      <c r="AA718" s="364"/>
      <c r="AB718" s="364"/>
    </row>
    <row r="719" spans="2:28" ht="12.75" customHeight="1" x14ac:dyDescent="0.2">
      <c r="B719" s="120"/>
      <c r="C719" s="120"/>
      <c r="D719" s="120"/>
      <c r="E719" s="120"/>
      <c r="F719" s="120"/>
      <c r="G719" s="120"/>
      <c r="H719" s="120"/>
      <c r="I719" s="120"/>
      <c r="J719" s="120"/>
      <c r="K719" s="120"/>
      <c r="L719" s="120"/>
      <c r="M719" s="122"/>
      <c r="N719" s="122"/>
      <c r="O719" s="122"/>
      <c r="P719" s="122"/>
      <c r="Q719" s="124"/>
      <c r="R719" s="124"/>
      <c r="S719" s="124"/>
      <c r="T719" s="124"/>
      <c r="U719" s="127"/>
      <c r="V719" s="127"/>
      <c r="W719" s="127"/>
      <c r="X719" s="127"/>
      <c r="Y719" s="364"/>
      <c r="Z719" s="364"/>
      <c r="AA719" s="364"/>
      <c r="AB719" s="364"/>
    </row>
    <row r="720" spans="2:28" ht="12.75" customHeight="1" x14ac:dyDescent="0.2">
      <c r="B720" s="120"/>
      <c r="C720" s="120"/>
      <c r="D720" s="120"/>
      <c r="E720" s="120"/>
      <c r="F720" s="120"/>
      <c r="G720" s="120"/>
      <c r="H720" s="120"/>
      <c r="I720" s="120"/>
      <c r="J720" s="120"/>
      <c r="K720" s="120"/>
      <c r="L720" s="120"/>
      <c r="M720" s="122"/>
      <c r="N720" s="122"/>
      <c r="O720" s="122"/>
      <c r="P720" s="122"/>
      <c r="Q720" s="124"/>
      <c r="R720" s="124"/>
      <c r="S720" s="124"/>
      <c r="T720" s="124"/>
      <c r="U720" s="127"/>
      <c r="V720" s="127"/>
      <c r="W720" s="127"/>
      <c r="X720" s="127"/>
      <c r="Y720" s="364"/>
      <c r="Z720" s="364"/>
      <c r="AA720" s="364"/>
      <c r="AB720" s="364"/>
    </row>
    <row r="721" spans="2:28" ht="12.75" customHeight="1" x14ac:dyDescent="0.2">
      <c r="B721" s="120"/>
      <c r="C721" s="120"/>
      <c r="D721" s="120"/>
      <c r="E721" s="120"/>
      <c r="F721" s="120"/>
      <c r="G721" s="120"/>
      <c r="H721" s="120"/>
      <c r="I721" s="120"/>
      <c r="J721" s="120"/>
      <c r="K721" s="120"/>
      <c r="L721" s="120"/>
      <c r="M721" s="122"/>
      <c r="N721" s="122"/>
      <c r="O721" s="122"/>
      <c r="P721" s="122"/>
      <c r="Q721" s="124"/>
      <c r="R721" s="124"/>
      <c r="S721" s="124"/>
      <c r="T721" s="124"/>
      <c r="U721" s="127"/>
      <c r="V721" s="127"/>
      <c r="W721" s="127"/>
      <c r="X721" s="127"/>
      <c r="Y721" s="364"/>
      <c r="Z721" s="364"/>
      <c r="AA721" s="364"/>
      <c r="AB721" s="364"/>
    </row>
    <row r="722" spans="2:28" ht="12.75" customHeight="1" x14ac:dyDescent="0.2">
      <c r="B722" s="120"/>
      <c r="C722" s="120"/>
      <c r="D722" s="120"/>
      <c r="E722" s="120"/>
      <c r="F722" s="120"/>
      <c r="G722" s="120"/>
      <c r="H722" s="120"/>
      <c r="I722" s="120"/>
      <c r="J722" s="120"/>
      <c r="K722" s="120"/>
      <c r="L722" s="120"/>
      <c r="M722" s="122"/>
      <c r="N722" s="122"/>
      <c r="O722" s="122"/>
      <c r="P722" s="122"/>
      <c r="Q722" s="124"/>
      <c r="R722" s="124"/>
      <c r="S722" s="124"/>
      <c r="T722" s="124"/>
      <c r="U722" s="127"/>
      <c r="V722" s="127"/>
      <c r="W722" s="127"/>
      <c r="X722" s="127"/>
      <c r="Y722" s="364"/>
      <c r="Z722" s="364"/>
      <c r="AA722" s="364"/>
      <c r="AB722" s="364"/>
    </row>
    <row r="723" spans="2:28" ht="12.75" customHeight="1" x14ac:dyDescent="0.2">
      <c r="B723" s="120"/>
      <c r="C723" s="120"/>
      <c r="D723" s="120"/>
      <c r="E723" s="120"/>
      <c r="F723" s="120"/>
      <c r="G723" s="120"/>
      <c r="H723" s="120"/>
      <c r="I723" s="120"/>
      <c r="J723" s="120"/>
      <c r="K723" s="120"/>
      <c r="L723" s="120"/>
      <c r="M723" s="122"/>
      <c r="N723" s="122"/>
      <c r="O723" s="122"/>
      <c r="P723" s="122"/>
      <c r="Q723" s="124"/>
      <c r="R723" s="124"/>
      <c r="S723" s="124"/>
      <c r="T723" s="124"/>
      <c r="U723" s="127"/>
      <c r="V723" s="127"/>
      <c r="W723" s="127"/>
      <c r="X723" s="127"/>
      <c r="Y723" s="364"/>
      <c r="Z723" s="364"/>
      <c r="AA723" s="364"/>
      <c r="AB723" s="364"/>
    </row>
    <row r="724" spans="2:28" ht="12.75" customHeight="1" x14ac:dyDescent="0.2">
      <c r="B724" s="120"/>
      <c r="C724" s="120"/>
      <c r="D724" s="120"/>
      <c r="E724" s="120"/>
      <c r="F724" s="120"/>
      <c r="G724" s="120"/>
      <c r="H724" s="120"/>
      <c r="I724" s="120"/>
      <c r="J724" s="120"/>
      <c r="K724" s="120"/>
      <c r="L724" s="120"/>
      <c r="M724" s="122"/>
      <c r="N724" s="122"/>
      <c r="O724" s="122"/>
      <c r="P724" s="122"/>
      <c r="Q724" s="124"/>
      <c r="R724" s="124"/>
      <c r="S724" s="124"/>
      <c r="T724" s="124"/>
      <c r="U724" s="127"/>
      <c r="V724" s="127"/>
      <c r="W724" s="127"/>
      <c r="X724" s="127"/>
      <c r="Y724" s="364"/>
      <c r="Z724" s="364"/>
      <c r="AA724" s="364"/>
      <c r="AB724" s="364"/>
    </row>
    <row r="725" spans="2:28" ht="12.75" customHeight="1" x14ac:dyDescent="0.2">
      <c r="B725" s="120"/>
      <c r="C725" s="120"/>
      <c r="D725" s="120"/>
      <c r="E725" s="120"/>
      <c r="F725" s="120"/>
      <c r="G725" s="120"/>
      <c r="H725" s="120"/>
      <c r="I725" s="120"/>
      <c r="J725" s="120"/>
      <c r="K725" s="120"/>
      <c r="L725" s="120"/>
      <c r="M725" s="122"/>
      <c r="N725" s="122"/>
      <c r="O725" s="122"/>
      <c r="P725" s="122"/>
      <c r="Q725" s="124"/>
      <c r="R725" s="124"/>
      <c r="S725" s="124"/>
      <c r="T725" s="124"/>
      <c r="U725" s="127"/>
      <c r="V725" s="127"/>
      <c r="W725" s="127"/>
      <c r="X725" s="127"/>
      <c r="Y725" s="364"/>
      <c r="Z725" s="364"/>
      <c r="AA725" s="364"/>
      <c r="AB725" s="364"/>
    </row>
    <row r="726" spans="2:28" ht="12.75" customHeight="1" x14ac:dyDescent="0.2">
      <c r="B726" s="120"/>
      <c r="C726" s="120"/>
      <c r="D726" s="120"/>
      <c r="E726" s="120"/>
      <c r="F726" s="120"/>
      <c r="G726" s="120"/>
      <c r="H726" s="120"/>
      <c r="I726" s="120"/>
      <c r="J726" s="120"/>
      <c r="K726" s="120"/>
      <c r="L726" s="120"/>
      <c r="M726" s="122"/>
      <c r="N726" s="122"/>
      <c r="O726" s="122"/>
      <c r="P726" s="122"/>
      <c r="Q726" s="124"/>
      <c r="R726" s="124"/>
      <c r="S726" s="124"/>
      <c r="T726" s="124"/>
      <c r="U726" s="127"/>
      <c r="V726" s="127"/>
      <c r="W726" s="127"/>
      <c r="X726" s="127"/>
      <c r="Y726" s="364"/>
      <c r="Z726" s="364"/>
      <c r="AA726" s="364"/>
      <c r="AB726" s="364"/>
    </row>
    <row r="727" spans="2:28" ht="12.75" customHeight="1" x14ac:dyDescent="0.2">
      <c r="B727" s="120"/>
      <c r="C727" s="120"/>
      <c r="D727" s="120"/>
      <c r="E727" s="120"/>
      <c r="F727" s="120"/>
      <c r="G727" s="120"/>
      <c r="H727" s="120"/>
      <c r="I727" s="120"/>
      <c r="J727" s="120"/>
      <c r="K727" s="120"/>
      <c r="L727" s="120"/>
      <c r="M727" s="122"/>
      <c r="N727" s="122"/>
      <c r="O727" s="122"/>
      <c r="P727" s="122"/>
      <c r="Q727" s="124"/>
      <c r="R727" s="124"/>
      <c r="S727" s="124"/>
      <c r="T727" s="124"/>
      <c r="U727" s="127"/>
      <c r="V727" s="127"/>
      <c r="W727" s="127"/>
      <c r="X727" s="127"/>
      <c r="Y727" s="364"/>
      <c r="Z727" s="364"/>
      <c r="AA727" s="364"/>
      <c r="AB727" s="364"/>
    </row>
    <row r="728" spans="2:28" ht="12.75" customHeight="1" x14ac:dyDescent="0.2">
      <c r="B728" s="120"/>
      <c r="C728" s="120"/>
      <c r="D728" s="120"/>
      <c r="E728" s="120"/>
      <c r="F728" s="120"/>
      <c r="G728" s="120"/>
      <c r="H728" s="120"/>
      <c r="I728" s="120"/>
      <c r="J728" s="120"/>
      <c r="K728" s="120"/>
      <c r="L728" s="120"/>
      <c r="M728" s="122"/>
      <c r="N728" s="122"/>
      <c r="O728" s="122"/>
      <c r="P728" s="122"/>
      <c r="Q728" s="124"/>
      <c r="R728" s="124"/>
      <c r="S728" s="124"/>
      <c r="T728" s="124"/>
      <c r="U728" s="127"/>
      <c r="V728" s="127"/>
      <c r="W728" s="127"/>
      <c r="X728" s="127"/>
      <c r="Y728" s="364"/>
      <c r="Z728" s="364"/>
      <c r="AA728" s="364"/>
      <c r="AB728" s="364"/>
    </row>
    <row r="729" spans="2:28" ht="12.75" customHeight="1" x14ac:dyDescent="0.2">
      <c r="B729" s="120"/>
      <c r="C729" s="120"/>
      <c r="D729" s="120"/>
      <c r="E729" s="120"/>
      <c r="F729" s="120"/>
      <c r="G729" s="120"/>
      <c r="H729" s="120"/>
      <c r="I729" s="120"/>
      <c r="J729" s="120"/>
      <c r="K729" s="120"/>
      <c r="L729" s="120"/>
      <c r="M729" s="122"/>
      <c r="N729" s="122"/>
      <c r="O729" s="122"/>
      <c r="P729" s="122"/>
      <c r="Q729" s="124"/>
      <c r="R729" s="124"/>
      <c r="S729" s="124"/>
      <c r="T729" s="124"/>
      <c r="U729" s="127"/>
      <c r="V729" s="127"/>
      <c r="W729" s="127"/>
      <c r="X729" s="127"/>
      <c r="Y729" s="364"/>
      <c r="Z729" s="364"/>
      <c r="AA729" s="364"/>
      <c r="AB729" s="364"/>
    </row>
    <row r="730" spans="2:28" ht="12.75" customHeight="1" x14ac:dyDescent="0.2">
      <c r="B730" s="120"/>
      <c r="C730" s="120"/>
      <c r="D730" s="120"/>
      <c r="E730" s="120"/>
      <c r="F730" s="120"/>
      <c r="G730" s="120"/>
      <c r="H730" s="120"/>
      <c r="I730" s="120"/>
      <c r="J730" s="120"/>
      <c r="K730" s="120"/>
      <c r="L730" s="120"/>
      <c r="M730" s="122"/>
      <c r="N730" s="122"/>
      <c r="O730" s="122"/>
      <c r="P730" s="122"/>
      <c r="Q730" s="124"/>
      <c r="R730" s="124"/>
      <c r="S730" s="124"/>
      <c r="T730" s="124"/>
      <c r="U730" s="127"/>
      <c r="V730" s="127"/>
      <c r="W730" s="127"/>
      <c r="X730" s="127"/>
      <c r="Y730" s="364"/>
      <c r="Z730" s="364"/>
      <c r="AA730" s="364"/>
      <c r="AB730" s="364"/>
    </row>
    <row r="731" spans="2:28" ht="12.75" customHeight="1" x14ac:dyDescent="0.2">
      <c r="B731" s="120"/>
      <c r="C731" s="120"/>
      <c r="D731" s="120"/>
      <c r="E731" s="120"/>
      <c r="F731" s="120"/>
      <c r="G731" s="120"/>
      <c r="H731" s="120"/>
      <c r="I731" s="120"/>
      <c r="J731" s="120"/>
      <c r="K731" s="120"/>
      <c r="L731" s="120"/>
      <c r="M731" s="122"/>
      <c r="N731" s="122"/>
      <c r="O731" s="122"/>
      <c r="P731" s="122"/>
      <c r="Q731" s="124"/>
      <c r="R731" s="124"/>
      <c r="S731" s="124"/>
      <c r="T731" s="124"/>
      <c r="U731" s="127"/>
      <c r="V731" s="127"/>
      <c r="W731" s="127"/>
      <c r="X731" s="127"/>
      <c r="Y731" s="364"/>
      <c r="Z731" s="364"/>
      <c r="AA731" s="364"/>
      <c r="AB731" s="364"/>
    </row>
    <row r="732" spans="2:28" ht="12.75" customHeight="1" x14ac:dyDescent="0.2">
      <c r="B732" s="120"/>
      <c r="C732" s="120"/>
      <c r="D732" s="120"/>
      <c r="E732" s="120"/>
      <c r="F732" s="120"/>
      <c r="G732" s="120"/>
      <c r="H732" s="120"/>
      <c r="I732" s="120"/>
      <c r="J732" s="120"/>
      <c r="K732" s="120"/>
      <c r="L732" s="120"/>
      <c r="M732" s="122"/>
      <c r="N732" s="122"/>
      <c r="O732" s="122"/>
      <c r="P732" s="122"/>
      <c r="Q732" s="124"/>
      <c r="R732" s="124"/>
      <c r="S732" s="124"/>
      <c r="T732" s="124"/>
      <c r="U732" s="127"/>
      <c r="V732" s="127"/>
      <c r="W732" s="127"/>
      <c r="X732" s="127"/>
      <c r="Y732" s="364"/>
      <c r="Z732" s="364"/>
      <c r="AA732" s="364"/>
      <c r="AB732" s="364"/>
    </row>
    <row r="733" spans="2:28" ht="12.75" customHeight="1" x14ac:dyDescent="0.2">
      <c r="B733" s="120"/>
      <c r="C733" s="120"/>
      <c r="D733" s="120"/>
      <c r="E733" s="120"/>
      <c r="F733" s="120"/>
      <c r="G733" s="120"/>
      <c r="H733" s="120"/>
      <c r="I733" s="120"/>
      <c r="J733" s="120"/>
      <c r="K733" s="120"/>
      <c r="L733" s="120"/>
      <c r="M733" s="122"/>
      <c r="N733" s="122"/>
      <c r="O733" s="122"/>
      <c r="P733" s="122"/>
      <c r="Q733" s="124"/>
      <c r="R733" s="124"/>
      <c r="S733" s="124"/>
      <c r="T733" s="124"/>
      <c r="U733" s="127"/>
      <c r="V733" s="127"/>
      <c r="W733" s="127"/>
      <c r="X733" s="127"/>
      <c r="Y733" s="364"/>
      <c r="Z733" s="364"/>
      <c r="AA733" s="364"/>
      <c r="AB733" s="364"/>
    </row>
    <row r="734" spans="2:28" ht="12.75" customHeight="1" x14ac:dyDescent="0.2">
      <c r="B734" s="120"/>
      <c r="C734" s="120"/>
      <c r="D734" s="120"/>
      <c r="E734" s="120"/>
      <c r="F734" s="120"/>
      <c r="G734" s="120"/>
      <c r="H734" s="120"/>
      <c r="I734" s="120"/>
      <c r="J734" s="120"/>
      <c r="K734" s="120"/>
      <c r="L734" s="120"/>
      <c r="M734" s="122"/>
      <c r="N734" s="122"/>
      <c r="O734" s="122"/>
      <c r="P734" s="122"/>
      <c r="Q734" s="124"/>
      <c r="R734" s="124"/>
      <c r="S734" s="124"/>
      <c r="T734" s="124"/>
      <c r="U734" s="127"/>
      <c r="V734" s="127"/>
      <c r="W734" s="127"/>
      <c r="X734" s="127"/>
      <c r="Y734" s="364"/>
      <c r="Z734" s="364"/>
      <c r="AA734" s="364"/>
      <c r="AB734" s="364"/>
    </row>
    <row r="735" spans="2:28" ht="12.75" customHeight="1" x14ac:dyDescent="0.2">
      <c r="B735" s="120"/>
      <c r="C735" s="120"/>
      <c r="D735" s="120"/>
      <c r="E735" s="120"/>
      <c r="F735" s="120"/>
      <c r="G735" s="120"/>
      <c r="H735" s="120"/>
      <c r="I735" s="120"/>
      <c r="J735" s="120"/>
      <c r="K735" s="120"/>
      <c r="L735" s="120"/>
      <c r="M735" s="122"/>
      <c r="N735" s="122"/>
      <c r="O735" s="122"/>
      <c r="P735" s="122"/>
      <c r="Q735" s="124"/>
      <c r="R735" s="124"/>
      <c r="S735" s="124"/>
      <c r="T735" s="124"/>
      <c r="U735" s="127"/>
      <c r="V735" s="127"/>
      <c r="W735" s="127"/>
      <c r="X735" s="127"/>
      <c r="Y735" s="364"/>
      <c r="Z735" s="364"/>
      <c r="AA735" s="364"/>
      <c r="AB735" s="364"/>
    </row>
    <row r="736" spans="2:28" ht="12.75" customHeight="1" x14ac:dyDescent="0.2">
      <c r="B736" s="120"/>
      <c r="C736" s="120"/>
      <c r="D736" s="120"/>
      <c r="E736" s="120"/>
      <c r="F736" s="120"/>
      <c r="G736" s="120"/>
      <c r="H736" s="120"/>
      <c r="I736" s="120"/>
      <c r="J736" s="120"/>
      <c r="K736" s="120"/>
      <c r="L736" s="120"/>
      <c r="M736" s="122"/>
      <c r="N736" s="122"/>
      <c r="O736" s="122"/>
      <c r="P736" s="122"/>
      <c r="Q736" s="124"/>
      <c r="R736" s="124"/>
      <c r="S736" s="124"/>
      <c r="T736" s="124"/>
      <c r="U736" s="127"/>
      <c r="V736" s="127"/>
      <c r="W736" s="127"/>
      <c r="X736" s="127"/>
      <c r="Y736" s="364"/>
      <c r="Z736" s="364"/>
      <c r="AA736" s="364"/>
      <c r="AB736" s="364"/>
    </row>
    <row r="737" spans="2:28" ht="12.75" customHeight="1" x14ac:dyDescent="0.2">
      <c r="B737" s="120"/>
      <c r="C737" s="120"/>
      <c r="D737" s="120"/>
      <c r="E737" s="120"/>
      <c r="F737" s="120"/>
      <c r="G737" s="120"/>
      <c r="H737" s="120"/>
      <c r="I737" s="120"/>
      <c r="J737" s="120"/>
      <c r="K737" s="120"/>
      <c r="L737" s="120"/>
      <c r="M737" s="122"/>
      <c r="N737" s="122"/>
      <c r="O737" s="122"/>
      <c r="P737" s="122"/>
      <c r="Q737" s="124"/>
      <c r="R737" s="124"/>
      <c r="S737" s="124"/>
      <c r="T737" s="124"/>
      <c r="U737" s="127"/>
      <c r="V737" s="127"/>
      <c r="W737" s="127"/>
      <c r="X737" s="127"/>
      <c r="Y737" s="364"/>
      <c r="Z737" s="364"/>
      <c r="AA737" s="364"/>
      <c r="AB737" s="364"/>
    </row>
    <row r="738" spans="2:28" ht="12.75" customHeight="1" x14ac:dyDescent="0.2">
      <c r="B738" s="120"/>
      <c r="C738" s="120"/>
      <c r="D738" s="120"/>
      <c r="E738" s="120"/>
      <c r="F738" s="120"/>
      <c r="G738" s="120"/>
      <c r="H738" s="120"/>
      <c r="I738" s="120"/>
      <c r="J738" s="120"/>
      <c r="K738" s="120"/>
      <c r="L738" s="120"/>
      <c r="M738" s="122"/>
      <c r="N738" s="122"/>
      <c r="O738" s="122"/>
      <c r="P738" s="122"/>
      <c r="Q738" s="124"/>
      <c r="R738" s="124"/>
      <c r="S738" s="124"/>
      <c r="T738" s="124"/>
      <c r="U738" s="127"/>
      <c r="V738" s="127"/>
      <c r="W738" s="127"/>
      <c r="X738" s="127"/>
      <c r="Y738" s="364"/>
      <c r="Z738" s="364"/>
      <c r="AA738" s="364"/>
      <c r="AB738" s="364"/>
    </row>
    <row r="739" spans="2:28" ht="12.75" customHeight="1" x14ac:dyDescent="0.2">
      <c r="B739" s="120"/>
      <c r="C739" s="120"/>
      <c r="D739" s="120"/>
      <c r="E739" s="120"/>
      <c r="F739" s="120"/>
      <c r="G739" s="120"/>
      <c r="H739" s="120"/>
      <c r="I739" s="120"/>
      <c r="J739" s="120"/>
      <c r="K739" s="120"/>
      <c r="L739" s="120"/>
      <c r="M739" s="122"/>
      <c r="N739" s="122"/>
      <c r="O739" s="122"/>
      <c r="P739" s="122"/>
      <c r="Q739" s="124"/>
      <c r="R739" s="124"/>
      <c r="S739" s="124"/>
      <c r="T739" s="124"/>
      <c r="U739" s="127"/>
      <c r="V739" s="127"/>
      <c r="W739" s="127"/>
      <c r="X739" s="127"/>
      <c r="Y739" s="364"/>
      <c r="Z739" s="364"/>
      <c r="AA739" s="364"/>
      <c r="AB739" s="364"/>
    </row>
    <row r="740" spans="2:28" ht="12.75" customHeight="1" x14ac:dyDescent="0.2">
      <c r="B740" s="120"/>
      <c r="C740" s="120"/>
      <c r="D740" s="120"/>
      <c r="E740" s="120"/>
      <c r="F740" s="120"/>
      <c r="G740" s="120"/>
      <c r="H740" s="120"/>
      <c r="I740" s="120"/>
      <c r="J740" s="120"/>
      <c r="K740" s="120"/>
      <c r="L740" s="120"/>
      <c r="M740" s="122"/>
      <c r="N740" s="122"/>
      <c r="O740" s="122"/>
      <c r="P740" s="122"/>
      <c r="Q740" s="124"/>
      <c r="R740" s="124"/>
      <c r="S740" s="124"/>
      <c r="T740" s="124"/>
      <c r="U740" s="127"/>
      <c r="V740" s="127"/>
      <c r="W740" s="127"/>
      <c r="X740" s="127"/>
      <c r="Y740" s="364"/>
      <c r="Z740" s="364"/>
      <c r="AA740" s="364"/>
      <c r="AB740" s="364"/>
    </row>
    <row r="741" spans="2:28" ht="12.75" customHeight="1" x14ac:dyDescent="0.2">
      <c r="B741" s="120"/>
      <c r="C741" s="120"/>
      <c r="D741" s="120"/>
      <c r="E741" s="120"/>
      <c r="F741" s="120"/>
      <c r="G741" s="120"/>
      <c r="H741" s="120"/>
      <c r="I741" s="120"/>
      <c r="J741" s="120"/>
      <c r="K741" s="120"/>
      <c r="L741" s="120"/>
      <c r="M741" s="122"/>
      <c r="N741" s="122"/>
      <c r="O741" s="122"/>
      <c r="P741" s="122"/>
      <c r="Q741" s="124"/>
      <c r="R741" s="124"/>
      <c r="S741" s="124"/>
      <c r="T741" s="124"/>
      <c r="U741" s="127"/>
      <c r="V741" s="127"/>
      <c r="W741" s="127"/>
      <c r="X741" s="127"/>
      <c r="Y741" s="364"/>
      <c r="Z741" s="364"/>
      <c r="AA741" s="364"/>
      <c r="AB741" s="364"/>
    </row>
    <row r="742" spans="2:28" ht="12.75" customHeight="1" x14ac:dyDescent="0.2">
      <c r="B742" s="120"/>
      <c r="C742" s="120"/>
      <c r="D742" s="120"/>
      <c r="E742" s="120"/>
      <c r="F742" s="120"/>
      <c r="G742" s="120"/>
      <c r="H742" s="120"/>
      <c r="I742" s="120"/>
      <c r="J742" s="120"/>
      <c r="K742" s="120"/>
      <c r="L742" s="120"/>
      <c r="M742" s="122"/>
      <c r="N742" s="122"/>
      <c r="O742" s="122"/>
      <c r="P742" s="122"/>
      <c r="Q742" s="124"/>
      <c r="R742" s="124"/>
      <c r="S742" s="124"/>
      <c r="T742" s="124"/>
      <c r="U742" s="127"/>
      <c r="V742" s="127"/>
      <c r="W742" s="127"/>
      <c r="X742" s="127"/>
      <c r="Y742" s="364"/>
      <c r="Z742" s="364"/>
      <c r="AA742" s="364"/>
      <c r="AB742" s="364"/>
    </row>
    <row r="743" spans="2:28" ht="12.75" customHeight="1" x14ac:dyDescent="0.2">
      <c r="B743" s="120"/>
      <c r="C743" s="120"/>
      <c r="D743" s="120"/>
      <c r="E743" s="120"/>
      <c r="F743" s="120"/>
      <c r="G743" s="120"/>
      <c r="H743" s="120"/>
      <c r="I743" s="120"/>
      <c r="J743" s="120"/>
      <c r="K743" s="120"/>
      <c r="L743" s="120"/>
      <c r="M743" s="122"/>
      <c r="N743" s="122"/>
      <c r="O743" s="122"/>
      <c r="P743" s="122"/>
      <c r="Q743" s="124"/>
      <c r="R743" s="124"/>
      <c r="S743" s="124"/>
      <c r="T743" s="124"/>
      <c r="U743" s="127"/>
      <c r="V743" s="127"/>
      <c r="W743" s="127"/>
      <c r="X743" s="127"/>
      <c r="Y743" s="364"/>
      <c r="Z743" s="364"/>
      <c r="AA743" s="364"/>
      <c r="AB743" s="364"/>
    </row>
    <row r="744" spans="2:28" ht="12.75" customHeight="1" x14ac:dyDescent="0.2">
      <c r="B744" s="120"/>
      <c r="C744" s="120"/>
      <c r="D744" s="120"/>
      <c r="E744" s="120"/>
      <c r="F744" s="120"/>
      <c r="G744" s="120"/>
      <c r="H744" s="120"/>
      <c r="I744" s="120"/>
      <c r="J744" s="120"/>
      <c r="K744" s="120"/>
      <c r="L744" s="120"/>
      <c r="M744" s="122"/>
      <c r="N744" s="122"/>
      <c r="O744" s="122"/>
      <c r="P744" s="122"/>
      <c r="Q744" s="124"/>
      <c r="R744" s="124"/>
      <c r="S744" s="124"/>
      <c r="T744" s="124"/>
      <c r="U744" s="127"/>
      <c r="V744" s="127"/>
      <c r="W744" s="127"/>
      <c r="X744" s="127"/>
      <c r="Y744" s="364"/>
      <c r="Z744" s="364"/>
      <c r="AA744" s="364"/>
      <c r="AB744" s="364"/>
    </row>
    <row r="745" spans="2:28" ht="12.75" customHeight="1" x14ac:dyDescent="0.2">
      <c r="B745" s="120"/>
      <c r="C745" s="120"/>
      <c r="D745" s="120"/>
      <c r="E745" s="120"/>
      <c r="F745" s="120"/>
      <c r="G745" s="120"/>
      <c r="H745" s="120"/>
      <c r="I745" s="120"/>
      <c r="J745" s="120"/>
      <c r="K745" s="120"/>
      <c r="L745" s="120"/>
      <c r="M745" s="122"/>
      <c r="N745" s="122"/>
      <c r="O745" s="122"/>
      <c r="P745" s="122"/>
      <c r="Q745" s="124"/>
      <c r="R745" s="124"/>
      <c r="S745" s="124"/>
      <c r="T745" s="124"/>
      <c r="U745" s="127"/>
      <c r="V745" s="127"/>
      <c r="W745" s="127"/>
      <c r="X745" s="127"/>
      <c r="Y745" s="364"/>
      <c r="Z745" s="364"/>
      <c r="AA745" s="364"/>
      <c r="AB745" s="364"/>
    </row>
    <row r="746" spans="2:28" ht="12.75" customHeight="1" x14ac:dyDescent="0.2">
      <c r="B746" s="120"/>
      <c r="C746" s="120"/>
      <c r="D746" s="120"/>
      <c r="E746" s="120"/>
      <c r="F746" s="120"/>
      <c r="G746" s="120"/>
      <c r="H746" s="120"/>
      <c r="I746" s="120"/>
      <c r="J746" s="120"/>
      <c r="K746" s="120"/>
      <c r="L746" s="120"/>
      <c r="M746" s="122"/>
      <c r="N746" s="122"/>
      <c r="O746" s="122"/>
      <c r="P746" s="122"/>
      <c r="Q746" s="124"/>
      <c r="R746" s="124"/>
      <c r="S746" s="124"/>
      <c r="T746" s="124"/>
      <c r="U746" s="127"/>
      <c r="V746" s="127"/>
      <c r="W746" s="127"/>
      <c r="X746" s="127"/>
      <c r="Y746" s="364"/>
      <c r="Z746" s="364"/>
      <c r="AA746" s="364"/>
      <c r="AB746" s="364"/>
    </row>
    <row r="747" spans="2:28" ht="12.75" customHeight="1" x14ac:dyDescent="0.2">
      <c r="B747" s="120"/>
      <c r="C747" s="120"/>
      <c r="D747" s="120"/>
      <c r="E747" s="120"/>
      <c r="F747" s="120"/>
      <c r="G747" s="120"/>
      <c r="H747" s="120"/>
      <c r="I747" s="120"/>
      <c r="J747" s="120"/>
      <c r="K747" s="120"/>
      <c r="L747" s="120"/>
      <c r="M747" s="122"/>
      <c r="N747" s="122"/>
      <c r="O747" s="122"/>
      <c r="P747" s="122"/>
      <c r="Q747" s="124"/>
      <c r="R747" s="124"/>
      <c r="S747" s="124"/>
      <c r="T747" s="124"/>
      <c r="U747" s="127"/>
      <c r="V747" s="127"/>
      <c r="W747" s="127"/>
      <c r="X747" s="127"/>
      <c r="Y747" s="364"/>
      <c r="Z747" s="364"/>
      <c r="AA747" s="364"/>
      <c r="AB747" s="364"/>
    </row>
    <row r="748" spans="2:28" ht="12.75" customHeight="1" x14ac:dyDescent="0.2">
      <c r="B748" s="120"/>
      <c r="C748" s="120"/>
      <c r="D748" s="120"/>
      <c r="E748" s="120"/>
      <c r="F748" s="120"/>
      <c r="G748" s="120"/>
      <c r="H748" s="120"/>
      <c r="I748" s="120"/>
      <c r="J748" s="120"/>
      <c r="K748" s="120"/>
      <c r="L748" s="120"/>
      <c r="M748" s="122"/>
      <c r="N748" s="122"/>
      <c r="O748" s="122"/>
      <c r="P748" s="122"/>
      <c r="Q748" s="124"/>
      <c r="R748" s="124"/>
      <c r="S748" s="124"/>
      <c r="T748" s="124"/>
      <c r="U748" s="127"/>
      <c r="V748" s="127"/>
      <c r="W748" s="127"/>
      <c r="X748" s="127"/>
      <c r="Y748" s="364"/>
      <c r="Z748" s="364"/>
      <c r="AA748" s="364"/>
      <c r="AB748" s="364"/>
    </row>
    <row r="749" spans="2:28" ht="12.75" customHeight="1" x14ac:dyDescent="0.2">
      <c r="B749" s="120"/>
      <c r="C749" s="120"/>
      <c r="D749" s="120"/>
      <c r="E749" s="120"/>
      <c r="F749" s="120"/>
      <c r="G749" s="120"/>
      <c r="H749" s="120"/>
      <c r="I749" s="120"/>
      <c r="J749" s="120"/>
      <c r="K749" s="120"/>
      <c r="L749" s="120"/>
      <c r="M749" s="122"/>
      <c r="N749" s="122"/>
      <c r="O749" s="122"/>
      <c r="P749" s="122"/>
      <c r="Q749" s="124"/>
      <c r="R749" s="124"/>
      <c r="S749" s="124"/>
      <c r="T749" s="124"/>
      <c r="U749" s="127"/>
      <c r="V749" s="127"/>
      <c r="W749" s="127"/>
      <c r="X749" s="127"/>
      <c r="Y749" s="364"/>
      <c r="Z749" s="364"/>
      <c r="AA749" s="364"/>
      <c r="AB749" s="364"/>
    </row>
    <row r="750" spans="2:28" ht="12.75" customHeight="1" x14ac:dyDescent="0.2">
      <c r="B750" s="120"/>
      <c r="C750" s="120"/>
      <c r="D750" s="120"/>
      <c r="E750" s="120"/>
      <c r="F750" s="120"/>
      <c r="G750" s="120"/>
      <c r="H750" s="120"/>
      <c r="I750" s="120"/>
      <c r="J750" s="120"/>
      <c r="K750" s="120"/>
      <c r="L750" s="120"/>
      <c r="M750" s="122"/>
      <c r="N750" s="122"/>
      <c r="O750" s="122"/>
      <c r="P750" s="122"/>
      <c r="Q750" s="124"/>
      <c r="R750" s="124"/>
      <c r="S750" s="124"/>
      <c r="T750" s="124"/>
      <c r="U750" s="127"/>
      <c r="V750" s="127"/>
      <c r="W750" s="127"/>
      <c r="X750" s="127"/>
      <c r="Y750" s="364"/>
      <c r="Z750" s="364"/>
      <c r="AA750" s="364"/>
      <c r="AB750" s="364"/>
    </row>
    <row r="751" spans="2:28" ht="12.75" customHeight="1" x14ac:dyDescent="0.2">
      <c r="B751" s="120"/>
      <c r="C751" s="120"/>
      <c r="D751" s="120"/>
      <c r="E751" s="120"/>
      <c r="F751" s="120"/>
      <c r="G751" s="120"/>
      <c r="H751" s="120"/>
      <c r="I751" s="120"/>
      <c r="J751" s="120"/>
      <c r="K751" s="120"/>
      <c r="L751" s="120"/>
      <c r="M751" s="122"/>
      <c r="N751" s="122"/>
      <c r="O751" s="122"/>
      <c r="P751" s="122"/>
      <c r="Q751" s="124"/>
      <c r="R751" s="124"/>
      <c r="S751" s="124"/>
      <c r="T751" s="124"/>
      <c r="U751" s="127"/>
      <c r="V751" s="127"/>
      <c r="W751" s="127"/>
      <c r="X751" s="127"/>
      <c r="Y751" s="364"/>
      <c r="Z751" s="364"/>
      <c r="AA751" s="364"/>
      <c r="AB751" s="364"/>
    </row>
    <row r="752" spans="2:28" ht="12.75" customHeight="1" x14ac:dyDescent="0.2">
      <c r="B752" s="120"/>
      <c r="C752" s="120"/>
      <c r="D752" s="120"/>
      <c r="E752" s="120"/>
      <c r="F752" s="120"/>
      <c r="G752" s="120"/>
      <c r="H752" s="120"/>
      <c r="I752" s="120"/>
      <c r="J752" s="120"/>
      <c r="K752" s="120"/>
      <c r="L752" s="120"/>
      <c r="M752" s="122"/>
      <c r="N752" s="122"/>
      <c r="O752" s="122"/>
      <c r="P752" s="122"/>
      <c r="Q752" s="124"/>
      <c r="R752" s="124"/>
      <c r="S752" s="124"/>
      <c r="T752" s="124"/>
      <c r="U752" s="127"/>
      <c r="V752" s="127"/>
      <c r="W752" s="127"/>
      <c r="X752" s="127"/>
      <c r="Y752" s="364"/>
      <c r="Z752" s="364"/>
      <c r="AA752" s="364"/>
      <c r="AB752" s="364"/>
    </row>
    <row r="753" spans="2:28" ht="12.75" customHeight="1" x14ac:dyDescent="0.2">
      <c r="B753" s="120"/>
      <c r="C753" s="120"/>
      <c r="D753" s="120"/>
      <c r="E753" s="120"/>
      <c r="F753" s="120"/>
      <c r="G753" s="120"/>
      <c r="H753" s="120"/>
      <c r="I753" s="120"/>
      <c r="J753" s="120"/>
      <c r="K753" s="120"/>
      <c r="L753" s="120"/>
      <c r="M753" s="122"/>
      <c r="N753" s="122"/>
      <c r="O753" s="122"/>
      <c r="P753" s="122"/>
      <c r="Q753" s="124"/>
      <c r="R753" s="124"/>
      <c r="S753" s="124"/>
      <c r="T753" s="124"/>
      <c r="U753" s="127"/>
      <c r="V753" s="127"/>
      <c r="W753" s="127"/>
      <c r="X753" s="127"/>
      <c r="Y753" s="364"/>
      <c r="Z753" s="364"/>
      <c r="AA753" s="364"/>
      <c r="AB753" s="364"/>
    </row>
    <row r="754" spans="2:28" ht="12.75" customHeight="1" x14ac:dyDescent="0.2">
      <c r="B754" s="120"/>
      <c r="C754" s="120"/>
      <c r="D754" s="120"/>
      <c r="E754" s="120"/>
      <c r="F754" s="120"/>
      <c r="G754" s="120"/>
      <c r="H754" s="120"/>
      <c r="I754" s="120"/>
      <c r="J754" s="120"/>
      <c r="K754" s="120"/>
      <c r="L754" s="120"/>
      <c r="M754" s="122"/>
      <c r="N754" s="122"/>
      <c r="O754" s="122"/>
      <c r="P754" s="122"/>
      <c r="Q754" s="124"/>
      <c r="R754" s="124"/>
      <c r="S754" s="124"/>
      <c r="T754" s="124"/>
      <c r="U754" s="127"/>
      <c r="V754" s="127"/>
      <c r="W754" s="127"/>
      <c r="X754" s="127"/>
      <c r="Y754" s="364"/>
      <c r="Z754" s="364"/>
      <c r="AA754" s="364"/>
      <c r="AB754" s="364"/>
    </row>
    <row r="755" spans="2:28" ht="12.75" customHeight="1" x14ac:dyDescent="0.2">
      <c r="B755" s="120"/>
      <c r="C755" s="120"/>
      <c r="D755" s="120"/>
      <c r="E755" s="120"/>
      <c r="F755" s="120"/>
      <c r="G755" s="120"/>
      <c r="H755" s="120"/>
      <c r="I755" s="120"/>
      <c r="J755" s="120"/>
      <c r="K755" s="120"/>
      <c r="L755" s="120"/>
      <c r="M755" s="122"/>
      <c r="N755" s="122"/>
      <c r="O755" s="122"/>
      <c r="P755" s="122"/>
      <c r="Q755" s="124"/>
      <c r="R755" s="124"/>
      <c r="S755" s="124"/>
      <c r="T755" s="124"/>
      <c r="U755" s="127"/>
      <c r="V755" s="127"/>
      <c r="W755" s="127"/>
      <c r="X755" s="127"/>
      <c r="Y755" s="364"/>
      <c r="Z755" s="364"/>
      <c r="AA755" s="364"/>
      <c r="AB755" s="364"/>
    </row>
    <row r="756" spans="2:28" ht="12.75" customHeight="1" x14ac:dyDescent="0.2">
      <c r="B756" s="120"/>
      <c r="C756" s="120"/>
      <c r="D756" s="120"/>
      <c r="E756" s="120"/>
      <c r="F756" s="120"/>
      <c r="G756" s="120"/>
      <c r="H756" s="120"/>
      <c r="I756" s="120"/>
      <c r="J756" s="120"/>
      <c r="K756" s="120"/>
      <c r="L756" s="120"/>
      <c r="M756" s="122"/>
      <c r="N756" s="122"/>
      <c r="O756" s="122"/>
      <c r="P756" s="122"/>
      <c r="Q756" s="124"/>
      <c r="R756" s="124"/>
      <c r="S756" s="124"/>
      <c r="T756" s="124"/>
      <c r="U756" s="127"/>
      <c r="V756" s="127"/>
      <c r="W756" s="127"/>
      <c r="X756" s="127"/>
      <c r="Y756" s="364"/>
      <c r="Z756" s="364"/>
      <c r="AA756" s="364"/>
      <c r="AB756" s="364"/>
    </row>
    <row r="757" spans="2:28" ht="12.75" customHeight="1" x14ac:dyDescent="0.2">
      <c r="B757" s="120"/>
      <c r="C757" s="120"/>
      <c r="D757" s="120"/>
      <c r="E757" s="120"/>
      <c r="F757" s="120"/>
      <c r="G757" s="120"/>
      <c r="H757" s="120"/>
      <c r="I757" s="120"/>
      <c r="J757" s="120"/>
      <c r="K757" s="120"/>
      <c r="L757" s="120"/>
      <c r="M757" s="122"/>
      <c r="N757" s="122"/>
      <c r="O757" s="122"/>
      <c r="P757" s="122"/>
      <c r="Q757" s="124"/>
      <c r="R757" s="124"/>
      <c r="S757" s="124"/>
      <c r="T757" s="124"/>
      <c r="U757" s="127"/>
      <c r="V757" s="127"/>
      <c r="W757" s="127"/>
      <c r="X757" s="127"/>
      <c r="Y757" s="364"/>
      <c r="Z757" s="364"/>
      <c r="AA757" s="364"/>
      <c r="AB757" s="364"/>
    </row>
    <row r="758" spans="2:28" ht="12.75" customHeight="1" x14ac:dyDescent="0.2">
      <c r="B758" s="120"/>
      <c r="C758" s="120"/>
      <c r="D758" s="120"/>
      <c r="E758" s="120"/>
      <c r="F758" s="120"/>
      <c r="G758" s="120"/>
      <c r="H758" s="120"/>
      <c r="I758" s="120"/>
      <c r="J758" s="120"/>
      <c r="K758" s="120"/>
      <c r="L758" s="120"/>
      <c r="M758" s="122"/>
      <c r="N758" s="122"/>
      <c r="O758" s="122"/>
      <c r="P758" s="122"/>
      <c r="Q758" s="124"/>
      <c r="R758" s="124"/>
      <c r="S758" s="124"/>
      <c r="T758" s="124"/>
      <c r="U758" s="127"/>
      <c r="V758" s="127"/>
      <c r="W758" s="127"/>
      <c r="X758" s="127"/>
      <c r="Y758" s="364"/>
      <c r="Z758" s="364"/>
      <c r="AA758" s="364"/>
      <c r="AB758" s="364"/>
    </row>
    <row r="759" spans="2:28" ht="12.75" customHeight="1" x14ac:dyDescent="0.2">
      <c r="B759" s="120"/>
      <c r="C759" s="120"/>
      <c r="D759" s="120"/>
      <c r="E759" s="120"/>
      <c r="F759" s="120"/>
      <c r="G759" s="120"/>
      <c r="H759" s="120"/>
      <c r="I759" s="120"/>
      <c r="J759" s="120"/>
      <c r="K759" s="120"/>
      <c r="L759" s="120"/>
      <c r="M759" s="122"/>
      <c r="N759" s="122"/>
      <c r="O759" s="122"/>
      <c r="P759" s="122"/>
      <c r="Q759" s="124"/>
      <c r="R759" s="124"/>
      <c r="S759" s="124"/>
      <c r="T759" s="124"/>
      <c r="U759" s="127"/>
      <c r="V759" s="127"/>
      <c r="W759" s="127"/>
      <c r="X759" s="127"/>
      <c r="Y759" s="364"/>
      <c r="Z759" s="364"/>
      <c r="AA759" s="364"/>
      <c r="AB759" s="364"/>
    </row>
    <row r="760" spans="2:28" ht="12.75" customHeight="1" x14ac:dyDescent="0.2">
      <c r="B760" s="120"/>
      <c r="C760" s="120"/>
      <c r="D760" s="120"/>
      <c r="E760" s="120"/>
      <c r="F760" s="120"/>
      <c r="G760" s="120"/>
      <c r="H760" s="120"/>
      <c r="I760" s="120"/>
      <c r="J760" s="120"/>
      <c r="K760" s="120"/>
      <c r="L760" s="120"/>
      <c r="M760" s="122"/>
      <c r="N760" s="122"/>
      <c r="O760" s="122"/>
      <c r="P760" s="122"/>
      <c r="Q760" s="124"/>
      <c r="R760" s="124"/>
      <c r="S760" s="124"/>
      <c r="T760" s="124"/>
      <c r="U760" s="127"/>
      <c r="V760" s="127"/>
      <c r="W760" s="127"/>
      <c r="X760" s="127"/>
      <c r="Y760" s="364"/>
      <c r="Z760" s="364"/>
      <c r="AA760" s="364"/>
      <c r="AB760" s="364"/>
    </row>
    <row r="761" spans="2:28" ht="12.75" customHeight="1" x14ac:dyDescent="0.2">
      <c r="B761" s="120"/>
      <c r="C761" s="120"/>
      <c r="D761" s="120"/>
      <c r="E761" s="120"/>
      <c r="F761" s="120"/>
      <c r="G761" s="120"/>
      <c r="H761" s="120"/>
      <c r="I761" s="120"/>
      <c r="J761" s="120"/>
      <c r="K761" s="120"/>
      <c r="L761" s="120"/>
      <c r="M761" s="122"/>
      <c r="N761" s="122"/>
      <c r="O761" s="122"/>
      <c r="P761" s="122"/>
      <c r="Q761" s="124"/>
      <c r="R761" s="124"/>
      <c r="S761" s="124"/>
      <c r="T761" s="124"/>
      <c r="U761" s="127"/>
      <c r="V761" s="127"/>
      <c r="W761" s="127"/>
      <c r="X761" s="127"/>
      <c r="Y761" s="364"/>
      <c r="Z761" s="364"/>
      <c r="AA761" s="364"/>
      <c r="AB761" s="364"/>
    </row>
    <row r="762" spans="2:28" ht="12.75" customHeight="1" x14ac:dyDescent="0.2">
      <c r="B762" s="120"/>
      <c r="C762" s="120"/>
      <c r="D762" s="120"/>
      <c r="E762" s="120"/>
      <c r="F762" s="120"/>
      <c r="G762" s="120"/>
      <c r="H762" s="120"/>
      <c r="I762" s="120"/>
      <c r="J762" s="120"/>
      <c r="K762" s="120"/>
      <c r="L762" s="120"/>
      <c r="M762" s="122"/>
      <c r="N762" s="122"/>
      <c r="O762" s="122"/>
      <c r="P762" s="122"/>
      <c r="Q762" s="124"/>
      <c r="R762" s="124"/>
      <c r="S762" s="124"/>
      <c r="T762" s="124"/>
      <c r="U762" s="127"/>
      <c r="V762" s="127"/>
      <c r="W762" s="127"/>
      <c r="X762" s="127"/>
      <c r="Y762" s="364"/>
      <c r="Z762" s="364"/>
      <c r="AA762" s="364"/>
      <c r="AB762" s="364"/>
    </row>
    <row r="763" spans="2:28" ht="12.75" customHeight="1" x14ac:dyDescent="0.2">
      <c r="B763" s="120"/>
      <c r="C763" s="120"/>
      <c r="D763" s="120"/>
      <c r="E763" s="120"/>
      <c r="F763" s="120"/>
      <c r="G763" s="120"/>
      <c r="H763" s="120"/>
      <c r="I763" s="120"/>
      <c r="J763" s="120"/>
      <c r="K763" s="120"/>
      <c r="L763" s="120"/>
      <c r="M763" s="122"/>
      <c r="N763" s="122"/>
      <c r="O763" s="122"/>
      <c r="P763" s="122"/>
      <c r="Q763" s="124"/>
      <c r="R763" s="124"/>
      <c r="S763" s="124"/>
      <c r="T763" s="124"/>
      <c r="U763" s="127"/>
      <c r="V763" s="127"/>
      <c r="W763" s="127"/>
      <c r="X763" s="127"/>
      <c r="Y763" s="364"/>
      <c r="Z763" s="364"/>
      <c r="AA763" s="364"/>
      <c r="AB763" s="364"/>
    </row>
    <row r="764" spans="2:28" ht="12.75" customHeight="1" x14ac:dyDescent="0.2">
      <c r="B764" s="120"/>
      <c r="C764" s="120"/>
      <c r="D764" s="120"/>
      <c r="E764" s="120"/>
      <c r="F764" s="120"/>
      <c r="G764" s="120"/>
      <c r="H764" s="120"/>
      <c r="I764" s="120"/>
      <c r="J764" s="120"/>
      <c r="K764" s="120"/>
      <c r="L764" s="120"/>
      <c r="M764" s="122"/>
      <c r="N764" s="122"/>
      <c r="O764" s="122"/>
      <c r="P764" s="122"/>
      <c r="Q764" s="124"/>
      <c r="R764" s="124"/>
      <c r="S764" s="124"/>
      <c r="T764" s="124"/>
      <c r="U764" s="127"/>
      <c r="V764" s="127"/>
      <c r="W764" s="127"/>
      <c r="X764" s="127"/>
      <c r="Y764" s="364"/>
      <c r="Z764" s="364"/>
      <c r="AA764" s="364"/>
      <c r="AB764" s="364"/>
    </row>
    <row r="765" spans="2:28" ht="12.75" customHeight="1" x14ac:dyDescent="0.2">
      <c r="B765" s="120"/>
      <c r="C765" s="120"/>
      <c r="D765" s="120"/>
      <c r="E765" s="120"/>
      <c r="F765" s="120"/>
      <c r="G765" s="120"/>
      <c r="H765" s="120"/>
      <c r="I765" s="120"/>
      <c r="J765" s="120"/>
      <c r="K765" s="120"/>
      <c r="L765" s="120"/>
      <c r="M765" s="122"/>
      <c r="N765" s="122"/>
      <c r="O765" s="122"/>
      <c r="P765" s="122"/>
      <c r="Q765" s="124"/>
      <c r="R765" s="124"/>
      <c r="S765" s="124"/>
      <c r="T765" s="124"/>
      <c r="U765" s="127"/>
      <c r="V765" s="127"/>
      <c r="W765" s="127"/>
      <c r="X765" s="127"/>
      <c r="Y765" s="364"/>
      <c r="Z765" s="364"/>
      <c r="AA765" s="364"/>
      <c r="AB765" s="364"/>
    </row>
    <row r="766" spans="2:28" ht="12.75" customHeight="1" x14ac:dyDescent="0.2">
      <c r="B766" s="120"/>
      <c r="C766" s="120"/>
      <c r="D766" s="120"/>
      <c r="E766" s="120"/>
      <c r="F766" s="120"/>
      <c r="G766" s="120"/>
      <c r="H766" s="120"/>
      <c r="I766" s="120"/>
      <c r="J766" s="120"/>
      <c r="K766" s="120"/>
      <c r="L766" s="120"/>
      <c r="M766" s="122"/>
      <c r="N766" s="122"/>
      <c r="O766" s="122"/>
      <c r="P766" s="122"/>
      <c r="Q766" s="124"/>
      <c r="R766" s="124"/>
      <c r="S766" s="124"/>
      <c r="T766" s="124"/>
      <c r="U766" s="127"/>
      <c r="V766" s="127"/>
      <c r="W766" s="127"/>
      <c r="X766" s="127"/>
      <c r="Y766" s="364"/>
      <c r="Z766" s="364"/>
      <c r="AA766" s="364"/>
      <c r="AB766" s="364"/>
    </row>
    <row r="767" spans="2:28" ht="12.75" customHeight="1" x14ac:dyDescent="0.2">
      <c r="B767" s="120"/>
      <c r="C767" s="120"/>
      <c r="D767" s="120"/>
      <c r="E767" s="120"/>
      <c r="F767" s="120"/>
      <c r="G767" s="120"/>
      <c r="H767" s="120"/>
      <c r="I767" s="120"/>
      <c r="J767" s="120"/>
      <c r="K767" s="120"/>
      <c r="L767" s="120"/>
      <c r="M767" s="122"/>
      <c r="N767" s="122"/>
      <c r="O767" s="122"/>
      <c r="P767" s="122"/>
      <c r="Q767" s="124"/>
      <c r="R767" s="124"/>
      <c r="S767" s="124"/>
      <c r="T767" s="124"/>
      <c r="U767" s="127"/>
      <c r="V767" s="127"/>
      <c r="W767" s="127"/>
      <c r="X767" s="127"/>
      <c r="Y767" s="364"/>
      <c r="Z767" s="364"/>
      <c r="AA767" s="364"/>
      <c r="AB767" s="364"/>
    </row>
    <row r="768" spans="2:28" ht="12.75" customHeight="1" x14ac:dyDescent="0.2">
      <c r="B768" s="120"/>
      <c r="C768" s="120"/>
      <c r="D768" s="120"/>
      <c r="E768" s="120"/>
      <c r="F768" s="120"/>
      <c r="G768" s="120"/>
      <c r="H768" s="120"/>
      <c r="I768" s="120"/>
      <c r="J768" s="120"/>
      <c r="K768" s="120"/>
      <c r="L768" s="120"/>
      <c r="M768" s="122"/>
      <c r="N768" s="122"/>
      <c r="O768" s="122"/>
      <c r="P768" s="122"/>
      <c r="Q768" s="124"/>
      <c r="R768" s="124"/>
      <c r="S768" s="124"/>
      <c r="T768" s="124"/>
      <c r="U768" s="127"/>
      <c r="V768" s="127"/>
      <c r="W768" s="127"/>
      <c r="X768" s="127"/>
      <c r="Y768" s="364"/>
      <c r="Z768" s="364"/>
      <c r="AA768" s="364"/>
      <c r="AB768" s="364"/>
    </row>
    <row r="769" spans="2:28" ht="12.75" customHeight="1" x14ac:dyDescent="0.2">
      <c r="B769" s="120"/>
      <c r="C769" s="120"/>
      <c r="D769" s="120"/>
      <c r="E769" s="120"/>
      <c r="F769" s="120"/>
      <c r="G769" s="120"/>
      <c r="H769" s="120"/>
      <c r="I769" s="120"/>
      <c r="J769" s="120"/>
      <c r="K769" s="120"/>
      <c r="L769" s="120"/>
      <c r="M769" s="122"/>
      <c r="N769" s="122"/>
      <c r="O769" s="122"/>
      <c r="P769" s="122"/>
      <c r="Q769" s="124"/>
      <c r="R769" s="124"/>
      <c r="S769" s="124"/>
      <c r="T769" s="124"/>
      <c r="U769" s="127"/>
      <c r="V769" s="127"/>
      <c r="W769" s="127"/>
      <c r="X769" s="127"/>
      <c r="Y769" s="364"/>
      <c r="Z769" s="364"/>
      <c r="AA769" s="364"/>
      <c r="AB769" s="364"/>
    </row>
    <row r="770" spans="2:28" ht="12.75" customHeight="1" x14ac:dyDescent="0.2">
      <c r="B770" s="120"/>
      <c r="C770" s="120"/>
      <c r="D770" s="120"/>
      <c r="E770" s="120"/>
      <c r="F770" s="120"/>
      <c r="G770" s="120"/>
      <c r="H770" s="120"/>
      <c r="I770" s="120"/>
      <c r="J770" s="120"/>
      <c r="K770" s="120"/>
      <c r="L770" s="120"/>
      <c r="M770" s="122"/>
      <c r="N770" s="122"/>
      <c r="O770" s="122"/>
      <c r="P770" s="122"/>
      <c r="Q770" s="124"/>
      <c r="R770" s="124"/>
      <c r="S770" s="124"/>
      <c r="T770" s="124"/>
      <c r="U770" s="127"/>
      <c r="V770" s="127"/>
      <c r="W770" s="127"/>
      <c r="X770" s="127"/>
      <c r="Y770" s="364"/>
      <c r="Z770" s="364"/>
      <c r="AA770" s="364"/>
      <c r="AB770" s="364"/>
    </row>
    <row r="771" spans="2:28" ht="12.75" customHeight="1" x14ac:dyDescent="0.2">
      <c r="B771" s="120"/>
      <c r="C771" s="120"/>
      <c r="D771" s="120"/>
      <c r="E771" s="120"/>
      <c r="F771" s="120"/>
      <c r="G771" s="120"/>
      <c r="H771" s="120"/>
      <c r="I771" s="120"/>
      <c r="J771" s="120"/>
      <c r="K771" s="120"/>
      <c r="L771" s="120"/>
      <c r="M771" s="122"/>
      <c r="N771" s="122"/>
      <c r="O771" s="122"/>
      <c r="P771" s="122"/>
      <c r="Q771" s="124"/>
      <c r="R771" s="124"/>
      <c r="S771" s="124"/>
      <c r="T771" s="124"/>
      <c r="U771" s="127"/>
      <c r="V771" s="127"/>
      <c r="W771" s="127"/>
      <c r="X771" s="127"/>
      <c r="Y771" s="364"/>
      <c r="Z771" s="364"/>
      <c r="AA771" s="364"/>
      <c r="AB771" s="364"/>
    </row>
    <row r="772" spans="2:28" ht="12.75" customHeight="1" x14ac:dyDescent="0.2">
      <c r="B772" s="120"/>
      <c r="C772" s="120"/>
      <c r="D772" s="120"/>
      <c r="E772" s="120"/>
      <c r="F772" s="120"/>
      <c r="G772" s="120"/>
      <c r="H772" s="120"/>
      <c r="I772" s="120"/>
      <c r="J772" s="120"/>
      <c r="K772" s="120"/>
      <c r="L772" s="120"/>
      <c r="M772" s="122"/>
      <c r="N772" s="122"/>
      <c r="O772" s="122"/>
      <c r="P772" s="122"/>
      <c r="Q772" s="124"/>
      <c r="R772" s="124"/>
      <c r="S772" s="124"/>
      <c r="T772" s="124"/>
      <c r="U772" s="127"/>
      <c r="V772" s="127"/>
      <c r="W772" s="127"/>
      <c r="X772" s="127"/>
      <c r="Y772" s="364"/>
      <c r="Z772" s="364"/>
      <c r="AA772" s="364"/>
      <c r="AB772" s="364"/>
    </row>
    <row r="773" spans="2:28" ht="12.75" customHeight="1" x14ac:dyDescent="0.2">
      <c r="B773" s="120"/>
      <c r="C773" s="120"/>
      <c r="D773" s="120"/>
      <c r="E773" s="120"/>
      <c r="F773" s="120"/>
      <c r="G773" s="120"/>
      <c r="H773" s="120"/>
      <c r="I773" s="120"/>
      <c r="J773" s="120"/>
      <c r="K773" s="120"/>
      <c r="L773" s="120"/>
      <c r="M773" s="122"/>
      <c r="N773" s="122"/>
      <c r="O773" s="122"/>
      <c r="P773" s="122"/>
      <c r="Q773" s="124"/>
      <c r="R773" s="124"/>
      <c r="S773" s="124"/>
      <c r="T773" s="124"/>
      <c r="U773" s="127"/>
      <c r="V773" s="127"/>
      <c r="W773" s="127"/>
      <c r="X773" s="127"/>
      <c r="Y773" s="364"/>
      <c r="Z773" s="364"/>
      <c r="AA773" s="364"/>
      <c r="AB773" s="364"/>
    </row>
    <row r="774" spans="2:28" ht="12.75" customHeight="1" x14ac:dyDescent="0.2">
      <c r="B774" s="120"/>
      <c r="C774" s="120"/>
      <c r="D774" s="120"/>
      <c r="E774" s="120"/>
      <c r="F774" s="120"/>
      <c r="G774" s="120"/>
      <c r="H774" s="120"/>
      <c r="I774" s="120"/>
      <c r="J774" s="120"/>
      <c r="K774" s="120"/>
      <c r="L774" s="120"/>
      <c r="M774" s="122"/>
      <c r="N774" s="122"/>
      <c r="O774" s="122"/>
      <c r="P774" s="122"/>
      <c r="Q774" s="124"/>
      <c r="R774" s="124"/>
      <c r="S774" s="124"/>
      <c r="T774" s="124"/>
      <c r="U774" s="127"/>
      <c r="V774" s="127"/>
      <c r="W774" s="127"/>
      <c r="X774" s="127"/>
      <c r="Y774" s="364"/>
      <c r="Z774" s="364"/>
      <c r="AA774" s="364"/>
      <c r="AB774" s="364"/>
    </row>
    <row r="775" spans="2:28" ht="12.75" customHeight="1" x14ac:dyDescent="0.2">
      <c r="B775" s="120"/>
      <c r="C775" s="120"/>
      <c r="D775" s="120"/>
      <c r="E775" s="120"/>
      <c r="F775" s="120"/>
      <c r="G775" s="120"/>
      <c r="H775" s="120"/>
      <c r="I775" s="120"/>
      <c r="J775" s="120"/>
      <c r="K775" s="120"/>
      <c r="L775" s="120"/>
      <c r="M775" s="122"/>
      <c r="N775" s="122"/>
      <c r="O775" s="122"/>
      <c r="P775" s="122"/>
      <c r="Q775" s="124"/>
      <c r="R775" s="124"/>
      <c r="S775" s="124"/>
      <c r="T775" s="124"/>
      <c r="U775" s="127"/>
      <c r="V775" s="127"/>
      <c r="W775" s="127"/>
      <c r="X775" s="127"/>
      <c r="Y775" s="364"/>
      <c r="Z775" s="364"/>
      <c r="AA775" s="364"/>
      <c r="AB775" s="364"/>
    </row>
    <row r="776" spans="2:28" ht="12.75" customHeight="1" x14ac:dyDescent="0.2">
      <c r="B776" s="120"/>
      <c r="C776" s="120"/>
      <c r="D776" s="120"/>
      <c r="E776" s="120"/>
      <c r="F776" s="120"/>
      <c r="G776" s="120"/>
      <c r="H776" s="120"/>
      <c r="I776" s="120"/>
      <c r="J776" s="120"/>
      <c r="K776" s="120"/>
      <c r="L776" s="120"/>
      <c r="M776" s="122"/>
      <c r="N776" s="122"/>
      <c r="O776" s="122"/>
      <c r="P776" s="122"/>
      <c r="Q776" s="124"/>
      <c r="R776" s="124"/>
      <c r="S776" s="124"/>
      <c r="T776" s="124"/>
      <c r="U776" s="127"/>
      <c r="V776" s="127"/>
      <c r="W776" s="127"/>
      <c r="X776" s="127"/>
      <c r="Y776" s="364"/>
      <c r="Z776" s="364"/>
      <c r="AA776" s="364"/>
      <c r="AB776" s="364"/>
    </row>
    <row r="777" spans="2:28" ht="12.75" customHeight="1" x14ac:dyDescent="0.2">
      <c r="B777" s="120"/>
      <c r="C777" s="120"/>
      <c r="D777" s="120"/>
      <c r="E777" s="120"/>
      <c r="F777" s="120"/>
      <c r="G777" s="120"/>
      <c r="H777" s="120"/>
      <c r="I777" s="120"/>
      <c r="J777" s="120"/>
      <c r="K777" s="120"/>
      <c r="L777" s="120"/>
      <c r="M777" s="122"/>
      <c r="N777" s="122"/>
      <c r="O777" s="122"/>
      <c r="P777" s="122"/>
      <c r="Q777" s="124"/>
      <c r="R777" s="124"/>
      <c r="S777" s="124"/>
      <c r="T777" s="124"/>
      <c r="U777" s="127"/>
      <c r="V777" s="127"/>
      <c r="W777" s="127"/>
      <c r="X777" s="127"/>
      <c r="Y777" s="364"/>
      <c r="Z777" s="364"/>
      <c r="AA777" s="364"/>
      <c r="AB777" s="364"/>
    </row>
    <row r="778" spans="2:28" ht="12.75" customHeight="1" x14ac:dyDescent="0.2">
      <c r="B778" s="120"/>
      <c r="C778" s="120"/>
      <c r="D778" s="120"/>
      <c r="E778" s="120"/>
      <c r="F778" s="120"/>
      <c r="G778" s="120"/>
      <c r="H778" s="120"/>
      <c r="I778" s="120"/>
      <c r="J778" s="120"/>
      <c r="K778" s="120"/>
      <c r="L778" s="120"/>
      <c r="M778" s="122"/>
      <c r="N778" s="122"/>
      <c r="O778" s="122"/>
      <c r="P778" s="122"/>
      <c r="Q778" s="124"/>
      <c r="R778" s="124"/>
      <c r="S778" s="124"/>
      <c r="T778" s="124"/>
      <c r="U778" s="127"/>
      <c r="V778" s="127"/>
      <c r="W778" s="127"/>
      <c r="X778" s="127"/>
      <c r="Y778" s="364"/>
      <c r="Z778" s="364"/>
      <c r="AA778" s="364"/>
      <c r="AB778" s="364"/>
    </row>
    <row r="779" spans="2:28" ht="12.75" customHeight="1" x14ac:dyDescent="0.2">
      <c r="B779" s="120"/>
      <c r="C779" s="120"/>
      <c r="D779" s="120"/>
      <c r="E779" s="120"/>
      <c r="F779" s="120"/>
      <c r="G779" s="120"/>
      <c r="H779" s="120"/>
      <c r="I779" s="120"/>
      <c r="J779" s="120"/>
      <c r="K779" s="120"/>
      <c r="L779" s="120"/>
      <c r="M779" s="122"/>
      <c r="N779" s="122"/>
      <c r="O779" s="122"/>
      <c r="P779" s="122"/>
      <c r="Q779" s="124"/>
      <c r="R779" s="124"/>
      <c r="S779" s="124"/>
      <c r="T779" s="124"/>
      <c r="U779" s="127"/>
      <c r="V779" s="127"/>
      <c r="W779" s="127"/>
      <c r="X779" s="127"/>
      <c r="Y779" s="364"/>
      <c r="Z779" s="364"/>
      <c r="AA779" s="364"/>
      <c r="AB779" s="364"/>
    </row>
    <row r="780" spans="2:28" ht="12.75" customHeight="1" x14ac:dyDescent="0.2">
      <c r="B780" s="120"/>
      <c r="C780" s="120"/>
      <c r="D780" s="120"/>
      <c r="E780" s="120"/>
      <c r="F780" s="120"/>
      <c r="G780" s="120"/>
      <c r="H780" s="120"/>
      <c r="I780" s="120"/>
      <c r="J780" s="120"/>
      <c r="K780" s="120"/>
      <c r="L780" s="120"/>
      <c r="M780" s="122"/>
      <c r="N780" s="122"/>
      <c r="O780" s="122"/>
      <c r="P780" s="122"/>
      <c r="Q780" s="124"/>
      <c r="R780" s="124"/>
      <c r="S780" s="124"/>
      <c r="T780" s="124"/>
      <c r="U780" s="127"/>
      <c r="V780" s="127"/>
      <c r="W780" s="127"/>
      <c r="X780" s="127"/>
      <c r="Y780" s="364"/>
      <c r="Z780" s="364"/>
      <c r="AA780" s="364"/>
      <c r="AB780" s="364"/>
    </row>
    <row r="781" spans="2:28" ht="12.75" customHeight="1" x14ac:dyDescent="0.2">
      <c r="B781" s="120"/>
      <c r="C781" s="120"/>
      <c r="D781" s="120"/>
      <c r="E781" s="120"/>
      <c r="F781" s="120"/>
      <c r="G781" s="120"/>
      <c r="H781" s="120"/>
      <c r="I781" s="120"/>
      <c r="J781" s="120"/>
      <c r="K781" s="120"/>
      <c r="L781" s="120"/>
      <c r="M781" s="122"/>
      <c r="N781" s="122"/>
      <c r="O781" s="122"/>
      <c r="P781" s="122"/>
      <c r="Q781" s="124"/>
      <c r="R781" s="124"/>
      <c r="S781" s="124"/>
      <c r="T781" s="124"/>
      <c r="U781" s="127"/>
      <c r="V781" s="127"/>
      <c r="W781" s="127"/>
      <c r="X781" s="127"/>
      <c r="Y781" s="364"/>
      <c r="Z781" s="364"/>
      <c r="AA781" s="364"/>
      <c r="AB781" s="364"/>
    </row>
    <row r="782" spans="2:28" ht="12.75" customHeight="1" x14ac:dyDescent="0.2">
      <c r="B782" s="120"/>
      <c r="C782" s="120"/>
      <c r="D782" s="120"/>
      <c r="E782" s="120"/>
      <c r="F782" s="120"/>
      <c r="G782" s="120"/>
      <c r="H782" s="120"/>
      <c r="I782" s="120"/>
      <c r="J782" s="120"/>
      <c r="K782" s="120"/>
      <c r="L782" s="120"/>
      <c r="M782" s="122"/>
      <c r="N782" s="122"/>
      <c r="O782" s="122"/>
      <c r="P782" s="122"/>
      <c r="Q782" s="124"/>
      <c r="R782" s="124"/>
      <c r="S782" s="124"/>
      <c r="T782" s="124"/>
      <c r="U782" s="127"/>
      <c r="V782" s="127"/>
      <c r="W782" s="127"/>
      <c r="X782" s="127"/>
      <c r="Y782" s="364"/>
      <c r="Z782" s="364"/>
      <c r="AA782" s="364"/>
      <c r="AB782" s="364"/>
    </row>
    <row r="783" spans="2:28" ht="12.75" customHeight="1" x14ac:dyDescent="0.2">
      <c r="B783" s="120"/>
      <c r="C783" s="120"/>
      <c r="D783" s="120"/>
      <c r="E783" s="120"/>
      <c r="F783" s="120"/>
      <c r="G783" s="120"/>
      <c r="H783" s="120"/>
      <c r="I783" s="120"/>
      <c r="J783" s="120"/>
      <c r="K783" s="120"/>
      <c r="L783" s="120"/>
      <c r="M783" s="122"/>
      <c r="N783" s="122"/>
      <c r="O783" s="122"/>
      <c r="P783" s="122"/>
      <c r="Q783" s="124"/>
      <c r="R783" s="124"/>
      <c r="S783" s="124"/>
      <c r="T783" s="124"/>
      <c r="U783" s="127"/>
      <c r="V783" s="127"/>
      <c r="W783" s="127"/>
      <c r="X783" s="127"/>
      <c r="Y783" s="364"/>
      <c r="Z783" s="364"/>
      <c r="AA783" s="364"/>
      <c r="AB783" s="364"/>
    </row>
    <row r="784" spans="2:28" ht="12.75" customHeight="1" x14ac:dyDescent="0.2">
      <c r="B784" s="120"/>
      <c r="C784" s="120"/>
      <c r="D784" s="120"/>
      <c r="E784" s="120"/>
      <c r="F784" s="120"/>
      <c r="G784" s="120"/>
      <c r="H784" s="120"/>
      <c r="I784" s="120"/>
      <c r="J784" s="120"/>
      <c r="K784" s="120"/>
      <c r="L784" s="120"/>
      <c r="M784" s="122"/>
      <c r="N784" s="122"/>
      <c r="O784" s="122"/>
      <c r="P784" s="122"/>
      <c r="Q784" s="124"/>
      <c r="R784" s="124"/>
      <c r="S784" s="124"/>
      <c r="T784" s="124"/>
      <c r="U784" s="127"/>
      <c r="V784" s="127"/>
      <c r="W784" s="127"/>
      <c r="X784" s="127"/>
      <c r="Y784" s="364"/>
      <c r="Z784" s="364"/>
      <c r="AA784" s="364"/>
      <c r="AB784" s="364"/>
    </row>
    <row r="785" spans="2:28" ht="12.75" customHeight="1" x14ac:dyDescent="0.2">
      <c r="B785" s="120"/>
      <c r="C785" s="120"/>
      <c r="D785" s="120"/>
      <c r="E785" s="120"/>
      <c r="F785" s="120"/>
      <c r="G785" s="120"/>
      <c r="H785" s="120"/>
      <c r="I785" s="120"/>
      <c r="J785" s="120"/>
      <c r="K785" s="120"/>
      <c r="L785" s="120"/>
      <c r="M785" s="122"/>
      <c r="N785" s="122"/>
      <c r="O785" s="122"/>
      <c r="P785" s="122"/>
      <c r="Q785" s="124"/>
      <c r="R785" s="124"/>
      <c r="S785" s="124"/>
      <c r="T785" s="124"/>
      <c r="U785" s="127"/>
      <c r="V785" s="127"/>
      <c r="W785" s="127"/>
      <c r="X785" s="127"/>
      <c r="Y785" s="364"/>
      <c r="Z785" s="364"/>
      <c r="AA785" s="364"/>
      <c r="AB785" s="364"/>
    </row>
    <row r="786" spans="2:28" ht="12.75" customHeight="1" x14ac:dyDescent="0.2">
      <c r="B786" s="120"/>
      <c r="C786" s="120"/>
      <c r="D786" s="120"/>
      <c r="E786" s="120"/>
      <c r="F786" s="120"/>
      <c r="G786" s="120"/>
      <c r="H786" s="120"/>
      <c r="I786" s="120"/>
      <c r="J786" s="120"/>
      <c r="K786" s="120"/>
      <c r="L786" s="120"/>
      <c r="M786" s="122"/>
      <c r="N786" s="122"/>
      <c r="O786" s="122"/>
      <c r="P786" s="122"/>
      <c r="Q786" s="124"/>
      <c r="R786" s="124"/>
      <c r="S786" s="124"/>
      <c r="T786" s="124"/>
      <c r="U786" s="127"/>
      <c r="V786" s="127"/>
      <c r="W786" s="127"/>
      <c r="X786" s="127"/>
      <c r="Y786" s="364"/>
      <c r="Z786" s="364"/>
      <c r="AA786" s="364"/>
      <c r="AB786" s="364"/>
    </row>
    <row r="787" spans="2:28" ht="12.75" customHeight="1" x14ac:dyDescent="0.2">
      <c r="B787" s="120"/>
      <c r="C787" s="120"/>
      <c r="D787" s="120"/>
      <c r="E787" s="120"/>
      <c r="F787" s="120"/>
      <c r="G787" s="120"/>
      <c r="H787" s="120"/>
      <c r="I787" s="120"/>
      <c r="J787" s="120"/>
      <c r="K787" s="120"/>
      <c r="L787" s="120"/>
      <c r="M787" s="122"/>
      <c r="N787" s="122"/>
      <c r="O787" s="122"/>
      <c r="P787" s="122"/>
      <c r="Q787" s="124"/>
      <c r="R787" s="124"/>
      <c r="S787" s="124"/>
      <c r="T787" s="124"/>
      <c r="U787" s="127"/>
      <c r="V787" s="127"/>
      <c r="W787" s="127"/>
      <c r="X787" s="127"/>
      <c r="Y787" s="364"/>
      <c r="Z787" s="364"/>
      <c r="AA787" s="364"/>
      <c r="AB787" s="364"/>
    </row>
    <row r="788" spans="2:28" ht="12.75" customHeight="1" x14ac:dyDescent="0.2">
      <c r="B788" s="120"/>
      <c r="C788" s="120"/>
      <c r="D788" s="120"/>
      <c r="E788" s="120"/>
      <c r="F788" s="120"/>
      <c r="G788" s="120"/>
      <c r="H788" s="120"/>
      <c r="I788" s="120"/>
      <c r="J788" s="120"/>
      <c r="K788" s="120"/>
      <c r="L788" s="120"/>
      <c r="M788" s="122"/>
      <c r="N788" s="122"/>
      <c r="O788" s="122"/>
      <c r="P788" s="122"/>
      <c r="Q788" s="124"/>
      <c r="R788" s="124"/>
      <c r="S788" s="124"/>
      <c r="T788" s="124"/>
      <c r="U788" s="127"/>
      <c r="V788" s="127"/>
      <c r="W788" s="127"/>
      <c r="X788" s="127"/>
      <c r="Y788" s="364"/>
      <c r="Z788" s="364"/>
      <c r="AA788" s="364"/>
      <c r="AB788" s="364"/>
    </row>
    <row r="789" spans="2:28" ht="12.75" customHeight="1" x14ac:dyDescent="0.2">
      <c r="B789" s="120"/>
      <c r="C789" s="120"/>
      <c r="D789" s="120"/>
      <c r="E789" s="120"/>
      <c r="F789" s="120"/>
      <c r="G789" s="120"/>
      <c r="H789" s="120"/>
      <c r="I789" s="120"/>
      <c r="J789" s="120"/>
      <c r="K789" s="120"/>
      <c r="L789" s="120"/>
      <c r="M789" s="122"/>
      <c r="N789" s="122"/>
      <c r="O789" s="122"/>
      <c r="P789" s="122"/>
      <c r="Q789" s="124"/>
      <c r="R789" s="124"/>
      <c r="S789" s="124"/>
      <c r="T789" s="124"/>
      <c r="U789" s="127"/>
      <c r="V789" s="127"/>
      <c r="W789" s="127"/>
      <c r="X789" s="127"/>
      <c r="Y789" s="364"/>
      <c r="Z789" s="364"/>
      <c r="AA789" s="364"/>
      <c r="AB789" s="364"/>
    </row>
    <row r="790" spans="2:28" ht="12.75" customHeight="1" x14ac:dyDescent="0.2">
      <c r="B790" s="120"/>
      <c r="C790" s="120"/>
      <c r="D790" s="120"/>
      <c r="E790" s="120"/>
      <c r="F790" s="120"/>
      <c r="G790" s="120"/>
      <c r="H790" s="120"/>
      <c r="I790" s="120"/>
      <c r="J790" s="120"/>
      <c r="K790" s="120"/>
      <c r="L790" s="120"/>
      <c r="M790" s="122"/>
      <c r="N790" s="122"/>
      <c r="O790" s="122"/>
      <c r="P790" s="122"/>
      <c r="Q790" s="124"/>
      <c r="R790" s="124"/>
      <c r="S790" s="124"/>
      <c r="T790" s="124"/>
      <c r="U790" s="127"/>
      <c r="V790" s="127"/>
      <c r="W790" s="127"/>
      <c r="X790" s="127"/>
      <c r="Y790" s="364"/>
      <c r="Z790" s="364"/>
      <c r="AA790" s="364"/>
      <c r="AB790" s="364"/>
    </row>
    <row r="791" spans="2:28" ht="12.75" customHeight="1" x14ac:dyDescent="0.2">
      <c r="B791" s="120"/>
      <c r="C791" s="120"/>
      <c r="D791" s="120"/>
      <c r="E791" s="120"/>
      <c r="F791" s="120"/>
      <c r="G791" s="120"/>
      <c r="H791" s="120"/>
      <c r="I791" s="120"/>
      <c r="J791" s="120"/>
      <c r="K791" s="120"/>
      <c r="L791" s="120"/>
      <c r="M791" s="122"/>
      <c r="N791" s="122"/>
      <c r="O791" s="122"/>
      <c r="P791" s="122"/>
      <c r="Q791" s="124"/>
      <c r="R791" s="124"/>
      <c r="S791" s="124"/>
      <c r="T791" s="124"/>
      <c r="U791" s="127"/>
      <c r="V791" s="127"/>
      <c r="W791" s="127"/>
      <c r="X791" s="127"/>
      <c r="Y791" s="364"/>
      <c r="Z791" s="364"/>
      <c r="AA791" s="364"/>
      <c r="AB791" s="364"/>
    </row>
    <row r="792" spans="2:28" ht="12.75" customHeight="1" x14ac:dyDescent="0.2">
      <c r="B792" s="120"/>
      <c r="C792" s="120"/>
      <c r="D792" s="120"/>
      <c r="E792" s="120"/>
      <c r="F792" s="120"/>
      <c r="G792" s="120"/>
      <c r="H792" s="120"/>
      <c r="I792" s="120"/>
      <c r="J792" s="120"/>
      <c r="K792" s="120"/>
      <c r="L792" s="120"/>
      <c r="M792" s="122"/>
      <c r="N792" s="122"/>
      <c r="O792" s="122"/>
      <c r="P792" s="122"/>
      <c r="Q792" s="124"/>
      <c r="R792" s="124"/>
      <c r="S792" s="124"/>
      <c r="T792" s="124"/>
      <c r="U792" s="127"/>
      <c r="V792" s="127"/>
      <c r="W792" s="127"/>
      <c r="X792" s="127"/>
      <c r="Y792" s="364"/>
      <c r="Z792" s="364"/>
      <c r="AA792" s="364"/>
      <c r="AB792" s="364"/>
    </row>
    <row r="793" spans="2:28" ht="12.75" customHeight="1" x14ac:dyDescent="0.2">
      <c r="B793" s="120"/>
      <c r="C793" s="120"/>
      <c r="D793" s="120"/>
      <c r="E793" s="120"/>
      <c r="F793" s="120"/>
      <c r="G793" s="120"/>
      <c r="H793" s="120"/>
      <c r="I793" s="120"/>
      <c r="J793" s="120"/>
      <c r="K793" s="120"/>
      <c r="L793" s="120"/>
      <c r="M793" s="122"/>
      <c r="N793" s="122"/>
      <c r="O793" s="122"/>
      <c r="P793" s="122"/>
      <c r="Q793" s="124"/>
      <c r="R793" s="124"/>
      <c r="S793" s="124"/>
      <c r="T793" s="124"/>
      <c r="U793" s="127"/>
      <c r="V793" s="127"/>
      <c r="W793" s="127"/>
      <c r="X793" s="127"/>
      <c r="Y793" s="364"/>
      <c r="Z793" s="364"/>
      <c r="AA793" s="364"/>
      <c r="AB793" s="364"/>
    </row>
    <row r="794" spans="2:28" ht="12.75" customHeight="1" x14ac:dyDescent="0.2">
      <c r="B794" s="120"/>
      <c r="C794" s="120"/>
      <c r="D794" s="120"/>
      <c r="E794" s="120"/>
      <c r="F794" s="120"/>
      <c r="G794" s="120"/>
      <c r="H794" s="120"/>
      <c r="I794" s="120"/>
      <c r="J794" s="120"/>
      <c r="K794" s="120"/>
      <c r="L794" s="120"/>
      <c r="M794" s="122"/>
      <c r="N794" s="122"/>
      <c r="O794" s="122"/>
      <c r="P794" s="122"/>
      <c r="Q794" s="124"/>
      <c r="R794" s="124"/>
      <c r="S794" s="124"/>
      <c r="T794" s="124"/>
      <c r="U794" s="127"/>
      <c r="V794" s="127"/>
      <c r="W794" s="127"/>
      <c r="X794" s="127"/>
      <c r="Y794" s="364"/>
      <c r="Z794" s="364"/>
      <c r="AA794" s="364"/>
      <c r="AB794" s="364"/>
    </row>
    <row r="795" spans="2:28" ht="12.75" customHeight="1" x14ac:dyDescent="0.2">
      <c r="B795" s="120"/>
      <c r="C795" s="120"/>
      <c r="D795" s="120"/>
      <c r="E795" s="120"/>
      <c r="F795" s="120"/>
      <c r="G795" s="120"/>
      <c r="H795" s="120"/>
      <c r="I795" s="120"/>
      <c r="J795" s="120"/>
      <c r="K795" s="120"/>
      <c r="L795" s="120"/>
      <c r="M795" s="122"/>
      <c r="N795" s="122"/>
      <c r="O795" s="122"/>
      <c r="P795" s="122"/>
      <c r="Q795" s="124"/>
      <c r="R795" s="124"/>
      <c r="S795" s="124"/>
      <c r="T795" s="124"/>
      <c r="U795" s="127"/>
      <c r="V795" s="127"/>
      <c r="W795" s="127"/>
      <c r="X795" s="127"/>
      <c r="Y795" s="364"/>
      <c r="Z795" s="364"/>
      <c r="AA795" s="364"/>
      <c r="AB795" s="364"/>
    </row>
    <row r="796" spans="2:28" ht="12.75" customHeight="1" x14ac:dyDescent="0.2">
      <c r="B796" s="120"/>
      <c r="C796" s="120"/>
      <c r="D796" s="120"/>
      <c r="E796" s="120"/>
      <c r="F796" s="120"/>
      <c r="G796" s="120"/>
      <c r="H796" s="120"/>
      <c r="I796" s="120"/>
      <c r="J796" s="120"/>
      <c r="K796" s="120"/>
      <c r="L796" s="120"/>
      <c r="M796" s="122"/>
      <c r="N796" s="122"/>
      <c r="O796" s="122"/>
      <c r="P796" s="122"/>
      <c r="Q796" s="124"/>
      <c r="R796" s="124"/>
      <c r="S796" s="124"/>
      <c r="T796" s="124"/>
      <c r="U796" s="127"/>
      <c r="V796" s="127"/>
      <c r="W796" s="127"/>
      <c r="X796" s="127"/>
      <c r="Y796" s="364"/>
      <c r="Z796" s="364"/>
      <c r="AA796" s="364"/>
      <c r="AB796" s="364"/>
    </row>
    <row r="797" spans="2:28" ht="12.75" customHeight="1" x14ac:dyDescent="0.2">
      <c r="B797" s="120"/>
      <c r="C797" s="120"/>
      <c r="D797" s="120"/>
      <c r="E797" s="120"/>
      <c r="F797" s="120"/>
      <c r="G797" s="120"/>
      <c r="H797" s="120"/>
      <c r="I797" s="120"/>
      <c r="J797" s="120"/>
      <c r="K797" s="120"/>
      <c r="L797" s="120"/>
      <c r="M797" s="122"/>
      <c r="N797" s="122"/>
      <c r="O797" s="122"/>
      <c r="P797" s="122"/>
      <c r="Q797" s="124"/>
      <c r="R797" s="124"/>
      <c r="S797" s="124"/>
      <c r="T797" s="124"/>
      <c r="U797" s="127"/>
      <c r="V797" s="127"/>
      <c r="W797" s="127"/>
      <c r="X797" s="127"/>
      <c r="Y797" s="364"/>
      <c r="Z797" s="364"/>
      <c r="AA797" s="364"/>
      <c r="AB797" s="364"/>
    </row>
    <row r="798" spans="2:28" ht="12.75" customHeight="1" x14ac:dyDescent="0.2">
      <c r="B798" s="120"/>
      <c r="C798" s="120"/>
      <c r="D798" s="120"/>
      <c r="E798" s="120"/>
      <c r="F798" s="120"/>
      <c r="G798" s="120"/>
      <c r="H798" s="120"/>
      <c r="I798" s="120"/>
      <c r="J798" s="120"/>
      <c r="K798" s="120"/>
      <c r="L798" s="120"/>
      <c r="M798" s="122"/>
      <c r="N798" s="122"/>
      <c r="O798" s="122"/>
      <c r="P798" s="122"/>
      <c r="Q798" s="124"/>
      <c r="R798" s="124"/>
      <c r="S798" s="124"/>
      <c r="T798" s="124"/>
      <c r="U798" s="127"/>
      <c r="V798" s="127"/>
      <c r="W798" s="127"/>
      <c r="X798" s="127"/>
      <c r="Y798" s="364"/>
      <c r="Z798" s="364"/>
      <c r="AA798" s="364"/>
      <c r="AB798" s="364"/>
    </row>
    <row r="799" spans="2:28" ht="12.75" customHeight="1" x14ac:dyDescent="0.2">
      <c r="B799" s="120"/>
      <c r="C799" s="120"/>
      <c r="D799" s="120"/>
      <c r="E799" s="120"/>
      <c r="F799" s="120"/>
      <c r="G799" s="120"/>
      <c r="H799" s="120"/>
      <c r="I799" s="120"/>
      <c r="J799" s="120"/>
      <c r="K799" s="120"/>
      <c r="L799" s="120"/>
      <c r="M799" s="122"/>
      <c r="N799" s="122"/>
      <c r="O799" s="122"/>
      <c r="P799" s="122"/>
      <c r="Q799" s="124"/>
      <c r="R799" s="124"/>
      <c r="S799" s="124"/>
      <c r="T799" s="124"/>
      <c r="U799" s="127"/>
      <c r="V799" s="127"/>
      <c r="W799" s="127"/>
      <c r="X799" s="127"/>
      <c r="Y799" s="364"/>
      <c r="Z799" s="364"/>
      <c r="AA799" s="364"/>
      <c r="AB799" s="364"/>
    </row>
    <row r="800" spans="2:28" ht="12.75" customHeight="1" x14ac:dyDescent="0.2">
      <c r="B800" s="120"/>
      <c r="C800" s="120"/>
      <c r="D800" s="120"/>
      <c r="E800" s="120"/>
      <c r="F800" s="120"/>
      <c r="G800" s="120"/>
      <c r="H800" s="120"/>
      <c r="I800" s="120"/>
      <c r="J800" s="120"/>
      <c r="K800" s="120"/>
      <c r="L800" s="120"/>
      <c r="M800" s="122"/>
      <c r="N800" s="122"/>
      <c r="O800" s="122"/>
      <c r="P800" s="122"/>
      <c r="Q800" s="124"/>
      <c r="R800" s="124"/>
      <c r="S800" s="124"/>
      <c r="T800" s="124"/>
      <c r="U800" s="127"/>
      <c r="V800" s="127"/>
      <c r="W800" s="127"/>
      <c r="X800" s="127"/>
      <c r="Y800" s="364"/>
      <c r="Z800" s="364"/>
      <c r="AA800" s="364"/>
      <c r="AB800" s="364"/>
    </row>
    <row r="801" spans="2:28" ht="12.75" customHeight="1" x14ac:dyDescent="0.2">
      <c r="B801" s="120"/>
      <c r="C801" s="120"/>
      <c r="D801" s="120"/>
      <c r="E801" s="120"/>
      <c r="F801" s="120"/>
      <c r="G801" s="120"/>
      <c r="H801" s="120"/>
      <c r="I801" s="120"/>
      <c r="J801" s="120"/>
      <c r="K801" s="120"/>
      <c r="L801" s="120"/>
      <c r="M801" s="122"/>
      <c r="N801" s="122"/>
      <c r="O801" s="122"/>
      <c r="P801" s="122"/>
      <c r="Q801" s="124"/>
      <c r="R801" s="124"/>
      <c r="S801" s="124"/>
      <c r="T801" s="124"/>
      <c r="U801" s="127"/>
      <c r="V801" s="127"/>
      <c r="W801" s="127"/>
      <c r="X801" s="127"/>
      <c r="Y801" s="364"/>
      <c r="Z801" s="364"/>
      <c r="AA801" s="364"/>
      <c r="AB801" s="364"/>
    </row>
    <row r="802" spans="2:28" ht="12.75" customHeight="1" x14ac:dyDescent="0.2">
      <c r="B802" s="120"/>
      <c r="C802" s="120"/>
      <c r="D802" s="120"/>
      <c r="E802" s="120"/>
      <c r="F802" s="120"/>
      <c r="G802" s="120"/>
      <c r="H802" s="120"/>
      <c r="I802" s="120"/>
      <c r="J802" s="120"/>
      <c r="K802" s="120"/>
      <c r="L802" s="120"/>
      <c r="M802" s="122"/>
      <c r="N802" s="122"/>
      <c r="O802" s="122"/>
      <c r="P802" s="122"/>
      <c r="Q802" s="124"/>
      <c r="R802" s="124"/>
      <c r="S802" s="124"/>
      <c r="T802" s="124"/>
      <c r="U802" s="127"/>
      <c r="V802" s="127"/>
      <c r="W802" s="127"/>
      <c r="X802" s="127"/>
      <c r="Y802" s="364"/>
      <c r="Z802" s="364"/>
      <c r="AA802" s="364"/>
      <c r="AB802" s="364"/>
    </row>
    <row r="803" spans="2:28" ht="12.75" customHeight="1" x14ac:dyDescent="0.2">
      <c r="B803" s="120"/>
      <c r="C803" s="120"/>
      <c r="D803" s="120"/>
      <c r="E803" s="120"/>
      <c r="F803" s="120"/>
      <c r="G803" s="120"/>
      <c r="H803" s="120"/>
      <c r="I803" s="120"/>
      <c r="J803" s="120"/>
      <c r="K803" s="120"/>
      <c r="L803" s="120"/>
      <c r="M803" s="122"/>
      <c r="N803" s="122"/>
      <c r="O803" s="122"/>
      <c r="P803" s="122"/>
      <c r="Q803" s="124"/>
      <c r="R803" s="124"/>
      <c r="S803" s="124"/>
      <c r="T803" s="124"/>
      <c r="U803" s="127"/>
      <c r="V803" s="127"/>
      <c r="W803" s="127"/>
      <c r="X803" s="127"/>
      <c r="Y803" s="364"/>
      <c r="Z803" s="364"/>
      <c r="AA803" s="364"/>
      <c r="AB803" s="364"/>
    </row>
    <row r="804" spans="2:28" ht="12.75" customHeight="1" x14ac:dyDescent="0.2">
      <c r="B804" s="120"/>
      <c r="C804" s="120"/>
      <c r="D804" s="120"/>
      <c r="E804" s="120"/>
      <c r="F804" s="120"/>
      <c r="G804" s="120"/>
      <c r="H804" s="120"/>
      <c r="I804" s="120"/>
      <c r="J804" s="120"/>
      <c r="K804" s="120"/>
      <c r="L804" s="120"/>
      <c r="M804" s="122"/>
      <c r="N804" s="122"/>
      <c r="O804" s="122"/>
      <c r="P804" s="122"/>
      <c r="Q804" s="124"/>
      <c r="R804" s="124"/>
      <c r="S804" s="124"/>
      <c r="T804" s="124"/>
      <c r="U804" s="127"/>
      <c r="V804" s="127"/>
      <c r="W804" s="127"/>
      <c r="X804" s="127"/>
      <c r="Y804" s="364"/>
      <c r="Z804" s="364"/>
      <c r="AA804" s="364"/>
      <c r="AB804" s="364"/>
    </row>
    <row r="805" spans="2:28" ht="12.75" customHeight="1" x14ac:dyDescent="0.2">
      <c r="B805" s="120"/>
      <c r="C805" s="120"/>
      <c r="D805" s="120"/>
      <c r="E805" s="120"/>
      <c r="F805" s="120"/>
      <c r="G805" s="120"/>
      <c r="H805" s="120"/>
      <c r="I805" s="120"/>
      <c r="J805" s="120"/>
      <c r="K805" s="120"/>
      <c r="L805" s="120"/>
      <c r="M805" s="122"/>
      <c r="N805" s="122"/>
      <c r="O805" s="122"/>
      <c r="P805" s="122"/>
      <c r="Q805" s="124"/>
      <c r="R805" s="124"/>
      <c r="S805" s="124"/>
      <c r="T805" s="124"/>
      <c r="U805" s="127"/>
      <c r="V805" s="127"/>
      <c r="W805" s="127"/>
      <c r="X805" s="127"/>
      <c r="Y805" s="364"/>
      <c r="Z805" s="364"/>
      <c r="AA805" s="364"/>
      <c r="AB805" s="364"/>
    </row>
    <row r="806" spans="2:28" ht="12.75" customHeight="1" x14ac:dyDescent="0.2">
      <c r="B806" s="120"/>
      <c r="C806" s="120"/>
      <c r="D806" s="120"/>
      <c r="E806" s="120"/>
      <c r="F806" s="120"/>
      <c r="G806" s="120"/>
      <c r="H806" s="120"/>
      <c r="I806" s="120"/>
      <c r="J806" s="120"/>
      <c r="K806" s="120"/>
      <c r="L806" s="120"/>
      <c r="M806" s="122"/>
      <c r="N806" s="122"/>
      <c r="O806" s="122"/>
      <c r="P806" s="122"/>
      <c r="Q806" s="124"/>
      <c r="R806" s="124"/>
      <c r="S806" s="124"/>
      <c r="T806" s="124"/>
      <c r="U806" s="127"/>
      <c r="V806" s="127"/>
      <c r="W806" s="127"/>
      <c r="X806" s="127"/>
      <c r="Y806" s="364"/>
      <c r="Z806" s="364"/>
      <c r="AA806" s="364"/>
      <c r="AB806" s="364"/>
    </row>
    <row r="807" spans="2:28" ht="12.75" customHeight="1" x14ac:dyDescent="0.2">
      <c r="B807" s="120"/>
      <c r="C807" s="120"/>
      <c r="D807" s="120"/>
      <c r="E807" s="120"/>
      <c r="F807" s="120"/>
      <c r="G807" s="120"/>
      <c r="H807" s="120"/>
      <c r="I807" s="120"/>
      <c r="J807" s="120"/>
      <c r="K807" s="120"/>
      <c r="L807" s="120"/>
      <c r="M807" s="122"/>
      <c r="N807" s="122"/>
      <c r="O807" s="122"/>
      <c r="P807" s="122"/>
      <c r="Q807" s="124"/>
      <c r="R807" s="124"/>
      <c r="S807" s="124"/>
      <c r="T807" s="124"/>
      <c r="U807" s="127"/>
      <c r="V807" s="127"/>
      <c r="W807" s="127"/>
      <c r="X807" s="127"/>
      <c r="Y807" s="364"/>
      <c r="Z807" s="364"/>
      <c r="AA807" s="364"/>
      <c r="AB807" s="364"/>
    </row>
    <row r="808" spans="2:28" ht="12.75" customHeight="1" x14ac:dyDescent="0.2">
      <c r="B808" s="120"/>
      <c r="C808" s="120"/>
      <c r="D808" s="120"/>
      <c r="E808" s="120"/>
      <c r="F808" s="120"/>
      <c r="G808" s="120"/>
      <c r="H808" s="120"/>
      <c r="I808" s="120"/>
      <c r="J808" s="120"/>
      <c r="K808" s="120"/>
      <c r="L808" s="120"/>
      <c r="M808" s="122"/>
      <c r="N808" s="122"/>
      <c r="O808" s="122"/>
      <c r="P808" s="122"/>
      <c r="Q808" s="124"/>
      <c r="R808" s="124"/>
      <c r="S808" s="124"/>
      <c r="T808" s="124"/>
      <c r="U808" s="127"/>
      <c r="V808" s="127"/>
      <c r="W808" s="127"/>
      <c r="X808" s="127"/>
      <c r="Y808" s="364"/>
      <c r="Z808" s="364"/>
      <c r="AA808" s="364"/>
      <c r="AB808" s="364"/>
    </row>
    <row r="809" spans="2:28" ht="12.75" customHeight="1" x14ac:dyDescent="0.2">
      <c r="B809" s="120"/>
      <c r="C809" s="120"/>
      <c r="D809" s="120"/>
      <c r="E809" s="120"/>
      <c r="F809" s="120"/>
      <c r="G809" s="120"/>
      <c r="H809" s="120"/>
      <c r="I809" s="120"/>
      <c r="J809" s="120"/>
      <c r="K809" s="120"/>
      <c r="L809" s="120"/>
      <c r="M809" s="122"/>
      <c r="N809" s="122"/>
      <c r="O809" s="122"/>
      <c r="P809" s="122"/>
      <c r="Q809" s="124"/>
      <c r="R809" s="124"/>
      <c r="S809" s="124"/>
      <c r="T809" s="124"/>
      <c r="U809" s="127"/>
      <c r="V809" s="127"/>
      <c r="W809" s="127"/>
      <c r="X809" s="127"/>
      <c r="Y809" s="364"/>
      <c r="Z809" s="364"/>
      <c r="AA809" s="364"/>
      <c r="AB809" s="364"/>
    </row>
    <row r="810" spans="2:28" ht="12.75" customHeight="1" x14ac:dyDescent="0.2">
      <c r="B810" s="120"/>
      <c r="C810" s="120"/>
      <c r="D810" s="120"/>
      <c r="E810" s="120"/>
      <c r="F810" s="120"/>
      <c r="G810" s="120"/>
      <c r="H810" s="120"/>
      <c r="I810" s="120"/>
      <c r="J810" s="120"/>
      <c r="K810" s="120"/>
      <c r="L810" s="120"/>
      <c r="M810" s="122"/>
      <c r="N810" s="122"/>
      <c r="O810" s="122"/>
      <c r="P810" s="122"/>
      <c r="Q810" s="124"/>
      <c r="R810" s="124"/>
      <c r="S810" s="124"/>
      <c r="T810" s="124"/>
      <c r="U810" s="127"/>
      <c r="V810" s="127"/>
      <c r="W810" s="127"/>
      <c r="X810" s="127"/>
      <c r="Y810" s="364"/>
      <c r="Z810" s="364"/>
      <c r="AA810" s="364"/>
      <c r="AB810" s="364"/>
    </row>
    <row r="811" spans="2:28" ht="12.75" customHeight="1" x14ac:dyDescent="0.2">
      <c r="B811" s="120"/>
      <c r="C811" s="120"/>
      <c r="D811" s="120"/>
      <c r="E811" s="120"/>
      <c r="F811" s="120"/>
      <c r="G811" s="120"/>
      <c r="H811" s="120"/>
      <c r="I811" s="120"/>
      <c r="J811" s="120"/>
      <c r="K811" s="120"/>
      <c r="L811" s="120"/>
      <c r="M811" s="122"/>
      <c r="N811" s="122"/>
      <c r="O811" s="122"/>
      <c r="P811" s="122"/>
      <c r="Q811" s="124"/>
      <c r="R811" s="124"/>
      <c r="S811" s="124"/>
      <c r="T811" s="124"/>
      <c r="U811" s="127"/>
      <c r="V811" s="127"/>
      <c r="W811" s="127"/>
      <c r="X811" s="127"/>
      <c r="Y811" s="364"/>
      <c r="Z811" s="364"/>
      <c r="AA811" s="364"/>
      <c r="AB811" s="364"/>
    </row>
    <row r="812" spans="2:28" ht="12.75" customHeight="1" x14ac:dyDescent="0.2">
      <c r="B812" s="120"/>
      <c r="C812" s="120"/>
      <c r="D812" s="120"/>
      <c r="E812" s="120"/>
      <c r="F812" s="120"/>
      <c r="G812" s="120"/>
      <c r="H812" s="120"/>
      <c r="I812" s="120"/>
      <c r="J812" s="120"/>
      <c r="K812" s="120"/>
      <c r="L812" s="120"/>
      <c r="M812" s="122"/>
      <c r="N812" s="122"/>
      <c r="O812" s="122"/>
      <c r="P812" s="122"/>
      <c r="Q812" s="124"/>
      <c r="R812" s="124"/>
      <c r="S812" s="124"/>
      <c r="T812" s="124"/>
      <c r="U812" s="127"/>
      <c r="V812" s="127"/>
      <c r="W812" s="127"/>
      <c r="X812" s="127"/>
      <c r="Y812" s="364"/>
      <c r="Z812" s="364"/>
      <c r="AA812" s="364"/>
      <c r="AB812" s="364"/>
    </row>
    <row r="813" spans="2:28" ht="12.75" customHeight="1" x14ac:dyDescent="0.2">
      <c r="B813" s="120"/>
      <c r="C813" s="120"/>
      <c r="D813" s="120"/>
      <c r="E813" s="120"/>
      <c r="F813" s="120"/>
      <c r="G813" s="120"/>
      <c r="H813" s="120"/>
      <c r="I813" s="120"/>
      <c r="J813" s="120"/>
      <c r="K813" s="120"/>
      <c r="L813" s="120"/>
      <c r="M813" s="122"/>
      <c r="N813" s="122"/>
      <c r="O813" s="122"/>
      <c r="P813" s="122"/>
      <c r="Q813" s="124"/>
      <c r="R813" s="124"/>
      <c r="S813" s="124"/>
      <c r="T813" s="124"/>
      <c r="U813" s="127"/>
      <c r="V813" s="127"/>
      <c r="W813" s="127"/>
      <c r="X813" s="127"/>
      <c r="Y813" s="364"/>
      <c r="Z813" s="364"/>
      <c r="AA813" s="364"/>
      <c r="AB813" s="364"/>
    </row>
    <row r="814" spans="2:28" ht="12.75" customHeight="1" x14ac:dyDescent="0.2">
      <c r="B814" s="120"/>
      <c r="C814" s="120"/>
      <c r="D814" s="120"/>
      <c r="E814" s="120"/>
      <c r="F814" s="120"/>
      <c r="G814" s="120"/>
      <c r="H814" s="120"/>
      <c r="I814" s="120"/>
      <c r="J814" s="120"/>
      <c r="K814" s="120"/>
      <c r="L814" s="120"/>
      <c r="M814" s="122"/>
      <c r="N814" s="122"/>
      <c r="O814" s="122"/>
      <c r="P814" s="122"/>
      <c r="Q814" s="124"/>
      <c r="R814" s="124"/>
      <c r="S814" s="124"/>
      <c r="T814" s="124"/>
      <c r="U814" s="127"/>
      <c r="V814" s="127"/>
      <c r="W814" s="127"/>
      <c r="X814" s="127"/>
      <c r="Y814" s="364"/>
      <c r="Z814" s="364"/>
      <c r="AA814" s="364"/>
      <c r="AB814" s="364"/>
    </row>
    <row r="815" spans="2:28" ht="12.75" customHeight="1" x14ac:dyDescent="0.2">
      <c r="B815" s="120"/>
      <c r="C815" s="120"/>
      <c r="D815" s="120"/>
      <c r="E815" s="120"/>
      <c r="F815" s="120"/>
      <c r="G815" s="120"/>
      <c r="H815" s="120"/>
      <c r="I815" s="120"/>
      <c r="J815" s="120"/>
      <c r="K815" s="120"/>
      <c r="L815" s="120"/>
      <c r="M815" s="122"/>
      <c r="N815" s="122"/>
      <c r="O815" s="122"/>
      <c r="P815" s="122"/>
      <c r="Q815" s="124"/>
      <c r="R815" s="124"/>
      <c r="S815" s="124"/>
      <c r="T815" s="124"/>
      <c r="U815" s="127"/>
      <c r="V815" s="127"/>
      <c r="W815" s="127"/>
      <c r="X815" s="127"/>
      <c r="Y815" s="364"/>
      <c r="Z815" s="364"/>
      <c r="AA815" s="364"/>
      <c r="AB815" s="364"/>
    </row>
    <row r="816" spans="2:28" ht="12.75" customHeight="1" x14ac:dyDescent="0.2">
      <c r="B816" s="120"/>
      <c r="C816" s="120"/>
      <c r="D816" s="120"/>
      <c r="E816" s="120"/>
      <c r="F816" s="120"/>
      <c r="G816" s="120"/>
      <c r="H816" s="120"/>
      <c r="I816" s="120"/>
      <c r="J816" s="120"/>
      <c r="K816" s="120"/>
      <c r="L816" s="120"/>
      <c r="M816" s="122"/>
      <c r="N816" s="122"/>
      <c r="O816" s="122"/>
      <c r="P816" s="122"/>
      <c r="Q816" s="124"/>
      <c r="R816" s="124"/>
      <c r="S816" s="124"/>
      <c r="T816" s="124"/>
      <c r="U816" s="127"/>
      <c r="V816" s="127"/>
      <c r="W816" s="127"/>
      <c r="X816" s="127"/>
      <c r="Y816" s="364"/>
      <c r="Z816" s="364"/>
      <c r="AA816" s="364"/>
      <c r="AB816" s="364"/>
    </row>
    <row r="817" spans="2:28" ht="12.75" customHeight="1" x14ac:dyDescent="0.2">
      <c r="B817" s="120"/>
      <c r="C817" s="120"/>
      <c r="D817" s="120"/>
      <c r="E817" s="120"/>
      <c r="F817" s="120"/>
      <c r="G817" s="120"/>
      <c r="H817" s="120"/>
      <c r="I817" s="120"/>
      <c r="J817" s="120"/>
      <c r="K817" s="120"/>
      <c r="L817" s="120"/>
      <c r="M817" s="122"/>
      <c r="N817" s="122"/>
      <c r="O817" s="122"/>
      <c r="P817" s="122"/>
      <c r="Q817" s="124"/>
      <c r="R817" s="124"/>
      <c r="S817" s="124"/>
      <c r="T817" s="124"/>
      <c r="U817" s="127"/>
      <c r="V817" s="127"/>
      <c r="W817" s="127"/>
      <c r="X817" s="127"/>
      <c r="Y817" s="364"/>
      <c r="Z817" s="364"/>
      <c r="AA817" s="364"/>
      <c r="AB817" s="364"/>
    </row>
    <row r="818" spans="2:28" ht="12.75" customHeight="1" x14ac:dyDescent="0.2">
      <c r="B818" s="120"/>
      <c r="C818" s="120"/>
      <c r="D818" s="120"/>
      <c r="E818" s="120"/>
      <c r="F818" s="120"/>
      <c r="G818" s="120"/>
      <c r="H818" s="120"/>
      <c r="I818" s="120"/>
      <c r="J818" s="120"/>
      <c r="K818" s="120"/>
      <c r="L818" s="120"/>
      <c r="M818" s="122"/>
      <c r="N818" s="122"/>
      <c r="O818" s="122"/>
      <c r="P818" s="122"/>
      <c r="Q818" s="124"/>
      <c r="R818" s="124"/>
      <c r="S818" s="124"/>
      <c r="T818" s="124"/>
      <c r="U818" s="127"/>
      <c r="V818" s="127"/>
      <c r="W818" s="127"/>
      <c r="X818" s="127"/>
      <c r="Y818" s="364"/>
      <c r="Z818" s="364"/>
      <c r="AA818" s="364"/>
      <c r="AB818" s="364"/>
    </row>
    <row r="819" spans="2:28" ht="12.75" customHeight="1" x14ac:dyDescent="0.2">
      <c r="B819" s="120"/>
      <c r="C819" s="120"/>
      <c r="D819" s="120"/>
      <c r="E819" s="120"/>
      <c r="F819" s="120"/>
      <c r="G819" s="120"/>
      <c r="H819" s="120"/>
      <c r="I819" s="120"/>
      <c r="J819" s="120"/>
      <c r="K819" s="120"/>
      <c r="L819" s="120"/>
      <c r="M819" s="122"/>
      <c r="N819" s="122"/>
      <c r="O819" s="122"/>
      <c r="P819" s="122"/>
      <c r="Q819" s="124"/>
      <c r="R819" s="124"/>
      <c r="S819" s="124"/>
      <c r="T819" s="124"/>
      <c r="U819" s="127"/>
      <c r="V819" s="127"/>
      <c r="W819" s="127"/>
      <c r="X819" s="127"/>
      <c r="Y819" s="364"/>
      <c r="Z819" s="364"/>
      <c r="AA819" s="364"/>
      <c r="AB819" s="364"/>
    </row>
    <row r="820" spans="2:28" ht="12.75" customHeight="1" x14ac:dyDescent="0.2">
      <c r="B820" s="120"/>
      <c r="C820" s="120"/>
      <c r="D820" s="120"/>
      <c r="E820" s="120"/>
      <c r="F820" s="120"/>
      <c r="G820" s="120"/>
      <c r="H820" s="120"/>
      <c r="I820" s="120"/>
      <c r="J820" s="120"/>
      <c r="K820" s="120"/>
      <c r="L820" s="120"/>
      <c r="M820" s="122"/>
      <c r="N820" s="122"/>
      <c r="O820" s="122"/>
      <c r="P820" s="122"/>
      <c r="Q820" s="124"/>
      <c r="R820" s="124"/>
      <c r="S820" s="124"/>
      <c r="T820" s="124"/>
      <c r="U820" s="127"/>
      <c r="V820" s="127"/>
      <c r="W820" s="127"/>
      <c r="X820" s="127"/>
      <c r="Y820" s="364"/>
      <c r="Z820" s="364"/>
      <c r="AA820" s="364"/>
      <c r="AB820" s="364"/>
    </row>
    <row r="821" spans="2:28" ht="12.75" customHeight="1" x14ac:dyDescent="0.2">
      <c r="B821" s="120"/>
      <c r="C821" s="120"/>
      <c r="D821" s="120"/>
      <c r="E821" s="120"/>
      <c r="F821" s="120"/>
      <c r="G821" s="120"/>
      <c r="H821" s="120"/>
      <c r="I821" s="120"/>
      <c r="J821" s="120"/>
      <c r="K821" s="120"/>
      <c r="L821" s="120"/>
      <c r="M821" s="122"/>
      <c r="N821" s="122"/>
      <c r="O821" s="122"/>
      <c r="P821" s="122"/>
      <c r="Q821" s="124"/>
      <c r="R821" s="124"/>
      <c r="S821" s="124"/>
      <c r="T821" s="124"/>
      <c r="U821" s="127"/>
      <c r="V821" s="127"/>
      <c r="W821" s="127"/>
      <c r="X821" s="127"/>
      <c r="Y821" s="364"/>
      <c r="Z821" s="364"/>
      <c r="AA821" s="364"/>
      <c r="AB821" s="364"/>
    </row>
    <row r="822" spans="2:28" ht="12.75" customHeight="1" x14ac:dyDescent="0.2">
      <c r="B822" s="120"/>
      <c r="C822" s="120"/>
      <c r="D822" s="120"/>
      <c r="E822" s="120"/>
      <c r="F822" s="120"/>
      <c r="G822" s="120"/>
      <c r="H822" s="120"/>
      <c r="I822" s="120"/>
      <c r="J822" s="120"/>
      <c r="K822" s="120"/>
      <c r="L822" s="120"/>
      <c r="M822" s="122"/>
      <c r="N822" s="122"/>
      <c r="O822" s="122"/>
      <c r="P822" s="122"/>
      <c r="Q822" s="124"/>
      <c r="R822" s="124"/>
      <c r="S822" s="124"/>
      <c r="T822" s="124"/>
      <c r="U822" s="127"/>
      <c r="V822" s="127"/>
      <c r="W822" s="127"/>
      <c r="X822" s="127"/>
      <c r="Y822" s="364"/>
      <c r="Z822" s="364"/>
      <c r="AA822" s="364"/>
      <c r="AB822" s="364"/>
    </row>
    <row r="823" spans="2:28" ht="12.75" customHeight="1" x14ac:dyDescent="0.2">
      <c r="B823" s="120"/>
      <c r="C823" s="120"/>
      <c r="D823" s="120"/>
      <c r="E823" s="120"/>
      <c r="F823" s="120"/>
      <c r="G823" s="120"/>
      <c r="H823" s="120"/>
      <c r="I823" s="120"/>
      <c r="J823" s="120"/>
      <c r="K823" s="120"/>
      <c r="L823" s="120"/>
      <c r="M823" s="122"/>
      <c r="N823" s="122"/>
      <c r="O823" s="122"/>
      <c r="P823" s="122"/>
      <c r="Q823" s="124"/>
      <c r="R823" s="124"/>
      <c r="S823" s="124"/>
      <c r="T823" s="124"/>
      <c r="U823" s="127"/>
      <c r="V823" s="127"/>
      <c r="W823" s="127"/>
      <c r="X823" s="127"/>
      <c r="Y823" s="364"/>
      <c r="Z823" s="364"/>
      <c r="AA823" s="364"/>
      <c r="AB823" s="364"/>
    </row>
    <row r="824" spans="2:28" ht="12.75" customHeight="1" x14ac:dyDescent="0.2">
      <c r="B824" s="120"/>
      <c r="C824" s="120"/>
      <c r="D824" s="120"/>
      <c r="E824" s="120"/>
      <c r="F824" s="120"/>
      <c r="G824" s="120"/>
      <c r="H824" s="120"/>
      <c r="I824" s="120"/>
      <c r="J824" s="120"/>
      <c r="K824" s="120"/>
      <c r="L824" s="120"/>
      <c r="M824" s="122"/>
      <c r="N824" s="122"/>
      <c r="O824" s="122"/>
      <c r="P824" s="122"/>
      <c r="Q824" s="124"/>
      <c r="R824" s="124"/>
      <c r="S824" s="124"/>
      <c r="T824" s="124"/>
      <c r="U824" s="127"/>
      <c r="V824" s="127"/>
      <c r="W824" s="127"/>
      <c r="X824" s="127"/>
      <c r="Y824" s="364"/>
      <c r="Z824" s="364"/>
      <c r="AA824" s="364"/>
      <c r="AB824" s="364"/>
    </row>
    <row r="825" spans="2:28" ht="12.75" customHeight="1" x14ac:dyDescent="0.2">
      <c r="B825" s="120"/>
      <c r="C825" s="120"/>
      <c r="D825" s="120"/>
      <c r="E825" s="120"/>
      <c r="F825" s="120"/>
      <c r="G825" s="120"/>
      <c r="H825" s="120"/>
      <c r="I825" s="120"/>
      <c r="J825" s="120"/>
      <c r="K825" s="120"/>
      <c r="L825" s="120"/>
      <c r="M825" s="122"/>
      <c r="N825" s="122"/>
      <c r="O825" s="122"/>
      <c r="P825" s="122"/>
      <c r="Q825" s="124"/>
      <c r="R825" s="124"/>
      <c r="S825" s="124"/>
      <c r="T825" s="124"/>
      <c r="U825" s="127"/>
      <c r="V825" s="127"/>
      <c r="W825" s="127"/>
      <c r="X825" s="127"/>
      <c r="Y825" s="364"/>
      <c r="Z825" s="364"/>
      <c r="AA825" s="364"/>
      <c r="AB825" s="364"/>
    </row>
    <row r="826" spans="2:28" ht="12.75" customHeight="1" x14ac:dyDescent="0.2">
      <c r="B826" s="120"/>
      <c r="C826" s="120"/>
      <c r="D826" s="120"/>
      <c r="E826" s="120"/>
      <c r="F826" s="120"/>
      <c r="G826" s="120"/>
      <c r="H826" s="120"/>
      <c r="I826" s="120"/>
      <c r="J826" s="120"/>
      <c r="K826" s="120"/>
      <c r="L826" s="120"/>
      <c r="M826" s="122"/>
      <c r="N826" s="122"/>
      <c r="O826" s="122"/>
      <c r="P826" s="122"/>
      <c r="Q826" s="124"/>
      <c r="R826" s="124"/>
      <c r="S826" s="124"/>
      <c r="T826" s="124"/>
      <c r="U826" s="127"/>
      <c r="V826" s="127"/>
      <c r="W826" s="127"/>
      <c r="X826" s="127"/>
      <c r="Y826" s="364"/>
      <c r="Z826" s="364"/>
      <c r="AA826" s="364"/>
      <c r="AB826" s="364"/>
    </row>
    <row r="827" spans="2:28" ht="12.75" customHeight="1" x14ac:dyDescent="0.2">
      <c r="B827" s="120"/>
      <c r="C827" s="120"/>
      <c r="D827" s="120"/>
      <c r="E827" s="120"/>
      <c r="F827" s="120"/>
      <c r="G827" s="120"/>
      <c r="H827" s="120"/>
      <c r="I827" s="120"/>
      <c r="J827" s="120"/>
      <c r="K827" s="120"/>
      <c r="L827" s="120"/>
      <c r="M827" s="122"/>
      <c r="N827" s="122"/>
      <c r="O827" s="122"/>
      <c r="P827" s="122"/>
      <c r="Q827" s="124"/>
      <c r="R827" s="124"/>
      <c r="S827" s="124"/>
      <c r="T827" s="124"/>
      <c r="U827" s="127"/>
      <c r="V827" s="127"/>
      <c r="W827" s="127"/>
      <c r="X827" s="127"/>
      <c r="Y827" s="364"/>
      <c r="Z827" s="364"/>
      <c r="AA827" s="364"/>
      <c r="AB827" s="364"/>
    </row>
    <row r="828" spans="2:28" ht="12.75" customHeight="1" x14ac:dyDescent="0.2">
      <c r="B828" s="120"/>
      <c r="C828" s="120"/>
      <c r="D828" s="120"/>
      <c r="E828" s="120"/>
      <c r="F828" s="120"/>
      <c r="G828" s="120"/>
      <c r="H828" s="120"/>
      <c r="I828" s="120"/>
      <c r="J828" s="120"/>
      <c r="K828" s="120"/>
      <c r="L828" s="120"/>
      <c r="M828" s="122"/>
      <c r="N828" s="122"/>
      <c r="O828" s="122"/>
      <c r="P828" s="122"/>
      <c r="Q828" s="124"/>
      <c r="R828" s="124"/>
      <c r="S828" s="124"/>
      <c r="T828" s="124"/>
      <c r="U828" s="127"/>
      <c r="V828" s="127"/>
      <c r="W828" s="127"/>
      <c r="X828" s="127"/>
      <c r="Y828" s="364"/>
      <c r="Z828" s="364"/>
      <c r="AA828" s="364"/>
      <c r="AB828" s="364"/>
    </row>
    <row r="829" spans="2:28" ht="12.75" customHeight="1" x14ac:dyDescent="0.2">
      <c r="B829" s="120"/>
      <c r="C829" s="120"/>
      <c r="D829" s="120"/>
      <c r="E829" s="120"/>
      <c r="F829" s="120"/>
      <c r="G829" s="120"/>
      <c r="H829" s="120"/>
      <c r="I829" s="120"/>
      <c r="J829" s="120"/>
      <c r="K829" s="120"/>
      <c r="L829" s="120"/>
      <c r="M829" s="122"/>
      <c r="N829" s="122"/>
      <c r="O829" s="122"/>
      <c r="P829" s="122"/>
      <c r="Q829" s="124"/>
      <c r="R829" s="124"/>
      <c r="S829" s="124"/>
      <c r="T829" s="124"/>
      <c r="U829" s="127"/>
      <c r="V829" s="127"/>
      <c r="W829" s="127"/>
      <c r="X829" s="127"/>
      <c r="Y829" s="364"/>
      <c r="Z829" s="364"/>
      <c r="AA829" s="364"/>
      <c r="AB829" s="364"/>
    </row>
    <row r="830" spans="2:28" ht="12.75" customHeight="1" x14ac:dyDescent="0.2">
      <c r="B830" s="120"/>
      <c r="C830" s="120"/>
      <c r="D830" s="120"/>
      <c r="E830" s="120"/>
      <c r="F830" s="120"/>
      <c r="G830" s="120"/>
      <c r="H830" s="120"/>
      <c r="I830" s="120"/>
      <c r="J830" s="120"/>
      <c r="K830" s="120"/>
      <c r="L830" s="120"/>
      <c r="M830" s="122"/>
      <c r="N830" s="122"/>
      <c r="O830" s="122"/>
      <c r="P830" s="122"/>
      <c r="Q830" s="124"/>
      <c r="R830" s="124"/>
      <c r="S830" s="124"/>
      <c r="T830" s="124"/>
      <c r="U830" s="127"/>
      <c r="V830" s="127"/>
      <c r="W830" s="127"/>
      <c r="X830" s="127"/>
      <c r="Y830" s="364"/>
      <c r="Z830" s="364"/>
      <c r="AA830" s="364"/>
      <c r="AB830" s="364"/>
    </row>
    <row r="831" spans="2:28" ht="12.75" customHeight="1" x14ac:dyDescent="0.2">
      <c r="B831" s="120"/>
      <c r="C831" s="120"/>
      <c r="D831" s="120"/>
      <c r="E831" s="120"/>
      <c r="F831" s="120"/>
      <c r="G831" s="120"/>
      <c r="H831" s="120"/>
      <c r="I831" s="120"/>
      <c r="J831" s="120"/>
      <c r="K831" s="120"/>
      <c r="L831" s="120"/>
      <c r="M831" s="122"/>
      <c r="N831" s="122"/>
      <c r="O831" s="122"/>
      <c r="P831" s="122"/>
      <c r="Q831" s="124"/>
      <c r="R831" s="124"/>
      <c r="S831" s="124"/>
      <c r="T831" s="124"/>
      <c r="U831" s="127"/>
      <c r="V831" s="127"/>
      <c r="W831" s="127"/>
      <c r="X831" s="127"/>
      <c r="Y831" s="364"/>
      <c r="Z831" s="364"/>
      <c r="AA831" s="364"/>
      <c r="AB831" s="364"/>
    </row>
    <row r="832" spans="2:28" ht="12.75" customHeight="1" x14ac:dyDescent="0.2">
      <c r="B832" s="120"/>
      <c r="C832" s="120"/>
      <c r="D832" s="120"/>
      <c r="E832" s="120"/>
      <c r="F832" s="120"/>
      <c r="G832" s="120"/>
      <c r="H832" s="120"/>
      <c r="I832" s="120"/>
      <c r="J832" s="120"/>
      <c r="K832" s="120"/>
      <c r="L832" s="120"/>
      <c r="M832" s="122"/>
      <c r="N832" s="122"/>
      <c r="O832" s="122"/>
      <c r="P832" s="122"/>
      <c r="Q832" s="124"/>
      <c r="R832" s="124"/>
      <c r="S832" s="124"/>
      <c r="T832" s="124"/>
      <c r="U832" s="127"/>
      <c r="V832" s="127"/>
      <c r="W832" s="127"/>
      <c r="X832" s="127"/>
      <c r="Y832" s="364"/>
      <c r="Z832" s="364"/>
      <c r="AA832" s="364"/>
      <c r="AB832" s="364"/>
    </row>
    <row r="833" spans="2:28" ht="12.75" customHeight="1" x14ac:dyDescent="0.2">
      <c r="B833" s="120"/>
      <c r="C833" s="120"/>
      <c r="D833" s="120"/>
      <c r="E833" s="120"/>
      <c r="F833" s="120"/>
      <c r="G833" s="120"/>
      <c r="H833" s="120"/>
      <c r="I833" s="120"/>
      <c r="J833" s="120"/>
      <c r="K833" s="120"/>
      <c r="L833" s="120"/>
      <c r="M833" s="122"/>
      <c r="N833" s="122"/>
      <c r="O833" s="122"/>
      <c r="P833" s="122"/>
      <c r="Q833" s="124"/>
      <c r="R833" s="124"/>
      <c r="S833" s="124"/>
      <c r="T833" s="124"/>
      <c r="U833" s="127"/>
      <c r="V833" s="127"/>
      <c r="W833" s="127"/>
      <c r="X833" s="127"/>
      <c r="Y833" s="364"/>
      <c r="Z833" s="364"/>
      <c r="AA833" s="364"/>
      <c r="AB833" s="364"/>
    </row>
    <row r="834" spans="2:28" ht="12.75" customHeight="1" x14ac:dyDescent="0.2">
      <c r="B834" s="120"/>
      <c r="C834" s="120"/>
      <c r="D834" s="120"/>
      <c r="E834" s="120"/>
      <c r="F834" s="120"/>
      <c r="G834" s="120"/>
      <c r="H834" s="120"/>
      <c r="I834" s="120"/>
      <c r="J834" s="120"/>
      <c r="K834" s="120"/>
      <c r="L834" s="120"/>
      <c r="M834" s="122"/>
      <c r="N834" s="122"/>
      <c r="O834" s="122"/>
      <c r="P834" s="122"/>
      <c r="Q834" s="124"/>
      <c r="R834" s="124"/>
      <c r="S834" s="124"/>
      <c r="T834" s="124"/>
      <c r="U834" s="127"/>
      <c r="V834" s="127"/>
      <c r="W834" s="127"/>
      <c r="X834" s="127"/>
      <c r="Y834" s="364"/>
      <c r="Z834" s="364"/>
      <c r="AA834" s="364"/>
      <c r="AB834" s="364"/>
    </row>
    <row r="835" spans="2:28" ht="12.75" customHeight="1" x14ac:dyDescent="0.2">
      <c r="B835" s="120"/>
      <c r="C835" s="120"/>
      <c r="D835" s="120"/>
      <c r="E835" s="120"/>
      <c r="F835" s="120"/>
      <c r="G835" s="120"/>
      <c r="H835" s="120"/>
      <c r="I835" s="120"/>
      <c r="J835" s="120"/>
      <c r="K835" s="120"/>
      <c r="L835" s="120"/>
      <c r="M835" s="122"/>
      <c r="N835" s="122"/>
      <c r="O835" s="122"/>
      <c r="P835" s="122"/>
      <c r="Q835" s="124"/>
      <c r="R835" s="124"/>
      <c r="S835" s="124"/>
      <c r="T835" s="124"/>
      <c r="U835" s="127"/>
      <c r="V835" s="127"/>
      <c r="W835" s="127"/>
      <c r="X835" s="127"/>
      <c r="Y835" s="364"/>
      <c r="Z835" s="364"/>
      <c r="AA835" s="364"/>
      <c r="AB835" s="364"/>
    </row>
    <row r="836" spans="2:28" ht="12.75" customHeight="1" x14ac:dyDescent="0.2">
      <c r="B836" s="120"/>
      <c r="C836" s="120"/>
      <c r="D836" s="120"/>
      <c r="E836" s="120"/>
      <c r="F836" s="120"/>
      <c r="G836" s="120"/>
      <c r="H836" s="120"/>
      <c r="I836" s="120"/>
      <c r="J836" s="120"/>
      <c r="K836" s="120"/>
      <c r="L836" s="120"/>
      <c r="M836" s="122"/>
      <c r="N836" s="122"/>
      <c r="O836" s="122"/>
      <c r="P836" s="122"/>
      <c r="Q836" s="124"/>
      <c r="R836" s="124"/>
      <c r="S836" s="124"/>
      <c r="T836" s="124"/>
      <c r="U836" s="127"/>
      <c r="V836" s="127"/>
      <c r="W836" s="127"/>
      <c r="X836" s="127"/>
      <c r="Y836" s="364"/>
      <c r="Z836" s="364"/>
      <c r="AA836" s="364"/>
      <c r="AB836" s="364"/>
    </row>
    <row r="837" spans="2:28" ht="12.75" customHeight="1" x14ac:dyDescent="0.2">
      <c r="B837" s="120"/>
      <c r="C837" s="120"/>
      <c r="D837" s="120"/>
      <c r="E837" s="120"/>
      <c r="F837" s="120"/>
      <c r="G837" s="120"/>
      <c r="H837" s="120"/>
      <c r="I837" s="120"/>
      <c r="J837" s="120"/>
      <c r="K837" s="120"/>
      <c r="L837" s="120"/>
      <c r="M837" s="122"/>
      <c r="N837" s="122"/>
      <c r="O837" s="122"/>
      <c r="P837" s="122"/>
      <c r="Q837" s="124"/>
      <c r="R837" s="124"/>
      <c r="S837" s="124"/>
      <c r="T837" s="124"/>
      <c r="U837" s="127"/>
      <c r="V837" s="127"/>
      <c r="W837" s="127"/>
      <c r="X837" s="127"/>
      <c r="Y837" s="364"/>
      <c r="Z837" s="364"/>
      <c r="AA837" s="364"/>
      <c r="AB837" s="364"/>
    </row>
    <row r="838" spans="2:28" ht="12.75" customHeight="1" x14ac:dyDescent="0.2">
      <c r="B838" s="120"/>
      <c r="C838" s="120"/>
      <c r="D838" s="120"/>
      <c r="E838" s="120"/>
      <c r="F838" s="120"/>
      <c r="G838" s="120"/>
      <c r="H838" s="120"/>
      <c r="I838" s="120"/>
      <c r="J838" s="120"/>
      <c r="K838" s="120"/>
      <c r="L838" s="120"/>
      <c r="M838" s="122"/>
      <c r="N838" s="122"/>
      <c r="O838" s="122"/>
      <c r="P838" s="122"/>
      <c r="Q838" s="124"/>
      <c r="R838" s="124"/>
      <c r="S838" s="124"/>
      <c r="T838" s="124"/>
      <c r="U838" s="127"/>
      <c r="V838" s="127"/>
      <c r="W838" s="127"/>
      <c r="X838" s="127"/>
      <c r="Y838" s="364"/>
      <c r="Z838" s="364"/>
      <c r="AA838" s="364"/>
      <c r="AB838" s="364"/>
    </row>
    <row r="839" spans="2:28" ht="12.75" customHeight="1" x14ac:dyDescent="0.2">
      <c r="B839" s="120"/>
      <c r="C839" s="120"/>
      <c r="D839" s="120"/>
      <c r="E839" s="120"/>
      <c r="F839" s="120"/>
      <c r="G839" s="120"/>
      <c r="H839" s="120"/>
      <c r="I839" s="120"/>
      <c r="J839" s="120"/>
      <c r="K839" s="120"/>
      <c r="L839" s="120"/>
      <c r="M839" s="122"/>
      <c r="N839" s="122"/>
      <c r="O839" s="122"/>
      <c r="P839" s="122"/>
      <c r="Q839" s="124"/>
      <c r="R839" s="124"/>
      <c r="S839" s="124"/>
      <c r="T839" s="124"/>
      <c r="U839" s="127"/>
      <c r="V839" s="127"/>
      <c r="W839" s="127"/>
      <c r="X839" s="127"/>
      <c r="Y839" s="364"/>
      <c r="Z839" s="364"/>
      <c r="AA839" s="364"/>
      <c r="AB839" s="364"/>
    </row>
    <row r="840" spans="2:28" ht="12.75" customHeight="1" x14ac:dyDescent="0.2">
      <c r="B840" s="120"/>
      <c r="C840" s="120"/>
      <c r="D840" s="120"/>
      <c r="E840" s="120"/>
      <c r="F840" s="120"/>
      <c r="G840" s="120"/>
      <c r="H840" s="120"/>
      <c r="I840" s="120"/>
      <c r="J840" s="120"/>
      <c r="K840" s="120"/>
      <c r="L840" s="120"/>
      <c r="M840" s="122"/>
      <c r="N840" s="122"/>
      <c r="O840" s="122"/>
      <c r="P840" s="122"/>
      <c r="Q840" s="124"/>
      <c r="R840" s="124"/>
      <c r="S840" s="124"/>
      <c r="T840" s="124"/>
      <c r="U840" s="127"/>
      <c r="V840" s="127"/>
      <c r="W840" s="127"/>
      <c r="X840" s="127"/>
      <c r="Y840" s="364"/>
      <c r="Z840" s="364"/>
      <c r="AA840" s="364"/>
      <c r="AB840" s="364"/>
    </row>
    <row r="841" spans="2:28" ht="12.75" customHeight="1" x14ac:dyDescent="0.2">
      <c r="B841" s="120"/>
      <c r="C841" s="120"/>
      <c r="D841" s="120"/>
      <c r="E841" s="120"/>
      <c r="F841" s="120"/>
      <c r="G841" s="120"/>
      <c r="H841" s="120"/>
      <c r="I841" s="120"/>
      <c r="J841" s="120"/>
      <c r="K841" s="120"/>
      <c r="L841" s="120"/>
      <c r="M841" s="122"/>
      <c r="N841" s="122"/>
      <c r="O841" s="122"/>
      <c r="P841" s="122"/>
      <c r="Q841" s="124"/>
      <c r="R841" s="124"/>
      <c r="S841" s="124"/>
      <c r="T841" s="124"/>
      <c r="U841" s="127"/>
      <c r="V841" s="127"/>
      <c r="W841" s="127"/>
      <c r="X841" s="127"/>
      <c r="Y841" s="364"/>
      <c r="Z841" s="364"/>
      <c r="AA841" s="364"/>
      <c r="AB841" s="364"/>
    </row>
    <row r="842" spans="2:28" ht="12.75" customHeight="1" x14ac:dyDescent="0.2">
      <c r="B842" s="120"/>
      <c r="C842" s="120"/>
      <c r="D842" s="120"/>
      <c r="E842" s="120"/>
      <c r="F842" s="120"/>
      <c r="G842" s="120"/>
      <c r="H842" s="120"/>
      <c r="I842" s="120"/>
      <c r="J842" s="120"/>
      <c r="K842" s="120"/>
      <c r="L842" s="120"/>
      <c r="M842" s="122"/>
      <c r="N842" s="122"/>
      <c r="O842" s="122"/>
      <c r="P842" s="122"/>
      <c r="Q842" s="124"/>
      <c r="R842" s="124"/>
      <c r="S842" s="124"/>
      <c r="T842" s="124"/>
      <c r="U842" s="127"/>
      <c r="V842" s="127"/>
      <c r="W842" s="127"/>
      <c r="X842" s="127"/>
      <c r="Y842" s="364"/>
      <c r="Z842" s="364"/>
      <c r="AA842" s="364"/>
      <c r="AB842" s="364"/>
    </row>
    <row r="843" spans="2:28" ht="12.75" customHeight="1" x14ac:dyDescent="0.2">
      <c r="B843" s="120"/>
      <c r="C843" s="120"/>
      <c r="D843" s="120"/>
      <c r="E843" s="120"/>
      <c r="F843" s="120"/>
      <c r="G843" s="120"/>
      <c r="H843" s="120"/>
      <c r="I843" s="120"/>
      <c r="J843" s="120"/>
      <c r="K843" s="120"/>
      <c r="L843" s="120"/>
      <c r="M843" s="122"/>
      <c r="N843" s="122"/>
      <c r="O843" s="122"/>
      <c r="P843" s="122"/>
      <c r="Q843" s="124"/>
      <c r="R843" s="124"/>
      <c r="S843" s="124"/>
      <c r="T843" s="124"/>
      <c r="U843" s="127"/>
      <c r="V843" s="127"/>
      <c r="W843" s="127"/>
      <c r="X843" s="127"/>
      <c r="Y843" s="364"/>
      <c r="Z843" s="364"/>
      <c r="AA843" s="364"/>
      <c r="AB843" s="364"/>
    </row>
    <row r="844" spans="2:28" ht="12.75" customHeight="1" x14ac:dyDescent="0.2">
      <c r="B844" s="120"/>
      <c r="C844" s="120"/>
      <c r="D844" s="120"/>
      <c r="E844" s="120"/>
      <c r="F844" s="120"/>
      <c r="G844" s="120"/>
      <c r="H844" s="120"/>
      <c r="I844" s="120"/>
      <c r="J844" s="120"/>
      <c r="K844" s="120"/>
      <c r="L844" s="120"/>
      <c r="M844" s="122"/>
      <c r="N844" s="122"/>
      <c r="O844" s="122"/>
      <c r="P844" s="122"/>
      <c r="Q844" s="124"/>
      <c r="R844" s="124"/>
      <c r="S844" s="124"/>
      <c r="T844" s="124"/>
      <c r="U844" s="127"/>
      <c r="V844" s="127"/>
      <c r="W844" s="127"/>
      <c r="X844" s="127"/>
      <c r="Y844" s="364"/>
      <c r="Z844" s="364"/>
      <c r="AA844" s="364"/>
      <c r="AB844" s="364"/>
    </row>
    <row r="845" spans="2:28" ht="12.75" customHeight="1" x14ac:dyDescent="0.2">
      <c r="B845" s="120"/>
      <c r="C845" s="120"/>
      <c r="D845" s="120"/>
      <c r="E845" s="120"/>
      <c r="F845" s="120"/>
      <c r="G845" s="120"/>
      <c r="H845" s="120"/>
      <c r="I845" s="120"/>
      <c r="J845" s="120"/>
      <c r="K845" s="120"/>
      <c r="L845" s="120"/>
      <c r="M845" s="122"/>
      <c r="N845" s="122"/>
      <c r="O845" s="122"/>
      <c r="P845" s="122"/>
      <c r="Q845" s="124"/>
      <c r="R845" s="124"/>
      <c r="S845" s="124"/>
      <c r="T845" s="124"/>
      <c r="U845" s="127"/>
      <c r="V845" s="127"/>
      <c r="W845" s="127"/>
      <c r="X845" s="127"/>
      <c r="Y845" s="364"/>
      <c r="Z845" s="364"/>
      <c r="AA845" s="364"/>
      <c r="AB845" s="364"/>
    </row>
    <row r="846" spans="2:28" ht="12.75" customHeight="1" x14ac:dyDescent="0.2">
      <c r="B846" s="120"/>
      <c r="C846" s="120"/>
      <c r="D846" s="120"/>
      <c r="E846" s="120"/>
      <c r="F846" s="120"/>
      <c r="G846" s="120"/>
      <c r="H846" s="120"/>
      <c r="I846" s="120"/>
      <c r="J846" s="120"/>
      <c r="K846" s="120"/>
      <c r="L846" s="120"/>
      <c r="M846" s="122"/>
      <c r="N846" s="122"/>
      <c r="O846" s="122"/>
      <c r="P846" s="122"/>
      <c r="Q846" s="124"/>
      <c r="R846" s="124"/>
      <c r="S846" s="124"/>
      <c r="T846" s="124"/>
      <c r="U846" s="127"/>
      <c r="V846" s="127"/>
      <c r="W846" s="127"/>
      <c r="X846" s="127"/>
      <c r="Y846" s="364"/>
      <c r="Z846" s="364"/>
      <c r="AA846" s="364"/>
      <c r="AB846" s="364"/>
    </row>
    <row r="847" spans="2:28" ht="12.75" customHeight="1" x14ac:dyDescent="0.2">
      <c r="B847" s="120"/>
      <c r="C847" s="120"/>
      <c r="D847" s="120"/>
      <c r="E847" s="120"/>
      <c r="F847" s="120"/>
      <c r="G847" s="120"/>
      <c r="H847" s="120"/>
      <c r="I847" s="120"/>
      <c r="J847" s="120"/>
      <c r="K847" s="120"/>
      <c r="L847" s="120"/>
      <c r="M847" s="122"/>
      <c r="N847" s="122"/>
      <c r="O847" s="122"/>
      <c r="P847" s="122"/>
      <c r="Q847" s="124"/>
      <c r="R847" s="124"/>
      <c r="S847" s="124"/>
      <c r="T847" s="124"/>
      <c r="U847" s="127"/>
      <c r="V847" s="127"/>
      <c r="W847" s="127"/>
      <c r="X847" s="127"/>
      <c r="Y847" s="364"/>
      <c r="Z847" s="364"/>
      <c r="AA847" s="364"/>
      <c r="AB847" s="364"/>
    </row>
    <row r="848" spans="2:28" ht="12.75" customHeight="1" x14ac:dyDescent="0.2">
      <c r="B848" s="120"/>
      <c r="C848" s="120"/>
      <c r="D848" s="120"/>
      <c r="E848" s="120"/>
      <c r="F848" s="120"/>
      <c r="G848" s="120"/>
      <c r="H848" s="120"/>
      <c r="I848" s="120"/>
      <c r="J848" s="120"/>
      <c r="K848" s="120"/>
      <c r="L848" s="120"/>
      <c r="M848" s="122"/>
      <c r="N848" s="122"/>
      <c r="O848" s="122"/>
      <c r="P848" s="122"/>
      <c r="Q848" s="124"/>
      <c r="R848" s="124"/>
      <c r="S848" s="124"/>
      <c r="T848" s="124"/>
      <c r="U848" s="127"/>
      <c r="V848" s="127"/>
      <c r="W848" s="127"/>
      <c r="X848" s="127"/>
      <c r="Y848" s="364"/>
      <c r="Z848" s="364"/>
      <c r="AA848" s="364"/>
      <c r="AB848" s="364"/>
    </row>
    <row r="849" spans="2:28" ht="12.75" customHeight="1" x14ac:dyDescent="0.2">
      <c r="B849" s="120"/>
      <c r="C849" s="120"/>
      <c r="D849" s="120"/>
      <c r="E849" s="120"/>
      <c r="F849" s="120"/>
      <c r="G849" s="120"/>
      <c r="H849" s="120"/>
      <c r="I849" s="120"/>
      <c r="J849" s="120"/>
      <c r="K849" s="120"/>
      <c r="L849" s="120"/>
      <c r="M849" s="122"/>
      <c r="N849" s="122"/>
      <c r="O849" s="122"/>
      <c r="P849" s="122"/>
      <c r="Q849" s="124"/>
      <c r="R849" s="124"/>
      <c r="S849" s="124"/>
      <c r="T849" s="124"/>
      <c r="U849" s="127"/>
      <c r="V849" s="127"/>
      <c r="W849" s="127"/>
      <c r="X849" s="127"/>
      <c r="Y849" s="364"/>
      <c r="Z849" s="364"/>
      <c r="AA849" s="364"/>
      <c r="AB849" s="364"/>
    </row>
    <row r="850" spans="2:28" ht="12.75" customHeight="1" x14ac:dyDescent="0.2">
      <c r="B850" s="120"/>
      <c r="C850" s="120"/>
      <c r="D850" s="120"/>
      <c r="E850" s="120"/>
      <c r="F850" s="120"/>
      <c r="G850" s="120"/>
      <c r="H850" s="120"/>
      <c r="I850" s="120"/>
      <c r="J850" s="120"/>
      <c r="K850" s="120"/>
      <c r="L850" s="120"/>
      <c r="M850" s="122"/>
      <c r="N850" s="122"/>
      <c r="O850" s="122"/>
      <c r="P850" s="122"/>
      <c r="Q850" s="124"/>
      <c r="R850" s="124"/>
      <c r="S850" s="124"/>
      <c r="T850" s="124"/>
      <c r="U850" s="127"/>
      <c r="V850" s="127"/>
      <c r="W850" s="127"/>
      <c r="X850" s="127"/>
      <c r="Y850" s="364"/>
      <c r="Z850" s="364"/>
      <c r="AA850" s="364"/>
      <c r="AB850" s="364"/>
    </row>
    <row r="851" spans="2:28" ht="12.75" customHeight="1" x14ac:dyDescent="0.2">
      <c r="B851" s="120"/>
      <c r="C851" s="120"/>
      <c r="D851" s="120"/>
      <c r="E851" s="120"/>
      <c r="F851" s="120"/>
      <c r="G851" s="120"/>
      <c r="H851" s="120"/>
      <c r="I851" s="120"/>
      <c r="J851" s="120"/>
      <c r="K851" s="120"/>
      <c r="L851" s="120"/>
      <c r="M851" s="122"/>
      <c r="N851" s="122"/>
      <c r="O851" s="122"/>
      <c r="P851" s="122"/>
      <c r="Q851" s="124"/>
      <c r="R851" s="124"/>
      <c r="S851" s="124"/>
      <c r="T851" s="124"/>
      <c r="U851" s="127"/>
      <c r="V851" s="127"/>
      <c r="W851" s="127"/>
      <c r="X851" s="127"/>
      <c r="Y851" s="364"/>
      <c r="Z851" s="364"/>
      <c r="AA851" s="364"/>
      <c r="AB851" s="364"/>
    </row>
    <row r="852" spans="2:28" ht="12.75" customHeight="1" x14ac:dyDescent="0.2">
      <c r="B852" s="120"/>
      <c r="C852" s="120"/>
      <c r="D852" s="120"/>
      <c r="E852" s="120"/>
      <c r="F852" s="120"/>
      <c r="G852" s="120"/>
      <c r="H852" s="120"/>
      <c r="I852" s="120"/>
      <c r="J852" s="120"/>
      <c r="K852" s="120"/>
      <c r="L852" s="120"/>
      <c r="M852" s="122"/>
      <c r="N852" s="122"/>
      <c r="O852" s="122"/>
      <c r="P852" s="122"/>
      <c r="Q852" s="124"/>
      <c r="R852" s="124"/>
      <c r="S852" s="124"/>
      <c r="T852" s="124"/>
      <c r="U852" s="127"/>
      <c r="V852" s="127"/>
      <c r="W852" s="127"/>
      <c r="X852" s="127"/>
      <c r="Y852" s="364"/>
      <c r="Z852" s="364"/>
      <c r="AA852" s="364"/>
      <c r="AB852" s="364"/>
    </row>
    <row r="853" spans="2:28" ht="12.75" customHeight="1" x14ac:dyDescent="0.2">
      <c r="B853" s="120"/>
      <c r="C853" s="120"/>
      <c r="D853" s="120"/>
      <c r="E853" s="120"/>
      <c r="F853" s="120"/>
      <c r="G853" s="120"/>
      <c r="H853" s="120"/>
      <c r="I853" s="120"/>
      <c r="J853" s="120"/>
      <c r="K853" s="120"/>
      <c r="L853" s="120"/>
      <c r="M853" s="122"/>
      <c r="N853" s="122"/>
      <c r="O853" s="122"/>
      <c r="P853" s="122"/>
      <c r="Q853" s="124"/>
      <c r="R853" s="124"/>
      <c r="S853" s="124"/>
      <c r="T853" s="124"/>
      <c r="U853" s="127"/>
      <c r="V853" s="127"/>
      <c r="W853" s="127"/>
      <c r="X853" s="127"/>
      <c r="Y853" s="364"/>
      <c r="Z853" s="364"/>
      <c r="AA853" s="364"/>
      <c r="AB853" s="364"/>
    </row>
    <row r="854" spans="2:28" ht="12.75" customHeight="1" x14ac:dyDescent="0.2">
      <c r="B854" s="120"/>
      <c r="C854" s="120"/>
      <c r="D854" s="120"/>
      <c r="E854" s="120"/>
      <c r="F854" s="120"/>
      <c r="G854" s="120"/>
      <c r="H854" s="120"/>
      <c r="I854" s="120"/>
      <c r="J854" s="120"/>
      <c r="K854" s="120"/>
      <c r="L854" s="120"/>
      <c r="M854" s="122"/>
      <c r="N854" s="122"/>
      <c r="O854" s="122"/>
      <c r="P854" s="122"/>
      <c r="Q854" s="124"/>
      <c r="R854" s="124"/>
      <c r="S854" s="124"/>
      <c r="T854" s="124"/>
      <c r="U854" s="127"/>
      <c r="V854" s="127"/>
      <c r="W854" s="127"/>
      <c r="X854" s="127"/>
      <c r="Y854" s="364"/>
      <c r="Z854" s="364"/>
      <c r="AA854" s="364"/>
      <c r="AB854" s="364"/>
    </row>
    <row r="855" spans="2:28" ht="12.75" customHeight="1" x14ac:dyDescent="0.2">
      <c r="B855" s="120"/>
      <c r="C855" s="120"/>
      <c r="D855" s="120"/>
      <c r="E855" s="120"/>
      <c r="F855" s="120"/>
      <c r="G855" s="120"/>
      <c r="H855" s="120"/>
      <c r="I855" s="120"/>
      <c r="J855" s="120"/>
      <c r="K855" s="120"/>
      <c r="L855" s="120"/>
      <c r="M855" s="122"/>
      <c r="N855" s="122"/>
      <c r="O855" s="122"/>
      <c r="P855" s="122"/>
      <c r="Q855" s="124"/>
      <c r="R855" s="124"/>
      <c r="S855" s="124"/>
      <c r="T855" s="124"/>
      <c r="U855" s="127"/>
      <c r="V855" s="127"/>
      <c r="W855" s="127"/>
      <c r="X855" s="127"/>
      <c r="Y855" s="364"/>
      <c r="Z855" s="364"/>
      <c r="AA855" s="364"/>
      <c r="AB855" s="364"/>
    </row>
    <row r="856" spans="2:28" ht="12.75" customHeight="1" x14ac:dyDescent="0.2">
      <c r="B856" s="120"/>
      <c r="C856" s="120"/>
      <c r="D856" s="120"/>
      <c r="E856" s="120"/>
      <c r="F856" s="120"/>
      <c r="G856" s="120"/>
      <c r="H856" s="120"/>
      <c r="I856" s="120"/>
      <c r="J856" s="120"/>
      <c r="K856" s="120"/>
      <c r="L856" s="120"/>
      <c r="M856" s="122"/>
      <c r="N856" s="122"/>
      <c r="O856" s="122"/>
      <c r="P856" s="122"/>
      <c r="Q856" s="124"/>
      <c r="R856" s="124"/>
      <c r="S856" s="124"/>
      <c r="T856" s="124"/>
      <c r="U856" s="127"/>
      <c r="V856" s="127"/>
      <c r="W856" s="127"/>
      <c r="X856" s="127"/>
      <c r="Y856" s="364"/>
      <c r="Z856" s="364"/>
      <c r="AA856" s="364"/>
      <c r="AB856" s="364"/>
    </row>
    <row r="857" spans="2:28" ht="12.75" customHeight="1" x14ac:dyDescent="0.2">
      <c r="B857" s="120"/>
      <c r="C857" s="120"/>
      <c r="D857" s="120"/>
      <c r="E857" s="120"/>
      <c r="F857" s="120"/>
      <c r="G857" s="120"/>
      <c r="H857" s="120"/>
      <c r="I857" s="120"/>
      <c r="J857" s="120"/>
      <c r="K857" s="120"/>
      <c r="L857" s="120"/>
      <c r="M857" s="122"/>
      <c r="N857" s="122"/>
      <c r="O857" s="122"/>
      <c r="P857" s="122"/>
      <c r="Q857" s="124"/>
      <c r="R857" s="124"/>
      <c r="S857" s="124"/>
      <c r="T857" s="124"/>
      <c r="U857" s="127"/>
      <c r="V857" s="127"/>
      <c r="W857" s="127"/>
      <c r="X857" s="127"/>
      <c r="Y857" s="364"/>
      <c r="Z857" s="364"/>
      <c r="AA857" s="364"/>
      <c r="AB857" s="364"/>
    </row>
    <row r="858" spans="2:28" ht="12.75" customHeight="1" x14ac:dyDescent="0.2">
      <c r="B858" s="120"/>
      <c r="C858" s="120"/>
      <c r="D858" s="120"/>
      <c r="E858" s="120"/>
      <c r="F858" s="120"/>
      <c r="G858" s="120"/>
      <c r="H858" s="120"/>
      <c r="I858" s="120"/>
      <c r="J858" s="120"/>
      <c r="K858" s="120"/>
      <c r="L858" s="120"/>
      <c r="M858" s="122"/>
      <c r="N858" s="122"/>
      <c r="O858" s="122"/>
      <c r="P858" s="122"/>
      <c r="Q858" s="124"/>
      <c r="R858" s="124"/>
      <c r="S858" s="124"/>
      <c r="T858" s="124"/>
      <c r="U858" s="127"/>
      <c r="V858" s="127"/>
      <c r="W858" s="127"/>
      <c r="X858" s="127"/>
      <c r="Y858" s="364"/>
      <c r="Z858" s="364"/>
      <c r="AA858" s="364"/>
      <c r="AB858" s="364"/>
    </row>
    <row r="859" spans="2:28" ht="12.75" customHeight="1" x14ac:dyDescent="0.2">
      <c r="B859" s="120"/>
      <c r="C859" s="120"/>
      <c r="D859" s="120"/>
      <c r="E859" s="120"/>
      <c r="F859" s="120"/>
      <c r="G859" s="120"/>
      <c r="H859" s="120"/>
      <c r="I859" s="120"/>
      <c r="J859" s="120"/>
      <c r="K859" s="120"/>
      <c r="L859" s="120"/>
      <c r="M859" s="122"/>
      <c r="N859" s="122"/>
      <c r="O859" s="122"/>
      <c r="P859" s="122"/>
      <c r="Q859" s="124"/>
      <c r="R859" s="124"/>
      <c r="S859" s="124"/>
      <c r="T859" s="124"/>
      <c r="U859" s="127"/>
      <c r="V859" s="127"/>
      <c r="W859" s="127"/>
      <c r="X859" s="127"/>
      <c r="Y859" s="364"/>
      <c r="Z859" s="364"/>
      <c r="AA859" s="364"/>
      <c r="AB859" s="364"/>
    </row>
    <row r="860" spans="2:28" ht="12.75" customHeight="1" x14ac:dyDescent="0.2">
      <c r="B860" s="120"/>
      <c r="C860" s="120"/>
      <c r="D860" s="120"/>
      <c r="E860" s="120"/>
      <c r="F860" s="120"/>
      <c r="G860" s="120"/>
      <c r="H860" s="120"/>
      <c r="I860" s="120"/>
      <c r="J860" s="120"/>
      <c r="K860" s="120"/>
      <c r="L860" s="120"/>
      <c r="M860" s="122"/>
      <c r="N860" s="122"/>
      <c r="O860" s="122"/>
      <c r="P860" s="122"/>
      <c r="Q860" s="124"/>
      <c r="R860" s="124"/>
      <c r="S860" s="124"/>
      <c r="T860" s="124"/>
      <c r="U860" s="127"/>
      <c r="V860" s="127"/>
      <c r="W860" s="127"/>
      <c r="X860" s="127"/>
      <c r="Y860" s="364"/>
      <c r="Z860" s="364"/>
      <c r="AA860" s="364"/>
      <c r="AB860" s="364"/>
    </row>
    <row r="861" spans="2:28" ht="12.75" customHeight="1" x14ac:dyDescent="0.2">
      <c r="B861" s="120"/>
      <c r="C861" s="120"/>
      <c r="D861" s="120"/>
      <c r="E861" s="120"/>
      <c r="F861" s="120"/>
      <c r="G861" s="120"/>
      <c r="H861" s="120"/>
      <c r="I861" s="120"/>
      <c r="J861" s="120"/>
      <c r="K861" s="120"/>
      <c r="L861" s="120"/>
      <c r="M861" s="122"/>
      <c r="N861" s="122"/>
      <c r="O861" s="122"/>
      <c r="P861" s="122"/>
      <c r="Q861" s="124"/>
      <c r="R861" s="124"/>
      <c r="S861" s="124"/>
      <c r="T861" s="124"/>
      <c r="U861" s="127"/>
      <c r="V861" s="127"/>
      <c r="W861" s="127"/>
      <c r="X861" s="127"/>
      <c r="Y861" s="364"/>
      <c r="Z861" s="364"/>
      <c r="AA861" s="364"/>
      <c r="AB861" s="364"/>
    </row>
    <row r="862" spans="2:28" ht="12.75" customHeight="1" x14ac:dyDescent="0.2">
      <c r="B862" s="120"/>
      <c r="C862" s="120"/>
      <c r="D862" s="120"/>
      <c r="E862" s="120"/>
      <c r="F862" s="120"/>
      <c r="G862" s="120"/>
      <c r="H862" s="120"/>
      <c r="I862" s="120"/>
      <c r="J862" s="120"/>
      <c r="K862" s="120"/>
      <c r="L862" s="120"/>
      <c r="M862" s="122"/>
      <c r="N862" s="122"/>
      <c r="O862" s="122"/>
      <c r="P862" s="122"/>
      <c r="Q862" s="124"/>
      <c r="R862" s="124"/>
      <c r="S862" s="124"/>
      <c r="T862" s="124"/>
      <c r="U862" s="127"/>
      <c r="V862" s="127"/>
      <c r="W862" s="127"/>
      <c r="X862" s="127"/>
      <c r="Y862" s="364"/>
      <c r="Z862" s="364"/>
      <c r="AA862" s="364"/>
      <c r="AB862" s="364"/>
    </row>
    <row r="863" spans="2:28" ht="12.75" customHeight="1" x14ac:dyDescent="0.2">
      <c r="B863" s="120"/>
      <c r="C863" s="120"/>
      <c r="D863" s="120"/>
      <c r="E863" s="120"/>
      <c r="F863" s="120"/>
      <c r="G863" s="120"/>
      <c r="H863" s="120"/>
      <c r="I863" s="120"/>
      <c r="J863" s="120"/>
      <c r="K863" s="120"/>
      <c r="L863" s="120"/>
      <c r="M863" s="122"/>
      <c r="N863" s="122"/>
      <c r="O863" s="122"/>
      <c r="P863" s="122"/>
      <c r="Q863" s="124"/>
      <c r="R863" s="124"/>
      <c r="S863" s="124"/>
      <c r="T863" s="124"/>
      <c r="U863" s="127"/>
      <c r="V863" s="127"/>
      <c r="W863" s="127"/>
      <c r="X863" s="127"/>
      <c r="Y863" s="364"/>
      <c r="Z863" s="364"/>
      <c r="AA863" s="364"/>
      <c r="AB863" s="364"/>
    </row>
    <row r="864" spans="2:28" ht="12.75" customHeight="1" x14ac:dyDescent="0.2">
      <c r="B864" s="120"/>
      <c r="C864" s="120"/>
      <c r="D864" s="120"/>
      <c r="E864" s="120"/>
      <c r="F864" s="120"/>
      <c r="G864" s="120"/>
      <c r="H864" s="120"/>
      <c r="I864" s="120"/>
      <c r="J864" s="120"/>
      <c r="K864" s="120"/>
      <c r="L864" s="120"/>
      <c r="M864" s="122"/>
      <c r="N864" s="122"/>
      <c r="O864" s="122"/>
      <c r="P864" s="122"/>
      <c r="Q864" s="124"/>
      <c r="R864" s="124"/>
      <c r="S864" s="124"/>
      <c r="T864" s="124"/>
      <c r="U864" s="127"/>
      <c r="V864" s="127"/>
      <c r="W864" s="127"/>
      <c r="X864" s="127"/>
      <c r="Y864" s="364"/>
      <c r="Z864" s="364"/>
      <c r="AA864" s="364"/>
      <c r="AB864" s="364"/>
    </row>
    <row r="865" spans="2:28" ht="12.75" customHeight="1" x14ac:dyDescent="0.2">
      <c r="B865" s="120"/>
      <c r="C865" s="120"/>
      <c r="D865" s="120"/>
      <c r="E865" s="120"/>
      <c r="F865" s="120"/>
      <c r="G865" s="120"/>
      <c r="H865" s="120"/>
      <c r="I865" s="120"/>
      <c r="J865" s="120"/>
      <c r="K865" s="120"/>
      <c r="L865" s="120"/>
      <c r="M865" s="122"/>
      <c r="N865" s="122"/>
      <c r="O865" s="122"/>
      <c r="P865" s="122"/>
      <c r="Q865" s="124"/>
      <c r="R865" s="124"/>
      <c r="S865" s="124"/>
      <c r="T865" s="124"/>
      <c r="U865" s="127"/>
      <c r="V865" s="127"/>
      <c r="W865" s="127"/>
      <c r="X865" s="127"/>
      <c r="Y865" s="364"/>
      <c r="Z865" s="364"/>
      <c r="AA865" s="364"/>
      <c r="AB865" s="364"/>
    </row>
    <row r="866" spans="2:28" ht="12.75" customHeight="1" x14ac:dyDescent="0.2">
      <c r="B866" s="120"/>
      <c r="C866" s="120"/>
      <c r="D866" s="120"/>
      <c r="E866" s="120"/>
      <c r="F866" s="120"/>
      <c r="G866" s="120"/>
      <c r="H866" s="120"/>
      <c r="I866" s="120"/>
      <c r="J866" s="120"/>
      <c r="K866" s="120"/>
      <c r="L866" s="120"/>
      <c r="M866" s="122"/>
      <c r="N866" s="122"/>
      <c r="O866" s="122"/>
      <c r="P866" s="122"/>
      <c r="Q866" s="124"/>
      <c r="R866" s="124"/>
      <c r="S866" s="124"/>
      <c r="T866" s="124"/>
      <c r="U866" s="127"/>
      <c r="V866" s="127"/>
      <c r="W866" s="127"/>
      <c r="X866" s="127"/>
      <c r="Y866" s="364"/>
      <c r="Z866" s="364"/>
      <c r="AA866" s="364"/>
      <c r="AB866" s="364"/>
    </row>
    <row r="867" spans="2:28" ht="12.75" customHeight="1" x14ac:dyDescent="0.2">
      <c r="B867" s="120"/>
      <c r="C867" s="120"/>
      <c r="D867" s="120"/>
      <c r="E867" s="120"/>
      <c r="F867" s="120"/>
      <c r="G867" s="120"/>
      <c r="H867" s="120"/>
      <c r="I867" s="120"/>
      <c r="J867" s="120"/>
      <c r="K867" s="120"/>
      <c r="L867" s="120"/>
      <c r="M867" s="122"/>
      <c r="N867" s="122"/>
      <c r="O867" s="122"/>
      <c r="P867" s="122"/>
      <c r="Q867" s="124"/>
      <c r="R867" s="124"/>
      <c r="S867" s="124"/>
      <c r="T867" s="124"/>
      <c r="U867" s="127"/>
      <c r="V867" s="127"/>
      <c r="W867" s="127"/>
      <c r="X867" s="127"/>
      <c r="Y867" s="364"/>
      <c r="Z867" s="364"/>
      <c r="AA867" s="364"/>
      <c r="AB867" s="364"/>
    </row>
    <row r="868" spans="2:28" ht="12.75" customHeight="1" x14ac:dyDescent="0.2">
      <c r="B868" s="120"/>
      <c r="C868" s="120"/>
      <c r="D868" s="120"/>
      <c r="E868" s="120"/>
      <c r="F868" s="120"/>
      <c r="G868" s="120"/>
      <c r="H868" s="120"/>
      <c r="I868" s="120"/>
      <c r="J868" s="120"/>
      <c r="K868" s="120"/>
      <c r="L868" s="120"/>
      <c r="M868" s="122"/>
      <c r="N868" s="122"/>
      <c r="O868" s="122"/>
      <c r="P868" s="122"/>
      <c r="Q868" s="124"/>
      <c r="R868" s="124"/>
      <c r="S868" s="124"/>
      <c r="T868" s="124"/>
      <c r="U868" s="127"/>
      <c r="V868" s="127"/>
      <c r="W868" s="127"/>
      <c r="X868" s="127"/>
      <c r="Y868" s="364"/>
      <c r="Z868" s="364"/>
      <c r="AA868" s="364"/>
      <c r="AB868" s="364"/>
    </row>
    <row r="869" spans="2:28" ht="12.75" customHeight="1" x14ac:dyDescent="0.2">
      <c r="B869" s="120"/>
      <c r="C869" s="120"/>
      <c r="D869" s="120"/>
      <c r="E869" s="120"/>
      <c r="F869" s="120"/>
      <c r="G869" s="120"/>
      <c r="H869" s="120"/>
      <c r="I869" s="120"/>
      <c r="J869" s="120"/>
      <c r="K869" s="120"/>
      <c r="L869" s="120"/>
      <c r="M869" s="122"/>
      <c r="N869" s="122"/>
      <c r="O869" s="122"/>
      <c r="P869" s="122"/>
      <c r="Q869" s="124"/>
      <c r="R869" s="124"/>
      <c r="S869" s="124"/>
      <c r="T869" s="124"/>
      <c r="U869" s="127"/>
      <c r="V869" s="127"/>
      <c r="W869" s="127"/>
      <c r="X869" s="127"/>
      <c r="Y869" s="364"/>
      <c r="Z869" s="364"/>
      <c r="AA869" s="364"/>
      <c r="AB869" s="364"/>
    </row>
    <row r="870" spans="2:28" ht="12.75" customHeight="1" x14ac:dyDescent="0.2">
      <c r="B870" s="120"/>
      <c r="C870" s="120"/>
      <c r="D870" s="120"/>
      <c r="E870" s="120"/>
      <c r="F870" s="120"/>
      <c r="G870" s="120"/>
      <c r="H870" s="120"/>
      <c r="I870" s="120"/>
      <c r="J870" s="120"/>
      <c r="K870" s="120"/>
      <c r="L870" s="120"/>
      <c r="M870" s="122"/>
      <c r="N870" s="122"/>
      <c r="O870" s="122"/>
      <c r="P870" s="122"/>
      <c r="Q870" s="124"/>
      <c r="R870" s="124"/>
      <c r="S870" s="124"/>
      <c r="T870" s="124"/>
      <c r="U870" s="127"/>
      <c r="V870" s="127"/>
      <c r="W870" s="127"/>
      <c r="X870" s="127"/>
      <c r="Y870" s="364"/>
      <c r="Z870" s="364"/>
      <c r="AA870" s="364"/>
      <c r="AB870" s="364"/>
    </row>
    <row r="871" spans="2:28" ht="12.75" customHeight="1" x14ac:dyDescent="0.2">
      <c r="B871" s="120"/>
      <c r="C871" s="120"/>
      <c r="D871" s="120"/>
      <c r="E871" s="120"/>
      <c r="F871" s="120"/>
      <c r="G871" s="120"/>
      <c r="H871" s="120"/>
      <c r="I871" s="120"/>
      <c r="J871" s="120"/>
      <c r="K871" s="120"/>
      <c r="L871" s="120"/>
      <c r="M871" s="122"/>
      <c r="N871" s="122"/>
      <c r="O871" s="122"/>
      <c r="P871" s="122"/>
      <c r="Q871" s="124"/>
      <c r="R871" s="124"/>
      <c r="S871" s="124"/>
      <c r="T871" s="124"/>
      <c r="U871" s="127"/>
      <c r="V871" s="127"/>
      <c r="W871" s="127"/>
      <c r="X871" s="127"/>
      <c r="Y871" s="364"/>
      <c r="Z871" s="364"/>
      <c r="AA871" s="364"/>
      <c r="AB871" s="364"/>
    </row>
    <row r="872" spans="2:28" ht="12.75" customHeight="1" x14ac:dyDescent="0.2">
      <c r="B872" s="120"/>
      <c r="C872" s="120"/>
      <c r="D872" s="120"/>
      <c r="E872" s="120"/>
      <c r="F872" s="120"/>
      <c r="G872" s="120"/>
      <c r="H872" s="120"/>
      <c r="I872" s="120"/>
      <c r="J872" s="120"/>
      <c r="K872" s="120"/>
      <c r="L872" s="120"/>
      <c r="M872" s="122"/>
      <c r="N872" s="122"/>
      <c r="O872" s="122"/>
      <c r="P872" s="122"/>
      <c r="Q872" s="124"/>
      <c r="R872" s="124"/>
      <c r="S872" s="124"/>
      <c r="T872" s="124"/>
      <c r="U872" s="127"/>
      <c r="V872" s="127"/>
      <c r="W872" s="127"/>
      <c r="X872" s="127"/>
      <c r="Y872" s="364"/>
      <c r="Z872" s="364"/>
      <c r="AA872" s="364"/>
      <c r="AB872" s="364"/>
    </row>
    <row r="873" spans="2:28" ht="12.75" customHeight="1" x14ac:dyDescent="0.2">
      <c r="B873" s="120"/>
      <c r="C873" s="120"/>
      <c r="D873" s="120"/>
      <c r="E873" s="120"/>
      <c r="F873" s="120"/>
      <c r="G873" s="120"/>
      <c r="H873" s="120"/>
      <c r="I873" s="120"/>
      <c r="J873" s="120"/>
      <c r="K873" s="120"/>
      <c r="L873" s="120"/>
      <c r="M873" s="122"/>
      <c r="N873" s="122"/>
      <c r="O873" s="122"/>
      <c r="P873" s="122"/>
      <c r="Q873" s="124"/>
      <c r="R873" s="124"/>
      <c r="S873" s="124"/>
      <c r="T873" s="124"/>
      <c r="U873" s="127"/>
      <c r="V873" s="127"/>
      <c r="W873" s="127"/>
      <c r="X873" s="127"/>
      <c r="Y873" s="364"/>
      <c r="Z873" s="364"/>
      <c r="AA873" s="364"/>
      <c r="AB873" s="364"/>
    </row>
    <row r="874" spans="2:28" ht="12.75" customHeight="1" x14ac:dyDescent="0.2">
      <c r="B874" s="120"/>
      <c r="C874" s="120"/>
      <c r="D874" s="120"/>
      <c r="E874" s="120"/>
      <c r="F874" s="120"/>
      <c r="G874" s="120"/>
      <c r="H874" s="120"/>
      <c r="I874" s="120"/>
      <c r="J874" s="120"/>
      <c r="K874" s="120"/>
      <c r="L874" s="120"/>
      <c r="M874" s="122"/>
      <c r="N874" s="122"/>
      <c r="O874" s="122"/>
      <c r="P874" s="122"/>
      <c r="Q874" s="124"/>
      <c r="R874" s="124"/>
      <c r="S874" s="124"/>
      <c r="T874" s="124"/>
      <c r="U874" s="127"/>
      <c r="V874" s="127"/>
      <c r="W874" s="127"/>
      <c r="X874" s="127"/>
      <c r="Y874" s="364"/>
      <c r="Z874" s="364"/>
      <c r="AA874" s="364"/>
      <c r="AB874" s="364"/>
    </row>
    <row r="875" spans="2:28" ht="12.75" customHeight="1" x14ac:dyDescent="0.2">
      <c r="B875" s="120"/>
      <c r="C875" s="120"/>
      <c r="D875" s="120"/>
      <c r="E875" s="120"/>
      <c r="F875" s="120"/>
      <c r="G875" s="120"/>
      <c r="H875" s="120"/>
      <c r="I875" s="120"/>
      <c r="J875" s="120"/>
      <c r="K875" s="120"/>
      <c r="L875" s="120"/>
      <c r="M875" s="122"/>
      <c r="N875" s="122"/>
      <c r="O875" s="122"/>
      <c r="P875" s="122"/>
      <c r="Q875" s="124"/>
      <c r="R875" s="124"/>
      <c r="S875" s="124"/>
      <c r="T875" s="124"/>
      <c r="U875" s="127"/>
      <c r="V875" s="127"/>
      <c r="W875" s="127"/>
      <c r="X875" s="127"/>
      <c r="Y875" s="364"/>
      <c r="Z875" s="364"/>
      <c r="AA875" s="364"/>
      <c r="AB875" s="364"/>
    </row>
    <row r="876" spans="2:28" ht="12.75" customHeight="1" x14ac:dyDescent="0.2">
      <c r="B876" s="120"/>
      <c r="C876" s="120"/>
      <c r="D876" s="120"/>
      <c r="E876" s="120"/>
      <c r="F876" s="120"/>
      <c r="G876" s="120"/>
      <c r="H876" s="120"/>
      <c r="I876" s="120"/>
      <c r="J876" s="120"/>
      <c r="K876" s="120"/>
      <c r="L876" s="120"/>
      <c r="M876" s="122"/>
      <c r="N876" s="122"/>
      <c r="O876" s="122"/>
      <c r="P876" s="122"/>
      <c r="Q876" s="124"/>
      <c r="R876" s="124"/>
      <c r="S876" s="124"/>
      <c r="T876" s="124"/>
      <c r="U876" s="127"/>
      <c r="V876" s="127"/>
      <c r="W876" s="127"/>
      <c r="X876" s="127"/>
      <c r="Y876" s="364"/>
      <c r="Z876" s="364"/>
      <c r="AA876" s="364"/>
      <c r="AB876" s="364"/>
    </row>
    <row r="877" spans="2:28" ht="12.75" customHeight="1" x14ac:dyDescent="0.2">
      <c r="B877" s="120"/>
      <c r="C877" s="120"/>
      <c r="D877" s="120"/>
      <c r="E877" s="120"/>
      <c r="F877" s="120"/>
      <c r="G877" s="120"/>
      <c r="H877" s="120"/>
      <c r="I877" s="120"/>
      <c r="J877" s="120"/>
      <c r="K877" s="120"/>
      <c r="L877" s="120"/>
      <c r="M877" s="122"/>
      <c r="N877" s="122"/>
      <c r="O877" s="122"/>
      <c r="P877" s="122"/>
      <c r="Q877" s="124"/>
      <c r="R877" s="124"/>
      <c r="S877" s="124"/>
      <c r="T877" s="124"/>
      <c r="U877" s="127"/>
      <c r="V877" s="127"/>
      <c r="W877" s="127"/>
      <c r="X877" s="127"/>
      <c r="Y877" s="364"/>
      <c r="Z877" s="364"/>
      <c r="AA877" s="364"/>
      <c r="AB877" s="364"/>
    </row>
    <row r="878" spans="2:28" ht="12.75" customHeight="1" x14ac:dyDescent="0.2">
      <c r="B878" s="120"/>
      <c r="C878" s="120"/>
      <c r="D878" s="120"/>
      <c r="E878" s="120"/>
      <c r="F878" s="120"/>
      <c r="G878" s="120"/>
      <c r="H878" s="120"/>
      <c r="I878" s="120"/>
      <c r="J878" s="120"/>
      <c r="K878" s="120"/>
      <c r="L878" s="120"/>
      <c r="M878" s="122"/>
      <c r="N878" s="122"/>
      <c r="O878" s="122"/>
      <c r="P878" s="122"/>
      <c r="Q878" s="124"/>
      <c r="R878" s="124"/>
      <c r="S878" s="124"/>
      <c r="T878" s="124"/>
      <c r="U878" s="127"/>
      <c r="V878" s="127"/>
      <c r="W878" s="127"/>
      <c r="X878" s="127"/>
      <c r="Y878" s="364"/>
      <c r="Z878" s="364"/>
      <c r="AA878" s="364"/>
      <c r="AB878" s="364"/>
    </row>
    <row r="879" spans="2:28" ht="12.75" customHeight="1" x14ac:dyDescent="0.2">
      <c r="B879" s="120"/>
      <c r="C879" s="120"/>
      <c r="D879" s="120"/>
      <c r="E879" s="120"/>
      <c r="F879" s="120"/>
      <c r="G879" s="120"/>
      <c r="H879" s="120"/>
      <c r="I879" s="120"/>
      <c r="J879" s="120"/>
      <c r="K879" s="120"/>
      <c r="L879" s="120"/>
      <c r="M879" s="122"/>
      <c r="N879" s="122"/>
      <c r="O879" s="122"/>
      <c r="P879" s="122"/>
      <c r="Q879" s="124"/>
      <c r="R879" s="124"/>
      <c r="S879" s="124"/>
      <c r="T879" s="124"/>
      <c r="U879" s="127"/>
      <c r="V879" s="127"/>
      <c r="W879" s="127"/>
      <c r="X879" s="127"/>
      <c r="Y879" s="364"/>
      <c r="Z879" s="364"/>
      <c r="AA879" s="364"/>
      <c r="AB879" s="364"/>
    </row>
    <row r="880" spans="2:28" ht="12.75" customHeight="1" x14ac:dyDescent="0.2">
      <c r="B880" s="120"/>
      <c r="C880" s="120"/>
      <c r="D880" s="120"/>
      <c r="E880" s="120"/>
      <c r="F880" s="120"/>
      <c r="G880" s="120"/>
      <c r="H880" s="120"/>
      <c r="I880" s="120"/>
      <c r="J880" s="120"/>
      <c r="K880" s="120"/>
      <c r="L880" s="120"/>
      <c r="M880" s="122"/>
      <c r="N880" s="122"/>
      <c r="O880" s="122"/>
      <c r="P880" s="122"/>
      <c r="Q880" s="124"/>
      <c r="R880" s="124"/>
      <c r="S880" s="124"/>
      <c r="T880" s="124"/>
      <c r="U880" s="127"/>
      <c r="V880" s="127"/>
      <c r="W880" s="127"/>
      <c r="X880" s="127"/>
      <c r="Y880" s="364"/>
      <c r="Z880" s="364"/>
      <c r="AA880" s="364"/>
      <c r="AB880" s="364"/>
    </row>
    <row r="881" spans="2:28" ht="12.75" customHeight="1" x14ac:dyDescent="0.2">
      <c r="B881" s="120"/>
      <c r="C881" s="120"/>
      <c r="D881" s="120"/>
      <c r="E881" s="120"/>
      <c r="F881" s="120"/>
      <c r="G881" s="120"/>
      <c r="H881" s="120"/>
      <c r="I881" s="120"/>
      <c r="J881" s="120"/>
      <c r="K881" s="120"/>
      <c r="L881" s="120"/>
      <c r="M881" s="122"/>
      <c r="N881" s="122"/>
      <c r="O881" s="122"/>
      <c r="P881" s="122"/>
      <c r="Q881" s="124"/>
      <c r="R881" s="124"/>
      <c r="S881" s="124"/>
      <c r="T881" s="124"/>
      <c r="U881" s="127"/>
      <c r="V881" s="127"/>
      <c r="W881" s="127"/>
      <c r="X881" s="127"/>
      <c r="Y881" s="364"/>
      <c r="Z881" s="364"/>
      <c r="AA881" s="364"/>
      <c r="AB881" s="364"/>
    </row>
    <row r="882" spans="2:28" ht="12.75" customHeight="1" x14ac:dyDescent="0.2">
      <c r="B882" s="120"/>
      <c r="C882" s="120"/>
      <c r="D882" s="120"/>
      <c r="E882" s="120"/>
      <c r="F882" s="120"/>
      <c r="G882" s="120"/>
      <c r="H882" s="120"/>
      <c r="I882" s="120"/>
      <c r="J882" s="120"/>
      <c r="K882" s="120"/>
      <c r="L882" s="120"/>
      <c r="M882" s="122"/>
      <c r="N882" s="122"/>
      <c r="O882" s="122"/>
      <c r="P882" s="122"/>
      <c r="Q882" s="124"/>
      <c r="R882" s="124"/>
      <c r="S882" s="124"/>
      <c r="T882" s="124"/>
      <c r="U882" s="127"/>
      <c r="V882" s="127"/>
      <c r="W882" s="127"/>
      <c r="X882" s="127"/>
      <c r="Y882" s="364"/>
      <c r="Z882" s="364"/>
      <c r="AA882" s="364"/>
      <c r="AB882" s="364"/>
    </row>
    <row r="883" spans="2:28" ht="12.75" customHeight="1" x14ac:dyDescent="0.2">
      <c r="B883" s="120"/>
      <c r="C883" s="120"/>
      <c r="D883" s="120"/>
      <c r="E883" s="120"/>
      <c r="F883" s="120"/>
      <c r="G883" s="120"/>
      <c r="H883" s="120"/>
      <c r="I883" s="120"/>
      <c r="J883" s="120"/>
      <c r="K883" s="120"/>
      <c r="L883" s="120"/>
      <c r="M883" s="122"/>
      <c r="N883" s="122"/>
      <c r="O883" s="122"/>
      <c r="P883" s="122"/>
      <c r="Q883" s="124"/>
      <c r="R883" s="124"/>
      <c r="S883" s="124"/>
      <c r="T883" s="124"/>
      <c r="U883" s="127"/>
      <c r="V883" s="127"/>
      <c r="W883" s="127"/>
      <c r="X883" s="127"/>
      <c r="Y883" s="364"/>
      <c r="Z883" s="364"/>
      <c r="AA883" s="364"/>
      <c r="AB883" s="364"/>
    </row>
    <row r="884" spans="2:28" ht="12.75" customHeight="1" x14ac:dyDescent="0.2">
      <c r="B884" s="120"/>
      <c r="C884" s="120"/>
      <c r="D884" s="120"/>
      <c r="E884" s="120"/>
      <c r="F884" s="120"/>
      <c r="G884" s="120"/>
      <c r="H884" s="120"/>
      <c r="I884" s="120"/>
      <c r="J884" s="120"/>
      <c r="K884" s="120"/>
      <c r="L884" s="120"/>
      <c r="M884" s="122"/>
      <c r="N884" s="122"/>
      <c r="O884" s="122"/>
      <c r="P884" s="122"/>
      <c r="Q884" s="124"/>
      <c r="R884" s="124"/>
      <c r="S884" s="124"/>
      <c r="T884" s="124"/>
      <c r="U884" s="127"/>
      <c r="V884" s="127"/>
      <c r="W884" s="127"/>
      <c r="X884" s="127"/>
      <c r="Y884" s="364"/>
      <c r="Z884" s="364"/>
      <c r="AA884" s="364"/>
      <c r="AB884" s="364"/>
    </row>
    <row r="885" spans="2:28" ht="12.75" customHeight="1" x14ac:dyDescent="0.2">
      <c r="B885" s="120"/>
      <c r="C885" s="120"/>
      <c r="D885" s="120"/>
      <c r="E885" s="120"/>
      <c r="F885" s="120"/>
      <c r="G885" s="120"/>
      <c r="H885" s="120"/>
      <c r="I885" s="120"/>
      <c r="J885" s="120"/>
      <c r="K885" s="120"/>
      <c r="L885" s="120"/>
      <c r="M885" s="122"/>
      <c r="N885" s="122"/>
      <c r="O885" s="122"/>
      <c r="P885" s="122"/>
      <c r="Q885" s="124"/>
      <c r="R885" s="124"/>
      <c r="S885" s="124"/>
      <c r="T885" s="124"/>
      <c r="U885" s="127"/>
      <c r="V885" s="127"/>
      <c r="W885" s="127"/>
      <c r="X885" s="127"/>
      <c r="Y885" s="364"/>
      <c r="Z885" s="364"/>
      <c r="AA885" s="364"/>
      <c r="AB885" s="364"/>
    </row>
    <row r="886" spans="2:28" ht="12.75" customHeight="1" x14ac:dyDescent="0.2">
      <c r="B886" s="120"/>
      <c r="C886" s="120"/>
      <c r="D886" s="120"/>
      <c r="E886" s="120"/>
      <c r="F886" s="120"/>
      <c r="G886" s="120"/>
      <c r="H886" s="120"/>
      <c r="I886" s="120"/>
      <c r="J886" s="120"/>
      <c r="K886" s="120"/>
      <c r="L886" s="120"/>
      <c r="M886" s="122"/>
      <c r="N886" s="122"/>
      <c r="O886" s="122"/>
      <c r="P886" s="122"/>
      <c r="Q886" s="124"/>
      <c r="R886" s="124"/>
      <c r="S886" s="124"/>
      <c r="T886" s="124"/>
      <c r="U886" s="127"/>
      <c r="V886" s="127"/>
      <c r="W886" s="127"/>
      <c r="X886" s="127"/>
      <c r="Y886" s="364"/>
      <c r="Z886" s="364"/>
      <c r="AA886" s="364"/>
      <c r="AB886" s="364"/>
    </row>
    <row r="887" spans="2:28" ht="12.75" customHeight="1" x14ac:dyDescent="0.2">
      <c r="B887" s="120"/>
      <c r="C887" s="120"/>
      <c r="D887" s="120"/>
      <c r="E887" s="120"/>
      <c r="F887" s="120"/>
      <c r="G887" s="120"/>
      <c r="H887" s="120"/>
      <c r="I887" s="120"/>
      <c r="J887" s="120"/>
      <c r="K887" s="120"/>
      <c r="L887" s="120"/>
      <c r="M887" s="122"/>
      <c r="N887" s="122"/>
      <c r="O887" s="122"/>
      <c r="P887" s="122"/>
      <c r="Q887" s="124"/>
      <c r="R887" s="124"/>
      <c r="S887" s="124"/>
      <c r="T887" s="124"/>
      <c r="U887" s="127"/>
      <c r="V887" s="127"/>
      <c r="W887" s="127"/>
      <c r="X887" s="127"/>
      <c r="Y887" s="364"/>
      <c r="Z887" s="364"/>
      <c r="AA887" s="364"/>
      <c r="AB887" s="364"/>
    </row>
    <row r="888" spans="2:28" ht="12.75" customHeight="1" x14ac:dyDescent="0.2">
      <c r="B888" s="120"/>
      <c r="C888" s="120"/>
      <c r="D888" s="120"/>
      <c r="E888" s="120"/>
      <c r="F888" s="120"/>
      <c r="G888" s="120"/>
      <c r="H888" s="120"/>
      <c r="I888" s="120"/>
      <c r="J888" s="120"/>
      <c r="K888" s="120"/>
      <c r="L888" s="120"/>
      <c r="M888" s="122"/>
      <c r="N888" s="122"/>
      <c r="O888" s="122"/>
      <c r="P888" s="122"/>
      <c r="Q888" s="124"/>
      <c r="R888" s="124"/>
      <c r="S888" s="124"/>
      <c r="T888" s="124"/>
      <c r="U888" s="127"/>
      <c r="V888" s="127"/>
      <c r="W888" s="127"/>
      <c r="X888" s="127"/>
      <c r="Y888" s="364"/>
      <c r="Z888" s="364"/>
      <c r="AA888" s="364"/>
      <c r="AB888" s="364"/>
    </row>
    <row r="889" spans="2:28" ht="12.75" customHeight="1" x14ac:dyDescent="0.2">
      <c r="B889" s="120"/>
      <c r="C889" s="120"/>
      <c r="D889" s="120"/>
      <c r="E889" s="120"/>
      <c r="F889" s="120"/>
      <c r="G889" s="120"/>
      <c r="H889" s="120"/>
      <c r="I889" s="120"/>
      <c r="J889" s="120"/>
      <c r="K889" s="120"/>
      <c r="L889" s="120"/>
      <c r="M889" s="122"/>
      <c r="N889" s="122"/>
      <c r="O889" s="122"/>
      <c r="P889" s="122"/>
      <c r="Q889" s="124"/>
      <c r="R889" s="124"/>
      <c r="S889" s="124"/>
      <c r="T889" s="124"/>
      <c r="U889" s="127"/>
      <c r="V889" s="127"/>
      <c r="W889" s="127"/>
      <c r="X889" s="127"/>
      <c r="Y889" s="364"/>
      <c r="Z889" s="364"/>
      <c r="AA889" s="364"/>
      <c r="AB889" s="364"/>
    </row>
    <row r="890" spans="2:28" ht="12.75" customHeight="1" x14ac:dyDescent="0.2">
      <c r="B890" s="120"/>
      <c r="C890" s="120"/>
      <c r="D890" s="120"/>
      <c r="E890" s="120"/>
      <c r="F890" s="120"/>
      <c r="G890" s="120"/>
      <c r="H890" s="120"/>
      <c r="I890" s="120"/>
      <c r="J890" s="120"/>
      <c r="K890" s="120"/>
      <c r="L890" s="120"/>
      <c r="M890" s="122"/>
      <c r="N890" s="122"/>
      <c r="O890" s="122"/>
      <c r="P890" s="122"/>
      <c r="Q890" s="124"/>
      <c r="R890" s="124"/>
      <c r="S890" s="124"/>
      <c r="T890" s="124"/>
      <c r="U890" s="127"/>
      <c r="V890" s="127"/>
      <c r="W890" s="127"/>
      <c r="X890" s="127"/>
      <c r="Y890" s="364"/>
      <c r="Z890" s="364"/>
      <c r="AA890" s="364"/>
      <c r="AB890" s="364"/>
    </row>
    <row r="891" spans="2:28" ht="12.75" customHeight="1" x14ac:dyDescent="0.2">
      <c r="B891" s="120"/>
      <c r="C891" s="120"/>
      <c r="D891" s="120"/>
      <c r="E891" s="120"/>
      <c r="F891" s="120"/>
      <c r="G891" s="120"/>
      <c r="H891" s="120"/>
      <c r="I891" s="120"/>
      <c r="J891" s="120"/>
      <c r="K891" s="120"/>
      <c r="L891" s="120"/>
      <c r="M891" s="122"/>
      <c r="N891" s="122"/>
      <c r="O891" s="122"/>
      <c r="P891" s="122"/>
      <c r="Q891" s="124"/>
      <c r="R891" s="124"/>
      <c r="S891" s="124"/>
      <c r="T891" s="124"/>
      <c r="U891" s="127"/>
      <c r="V891" s="127"/>
      <c r="W891" s="127"/>
      <c r="X891" s="127"/>
      <c r="Y891" s="364"/>
      <c r="Z891" s="364"/>
      <c r="AA891" s="364"/>
      <c r="AB891" s="364"/>
    </row>
    <row r="892" spans="2:28" ht="12.75" customHeight="1" x14ac:dyDescent="0.2">
      <c r="B892" s="120"/>
      <c r="C892" s="120"/>
      <c r="D892" s="120"/>
      <c r="E892" s="120"/>
      <c r="F892" s="120"/>
      <c r="G892" s="120"/>
      <c r="H892" s="120"/>
      <c r="I892" s="120"/>
      <c r="J892" s="120"/>
      <c r="K892" s="120"/>
      <c r="L892" s="120"/>
      <c r="M892" s="122"/>
      <c r="N892" s="122"/>
      <c r="O892" s="122"/>
      <c r="P892" s="122"/>
      <c r="Q892" s="124"/>
      <c r="R892" s="124"/>
      <c r="S892" s="124"/>
      <c r="T892" s="124"/>
      <c r="U892" s="127"/>
      <c r="V892" s="127"/>
      <c r="W892" s="127"/>
      <c r="X892" s="127"/>
      <c r="Y892" s="364"/>
      <c r="Z892" s="364"/>
      <c r="AA892" s="364"/>
      <c r="AB892" s="364"/>
    </row>
    <row r="893" spans="2:28" ht="12.75" customHeight="1" x14ac:dyDescent="0.2">
      <c r="B893" s="120"/>
      <c r="C893" s="120"/>
      <c r="D893" s="120"/>
      <c r="E893" s="120"/>
      <c r="F893" s="120"/>
      <c r="G893" s="120"/>
      <c r="H893" s="120"/>
      <c r="I893" s="120"/>
      <c r="J893" s="120"/>
      <c r="K893" s="120"/>
      <c r="L893" s="120"/>
      <c r="M893" s="122"/>
      <c r="N893" s="122"/>
      <c r="O893" s="122"/>
      <c r="P893" s="122"/>
      <c r="Q893" s="124"/>
      <c r="R893" s="124"/>
      <c r="S893" s="124"/>
      <c r="T893" s="124"/>
      <c r="U893" s="127"/>
      <c r="V893" s="127"/>
      <c r="W893" s="127"/>
      <c r="X893" s="127"/>
      <c r="Y893" s="364"/>
      <c r="Z893" s="364"/>
      <c r="AA893" s="364"/>
      <c r="AB893" s="364"/>
    </row>
    <row r="894" spans="2:28" ht="12.75" customHeight="1" x14ac:dyDescent="0.2">
      <c r="B894" s="120"/>
      <c r="C894" s="120"/>
      <c r="D894" s="120"/>
      <c r="E894" s="120"/>
      <c r="F894" s="120"/>
      <c r="G894" s="120"/>
      <c r="H894" s="120"/>
      <c r="I894" s="120"/>
      <c r="J894" s="120"/>
      <c r="K894" s="120"/>
      <c r="L894" s="120"/>
      <c r="M894" s="122"/>
      <c r="N894" s="122"/>
      <c r="O894" s="122"/>
      <c r="P894" s="122"/>
      <c r="Q894" s="124"/>
      <c r="R894" s="124"/>
      <c r="S894" s="124"/>
      <c r="T894" s="124"/>
      <c r="U894" s="127"/>
      <c r="V894" s="127"/>
      <c r="W894" s="127"/>
      <c r="X894" s="127"/>
      <c r="Y894" s="364"/>
      <c r="Z894" s="364"/>
      <c r="AA894" s="364"/>
      <c r="AB894" s="364"/>
    </row>
    <row r="895" spans="2:28" ht="12.75" customHeight="1" x14ac:dyDescent="0.2">
      <c r="B895" s="120"/>
      <c r="C895" s="120"/>
      <c r="D895" s="120"/>
      <c r="E895" s="120"/>
      <c r="F895" s="120"/>
      <c r="G895" s="120"/>
      <c r="H895" s="120"/>
      <c r="I895" s="120"/>
      <c r="J895" s="120"/>
      <c r="K895" s="120"/>
      <c r="L895" s="120"/>
      <c r="M895" s="122"/>
      <c r="N895" s="122"/>
      <c r="O895" s="122"/>
      <c r="P895" s="122"/>
      <c r="Q895" s="124"/>
      <c r="R895" s="124"/>
      <c r="S895" s="124"/>
      <c r="T895" s="124"/>
      <c r="U895" s="127"/>
      <c r="V895" s="127"/>
      <c r="W895" s="127"/>
      <c r="X895" s="127"/>
      <c r="Y895" s="364"/>
      <c r="Z895" s="364"/>
      <c r="AA895" s="364"/>
      <c r="AB895" s="364"/>
    </row>
    <row r="896" spans="2:28" ht="12.75" customHeight="1" x14ac:dyDescent="0.2">
      <c r="B896" s="120"/>
      <c r="C896" s="120"/>
      <c r="D896" s="120"/>
      <c r="E896" s="120"/>
      <c r="F896" s="120"/>
      <c r="G896" s="120"/>
      <c r="H896" s="120"/>
      <c r="I896" s="120"/>
      <c r="J896" s="120"/>
      <c r="K896" s="120"/>
      <c r="L896" s="120"/>
      <c r="M896" s="122"/>
      <c r="N896" s="122"/>
      <c r="O896" s="122"/>
      <c r="P896" s="122"/>
      <c r="Q896" s="124"/>
      <c r="R896" s="124"/>
      <c r="S896" s="124"/>
      <c r="T896" s="124"/>
      <c r="U896" s="127"/>
      <c r="V896" s="127"/>
      <c r="W896" s="127"/>
      <c r="X896" s="127"/>
      <c r="Y896" s="364"/>
      <c r="Z896" s="364"/>
      <c r="AA896" s="364"/>
      <c r="AB896" s="364"/>
    </row>
    <row r="897" spans="2:28" ht="12.75" customHeight="1" x14ac:dyDescent="0.2">
      <c r="B897" s="120"/>
      <c r="C897" s="120"/>
      <c r="D897" s="120"/>
      <c r="E897" s="120"/>
      <c r="F897" s="120"/>
      <c r="G897" s="120"/>
      <c r="H897" s="120"/>
      <c r="I897" s="120"/>
      <c r="J897" s="120"/>
      <c r="K897" s="120"/>
      <c r="L897" s="120"/>
      <c r="M897" s="122"/>
      <c r="N897" s="122"/>
      <c r="O897" s="122"/>
      <c r="P897" s="122"/>
      <c r="Q897" s="124"/>
      <c r="R897" s="124"/>
      <c r="S897" s="124"/>
      <c r="T897" s="124"/>
      <c r="U897" s="127"/>
      <c r="V897" s="127"/>
      <c r="W897" s="127"/>
      <c r="X897" s="127"/>
      <c r="Y897" s="364"/>
      <c r="Z897" s="364"/>
      <c r="AA897" s="364"/>
      <c r="AB897" s="364"/>
    </row>
    <row r="898" spans="2:28" ht="12.75" customHeight="1" x14ac:dyDescent="0.2">
      <c r="B898" s="120"/>
      <c r="C898" s="120"/>
      <c r="D898" s="120"/>
      <c r="E898" s="120"/>
      <c r="F898" s="120"/>
      <c r="G898" s="120"/>
      <c r="H898" s="120"/>
      <c r="I898" s="120"/>
      <c r="J898" s="120"/>
      <c r="K898" s="120"/>
      <c r="L898" s="120"/>
      <c r="M898" s="122"/>
      <c r="N898" s="122"/>
      <c r="O898" s="122"/>
      <c r="P898" s="122"/>
      <c r="Q898" s="124"/>
      <c r="R898" s="124"/>
      <c r="S898" s="124"/>
      <c r="T898" s="124"/>
      <c r="U898" s="127"/>
      <c r="V898" s="127"/>
      <c r="W898" s="127"/>
      <c r="X898" s="127"/>
      <c r="Y898" s="364"/>
      <c r="Z898" s="364"/>
      <c r="AA898" s="364"/>
      <c r="AB898" s="364"/>
    </row>
    <row r="899" spans="2:28" ht="12.75" customHeight="1" x14ac:dyDescent="0.2">
      <c r="B899" s="120"/>
      <c r="C899" s="120"/>
      <c r="D899" s="120"/>
      <c r="E899" s="120"/>
      <c r="F899" s="120"/>
      <c r="G899" s="120"/>
      <c r="H899" s="120"/>
      <c r="I899" s="120"/>
      <c r="J899" s="120"/>
      <c r="K899" s="120"/>
      <c r="L899" s="120"/>
      <c r="M899" s="122"/>
      <c r="N899" s="122"/>
      <c r="O899" s="122"/>
      <c r="P899" s="122"/>
      <c r="Q899" s="124"/>
      <c r="R899" s="124"/>
      <c r="S899" s="124"/>
      <c r="T899" s="124"/>
      <c r="U899" s="127"/>
      <c r="V899" s="127"/>
      <c r="W899" s="127"/>
      <c r="X899" s="127"/>
      <c r="Y899" s="364"/>
      <c r="Z899" s="364"/>
      <c r="AA899" s="364"/>
      <c r="AB899" s="364"/>
    </row>
    <row r="900" spans="2:28" ht="12.75" customHeight="1" x14ac:dyDescent="0.2">
      <c r="B900" s="120"/>
      <c r="C900" s="120"/>
      <c r="D900" s="120"/>
      <c r="E900" s="120"/>
      <c r="F900" s="120"/>
      <c r="G900" s="120"/>
      <c r="H900" s="120"/>
      <c r="I900" s="120"/>
      <c r="J900" s="120"/>
      <c r="K900" s="120"/>
      <c r="L900" s="120"/>
      <c r="M900" s="122"/>
      <c r="N900" s="122"/>
      <c r="O900" s="122"/>
      <c r="P900" s="122"/>
      <c r="Q900" s="124"/>
      <c r="R900" s="124"/>
      <c r="S900" s="124"/>
      <c r="T900" s="124"/>
      <c r="U900" s="127"/>
      <c r="V900" s="127"/>
      <c r="W900" s="127"/>
      <c r="X900" s="127"/>
      <c r="Y900" s="364"/>
      <c r="Z900" s="364"/>
      <c r="AA900" s="364"/>
      <c r="AB900" s="364"/>
    </row>
    <row r="901" spans="2:28" ht="12.75" customHeight="1" x14ac:dyDescent="0.2">
      <c r="B901" s="120"/>
      <c r="C901" s="120"/>
      <c r="D901" s="120"/>
      <c r="E901" s="120"/>
      <c r="F901" s="120"/>
      <c r="G901" s="120"/>
      <c r="H901" s="120"/>
      <c r="I901" s="120"/>
      <c r="J901" s="120"/>
      <c r="K901" s="120"/>
      <c r="L901" s="120"/>
      <c r="M901" s="122"/>
      <c r="N901" s="122"/>
      <c r="O901" s="122"/>
      <c r="P901" s="122"/>
      <c r="Q901" s="124"/>
      <c r="R901" s="124"/>
      <c r="S901" s="124"/>
      <c r="T901" s="124"/>
      <c r="U901" s="127"/>
      <c r="V901" s="127"/>
      <c r="W901" s="127"/>
      <c r="X901" s="127"/>
      <c r="Y901" s="364"/>
      <c r="Z901" s="364"/>
      <c r="AA901" s="364"/>
      <c r="AB901" s="364"/>
    </row>
    <row r="902" spans="2:28" ht="12.75" customHeight="1" x14ac:dyDescent="0.2">
      <c r="B902" s="120"/>
      <c r="C902" s="120"/>
      <c r="D902" s="120"/>
      <c r="E902" s="120"/>
      <c r="F902" s="120"/>
      <c r="G902" s="120"/>
      <c r="H902" s="120"/>
      <c r="I902" s="120"/>
      <c r="J902" s="120"/>
      <c r="K902" s="120"/>
      <c r="L902" s="120"/>
      <c r="M902" s="122"/>
      <c r="N902" s="122"/>
      <c r="O902" s="122"/>
      <c r="P902" s="122"/>
      <c r="Q902" s="124"/>
      <c r="R902" s="124"/>
      <c r="S902" s="124"/>
      <c r="T902" s="124"/>
      <c r="U902" s="127"/>
      <c r="V902" s="127"/>
      <c r="W902" s="127"/>
      <c r="X902" s="127"/>
      <c r="Y902" s="364"/>
      <c r="Z902" s="364"/>
      <c r="AA902" s="364"/>
      <c r="AB902" s="364"/>
    </row>
    <row r="903" spans="2:28" ht="12.75" customHeight="1" x14ac:dyDescent="0.2">
      <c r="B903" s="120"/>
      <c r="C903" s="120"/>
      <c r="D903" s="120"/>
      <c r="E903" s="120"/>
      <c r="F903" s="120"/>
      <c r="G903" s="120"/>
      <c r="H903" s="120"/>
      <c r="I903" s="120"/>
      <c r="J903" s="120"/>
      <c r="K903" s="120"/>
      <c r="L903" s="120"/>
      <c r="M903" s="122"/>
      <c r="N903" s="122"/>
      <c r="O903" s="122"/>
      <c r="P903" s="122"/>
      <c r="Q903" s="124"/>
      <c r="R903" s="124"/>
      <c r="S903" s="124"/>
      <c r="T903" s="124"/>
      <c r="U903" s="127"/>
      <c r="V903" s="127"/>
      <c r="W903" s="127"/>
      <c r="X903" s="127"/>
      <c r="Y903" s="364"/>
      <c r="Z903" s="364"/>
      <c r="AA903" s="364"/>
      <c r="AB903" s="364"/>
    </row>
    <row r="904" spans="2:28" ht="12.75" customHeight="1" x14ac:dyDescent="0.2">
      <c r="B904" s="120"/>
      <c r="C904" s="120"/>
      <c r="D904" s="120"/>
      <c r="E904" s="120"/>
      <c r="F904" s="120"/>
      <c r="G904" s="120"/>
      <c r="H904" s="120"/>
      <c r="I904" s="120"/>
      <c r="J904" s="120"/>
      <c r="K904" s="120"/>
      <c r="L904" s="120"/>
      <c r="M904" s="122"/>
      <c r="N904" s="122"/>
      <c r="O904" s="122"/>
      <c r="P904" s="122"/>
      <c r="Q904" s="124"/>
      <c r="R904" s="124"/>
      <c r="S904" s="124"/>
      <c r="T904" s="124"/>
      <c r="U904" s="127"/>
      <c r="V904" s="127"/>
      <c r="W904" s="127"/>
      <c r="X904" s="127"/>
      <c r="Y904" s="364"/>
      <c r="Z904" s="364"/>
      <c r="AA904" s="364"/>
      <c r="AB904" s="364"/>
    </row>
    <row r="905" spans="2:28" ht="12.75" customHeight="1" x14ac:dyDescent="0.2">
      <c r="B905" s="120"/>
      <c r="C905" s="120"/>
      <c r="D905" s="120"/>
      <c r="E905" s="120"/>
      <c r="F905" s="120"/>
      <c r="G905" s="120"/>
      <c r="H905" s="120"/>
      <c r="I905" s="120"/>
      <c r="J905" s="120"/>
      <c r="K905" s="120"/>
      <c r="L905" s="120"/>
      <c r="M905" s="122"/>
      <c r="N905" s="122"/>
      <c r="O905" s="122"/>
      <c r="P905" s="122"/>
      <c r="Q905" s="124"/>
      <c r="R905" s="124"/>
      <c r="S905" s="124"/>
      <c r="T905" s="124"/>
      <c r="U905" s="127"/>
      <c r="V905" s="127"/>
      <c r="W905" s="127"/>
      <c r="X905" s="127"/>
      <c r="Y905" s="364"/>
      <c r="Z905" s="364"/>
      <c r="AA905" s="364"/>
      <c r="AB905" s="364"/>
    </row>
    <row r="906" spans="2:28" ht="12.75" customHeight="1" x14ac:dyDescent="0.2">
      <c r="B906" s="120"/>
      <c r="C906" s="120"/>
      <c r="D906" s="120"/>
      <c r="E906" s="120"/>
      <c r="F906" s="120"/>
      <c r="G906" s="120"/>
      <c r="H906" s="120"/>
      <c r="I906" s="120"/>
      <c r="J906" s="120"/>
      <c r="K906" s="120"/>
      <c r="L906" s="120"/>
      <c r="M906" s="122"/>
      <c r="N906" s="122"/>
      <c r="O906" s="122"/>
      <c r="P906" s="122"/>
      <c r="Q906" s="124"/>
      <c r="R906" s="124"/>
      <c r="S906" s="124"/>
      <c r="T906" s="124"/>
      <c r="U906" s="127"/>
      <c r="V906" s="127"/>
      <c r="W906" s="127"/>
      <c r="X906" s="127"/>
      <c r="Y906" s="364"/>
      <c r="Z906" s="364"/>
      <c r="AA906" s="364"/>
      <c r="AB906" s="364"/>
    </row>
    <row r="907" spans="2:28" ht="12.75" customHeight="1" x14ac:dyDescent="0.2">
      <c r="B907" s="120"/>
      <c r="C907" s="120"/>
      <c r="D907" s="120"/>
      <c r="E907" s="120"/>
      <c r="F907" s="120"/>
      <c r="G907" s="120"/>
      <c r="H907" s="120"/>
      <c r="I907" s="120"/>
      <c r="J907" s="120"/>
      <c r="K907" s="120"/>
      <c r="L907" s="120"/>
      <c r="M907" s="122"/>
      <c r="N907" s="122"/>
      <c r="O907" s="122"/>
      <c r="P907" s="122"/>
      <c r="Q907" s="124"/>
      <c r="R907" s="124"/>
      <c r="S907" s="124"/>
      <c r="T907" s="124"/>
      <c r="U907" s="127"/>
      <c r="V907" s="127"/>
      <c r="W907" s="127"/>
      <c r="X907" s="127"/>
      <c r="Y907" s="364"/>
      <c r="Z907" s="364"/>
      <c r="AA907" s="364"/>
      <c r="AB907" s="364"/>
    </row>
    <row r="908" spans="2:28" ht="12.75" customHeight="1" x14ac:dyDescent="0.2">
      <c r="B908" s="120"/>
      <c r="C908" s="120"/>
      <c r="D908" s="120"/>
      <c r="E908" s="120"/>
      <c r="F908" s="120"/>
      <c r="G908" s="120"/>
      <c r="H908" s="120"/>
      <c r="I908" s="120"/>
      <c r="J908" s="120"/>
      <c r="K908" s="120"/>
      <c r="L908" s="120"/>
      <c r="M908" s="122"/>
      <c r="N908" s="122"/>
      <c r="O908" s="122"/>
      <c r="P908" s="122"/>
      <c r="Q908" s="124"/>
      <c r="R908" s="124"/>
      <c r="S908" s="124"/>
      <c r="T908" s="124"/>
      <c r="U908" s="127"/>
      <c r="V908" s="127"/>
      <c r="W908" s="127"/>
      <c r="X908" s="127"/>
      <c r="Y908" s="364"/>
      <c r="Z908" s="364"/>
      <c r="AA908" s="364"/>
      <c r="AB908" s="364"/>
    </row>
    <row r="909" spans="2:28" ht="12.75" customHeight="1" x14ac:dyDescent="0.2">
      <c r="B909" s="120"/>
      <c r="C909" s="120"/>
      <c r="D909" s="120"/>
      <c r="E909" s="120"/>
      <c r="F909" s="120"/>
      <c r="G909" s="120"/>
      <c r="H909" s="120"/>
      <c r="I909" s="120"/>
      <c r="J909" s="120"/>
      <c r="K909" s="120"/>
      <c r="L909" s="120"/>
      <c r="M909" s="122"/>
      <c r="N909" s="122"/>
      <c r="O909" s="122"/>
      <c r="P909" s="122"/>
      <c r="Q909" s="124"/>
      <c r="R909" s="124"/>
      <c r="S909" s="124"/>
      <c r="T909" s="124"/>
      <c r="U909" s="127"/>
      <c r="V909" s="127"/>
      <c r="W909" s="127"/>
      <c r="X909" s="127"/>
      <c r="Y909" s="364"/>
      <c r="Z909" s="364"/>
      <c r="AA909" s="364"/>
      <c r="AB909" s="364"/>
    </row>
    <row r="910" spans="2:28" ht="12.75" customHeight="1" x14ac:dyDescent="0.2">
      <c r="B910" s="120"/>
      <c r="C910" s="120"/>
      <c r="D910" s="120"/>
      <c r="E910" s="120"/>
      <c r="F910" s="120"/>
      <c r="G910" s="120"/>
      <c r="H910" s="120"/>
      <c r="I910" s="120"/>
      <c r="J910" s="120"/>
      <c r="K910" s="120"/>
      <c r="L910" s="120"/>
      <c r="M910" s="122"/>
      <c r="N910" s="122"/>
      <c r="O910" s="122"/>
      <c r="P910" s="122"/>
      <c r="Q910" s="124"/>
      <c r="R910" s="124"/>
      <c r="S910" s="124"/>
      <c r="T910" s="124"/>
      <c r="U910" s="127"/>
      <c r="V910" s="127"/>
      <c r="W910" s="127"/>
      <c r="X910" s="127"/>
      <c r="Y910" s="364"/>
      <c r="Z910" s="364"/>
      <c r="AA910" s="364"/>
      <c r="AB910" s="364"/>
    </row>
    <row r="911" spans="2:28" ht="12.75" customHeight="1" x14ac:dyDescent="0.2">
      <c r="B911" s="120"/>
      <c r="C911" s="120"/>
      <c r="D911" s="120"/>
      <c r="E911" s="120"/>
      <c r="F911" s="120"/>
      <c r="G911" s="120"/>
      <c r="H911" s="120"/>
      <c r="I911" s="120"/>
      <c r="J911" s="120"/>
      <c r="K911" s="120"/>
      <c r="L911" s="120"/>
      <c r="M911" s="122"/>
      <c r="N911" s="122"/>
      <c r="O911" s="122"/>
      <c r="P911" s="122"/>
      <c r="Q911" s="124"/>
      <c r="R911" s="124"/>
      <c r="S911" s="124"/>
      <c r="T911" s="124"/>
      <c r="U911" s="127"/>
      <c r="V911" s="127"/>
      <c r="W911" s="127"/>
      <c r="X911" s="127"/>
      <c r="Y911" s="364"/>
      <c r="Z911" s="364"/>
      <c r="AA911" s="364"/>
      <c r="AB911" s="364"/>
    </row>
    <row r="912" spans="2:28" ht="12.75" customHeight="1" x14ac:dyDescent="0.2">
      <c r="B912" s="120"/>
      <c r="C912" s="120"/>
      <c r="D912" s="120"/>
      <c r="E912" s="120"/>
      <c r="F912" s="120"/>
      <c r="G912" s="120"/>
      <c r="H912" s="120"/>
      <c r="I912" s="120"/>
      <c r="J912" s="120"/>
      <c r="K912" s="120"/>
      <c r="L912" s="120"/>
      <c r="M912" s="122"/>
      <c r="N912" s="122"/>
      <c r="O912" s="122"/>
      <c r="P912" s="122"/>
      <c r="Q912" s="124"/>
      <c r="R912" s="124"/>
      <c r="S912" s="124"/>
      <c r="T912" s="124"/>
      <c r="U912" s="127"/>
      <c r="V912" s="127"/>
      <c r="W912" s="127"/>
      <c r="X912" s="127"/>
      <c r="Y912" s="364"/>
      <c r="Z912" s="364"/>
      <c r="AA912" s="364"/>
      <c r="AB912" s="364"/>
    </row>
    <row r="913" spans="2:28" ht="12.75" customHeight="1" x14ac:dyDescent="0.2">
      <c r="B913" s="120"/>
      <c r="C913" s="120"/>
      <c r="D913" s="120"/>
      <c r="E913" s="120"/>
      <c r="F913" s="120"/>
      <c r="G913" s="120"/>
      <c r="H913" s="120"/>
      <c r="I913" s="120"/>
      <c r="J913" s="120"/>
      <c r="K913" s="120"/>
      <c r="L913" s="120"/>
      <c r="M913" s="122"/>
      <c r="N913" s="122"/>
      <c r="O913" s="122"/>
      <c r="P913" s="122"/>
      <c r="Q913" s="124"/>
      <c r="R913" s="124"/>
      <c r="S913" s="124"/>
      <c r="T913" s="124"/>
      <c r="U913" s="127"/>
      <c r="V913" s="127"/>
      <c r="W913" s="127"/>
      <c r="X913" s="127"/>
      <c r="Y913" s="364"/>
      <c r="Z913" s="364"/>
      <c r="AA913" s="364"/>
      <c r="AB913" s="364"/>
    </row>
    <row r="914" spans="2:28" ht="12.75" customHeight="1" x14ac:dyDescent="0.2">
      <c r="B914" s="120"/>
      <c r="C914" s="120"/>
      <c r="D914" s="120"/>
      <c r="E914" s="120"/>
      <c r="F914" s="120"/>
      <c r="G914" s="120"/>
      <c r="H914" s="120"/>
      <c r="I914" s="120"/>
      <c r="J914" s="120"/>
      <c r="K914" s="120"/>
      <c r="L914" s="120"/>
      <c r="M914" s="122"/>
      <c r="N914" s="122"/>
      <c r="O914" s="122"/>
      <c r="P914" s="122"/>
      <c r="Q914" s="124"/>
      <c r="R914" s="124"/>
      <c r="S914" s="124"/>
      <c r="T914" s="124"/>
      <c r="U914" s="127"/>
      <c r="V914" s="127"/>
      <c r="W914" s="127"/>
      <c r="X914" s="127"/>
      <c r="Y914" s="364"/>
      <c r="Z914" s="364"/>
      <c r="AA914" s="364"/>
      <c r="AB914" s="364"/>
    </row>
    <row r="915" spans="2:28" ht="12.75" customHeight="1" x14ac:dyDescent="0.2">
      <c r="B915" s="120"/>
      <c r="C915" s="120"/>
      <c r="D915" s="120"/>
      <c r="E915" s="120"/>
      <c r="F915" s="120"/>
      <c r="G915" s="120"/>
      <c r="H915" s="120"/>
      <c r="I915" s="120"/>
      <c r="J915" s="120"/>
      <c r="K915" s="120"/>
      <c r="L915" s="120"/>
      <c r="M915" s="122"/>
      <c r="N915" s="122"/>
      <c r="O915" s="122"/>
      <c r="P915" s="122"/>
      <c r="Q915" s="124"/>
      <c r="R915" s="124"/>
      <c r="S915" s="124"/>
      <c r="T915" s="124"/>
      <c r="U915" s="127"/>
      <c r="V915" s="127"/>
      <c r="W915" s="127"/>
      <c r="X915" s="127"/>
      <c r="Y915" s="364"/>
      <c r="Z915" s="364"/>
      <c r="AA915" s="364"/>
      <c r="AB915" s="364"/>
    </row>
    <row r="916" spans="2:28" ht="12.75" customHeight="1" x14ac:dyDescent="0.2">
      <c r="B916" s="120"/>
      <c r="C916" s="120"/>
      <c r="D916" s="120"/>
      <c r="E916" s="120"/>
      <c r="F916" s="120"/>
      <c r="G916" s="120"/>
      <c r="H916" s="120"/>
      <c r="I916" s="120"/>
      <c r="J916" s="120"/>
      <c r="K916" s="120"/>
      <c r="L916" s="120"/>
      <c r="M916" s="122"/>
      <c r="N916" s="122"/>
      <c r="O916" s="122"/>
      <c r="P916" s="122"/>
      <c r="Q916" s="124"/>
      <c r="R916" s="124"/>
      <c r="S916" s="124"/>
      <c r="T916" s="124"/>
      <c r="U916" s="127"/>
      <c r="V916" s="127"/>
      <c r="W916" s="127"/>
      <c r="X916" s="127"/>
      <c r="Y916" s="364"/>
      <c r="Z916" s="364"/>
      <c r="AA916" s="364"/>
      <c r="AB916" s="364"/>
    </row>
    <row r="917" spans="2:28" ht="12.75" customHeight="1" x14ac:dyDescent="0.2">
      <c r="B917" s="120"/>
      <c r="C917" s="120"/>
      <c r="D917" s="120"/>
      <c r="E917" s="120"/>
      <c r="F917" s="120"/>
      <c r="G917" s="120"/>
      <c r="H917" s="120"/>
      <c r="I917" s="120"/>
      <c r="J917" s="120"/>
      <c r="K917" s="120"/>
      <c r="L917" s="120"/>
      <c r="M917" s="122"/>
      <c r="N917" s="122"/>
      <c r="O917" s="122"/>
      <c r="P917" s="122"/>
      <c r="Q917" s="124"/>
      <c r="R917" s="124"/>
      <c r="S917" s="124"/>
      <c r="T917" s="124"/>
      <c r="U917" s="127"/>
      <c r="V917" s="127"/>
      <c r="W917" s="127"/>
      <c r="X917" s="127"/>
      <c r="Y917" s="364"/>
      <c r="Z917" s="364"/>
      <c r="AA917" s="364"/>
      <c r="AB917" s="364"/>
    </row>
    <row r="918" spans="2:28" ht="12.75" customHeight="1" x14ac:dyDescent="0.2">
      <c r="B918" s="120"/>
      <c r="C918" s="120"/>
      <c r="D918" s="120"/>
      <c r="E918" s="120"/>
      <c r="F918" s="120"/>
      <c r="G918" s="120"/>
      <c r="H918" s="120"/>
      <c r="I918" s="120"/>
      <c r="J918" s="120"/>
      <c r="K918" s="120"/>
      <c r="L918" s="120"/>
      <c r="M918" s="122"/>
      <c r="N918" s="122"/>
      <c r="O918" s="122"/>
      <c r="P918" s="122"/>
      <c r="Q918" s="124"/>
      <c r="R918" s="124"/>
      <c r="S918" s="124"/>
      <c r="T918" s="124"/>
      <c r="U918" s="127"/>
      <c r="V918" s="127"/>
      <c r="W918" s="127"/>
      <c r="X918" s="127"/>
      <c r="Y918" s="364"/>
      <c r="Z918" s="364"/>
      <c r="AA918" s="364"/>
      <c r="AB918" s="364"/>
    </row>
    <row r="919" spans="2:28" ht="12.75" customHeight="1" x14ac:dyDescent="0.2">
      <c r="B919" s="120"/>
      <c r="C919" s="120"/>
      <c r="D919" s="120"/>
      <c r="E919" s="120"/>
      <c r="F919" s="120"/>
      <c r="G919" s="120"/>
      <c r="H919" s="120"/>
      <c r="I919" s="120"/>
      <c r="J919" s="120"/>
      <c r="K919" s="120"/>
      <c r="L919" s="120"/>
      <c r="M919" s="122"/>
      <c r="N919" s="122"/>
      <c r="O919" s="122"/>
      <c r="P919" s="122"/>
      <c r="Q919" s="124"/>
      <c r="R919" s="124"/>
      <c r="S919" s="124"/>
      <c r="T919" s="124"/>
      <c r="U919" s="127"/>
      <c r="V919" s="127"/>
      <c r="W919" s="127"/>
      <c r="X919" s="127"/>
      <c r="Y919" s="364"/>
      <c r="Z919" s="364"/>
      <c r="AA919" s="364"/>
      <c r="AB919" s="364"/>
    </row>
    <row r="920" spans="2:28" ht="12.75" customHeight="1" x14ac:dyDescent="0.2">
      <c r="B920" s="120"/>
      <c r="C920" s="120"/>
      <c r="D920" s="120"/>
      <c r="E920" s="120"/>
      <c r="F920" s="120"/>
      <c r="G920" s="120"/>
      <c r="H920" s="120"/>
      <c r="I920" s="120"/>
      <c r="J920" s="120"/>
      <c r="K920" s="120"/>
      <c r="L920" s="120"/>
      <c r="M920" s="122"/>
      <c r="N920" s="122"/>
      <c r="O920" s="122"/>
      <c r="P920" s="122"/>
      <c r="Q920" s="124"/>
      <c r="R920" s="124"/>
      <c r="S920" s="124"/>
      <c r="T920" s="124"/>
      <c r="U920" s="127"/>
      <c r="V920" s="127"/>
      <c r="W920" s="127"/>
      <c r="X920" s="127"/>
      <c r="Y920" s="364"/>
      <c r="Z920" s="364"/>
      <c r="AA920" s="364"/>
      <c r="AB920" s="364"/>
    </row>
    <row r="921" spans="2:28" ht="12.75" customHeight="1" x14ac:dyDescent="0.2">
      <c r="B921" s="120"/>
      <c r="C921" s="120"/>
      <c r="D921" s="120"/>
      <c r="E921" s="120"/>
      <c r="F921" s="120"/>
      <c r="G921" s="120"/>
      <c r="H921" s="120"/>
      <c r="I921" s="120"/>
      <c r="J921" s="120"/>
      <c r="K921" s="120"/>
      <c r="L921" s="120"/>
      <c r="M921" s="122"/>
      <c r="N921" s="122"/>
      <c r="O921" s="122"/>
      <c r="P921" s="122"/>
      <c r="Q921" s="124"/>
      <c r="R921" s="124"/>
      <c r="S921" s="124"/>
      <c r="T921" s="124"/>
      <c r="U921" s="127"/>
      <c r="V921" s="127"/>
      <c r="W921" s="127"/>
      <c r="X921" s="127"/>
      <c r="Y921" s="364"/>
      <c r="Z921" s="364"/>
      <c r="AA921" s="364"/>
      <c r="AB921" s="364"/>
    </row>
    <row r="922" spans="2:28" ht="12.75" customHeight="1" x14ac:dyDescent="0.2">
      <c r="B922" s="120"/>
      <c r="C922" s="120"/>
      <c r="D922" s="120"/>
      <c r="E922" s="120"/>
      <c r="F922" s="120"/>
      <c r="G922" s="120"/>
      <c r="H922" s="120"/>
      <c r="I922" s="120"/>
      <c r="J922" s="120"/>
      <c r="K922" s="120"/>
      <c r="L922" s="120"/>
      <c r="M922" s="122"/>
      <c r="N922" s="122"/>
      <c r="O922" s="122"/>
      <c r="P922" s="122"/>
      <c r="Q922" s="124"/>
      <c r="R922" s="124"/>
      <c r="S922" s="124"/>
      <c r="T922" s="124"/>
      <c r="U922" s="127"/>
      <c r="V922" s="127"/>
      <c r="W922" s="127"/>
      <c r="X922" s="127"/>
      <c r="Y922" s="364"/>
      <c r="Z922" s="364"/>
      <c r="AA922" s="364"/>
      <c r="AB922" s="364"/>
    </row>
    <row r="923" spans="2:28" ht="12.75" customHeight="1" x14ac:dyDescent="0.2">
      <c r="B923" s="120"/>
      <c r="C923" s="120"/>
      <c r="D923" s="120"/>
      <c r="E923" s="120"/>
      <c r="F923" s="120"/>
      <c r="G923" s="120"/>
      <c r="H923" s="120"/>
      <c r="I923" s="120"/>
      <c r="J923" s="120"/>
      <c r="K923" s="120"/>
      <c r="L923" s="120"/>
      <c r="M923" s="122"/>
      <c r="N923" s="122"/>
      <c r="O923" s="122"/>
      <c r="P923" s="122"/>
      <c r="Q923" s="124"/>
      <c r="R923" s="124"/>
      <c r="S923" s="124"/>
      <c r="T923" s="124"/>
      <c r="U923" s="127"/>
      <c r="V923" s="127"/>
      <c r="W923" s="127"/>
      <c r="X923" s="127"/>
      <c r="Y923" s="364"/>
      <c r="Z923" s="364"/>
      <c r="AA923" s="364"/>
      <c r="AB923" s="364"/>
    </row>
    <row r="924" spans="2:28" ht="12.75" customHeight="1" x14ac:dyDescent="0.2">
      <c r="B924" s="120"/>
      <c r="C924" s="120"/>
      <c r="D924" s="120"/>
      <c r="E924" s="120"/>
      <c r="F924" s="120"/>
      <c r="G924" s="120"/>
      <c r="H924" s="120"/>
      <c r="I924" s="120"/>
      <c r="J924" s="120"/>
      <c r="K924" s="120"/>
      <c r="L924" s="120"/>
      <c r="M924" s="122"/>
      <c r="N924" s="122"/>
      <c r="O924" s="122"/>
      <c r="P924" s="122"/>
      <c r="Q924" s="124"/>
      <c r="R924" s="124"/>
      <c r="S924" s="124"/>
      <c r="T924" s="124"/>
      <c r="U924" s="127"/>
      <c r="V924" s="127"/>
      <c r="W924" s="127"/>
      <c r="X924" s="127"/>
      <c r="Y924" s="364"/>
      <c r="Z924" s="364"/>
      <c r="AA924" s="364"/>
      <c r="AB924" s="364"/>
    </row>
    <row r="925" spans="2:28" ht="12.75" customHeight="1" x14ac:dyDescent="0.2">
      <c r="B925" s="120"/>
      <c r="C925" s="120"/>
      <c r="D925" s="120"/>
      <c r="E925" s="120"/>
      <c r="F925" s="120"/>
      <c r="G925" s="120"/>
      <c r="H925" s="120"/>
      <c r="I925" s="120"/>
      <c r="J925" s="120"/>
      <c r="K925" s="120"/>
      <c r="L925" s="120"/>
      <c r="M925" s="122"/>
      <c r="N925" s="122"/>
      <c r="O925" s="122"/>
      <c r="P925" s="122"/>
      <c r="Q925" s="124"/>
      <c r="R925" s="124"/>
      <c r="S925" s="124"/>
      <c r="T925" s="124"/>
      <c r="U925" s="127"/>
      <c r="V925" s="127"/>
      <c r="W925" s="127"/>
      <c r="X925" s="127"/>
      <c r="Y925" s="364"/>
      <c r="Z925" s="364"/>
      <c r="AA925" s="364"/>
      <c r="AB925" s="364"/>
    </row>
    <row r="926" spans="2:28" ht="12.75" customHeight="1" x14ac:dyDescent="0.2">
      <c r="B926" s="120"/>
      <c r="C926" s="120"/>
      <c r="D926" s="120"/>
      <c r="E926" s="120"/>
      <c r="F926" s="120"/>
      <c r="G926" s="120"/>
      <c r="H926" s="120"/>
      <c r="I926" s="120"/>
      <c r="J926" s="120"/>
      <c r="K926" s="120"/>
      <c r="L926" s="120"/>
      <c r="M926" s="122"/>
      <c r="N926" s="122"/>
      <c r="O926" s="122"/>
      <c r="P926" s="122"/>
      <c r="Q926" s="124"/>
      <c r="R926" s="124"/>
      <c r="S926" s="124"/>
      <c r="T926" s="124"/>
      <c r="U926" s="127"/>
      <c r="V926" s="127"/>
      <c r="W926" s="127"/>
      <c r="X926" s="127"/>
      <c r="Y926" s="364"/>
      <c r="Z926" s="364"/>
      <c r="AA926" s="364"/>
      <c r="AB926" s="364"/>
    </row>
    <row r="927" spans="2:28" ht="12.75" customHeight="1" x14ac:dyDescent="0.2">
      <c r="B927" s="120"/>
      <c r="C927" s="120"/>
      <c r="D927" s="120"/>
      <c r="E927" s="120"/>
      <c r="F927" s="120"/>
      <c r="G927" s="120"/>
      <c r="H927" s="120"/>
      <c r="I927" s="120"/>
      <c r="J927" s="120"/>
      <c r="K927" s="120"/>
      <c r="L927" s="120"/>
      <c r="M927" s="122"/>
      <c r="N927" s="122"/>
      <c r="O927" s="122"/>
      <c r="P927" s="122"/>
      <c r="Q927" s="124"/>
      <c r="R927" s="124"/>
      <c r="S927" s="124"/>
      <c r="T927" s="124"/>
      <c r="U927" s="127"/>
      <c r="V927" s="127"/>
      <c r="W927" s="127"/>
      <c r="X927" s="127"/>
      <c r="Y927" s="364"/>
      <c r="Z927" s="364"/>
      <c r="AA927" s="364"/>
      <c r="AB927" s="364"/>
    </row>
    <row r="928" spans="2:28" ht="12.75" customHeight="1" x14ac:dyDescent="0.2">
      <c r="B928" s="120"/>
      <c r="C928" s="120"/>
      <c r="D928" s="120"/>
      <c r="E928" s="120"/>
      <c r="F928" s="120"/>
      <c r="G928" s="120"/>
      <c r="H928" s="120"/>
      <c r="I928" s="120"/>
      <c r="J928" s="120"/>
      <c r="K928" s="120"/>
      <c r="L928" s="120"/>
      <c r="M928" s="122"/>
      <c r="N928" s="122"/>
      <c r="O928" s="122"/>
      <c r="P928" s="122"/>
      <c r="Q928" s="124"/>
      <c r="R928" s="124"/>
      <c r="S928" s="124"/>
      <c r="T928" s="124"/>
      <c r="U928" s="127"/>
      <c r="V928" s="127"/>
      <c r="W928" s="127"/>
      <c r="X928" s="127"/>
      <c r="Y928" s="364"/>
      <c r="Z928" s="364"/>
      <c r="AA928" s="364"/>
      <c r="AB928" s="364"/>
    </row>
    <row r="929" spans="2:28" ht="12.75" customHeight="1" x14ac:dyDescent="0.2">
      <c r="B929" s="120"/>
      <c r="C929" s="120"/>
      <c r="D929" s="120"/>
      <c r="E929" s="120"/>
      <c r="F929" s="120"/>
      <c r="G929" s="120"/>
      <c r="H929" s="120"/>
      <c r="I929" s="120"/>
      <c r="J929" s="120"/>
      <c r="K929" s="120"/>
      <c r="L929" s="120"/>
      <c r="M929" s="122"/>
      <c r="N929" s="122"/>
      <c r="O929" s="122"/>
      <c r="P929" s="122"/>
      <c r="Q929" s="124"/>
      <c r="R929" s="124"/>
      <c r="S929" s="124"/>
      <c r="T929" s="124"/>
      <c r="U929" s="127"/>
      <c r="V929" s="127"/>
      <c r="W929" s="127"/>
      <c r="X929" s="127"/>
      <c r="Y929" s="364"/>
      <c r="Z929" s="364"/>
      <c r="AA929" s="364"/>
      <c r="AB929" s="364"/>
    </row>
    <row r="930" spans="2:28" ht="12.75" customHeight="1" x14ac:dyDescent="0.2">
      <c r="B930" s="120"/>
      <c r="C930" s="120"/>
      <c r="D930" s="120"/>
      <c r="E930" s="120"/>
      <c r="F930" s="120"/>
      <c r="G930" s="120"/>
      <c r="H930" s="120"/>
      <c r="I930" s="120"/>
      <c r="J930" s="120"/>
      <c r="K930" s="120"/>
      <c r="L930" s="120"/>
      <c r="M930" s="122"/>
      <c r="N930" s="122"/>
      <c r="O930" s="122"/>
      <c r="P930" s="122"/>
      <c r="Q930" s="124"/>
      <c r="R930" s="124"/>
      <c r="S930" s="124"/>
      <c r="T930" s="124"/>
      <c r="U930" s="127"/>
      <c r="V930" s="127"/>
      <c r="W930" s="127"/>
      <c r="X930" s="127"/>
      <c r="Y930" s="364"/>
      <c r="Z930" s="364"/>
      <c r="AA930" s="364"/>
      <c r="AB930" s="364"/>
    </row>
    <row r="931" spans="2:28" ht="12.75" customHeight="1" x14ac:dyDescent="0.2">
      <c r="B931" s="120"/>
      <c r="C931" s="120"/>
      <c r="D931" s="120"/>
      <c r="E931" s="120"/>
      <c r="F931" s="120"/>
      <c r="G931" s="120"/>
      <c r="H931" s="120"/>
      <c r="I931" s="120"/>
      <c r="J931" s="120"/>
      <c r="K931" s="120"/>
      <c r="L931" s="120"/>
      <c r="M931" s="122"/>
      <c r="N931" s="122"/>
      <c r="O931" s="122"/>
      <c r="P931" s="122"/>
      <c r="Q931" s="124"/>
      <c r="R931" s="124"/>
      <c r="S931" s="124"/>
      <c r="T931" s="124"/>
      <c r="U931" s="127"/>
      <c r="V931" s="127"/>
      <c r="W931" s="127"/>
      <c r="X931" s="127"/>
      <c r="Y931" s="364"/>
      <c r="Z931" s="364"/>
      <c r="AA931" s="364"/>
      <c r="AB931" s="364"/>
    </row>
    <row r="932" spans="2:28" ht="12.75" customHeight="1" x14ac:dyDescent="0.2">
      <c r="B932" s="120"/>
      <c r="C932" s="120"/>
      <c r="D932" s="120"/>
      <c r="E932" s="120"/>
      <c r="F932" s="120"/>
      <c r="G932" s="120"/>
      <c r="H932" s="120"/>
      <c r="I932" s="120"/>
      <c r="J932" s="120"/>
      <c r="K932" s="120"/>
      <c r="L932" s="120"/>
      <c r="M932" s="122"/>
      <c r="N932" s="122"/>
      <c r="O932" s="122"/>
      <c r="P932" s="122"/>
      <c r="Q932" s="124"/>
      <c r="R932" s="124"/>
      <c r="S932" s="124"/>
      <c r="T932" s="124"/>
      <c r="U932" s="127"/>
      <c r="V932" s="127"/>
      <c r="W932" s="127"/>
      <c r="X932" s="127"/>
      <c r="Y932" s="364"/>
      <c r="Z932" s="364"/>
      <c r="AA932" s="364"/>
      <c r="AB932" s="364"/>
    </row>
    <row r="933" spans="2:28" ht="12.75" customHeight="1" x14ac:dyDescent="0.2">
      <c r="B933" s="120"/>
      <c r="C933" s="120"/>
      <c r="D933" s="120"/>
      <c r="E933" s="120"/>
      <c r="F933" s="120"/>
      <c r="G933" s="120"/>
      <c r="H933" s="120"/>
      <c r="I933" s="120"/>
      <c r="J933" s="120"/>
      <c r="K933" s="120"/>
      <c r="L933" s="120"/>
      <c r="M933" s="122"/>
      <c r="N933" s="122"/>
      <c r="O933" s="122"/>
      <c r="P933" s="122"/>
      <c r="Q933" s="124"/>
      <c r="R933" s="124"/>
      <c r="S933" s="124"/>
      <c r="T933" s="124"/>
      <c r="U933" s="127"/>
      <c r="V933" s="127"/>
      <c r="W933" s="127"/>
      <c r="X933" s="127"/>
      <c r="Y933" s="364"/>
      <c r="Z933" s="364"/>
      <c r="AA933" s="364"/>
      <c r="AB933" s="364"/>
    </row>
    <row r="934" spans="2:28" ht="12.75" customHeight="1" x14ac:dyDescent="0.2">
      <c r="B934" s="120"/>
      <c r="C934" s="120"/>
      <c r="D934" s="120"/>
      <c r="E934" s="120"/>
      <c r="F934" s="120"/>
      <c r="G934" s="120"/>
      <c r="H934" s="120"/>
      <c r="I934" s="120"/>
      <c r="J934" s="120"/>
      <c r="K934" s="120"/>
      <c r="L934" s="120"/>
      <c r="M934" s="122"/>
      <c r="N934" s="122"/>
      <c r="O934" s="122"/>
      <c r="P934" s="122"/>
      <c r="Q934" s="124"/>
      <c r="R934" s="124"/>
      <c r="S934" s="124"/>
      <c r="T934" s="124"/>
      <c r="U934" s="127"/>
      <c r="V934" s="127"/>
      <c r="W934" s="127"/>
      <c r="X934" s="127"/>
      <c r="Y934" s="364"/>
      <c r="Z934" s="364"/>
      <c r="AA934" s="364"/>
      <c r="AB934" s="364"/>
    </row>
    <row r="935" spans="2:28" ht="12.75" customHeight="1" x14ac:dyDescent="0.2">
      <c r="B935" s="120"/>
      <c r="C935" s="120"/>
      <c r="D935" s="120"/>
      <c r="E935" s="120"/>
      <c r="F935" s="120"/>
      <c r="G935" s="120"/>
      <c r="H935" s="120"/>
      <c r="I935" s="120"/>
      <c r="J935" s="120"/>
      <c r="K935" s="120"/>
      <c r="L935" s="120"/>
      <c r="M935" s="122"/>
      <c r="N935" s="122"/>
      <c r="O935" s="122"/>
      <c r="P935" s="122"/>
      <c r="Q935" s="124"/>
      <c r="R935" s="124"/>
      <c r="S935" s="124"/>
      <c r="T935" s="124"/>
      <c r="U935" s="127"/>
      <c r="V935" s="127"/>
      <c r="W935" s="127"/>
      <c r="X935" s="127"/>
      <c r="Y935" s="364"/>
      <c r="Z935" s="364"/>
      <c r="AA935" s="364"/>
      <c r="AB935" s="364"/>
    </row>
    <row r="936" spans="2:28" ht="12.75" customHeight="1" x14ac:dyDescent="0.2">
      <c r="B936" s="120"/>
      <c r="C936" s="120"/>
      <c r="D936" s="120"/>
      <c r="E936" s="120"/>
      <c r="F936" s="120"/>
      <c r="G936" s="120"/>
      <c r="H936" s="120"/>
      <c r="I936" s="120"/>
      <c r="J936" s="120"/>
      <c r="K936" s="120"/>
      <c r="L936" s="120"/>
      <c r="M936" s="122"/>
      <c r="N936" s="122"/>
      <c r="O936" s="122"/>
      <c r="P936" s="122"/>
      <c r="Q936" s="124"/>
      <c r="R936" s="124"/>
      <c r="S936" s="124"/>
      <c r="T936" s="124"/>
      <c r="U936" s="127"/>
      <c r="V936" s="127"/>
      <c r="W936" s="127"/>
      <c r="X936" s="127"/>
      <c r="Y936" s="364"/>
      <c r="Z936" s="364"/>
      <c r="AA936" s="364"/>
      <c r="AB936" s="364"/>
    </row>
    <row r="937" spans="2:28" ht="12.75" customHeight="1" x14ac:dyDescent="0.2">
      <c r="B937" s="120"/>
      <c r="C937" s="120"/>
      <c r="D937" s="120"/>
      <c r="E937" s="120"/>
      <c r="F937" s="120"/>
      <c r="G937" s="120"/>
      <c r="H937" s="120"/>
      <c r="I937" s="120"/>
      <c r="J937" s="120"/>
      <c r="K937" s="120"/>
      <c r="L937" s="120"/>
      <c r="M937" s="122"/>
      <c r="N937" s="122"/>
      <c r="O937" s="122"/>
      <c r="P937" s="122"/>
      <c r="Q937" s="124"/>
      <c r="R937" s="124"/>
      <c r="S937" s="124"/>
      <c r="T937" s="124"/>
      <c r="U937" s="127"/>
      <c r="V937" s="127"/>
      <c r="W937" s="127"/>
      <c r="X937" s="127"/>
      <c r="Y937" s="364"/>
      <c r="Z937" s="364"/>
      <c r="AA937" s="364"/>
      <c r="AB937" s="364"/>
    </row>
    <row r="938" spans="2:28" ht="12.75" customHeight="1" x14ac:dyDescent="0.2">
      <c r="B938" s="120"/>
      <c r="C938" s="120"/>
      <c r="D938" s="120"/>
      <c r="E938" s="120"/>
      <c r="F938" s="120"/>
      <c r="G938" s="120"/>
      <c r="H938" s="120"/>
      <c r="I938" s="120"/>
      <c r="J938" s="120"/>
      <c r="K938" s="120"/>
      <c r="L938" s="120"/>
      <c r="M938" s="122"/>
      <c r="N938" s="122"/>
      <c r="O938" s="122"/>
      <c r="P938" s="122"/>
      <c r="Q938" s="124"/>
      <c r="R938" s="124"/>
      <c r="S938" s="124"/>
      <c r="T938" s="124"/>
      <c r="U938" s="127"/>
      <c r="V938" s="127"/>
      <c r="W938" s="127"/>
      <c r="X938" s="127"/>
      <c r="Y938" s="364"/>
      <c r="Z938" s="364"/>
      <c r="AA938" s="364"/>
      <c r="AB938" s="364"/>
    </row>
    <row r="939" spans="2:28" ht="12.75" customHeight="1" x14ac:dyDescent="0.2">
      <c r="B939" s="120"/>
      <c r="C939" s="120"/>
      <c r="D939" s="120"/>
      <c r="E939" s="120"/>
      <c r="F939" s="120"/>
      <c r="G939" s="120"/>
      <c r="H939" s="120"/>
      <c r="I939" s="120"/>
      <c r="J939" s="120"/>
      <c r="K939" s="120"/>
      <c r="L939" s="120"/>
      <c r="M939" s="122"/>
      <c r="N939" s="122"/>
      <c r="O939" s="122"/>
      <c r="P939" s="122"/>
      <c r="Q939" s="124"/>
      <c r="R939" s="124"/>
      <c r="S939" s="124"/>
      <c r="T939" s="124"/>
      <c r="U939" s="127"/>
      <c r="V939" s="127"/>
      <c r="W939" s="127"/>
      <c r="X939" s="127"/>
      <c r="Y939" s="364"/>
      <c r="Z939" s="364"/>
      <c r="AA939" s="364"/>
      <c r="AB939" s="364"/>
    </row>
    <row r="940" spans="2:28" ht="12.75" customHeight="1" x14ac:dyDescent="0.2">
      <c r="B940" s="120"/>
      <c r="C940" s="120"/>
      <c r="D940" s="120"/>
      <c r="E940" s="120"/>
      <c r="F940" s="120"/>
      <c r="G940" s="120"/>
      <c r="H940" s="120"/>
      <c r="I940" s="120"/>
      <c r="J940" s="120"/>
      <c r="K940" s="120"/>
      <c r="L940" s="120"/>
      <c r="M940" s="122"/>
      <c r="N940" s="122"/>
      <c r="O940" s="122"/>
      <c r="P940" s="122"/>
      <c r="Q940" s="124"/>
      <c r="R940" s="124"/>
      <c r="S940" s="124"/>
      <c r="T940" s="124"/>
      <c r="U940" s="127"/>
      <c r="V940" s="127"/>
      <c r="W940" s="127"/>
      <c r="X940" s="127"/>
      <c r="Y940" s="364"/>
      <c r="Z940" s="364"/>
      <c r="AA940" s="364"/>
      <c r="AB940" s="364"/>
    </row>
    <row r="941" spans="2:28" ht="12.75" customHeight="1" x14ac:dyDescent="0.2">
      <c r="B941" s="120"/>
      <c r="C941" s="120"/>
      <c r="D941" s="120"/>
      <c r="E941" s="120"/>
      <c r="F941" s="120"/>
      <c r="G941" s="120"/>
      <c r="H941" s="120"/>
      <c r="I941" s="120"/>
      <c r="J941" s="120"/>
      <c r="K941" s="120"/>
      <c r="L941" s="120"/>
      <c r="M941" s="122"/>
      <c r="N941" s="122"/>
      <c r="O941" s="122"/>
      <c r="P941" s="122"/>
      <c r="Q941" s="124"/>
      <c r="R941" s="124"/>
      <c r="S941" s="124"/>
      <c r="T941" s="124"/>
      <c r="U941" s="127"/>
      <c r="V941" s="127"/>
      <c r="W941" s="127"/>
      <c r="X941" s="127"/>
      <c r="Y941" s="364"/>
      <c r="Z941" s="364"/>
      <c r="AA941" s="364"/>
      <c r="AB941" s="364"/>
    </row>
    <row r="942" spans="2:28" ht="12.75" customHeight="1" x14ac:dyDescent="0.2">
      <c r="B942" s="120"/>
      <c r="C942" s="120"/>
      <c r="D942" s="120"/>
      <c r="E942" s="120"/>
      <c r="F942" s="120"/>
      <c r="G942" s="120"/>
      <c r="H942" s="120"/>
      <c r="I942" s="120"/>
      <c r="J942" s="120"/>
      <c r="K942" s="120"/>
      <c r="L942" s="120"/>
      <c r="M942" s="122"/>
      <c r="N942" s="122"/>
      <c r="O942" s="122"/>
      <c r="P942" s="122"/>
      <c r="Q942" s="124"/>
      <c r="R942" s="124"/>
      <c r="S942" s="124"/>
      <c r="T942" s="124"/>
      <c r="U942" s="127"/>
      <c r="V942" s="127"/>
      <c r="W942" s="127"/>
      <c r="X942" s="127"/>
      <c r="Y942" s="364"/>
      <c r="Z942" s="364"/>
      <c r="AA942" s="364"/>
      <c r="AB942" s="364"/>
    </row>
    <row r="943" spans="2:28" ht="12.75" customHeight="1" x14ac:dyDescent="0.2">
      <c r="B943" s="120"/>
      <c r="C943" s="120"/>
      <c r="D943" s="120"/>
      <c r="E943" s="120"/>
      <c r="F943" s="120"/>
      <c r="G943" s="120"/>
      <c r="H943" s="120"/>
      <c r="I943" s="120"/>
      <c r="J943" s="120"/>
      <c r="K943" s="120"/>
      <c r="L943" s="120"/>
      <c r="M943" s="122"/>
      <c r="N943" s="122"/>
      <c r="O943" s="122"/>
      <c r="P943" s="122"/>
      <c r="Q943" s="124"/>
      <c r="R943" s="124"/>
      <c r="S943" s="124"/>
      <c r="T943" s="124"/>
      <c r="U943" s="127"/>
      <c r="V943" s="127"/>
      <c r="W943" s="127"/>
      <c r="X943" s="127"/>
      <c r="Y943" s="364"/>
      <c r="Z943" s="364"/>
      <c r="AA943" s="364"/>
      <c r="AB943" s="364"/>
    </row>
    <row r="944" spans="2:28" ht="12.75" customHeight="1" x14ac:dyDescent="0.2">
      <c r="B944" s="120"/>
      <c r="C944" s="120"/>
      <c r="D944" s="120"/>
      <c r="E944" s="120"/>
      <c r="F944" s="120"/>
      <c r="G944" s="120"/>
      <c r="H944" s="120"/>
      <c r="I944" s="120"/>
      <c r="J944" s="120"/>
      <c r="K944" s="120"/>
      <c r="L944" s="120"/>
      <c r="M944" s="122"/>
      <c r="N944" s="122"/>
      <c r="O944" s="122"/>
      <c r="P944" s="122"/>
      <c r="Q944" s="124"/>
      <c r="R944" s="124"/>
      <c r="S944" s="124"/>
      <c r="T944" s="124"/>
      <c r="U944" s="127"/>
      <c r="V944" s="127"/>
      <c r="W944" s="127"/>
      <c r="X944" s="127"/>
      <c r="Y944" s="364"/>
      <c r="Z944" s="364"/>
      <c r="AA944" s="364"/>
      <c r="AB944" s="364"/>
    </row>
    <row r="945" spans="2:28" ht="12.75" customHeight="1" x14ac:dyDescent="0.2">
      <c r="B945" s="120"/>
      <c r="C945" s="120"/>
      <c r="D945" s="120"/>
      <c r="E945" s="120"/>
      <c r="F945" s="120"/>
      <c r="G945" s="120"/>
      <c r="H945" s="120"/>
      <c r="I945" s="120"/>
      <c r="J945" s="120"/>
      <c r="K945" s="120"/>
      <c r="L945" s="120"/>
      <c r="M945" s="122"/>
      <c r="N945" s="122"/>
      <c r="O945" s="122"/>
      <c r="P945" s="122"/>
      <c r="Q945" s="124"/>
      <c r="R945" s="124"/>
      <c r="S945" s="124"/>
      <c r="T945" s="124"/>
      <c r="U945" s="127"/>
      <c r="V945" s="127"/>
      <c r="W945" s="127"/>
      <c r="X945" s="127"/>
      <c r="Y945" s="364"/>
      <c r="Z945" s="364"/>
      <c r="AA945" s="364"/>
      <c r="AB945" s="364"/>
    </row>
    <row r="946" spans="2:28" ht="12.75" customHeight="1" x14ac:dyDescent="0.2">
      <c r="B946" s="120"/>
      <c r="C946" s="120"/>
      <c r="D946" s="120"/>
      <c r="E946" s="120"/>
      <c r="F946" s="120"/>
      <c r="G946" s="120"/>
      <c r="H946" s="120"/>
      <c r="I946" s="120"/>
      <c r="J946" s="120"/>
      <c r="K946" s="120"/>
      <c r="L946" s="120"/>
      <c r="M946" s="122"/>
      <c r="N946" s="122"/>
      <c r="O946" s="122"/>
      <c r="P946" s="122"/>
      <c r="Q946" s="124"/>
      <c r="R946" s="124"/>
      <c r="S946" s="124"/>
      <c r="T946" s="124"/>
      <c r="U946" s="127"/>
      <c r="V946" s="127"/>
      <c r="W946" s="127"/>
      <c r="X946" s="127"/>
      <c r="Y946" s="364"/>
      <c r="Z946" s="364"/>
      <c r="AA946" s="364"/>
      <c r="AB946" s="364"/>
    </row>
    <row r="947" spans="2:28" ht="12.75" customHeight="1" x14ac:dyDescent="0.2">
      <c r="B947" s="120"/>
      <c r="C947" s="120"/>
      <c r="D947" s="120"/>
      <c r="E947" s="120"/>
      <c r="F947" s="120"/>
      <c r="G947" s="120"/>
      <c r="H947" s="120"/>
      <c r="I947" s="120"/>
      <c r="J947" s="120"/>
      <c r="K947" s="120"/>
      <c r="L947" s="120"/>
      <c r="M947" s="122"/>
      <c r="N947" s="122"/>
      <c r="O947" s="122"/>
      <c r="P947" s="122"/>
      <c r="Q947" s="124"/>
      <c r="R947" s="124"/>
      <c r="S947" s="124"/>
      <c r="T947" s="124"/>
      <c r="U947" s="127"/>
      <c r="V947" s="127"/>
      <c r="W947" s="127"/>
      <c r="X947" s="127"/>
      <c r="Y947" s="364"/>
      <c r="Z947" s="364"/>
      <c r="AA947" s="364"/>
      <c r="AB947" s="364"/>
    </row>
    <row r="948" spans="2:28" ht="12.75" customHeight="1" x14ac:dyDescent="0.2">
      <c r="B948" s="120"/>
      <c r="C948" s="120"/>
      <c r="D948" s="120"/>
      <c r="E948" s="120"/>
      <c r="F948" s="120"/>
      <c r="G948" s="120"/>
      <c r="H948" s="120"/>
      <c r="I948" s="120"/>
      <c r="J948" s="120"/>
      <c r="K948" s="120"/>
      <c r="L948" s="120"/>
      <c r="M948" s="122"/>
      <c r="N948" s="122"/>
      <c r="O948" s="122"/>
      <c r="P948" s="122"/>
      <c r="Q948" s="124"/>
      <c r="R948" s="124"/>
      <c r="S948" s="124"/>
      <c r="T948" s="124"/>
      <c r="U948" s="127"/>
      <c r="V948" s="127"/>
      <c r="W948" s="127"/>
      <c r="X948" s="127"/>
      <c r="Y948" s="364"/>
      <c r="Z948" s="364"/>
      <c r="AA948" s="364"/>
      <c r="AB948" s="364"/>
    </row>
    <row r="949" spans="2:28" ht="12.75" customHeight="1" x14ac:dyDescent="0.2">
      <c r="B949" s="120"/>
      <c r="C949" s="120"/>
      <c r="D949" s="120"/>
      <c r="E949" s="120"/>
      <c r="F949" s="120"/>
      <c r="G949" s="120"/>
      <c r="H949" s="120"/>
      <c r="I949" s="120"/>
      <c r="J949" s="120"/>
      <c r="K949" s="120"/>
      <c r="L949" s="120"/>
      <c r="M949" s="122"/>
      <c r="N949" s="122"/>
      <c r="O949" s="122"/>
      <c r="P949" s="122"/>
      <c r="Q949" s="124"/>
      <c r="R949" s="124"/>
      <c r="S949" s="124"/>
      <c r="T949" s="124"/>
      <c r="U949" s="127"/>
      <c r="V949" s="127"/>
      <c r="W949" s="127"/>
      <c r="X949" s="127"/>
      <c r="Y949" s="364"/>
      <c r="Z949" s="364"/>
      <c r="AA949" s="364"/>
      <c r="AB949" s="364"/>
    </row>
    <row r="950" spans="2:28" ht="12.75" customHeight="1" x14ac:dyDescent="0.2">
      <c r="B950" s="120"/>
      <c r="C950" s="120"/>
      <c r="D950" s="120"/>
      <c r="E950" s="120"/>
      <c r="F950" s="120"/>
      <c r="G950" s="120"/>
      <c r="H950" s="120"/>
      <c r="I950" s="120"/>
      <c r="J950" s="120"/>
      <c r="K950" s="120"/>
      <c r="L950" s="120"/>
      <c r="M950" s="122"/>
      <c r="N950" s="122"/>
      <c r="O950" s="122"/>
      <c r="P950" s="122"/>
      <c r="Q950" s="124"/>
      <c r="R950" s="124"/>
      <c r="S950" s="124"/>
      <c r="T950" s="124"/>
      <c r="U950" s="127"/>
      <c r="V950" s="127"/>
      <c r="W950" s="127"/>
      <c r="X950" s="127"/>
      <c r="Y950" s="364"/>
      <c r="Z950" s="364"/>
      <c r="AA950" s="364"/>
      <c r="AB950" s="364"/>
    </row>
    <row r="951" spans="2:28" ht="12.75" customHeight="1" x14ac:dyDescent="0.2">
      <c r="B951" s="120"/>
      <c r="C951" s="120"/>
      <c r="D951" s="120"/>
      <c r="E951" s="120"/>
      <c r="F951" s="120"/>
      <c r="G951" s="120"/>
      <c r="H951" s="120"/>
      <c r="I951" s="120"/>
      <c r="J951" s="120"/>
      <c r="K951" s="120"/>
      <c r="L951" s="120"/>
      <c r="M951" s="122"/>
      <c r="N951" s="122"/>
      <c r="O951" s="122"/>
      <c r="P951" s="122"/>
      <c r="Q951" s="124"/>
      <c r="R951" s="124"/>
      <c r="S951" s="124"/>
      <c r="T951" s="124"/>
      <c r="U951" s="127"/>
      <c r="V951" s="127"/>
      <c r="W951" s="127"/>
      <c r="X951" s="127"/>
      <c r="Y951" s="364"/>
      <c r="Z951" s="364"/>
      <c r="AA951" s="364"/>
      <c r="AB951" s="364"/>
    </row>
    <row r="952" spans="2:28" ht="12.75" customHeight="1" x14ac:dyDescent="0.2">
      <c r="B952" s="120"/>
      <c r="C952" s="120"/>
      <c r="D952" s="120"/>
      <c r="E952" s="120"/>
      <c r="F952" s="120"/>
      <c r="G952" s="120"/>
      <c r="H952" s="120"/>
      <c r="I952" s="120"/>
      <c r="J952" s="120"/>
      <c r="K952" s="120"/>
      <c r="L952" s="120"/>
      <c r="M952" s="122"/>
      <c r="N952" s="122"/>
      <c r="O952" s="122"/>
      <c r="P952" s="122"/>
      <c r="Q952" s="124"/>
      <c r="R952" s="124"/>
      <c r="S952" s="124"/>
      <c r="T952" s="124"/>
      <c r="U952" s="127"/>
      <c r="V952" s="127"/>
      <c r="W952" s="127"/>
      <c r="X952" s="127"/>
      <c r="Y952" s="364"/>
      <c r="Z952" s="364"/>
      <c r="AA952" s="364"/>
      <c r="AB952" s="364"/>
    </row>
    <row r="953" spans="2:28" ht="12.75" customHeight="1" x14ac:dyDescent="0.2">
      <c r="B953" s="120"/>
      <c r="C953" s="120"/>
      <c r="D953" s="120"/>
      <c r="E953" s="120"/>
      <c r="F953" s="120"/>
      <c r="G953" s="120"/>
      <c r="H953" s="120"/>
      <c r="I953" s="120"/>
      <c r="J953" s="120"/>
      <c r="K953" s="120"/>
      <c r="L953" s="120"/>
      <c r="M953" s="122"/>
      <c r="N953" s="122"/>
      <c r="O953" s="122"/>
      <c r="P953" s="122"/>
      <c r="Q953" s="124"/>
      <c r="R953" s="124"/>
      <c r="S953" s="124"/>
      <c r="T953" s="124"/>
      <c r="U953" s="127"/>
      <c r="V953" s="127"/>
      <c r="W953" s="127"/>
      <c r="X953" s="127"/>
      <c r="Y953" s="364"/>
      <c r="Z953" s="364"/>
      <c r="AA953" s="364"/>
      <c r="AB953" s="364"/>
    </row>
    <row r="954" spans="2:28" ht="12.75" customHeight="1" x14ac:dyDescent="0.2">
      <c r="B954" s="120"/>
      <c r="C954" s="120"/>
      <c r="D954" s="120"/>
      <c r="E954" s="120"/>
      <c r="F954" s="120"/>
      <c r="G954" s="120"/>
      <c r="H954" s="120"/>
      <c r="I954" s="120"/>
      <c r="J954" s="120"/>
      <c r="K954" s="120"/>
      <c r="L954" s="120"/>
      <c r="M954" s="122"/>
      <c r="N954" s="122"/>
      <c r="O954" s="122"/>
      <c r="P954" s="122"/>
      <c r="Q954" s="124"/>
      <c r="R954" s="124"/>
      <c r="S954" s="124"/>
      <c r="T954" s="124"/>
      <c r="U954" s="127"/>
      <c r="V954" s="127"/>
      <c r="W954" s="127"/>
      <c r="X954" s="127"/>
      <c r="Y954" s="364"/>
      <c r="Z954" s="364"/>
      <c r="AA954" s="364"/>
      <c r="AB954" s="364"/>
    </row>
    <row r="955" spans="2:28" ht="12.75" customHeight="1" x14ac:dyDescent="0.2">
      <c r="B955" s="120"/>
      <c r="C955" s="120"/>
      <c r="D955" s="120"/>
      <c r="E955" s="120"/>
      <c r="F955" s="120"/>
      <c r="G955" s="120"/>
      <c r="H955" s="120"/>
      <c r="I955" s="120"/>
      <c r="J955" s="120"/>
      <c r="K955" s="120"/>
      <c r="L955" s="120"/>
      <c r="M955" s="122"/>
      <c r="N955" s="122"/>
      <c r="O955" s="122"/>
      <c r="P955" s="122"/>
      <c r="Q955" s="124"/>
      <c r="R955" s="124"/>
      <c r="S955" s="124"/>
      <c r="T955" s="124"/>
      <c r="U955" s="127"/>
      <c r="V955" s="127"/>
      <c r="W955" s="127"/>
      <c r="X955" s="127"/>
      <c r="Y955" s="364"/>
      <c r="Z955" s="364"/>
      <c r="AA955" s="364"/>
      <c r="AB955" s="364"/>
    </row>
    <row r="956" spans="2:28" ht="12.75" customHeight="1" x14ac:dyDescent="0.2">
      <c r="B956" s="120"/>
      <c r="C956" s="120"/>
      <c r="D956" s="120"/>
      <c r="E956" s="120"/>
      <c r="F956" s="120"/>
      <c r="G956" s="120"/>
      <c r="H956" s="120"/>
      <c r="I956" s="120"/>
      <c r="J956" s="120"/>
      <c r="K956" s="120"/>
      <c r="L956" s="120"/>
      <c r="M956" s="122"/>
      <c r="N956" s="122"/>
      <c r="O956" s="122"/>
      <c r="P956" s="122"/>
      <c r="Q956" s="124"/>
      <c r="R956" s="124"/>
      <c r="S956" s="124"/>
      <c r="T956" s="124"/>
      <c r="U956" s="127"/>
      <c r="V956" s="127"/>
      <c r="W956" s="127"/>
      <c r="X956" s="127"/>
      <c r="Y956" s="364"/>
      <c r="Z956" s="364"/>
      <c r="AA956" s="364"/>
      <c r="AB956" s="364"/>
    </row>
    <row r="957" spans="2:28" ht="12.75" customHeight="1" x14ac:dyDescent="0.2">
      <c r="B957" s="120"/>
      <c r="C957" s="120"/>
      <c r="D957" s="120"/>
      <c r="E957" s="120"/>
      <c r="F957" s="120"/>
      <c r="G957" s="120"/>
      <c r="H957" s="120"/>
      <c r="I957" s="120"/>
      <c r="J957" s="120"/>
      <c r="K957" s="120"/>
      <c r="L957" s="120"/>
      <c r="M957" s="122"/>
      <c r="N957" s="122"/>
      <c r="O957" s="122"/>
      <c r="P957" s="122"/>
      <c r="Q957" s="124"/>
      <c r="R957" s="124"/>
      <c r="S957" s="124"/>
      <c r="T957" s="124"/>
      <c r="U957" s="127"/>
      <c r="V957" s="127"/>
      <c r="W957" s="127"/>
      <c r="X957" s="127"/>
      <c r="Y957" s="364"/>
      <c r="Z957" s="364"/>
      <c r="AA957" s="364"/>
      <c r="AB957" s="364"/>
    </row>
    <row r="958" spans="2:28" ht="12.75" customHeight="1" x14ac:dyDescent="0.2">
      <c r="B958" s="120"/>
      <c r="C958" s="120"/>
      <c r="D958" s="120"/>
      <c r="E958" s="120"/>
      <c r="F958" s="120"/>
      <c r="G958" s="120"/>
      <c r="H958" s="120"/>
      <c r="I958" s="120"/>
      <c r="J958" s="120"/>
      <c r="K958" s="120"/>
      <c r="L958" s="120"/>
      <c r="M958" s="122"/>
      <c r="N958" s="122"/>
      <c r="O958" s="122"/>
      <c r="P958" s="122"/>
      <c r="Q958" s="124"/>
      <c r="R958" s="124"/>
      <c r="S958" s="124"/>
      <c r="T958" s="124"/>
      <c r="U958" s="127"/>
      <c r="V958" s="127"/>
      <c r="W958" s="127"/>
      <c r="X958" s="127"/>
      <c r="Y958" s="364"/>
      <c r="Z958" s="364"/>
      <c r="AA958" s="364"/>
      <c r="AB958" s="364"/>
    </row>
    <row r="959" spans="2:28" ht="12.75" customHeight="1" x14ac:dyDescent="0.2">
      <c r="B959" s="120"/>
      <c r="C959" s="120"/>
      <c r="D959" s="120"/>
      <c r="E959" s="120"/>
      <c r="F959" s="120"/>
      <c r="G959" s="120"/>
      <c r="H959" s="120"/>
      <c r="I959" s="120"/>
      <c r="J959" s="120"/>
      <c r="K959" s="120"/>
      <c r="L959" s="120"/>
      <c r="M959" s="122"/>
      <c r="N959" s="122"/>
      <c r="O959" s="122"/>
      <c r="P959" s="122"/>
      <c r="Q959" s="124"/>
      <c r="R959" s="124"/>
      <c r="S959" s="124"/>
      <c r="T959" s="124"/>
      <c r="U959" s="127"/>
      <c r="V959" s="127"/>
      <c r="W959" s="127"/>
      <c r="X959" s="127"/>
      <c r="Y959" s="364"/>
      <c r="Z959" s="364"/>
      <c r="AA959" s="364"/>
      <c r="AB959" s="364"/>
    </row>
    <row r="960" spans="2:28" ht="12.75" customHeight="1" x14ac:dyDescent="0.2">
      <c r="B960" s="120"/>
      <c r="C960" s="120"/>
      <c r="D960" s="120"/>
      <c r="E960" s="120"/>
      <c r="F960" s="120"/>
      <c r="G960" s="120"/>
      <c r="H960" s="120"/>
      <c r="I960" s="120"/>
      <c r="J960" s="120"/>
      <c r="K960" s="120"/>
      <c r="L960" s="120"/>
      <c r="M960" s="122"/>
      <c r="N960" s="122"/>
      <c r="O960" s="122"/>
      <c r="P960" s="122"/>
      <c r="Q960" s="124"/>
      <c r="R960" s="124"/>
      <c r="S960" s="124"/>
      <c r="T960" s="124"/>
      <c r="U960" s="127"/>
      <c r="V960" s="127"/>
      <c r="W960" s="127"/>
      <c r="X960" s="127"/>
      <c r="Y960" s="364"/>
      <c r="Z960" s="364"/>
      <c r="AA960" s="364"/>
      <c r="AB960" s="364"/>
    </row>
    <row r="961" spans="2:28" ht="12.75" customHeight="1" x14ac:dyDescent="0.2">
      <c r="B961" s="120"/>
      <c r="C961" s="120"/>
      <c r="D961" s="120"/>
      <c r="E961" s="120"/>
      <c r="F961" s="120"/>
      <c r="G961" s="120"/>
      <c r="H961" s="120"/>
      <c r="I961" s="120"/>
      <c r="J961" s="120"/>
      <c r="K961" s="120"/>
      <c r="L961" s="120"/>
      <c r="M961" s="122"/>
      <c r="N961" s="122"/>
      <c r="O961" s="122"/>
      <c r="P961" s="122"/>
      <c r="Q961" s="124"/>
      <c r="R961" s="124"/>
      <c r="S961" s="124"/>
      <c r="T961" s="124"/>
      <c r="U961" s="127"/>
      <c r="V961" s="127"/>
      <c r="W961" s="127"/>
      <c r="X961" s="127"/>
      <c r="Y961" s="364"/>
      <c r="Z961" s="364"/>
      <c r="AA961" s="364"/>
      <c r="AB961" s="364"/>
    </row>
    <row r="962" spans="2:28" ht="12.75" customHeight="1" x14ac:dyDescent="0.2">
      <c r="B962" s="120"/>
      <c r="C962" s="120"/>
      <c r="D962" s="120"/>
      <c r="E962" s="120"/>
      <c r="F962" s="120"/>
      <c r="G962" s="120"/>
      <c r="H962" s="120"/>
      <c r="I962" s="120"/>
      <c r="J962" s="120"/>
      <c r="K962" s="120"/>
      <c r="L962" s="120"/>
      <c r="M962" s="122"/>
      <c r="N962" s="122"/>
      <c r="O962" s="122"/>
      <c r="P962" s="122"/>
      <c r="Q962" s="124"/>
      <c r="R962" s="124"/>
      <c r="S962" s="124"/>
      <c r="T962" s="124"/>
      <c r="U962" s="127"/>
      <c r="V962" s="127"/>
      <c r="W962" s="127"/>
      <c r="X962" s="127"/>
      <c r="Y962" s="364"/>
      <c r="Z962" s="364"/>
      <c r="AA962" s="364"/>
      <c r="AB962" s="364"/>
    </row>
    <row r="963" spans="2:28" ht="12.75" customHeight="1" x14ac:dyDescent="0.2">
      <c r="B963" s="120"/>
      <c r="C963" s="120"/>
      <c r="D963" s="120"/>
      <c r="E963" s="120"/>
      <c r="F963" s="120"/>
      <c r="G963" s="120"/>
      <c r="H963" s="120"/>
      <c r="I963" s="120"/>
      <c r="J963" s="120"/>
      <c r="K963" s="120"/>
      <c r="L963" s="120"/>
      <c r="M963" s="122"/>
      <c r="N963" s="122"/>
      <c r="O963" s="122"/>
      <c r="P963" s="122"/>
      <c r="Q963" s="124"/>
      <c r="R963" s="124"/>
      <c r="S963" s="124"/>
      <c r="T963" s="124"/>
      <c r="U963" s="127"/>
      <c r="V963" s="127"/>
      <c r="W963" s="127"/>
      <c r="X963" s="127"/>
      <c r="Y963" s="364"/>
      <c r="Z963" s="364"/>
      <c r="AA963" s="364"/>
      <c r="AB963" s="364"/>
    </row>
    <row r="964" spans="2:28" ht="12.75" customHeight="1" x14ac:dyDescent="0.2">
      <c r="B964" s="120"/>
      <c r="C964" s="120"/>
      <c r="D964" s="120"/>
      <c r="E964" s="120"/>
      <c r="F964" s="120"/>
      <c r="G964" s="120"/>
      <c r="H964" s="120"/>
      <c r="I964" s="120"/>
      <c r="J964" s="120"/>
      <c r="K964" s="120"/>
      <c r="L964" s="120"/>
      <c r="M964" s="122"/>
      <c r="N964" s="122"/>
      <c r="O964" s="122"/>
      <c r="P964" s="122"/>
      <c r="Q964" s="124"/>
      <c r="R964" s="124"/>
      <c r="S964" s="124"/>
      <c r="T964" s="124"/>
      <c r="U964" s="127"/>
      <c r="V964" s="127"/>
      <c r="W964" s="127"/>
      <c r="X964" s="127"/>
      <c r="Y964" s="364"/>
      <c r="Z964" s="364"/>
      <c r="AA964" s="364"/>
      <c r="AB964" s="364"/>
    </row>
    <row r="965" spans="2:28" ht="12.75" customHeight="1" x14ac:dyDescent="0.2">
      <c r="B965" s="120"/>
      <c r="C965" s="120"/>
      <c r="D965" s="120"/>
      <c r="E965" s="120"/>
      <c r="F965" s="120"/>
      <c r="G965" s="120"/>
      <c r="H965" s="120"/>
      <c r="I965" s="120"/>
      <c r="J965" s="120"/>
      <c r="K965" s="120"/>
      <c r="L965" s="120"/>
      <c r="M965" s="122"/>
      <c r="N965" s="122"/>
      <c r="O965" s="122"/>
      <c r="P965" s="122"/>
      <c r="Q965" s="124"/>
      <c r="R965" s="124"/>
      <c r="S965" s="124"/>
      <c r="T965" s="124"/>
      <c r="U965" s="127"/>
      <c r="V965" s="127"/>
      <c r="W965" s="127"/>
      <c r="X965" s="127"/>
      <c r="Y965" s="364"/>
      <c r="Z965" s="364"/>
      <c r="AA965" s="364"/>
      <c r="AB965" s="364"/>
    </row>
    <row r="966" spans="2:28" ht="12.75" customHeight="1" x14ac:dyDescent="0.2">
      <c r="B966" s="120"/>
      <c r="C966" s="120"/>
      <c r="D966" s="120"/>
      <c r="E966" s="120"/>
      <c r="F966" s="120"/>
      <c r="G966" s="120"/>
      <c r="H966" s="120"/>
      <c r="I966" s="120"/>
      <c r="J966" s="120"/>
      <c r="K966" s="120"/>
      <c r="L966" s="120"/>
      <c r="M966" s="122"/>
      <c r="N966" s="122"/>
      <c r="O966" s="122"/>
      <c r="P966" s="122"/>
      <c r="Q966" s="124"/>
      <c r="R966" s="124"/>
      <c r="S966" s="124"/>
      <c r="T966" s="124"/>
      <c r="U966" s="127"/>
      <c r="V966" s="127"/>
      <c r="W966" s="127"/>
      <c r="X966" s="127"/>
      <c r="Y966" s="364"/>
      <c r="Z966" s="364"/>
      <c r="AA966" s="364"/>
      <c r="AB966" s="364"/>
    </row>
    <row r="967" spans="2:28" ht="12.75" customHeight="1" x14ac:dyDescent="0.2">
      <c r="B967" s="120"/>
      <c r="C967" s="120"/>
      <c r="D967" s="120"/>
      <c r="E967" s="120"/>
      <c r="F967" s="120"/>
      <c r="G967" s="120"/>
      <c r="H967" s="120"/>
      <c r="I967" s="120"/>
      <c r="J967" s="120"/>
      <c r="K967" s="120"/>
      <c r="L967" s="120"/>
      <c r="M967" s="122"/>
      <c r="N967" s="122"/>
      <c r="O967" s="122"/>
      <c r="P967" s="122"/>
      <c r="Q967" s="124"/>
      <c r="R967" s="124"/>
      <c r="S967" s="124"/>
      <c r="T967" s="124"/>
      <c r="U967" s="127"/>
      <c r="V967" s="127"/>
      <c r="W967" s="127"/>
      <c r="X967" s="127"/>
      <c r="Y967" s="364"/>
      <c r="Z967" s="364"/>
      <c r="AA967" s="364"/>
      <c r="AB967" s="364"/>
    </row>
    <row r="968" spans="2:28" ht="12.75" customHeight="1" x14ac:dyDescent="0.2">
      <c r="B968" s="120"/>
      <c r="C968" s="120"/>
      <c r="D968" s="120"/>
      <c r="E968" s="120"/>
      <c r="F968" s="120"/>
      <c r="G968" s="120"/>
      <c r="H968" s="120"/>
      <c r="I968" s="120"/>
      <c r="J968" s="120"/>
      <c r="K968" s="120"/>
      <c r="L968" s="120"/>
      <c r="M968" s="122"/>
      <c r="N968" s="122"/>
      <c r="O968" s="122"/>
      <c r="P968" s="122"/>
      <c r="Q968" s="124"/>
      <c r="R968" s="124"/>
      <c r="S968" s="124"/>
      <c r="T968" s="124"/>
      <c r="U968" s="127"/>
      <c r="V968" s="127"/>
      <c r="W968" s="127"/>
      <c r="X968" s="127"/>
      <c r="Y968" s="364"/>
      <c r="Z968" s="364"/>
      <c r="AA968" s="364"/>
      <c r="AB968" s="364"/>
    </row>
    <row r="969" spans="2:28" ht="12.75" customHeight="1" x14ac:dyDescent="0.2">
      <c r="B969" s="120"/>
      <c r="C969" s="120"/>
      <c r="D969" s="120"/>
      <c r="E969" s="120"/>
      <c r="F969" s="120"/>
      <c r="G969" s="120"/>
      <c r="H969" s="120"/>
      <c r="I969" s="120"/>
      <c r="J969" s="120"/>
      <c r="K969" s="120"/>
      <c r="L969" s="120"/>
      <c r="M969" s="122"/>
      <c r="N969" s="122"/>
      <c r="O969" s="122"/>
      <c r="P969" s="122"/>
      <c r="Q969" s="124"/>
      <c r="R969" s="124"/>
      <c r="S969" s="124"/>
      <c r="T969" s="124"/>
      <c r="U969" s="127"/>
      <c r="V969" s="127"/>
      <c r="W969" s="127"/>
      <c r="X969" s="127"/>
      <c r="Y969" s="364"/>
      <c r="Z969" s="364"/>
      <c r="AA969" s="364"/>
      <c r="AB969" s="364"/>
    </row>
    <row r="970" spans="2:28" ht="12.75" customHeight="1" x14ac:dyDescent="0.2">
      <c r="B970" s="120"/>
      <c r="C970" s="120"/>
      <c r="D970" s="120"/>
      <c r="E970" s="120"/>
      <c r="F970" s="120"/>
      <c r="G970" s="120"/>
      <c r="H970" s="120"/>
      <c r="I970" s="120"/>
      <c r="J970" s="120"/>
      <c r="K970" s="120"/>
      <c r="L970" s="120"/>
      <c r="M970" s="122"/>
      <c r="N970" s="122"/>
      <c r="O970" s="122"/>
      <c r="P970" s="122"/>
      <c r="Q970" s="124"/>
      <c r="R970" s="124"/>
      <c r="S970" s="124"/>
      <c r="T970" s="124"/>
      <c r="U970" s="127"/>
      <c r="V970" s="127"/>
      <c r="W970" s="127"/>
      <c r="X970" s="127"/>
      <c r="Y970" s="364"/>
      <c r="Z970" s="364"/>
      <c r="AA970" s="364"/>
      <c r="AB970" s="364"/>
    </row>
    <row r="971" spans="2:28" ht="12.75" customHeight="1" x14ac:dyDescent="0.2">
      <c r="B971" s="120"/>
      <c r="C971" s="120"/>
      <c r="D971" s="120"/>
      <c r="E971" s="120"/>
      <c r="F971" s="120"/>
      <c r="G971" s="120"/>
      <c r="H971" s="120"/>
      <c r="I971" s="120"/>
      <c r="J971" s="120"/>
      <c r="K971" s="120"/>
      <c r="L971" s="120"/>
      <c r="M971" s="122"/>
      <c r="N971" s="122"/>
      <c r="O971" s="122"/>
      <c r="P971" s="122"/>
      <c r="Q971" s="124"/>
      <c r="R971" s="124"/>
      <c r="S971" s="124"/>
      <c r="T971" s="124"/>
      <c r="U971" s="127"/>
      <c r="V971" s="127"/>
      <c r="W971" s="127"/>
      <c r="X971" s="127"/>
      <c r="Y971" s="364"/>
      <c r="Z971" s="364"/>
      <c r="AA971" s="364"/>
      <c r="AB971" s="364"/>
    </row>
    <row r="972" spans="2:28" ht="12.75" customHeight="1" x14ac:dyDescent="0.2">
      <c r="B972" s="120"/>
      <c r="C972" s="120"/>
      <c r="D972" s="120"/>
      <c r="E972" s="120"/>
      <c r="F972" s="120"/>
      <c r="G972" s="120"/>
      <c r="H972" s="120"/>
      <c r="I972" s="120"/>
      <c r="J972" s="120"/>
      <c r="K972" s="120"/>
      <c r="L972" s="120"/>
      <c r="M972" s="122"/>
      <c r="N972" s="122"/>
      <c r="O972" s="122"/>
      <c r="P972" s="122"/>
      <c r="Q972" s="124"/>
      <c r="R972" s="124"/>
      <c r="S972" s="124"/>
      <c r="T972" s="124"/>
      <c r="U972" s="127"/>
      <c r="V972" s="127"/>
      <c r="W972" s="127"/>
      <c r="X972" s="127"/>
      <c r="Y972" s="364"/>
      <c r="Z972" s="364"/>
      <c r="AA972" s="364"/>
      <c r="AB972" s="364"/>
    </row>
    <row r="973" spans="2:28" ht="12.75" customHeight="1" x14ac:dyDescent="0.2">
      <c r="B973" s="120"/>
      <c r="C973" s="120"/>
      <c r="D973" s="120"/>
      <c r="E973" s="120"/>
      <c r="F973" s="120"/>
      <c r="G973" s="120"/>
      <c r="H973" s="120"/>
      <c r="I973" s="120"/>
      <c r="J973" s="120"/>
      <c r="K973" s="120"/>
      <c r="L973" s="120"/>
      <c r="M973" s="122"/>
      <c r="N973" s="122"/>
      <c r="O973" s="122"/>
      <c r="P973" s="122"/>
      <c r="Q973" s="124"/>
      <c r="R973" s="124"/>
      <c r="S973" s="124"/>
      <c r="T973" s="124"/>
      <c r="U973" s="127"/>
      <c r="V973" s="127"/>
      <c r="W973" s="127"/>
      <c r="X973" s="127"/>
      <c r="Y973" s="364"/>
      <c r="Z973" s="364"/>
      <c r="AA973" s="364"/>
      <c r="AB973" s="364"/>
    </row>
    <row r="974" spans="2:28" ht="12.75" customHeight="1" x14ac:dyDescent="0.2">
      <c r="B974" s="120"/>
      <c r="C974" s="120"/>
      <c r="D974" s="120"/>
      <c r="E974" s="120"/>
      <c r="F974" s="120"/>
      <c r="G974" s="120"/>
      <c r="H974" s="120"/>
      <c r="I974" s="120"/>
      <c r="J974" s="120"/>
      <c r="K974" s="120"/>
      <c r="L974" s="120"/>
      <c r="M974" s="122"/>
      <c r="N974" s="122"/>
      <c r="O974" s="122"/>
      <c r="P974" s="122"/>
      <c r="Q974" s="124"/>
      <c r="R974" s="124"/>
      <c r="S974" s="124"/>
      <c r="T974" s="124"/>
      <c r="U974" s="127"/>
      <c r="V974" s="127"/>
      <c r="W974" s="127"/>
      <c r="X974" s="127"/>
      <c r="Y974" s="364"/>
      <c r="Z974" s="364"/>
      <c r="AA974" s="364"/>
      <c r="AB974" s="364"/>
    </row>
    <row r="975" spans="2:28" ht="12.75" customHeight="1" x14ac:dyDescent="0.2">
      <c r="B975" s="120"/>
      <c r="C975" s="120"/>
      <c r="D975" s="120"/>
      <c r="E975" s="120"/>
      <c r="F975" s="120"/>
      <c r="G975" s="120"/>
      <c r="H975" s="120"/>
      <c r="I975" s="120"/>
      <c r="J975" s="120"/>
      <c r="K975" s="120"/>
      <c r="L975" s="120"/>
      <c r="M975" s="122"/>
      <c r="N975" s="122"/>
      <c r="O975" s="122"/>
      <c r="P975" s="122"/>
      <c r="Q975" s="124"/>
      <c r="R975" s="124"/>
      <c r="S975" s="124"/>
      <c r="T975" s="124"/>
      <c r="U975" s="127"/>
      <c r="V975" s="127"/>
      <c r="W975" s="127"/>
      <c r="X975" s="127"/>
      <c r="Y975" s="364"/>
      <c r="Z975" s="364"/>
      <c r="AA975" s="364"/>
      <c r="AB975" s="364"/>
    </row>
    <row r="976" spans="2:28" ht="12.75" customHeight="1" x14ac:dyDescent="0.2">
      <c r="B976" s="120"/>
      <c r="C976" s="120"/>
      <c r="D976" s="120"/>
      <c r="E976" s="120"/>
      <c r="F976" s="120"/>
      <c r="G976" s="120"/>
      <c r="H976" s="120"/>
      <c r="I976" s="120"/>
      <c r="J976" s="120"/>
      <c r="K976" s="120"/>
      <c r="L976" s="120"/>
      <c r="M976" s="122"/>
      <c r="N976" s="122"/>
      <c r="O976" s="122"/>
      <c r="P976" s="122"/>
      <c r="Q976" s="124"/>
      <c r="R976" s="124"/>
      <c r="S976" s="124"/>
      <c r="T976" s="124"/>
      <c r="U976" s="127"/>
      <c r="V976" s="127"/>
      <c r="W976" s="127"/>
      <c r="X976" s="127"/>
      <c r="Y976" s="364"/>
      <c r="Z976" s="364"/>
      <c r="AA976" s="364"/>
      <c r="AB976" s="364"/>
    </row>
    <row r="977" spans="2:28" ht="12.75" customHeight="1" x14ac:dyDescent="0.2">
      <c r="B977" s="120"/>
      <c r="C977" s="120"/>
      <c r="D977" s="120"/>
      <c r="E977" s="120"/>
      <c r="F977" s="120"/>
      <c r="G977" s="120"/>
      <c r="H977" s="120"/>
      <c r="I977" s="120"/>
      <c r="J977" s="120"/>
      <c r="K977" s="120"/>
      <c r="L977" s="120"/>
      <c r="M977" s="122"/>
      <c r="N977" s="122"/>
      <c r="O977" s="122"/>
      <c r="P977" s="122"/>
      <c r="Q977" s="124"/>
      <c r="R977" s="124"/>
      <c r="S977" s="124"/>
      <c r="T977" s="124"/>
      <c r="U977" s="127"/>
      <c r="V977" s="127"/>
      <c r="W977" s="127"/>
      <c r="X977" s="127"/>
      <c r="Y977" s="364"/>
      <c r="Z977" s="364"/>
      <c r="AA977" s="364"/>
      <c r="AB977" s="364"/>
    </row>
    <row r="978" spans="2:28" ht="12.75" customHeight="1" x14ac:dyDescent="0.2">
      <c r="B978" s="120"/>
      <c r="C978" s="120"/>
      <c r="D978" s="120"/>
      <c r="E978" s="120"/>
      <c r="F978" s="120"/>
      <c r="G978" s="120"/>
      <c r="H978" s="120"/>
      <c r="I978" s="120"/>
      <c r="J978" s="120"/>
      <c r="K978" s="120"/>
      <c r="L978" s="120"/>
      <c r="M978" s="122"/>
      <c r="N978" s="122"/>
      <c r="O978" s="122"/>
      <c r="P978" s="122"/>
      <c r="Q978" s="124"/>
      <c r="R978" s="124"/>
      <c r="S978" s="124"/>
      <c r="T978" s="124"/>
      <c r="U978" s="127"/>
      <c r="V978" s="127"/>
      <c r="W978" s="127"/>
      <c r="X978" s="127"/>
      <c r="Y978" s="364"/>
      <c r="Z978" s="364"/>
      <c r="AA978" s="364"/>
      <c r="AB978" s="364"/>
    </row>
    <row r="979" spans="2:28" ht="12.75" customHeight="1" x14ac:dyDescent="0.2">
      <c r="B979" s="120"/>
      <c r="C979" s="120"/>
      <c r="D979" s="120"/>
      <c r="E979" s="120"/>
      <c r="F979" s="120"/>
      <c r="G979" s="120"/>
      <c r="H979" s="120"/>
      <c r="I979" s="120"/>
      <c r="J979" s="120"/>
      <c r="K979" s="120"/>
      <c r="L979" s="120"/>
      <c r="M979" s="122"/>
      <c r="N979" s="122"/>
      <c r="O979" s="122"/>
      <c r="P979" s="122"/>
      <c r="Q979" s="124"/>
      <c r="R979" s="124"/>
      <c r="S979" s="124"/>
      <c r="T979" s="124"/>
      <c r="U979" s="127"/>
      <c r="V979" s="127"/>
      <c r="W979" s="127"/>
      <c r="X979" s="127"/>
      <c r="Y979" s="364"/>
      <c r="Z979" s="364"/>
      <c r="AA979" s="364"/>
      <c r="AB979" s="364"/>
    </row>
    <row r="980" spans="2:28" ht="12.75" customHeight="1" x14ac:dyDescent="0.2">
      <c r="B980" s="120"/>
      <c r="C980" s="120"/>
      <c r="D980" s="120"/>
      <c r="E980" s="120"/>
      <c r="F980" s="120"/>
      <c r="G980" s="120"/>
      <c r="H980" s="120"/>
      <c r="I980" s="120"/>
      <c r="J980" s="120"/>
      <c r="K980" s="120"/>
      <c r="L980" s="120"/>
      <c r="M980" s="122"/>
      <c r="N980" s="122"/>
      <c r="O980" s="122"/>
      <c r="P980" s="122"/>
      <c r="Q980" s="124"/>
      <c r="R980" s="124"/>
      <c r="S980" s="124"/>
      <c r="T980" s="124"/>
      <c r="U980" s="127"/>
      <c r="V980" s="127"/>
      <c r="W980" s="127"/>
      <c r="X980" s="127"/>
      <c r="Y980" s="364"/>
      <c r="Z980" s="364"/>
      <c r="AA980" s="364"/>
      <c r="AB980" s="364"/>
    </row>
    <row r="981" spans="2:28" ht="12.75" customHeight="1" x14ac:dyDescent="0.2">
      <c r="B981" s="120"/>
      <c r="C981" s="120"/>
      <c r="D981" s="120"/>
      <c r="E981" s="120"/>
      <c r="F981" s="120"/>
      <c r="G981" s="120"/>
      <c r="H981" s="120"/>
      <c r="I981" s="120"/>
      <c r="J981" s="120"/>
      <c r="K981" s="120"/>
      <c r="L981" s="120"/>
      <c r="M981" s="122"/>
      <c r="N981" s="122"/>
      <c r="O981" s="122"/>
      <c r="P981" s="122"/>
      <c r="Q981" s="124"/>
      <c r="R981" s="124"/>
      <c r="S981" s="124"/>
      <c r="T981" s="124"/>
      <c r="U981" s="127"/>
      <c r="V981" s="127"/>
      <c r="W981" s="127"/>
      <c r="X981" s="127"/>
      <c r="Y981" s="364"/>
      <c r="Z981" s="364"/>
      <c r="AA981" s="364"/>
      <c r="AB981" s="364"/>
    </row>
    <row r="982" spans="2:28" ht="12.75" customHeight="1" x14ac:dyDescent="0.2">
      <c r="B982" s="120"/>
      <c r="C982" s="120"/>
      <c r="D982" s="120"/>
      <c r="E982" s="120"/>
      <c r="F982" s="120"/>
      <c r="G982" s="120"/>
      <c r="H982" s="120"/>
      <c r="I982" s="120"/>
      <c r="J982" s="120"/>
      <c r="K982" s="120"/>
      <c r="L982" s="120"/>
      <c r="M982" s="122"/>
      <c r="N982" s="122"/>
      <c r="O982" s="122"/>
      <c r="P982" s="122"/>
      <c r="Q982" s="124"/>
      <c r="R982" s="124"/>
      <c r="S982" s="124"/>
      <c r="T982" s="124"/>
      <c r="U982" s="127"/>
      <c r="V982" s="127"/>
      <c r="W982" s="127"/>
      <c r="X982" s="127"/>
      <c r="Y982" s="364"/>
      <c r="Z982" s="364"/>
      <c r="AA982" s="364"/>
      <c r="AB982" s="364"/>
    </row>
    <row r="983" spans="2:28" ht="12.75" customHeight="1" x14ac:dyDescent="0.2">
      <c r="B983" s="120"/>
      <c r="C983" s="120"/>
      <c r="D983" s="120"/>
      <c r="E983" s="120"/>
      <c r="F983" s="120"/>
      <c r="G983" s="120"/>
      <c r="H983" s="120"/>
      <c r="I983" s="120"/>
      <c r="J983" s="120"/>
      <c r="K983" s="120"/>
      <c r="L983" s="120"/>
      <c r="M983" s="122"/>
      <c r="N983" s="122"/>
      <c r="O983" s="122"/>
      <c r="P983" s="122"/>
      <c r="Q983" s="124"/>
      <c r="R983" s="124"/>
      <c r="S983" s="124"/>
      <c r="T983" s="124"/>
      <c r="U983" s="127"/>
      <c r="V983" s="127"/>
      <c r="W983" s="127"/>
      <c r="X983" s="127"/>
      <c r="Y983" s="364"/>
      <c r="Z983" s="364"/>
      <c r="AA983" s="364"/>
      <c r="AB983" s="364"/>
    </row>
    <row r="984" spans="2:28" ht="12.75" customHeight="1" x14ac:dyDescent="0.2">
      <c r="B984" s="120"/>
      <c r="C984" s="120"/>
      <c r="D984" s="120"/>
      <c r="E984" s="120"/>
      <c r="F984" s="120"/>
      <c r="G984" s="120"/>
      <c r="H984" s="120"/>
      <c r="I984" s="120"/>
      <c r="J984" s="120"/>
      <c r="K984" s="120"/>
      <c r="L984" s="120"/>
      <c r="M984" s="122"/>
      <c r="N984" s="122"/>
      <c r="O984" s="122"/>
      <c r="P984" s="122"/>
      <c r="Q984" s="124"/>
      <c r="R984" s="124"/>
      <c r="S984" s="124"/>
      <c r="T984" s="124"/>
      <c r="U984" s="127"/>
      <c r="V984" s="127"/>
      <c r="W984" s="127"/>
      <c r="X984" s="127"/>
      <c r="Y984" s="364"/>
      <c r="Z984" s="364"/>
      <c r="AA984" s="364"/>
      <c r="AB984" s="364"/>
    </row>
    <row r="985" spans="2:28" ht="12.75" customHeight="1" x14ac:dyDescent="0.2">
      <c r="B985" s="120"/>
      <c r="C985" s="120"/>
      <c r="D985" s="120"/>
      <c r="E985" s="120"/>
      <c r="F985" s="120"/>
      <c r="G985" s="120"/>
      <c r="H985" s="120"/>
      <c r="I985" s="120"/>
      <c r="J985" s="120"/>
      <c r="K985" s="120"/>
      <c r="L985" s="120"/>
      <c r="M985" s="122"/>
      <c r="N985" s="122"/>
      <c r="O985" s="122"/>
      <c r="P985" s="122"/>
      <c r="Q985" s="124"/>
      <c r="R985" s="124"/>
      <c r="S985" s="124"/>
      <c r="T985" s="124"/>
      <c r="U985" s="127"/>
      <c r="V985" s="127"/>
      <c r="W985" s="127"/>
      <c r="X985" s="127"/>
      <c r="Y985" s="364"/>
      <c r="Z985" s="364"/>
      <c r="AA985" s="364"/>
      <c r="AB985" s="364"/>
    </row>
    <row r="986" spans="2:28" ht="12.75" customHeight="1" x14ac:dyDescent="0.2">
      <c r="B986" s="120"/>
      <c r="C986" s="120"/>
      <c r="D986" s="120"/>
      <c r="E986" s="120"/>
      <c r="F986" s="120"/>
      <c r="G986" s="120"/>
      <c r="H986" s="120"/>
      <c r="I986" s="120"/>
      <c r="J986" s="120"/>
      <c r="K986" s="120"/>
      <c r="L986" s="120"/>
      <c r="M986" s="122"/>
      <c r="N986" s="122"/>
      <c r="O986" s="122"/>
      <c r="P986" s="122"/>
      <c r="Q986" s="124"/>
      <c r="R986" s="124"/>
      <c r="S986" s="124"/>
      <c r="T986" s="124"/>
      <c r="U986" s="127"/>
      <c r="V986" s="127"/>
      <c r="W986" s="127"/>
      <c r="X986" s="127"/>
      <c r="Y986" s="364"/>
      <c r="Z986" s="364"/>
      <c r="AA986" s="364"/>
      <c r="AB986" s="364"/>
    </row>
    <row r="987" spans="2:28" ht="12.75" customHeight="1" x14ac:dyDescent="0.2">
      <c r="B987" s="120"/>
      <c r="C987" s="120"/>
      <c r="D987" s="120"/>
      <c r="E987" s="120"/>
      <c r="F987" s="120"/>
      <c r="G987" s="120"/>
      <c r="H987" s="120"/>
      <c r="I987" s="120"/>
      <c r="J987" s="120"/>
      <c r="K987" s="120"/>
      <c r="L987" s="120"/>
      <c r="M987" s="122"/>
      <c r="N987" s="122"/>
      <c r="O987" s="122"/>
      <c r="P987" s="122"/>
      <c r="Q987" s="124"/>
      <c r="R987" s="124"/>
      <c r="S987" s="124"/>
      <c r="T987" s="124"/>
      <c r="U987" s="127"/>
      <c r="V987" s="127"/>
      <c r="W987" s="127"/>
      <c r="X987" s="127"/>
      <c r="Y987" s="364"/>
      <c r="Z987" s="364"/>
      <c r="AA987" s="364"/>
      <c r="AB987" s="364"/>
    </row>
    <row r="988" spans="2:28" ht="12.75" customHeight="1" x14ac:dyDescent="0.2">
      <c r="B988" s="120"/>
      <c r="C988" s="120"/>
      <c r="D988" s="120"/>
      <c r="E988" s="120"/>
      <c r="F988" s="120"/>
      <c r="G988" s="120"/>
      <c r="H988" s="120"/>
      <c r="I988" s="120"/>
      <c r="J988" s="120"/>
      <c r="K988" s="120"/>
      <c r="L988" s="120"/>
      <c r="M988" s="122"/>
      <c r="N988" s="122"/>
      <c r="O988" s="122"/>
      <c r="P988" s="122"/>
      <c r="Q988" s="124"/>
      <c r="R988" s="124"/>
      <c r="S988" s="124"/>
      <c r="T988" s="124"/>
      <c r="U988" s="127"/>
      <c r="V988" s="127"/>
      <c r="W988" s="127"/>
      <c r="X988" s="127"/>
      <c r="Y988" s="364"/>
      <c r="Z988" s="364"/>
      <c r="AA988" s="364"/>
      <c r="AB988" s="364"/>
    </row>
    <row r="989" spans="2:28" ht="12.75" customHeight="1" x14ac:dyDescent="0.2">
      <c r="B989" s="120"/>
      <c r="C989" s="120"/>
      <c r="D989" s="120"/>
      <c r="E989" s="120"/>
      <c r="F989" s="120"/>
      <c r="G989" s="120"/>
      <c r="H989" s="120"/>
      <c r="I989" s="120"/>
      <c r="J989" s="120"/>
      <c r="K989" s="120"/>
      <c r="L989" s="120"/>
      <c r="M989" s="122"/>
      <c r="N989" s="122"/>
      <c r="O989" s="122"/>
      <c r="P989" s="122"/>
      <c r="Q989" s="124"/>
      <c r="R989" s="124"/>
      <c r="S989" s="124"/>
      <c r="T989" s="124"/>
      <c r="U989" s="127"/>
      <c r="V989" s="127"/>
      <c r="W989" s="127"/>
      <c r="X989" s="127"/>
      <c r="Y989" s="364"/>
      <c r="Z989" s="364"/>
      <c r="AA989" s="364"/>
      <c r="AB989" s="364"/>
    </row>
    <row r="990" spans="2:28" ht="12.75" customHeight="1" x14ac:dyDescent="0.2">
      <c r="B990" s="120"/>
      <c r="C990" s="120"/>
      <c r="D990" s="120"/>
      <c r="E990" s="120"/>
      <c r="F990" s="120"/>
      <c r="G990" s="120"/>
      <c r="H990" s="120"/>
      <c r="I990" s="120"/>
      <c r="J990" s="120"/>
      <c r="K990" s="120"/>
      <c r="L990" s="120"/>
      <c r="M990" s="122"/>
      <c r="N990" s="122"/>
      <c r="O990" s="122"/>
      <c r="P990" s="122"/>
      <c r="Q990" s="124"/>
      <c r="R990" s="124"/>
      <c r="S990" s="124"/>
      <c r="T990" s="124"/>
      <c r="U990" s="127"/>
      <c r="V990" s="127"/>
      <c r="W990" s="127"/>
      <c r="X990" s="127"/>
      <c r="Y990" s="364"/>
      <c r="Z990" s="364"/>
      <c r="AA990" s="364"/>
      <c r="AB990" s="364"/>
    </row>
    <row r="991" spans="2:28" ht="12.75" customHeight="1" x14ac:dyDescent="0.2">
      <c r="B991" s="120"/>
      <c r="C991" s="120"/>
      <c r="D991" s="120"/>
      <c r="E991" s="120"/>
      <c r="F991" s="120"/>
      <c r="G991" s="120"/>
      <c r="H991" s="120"/>
      <c r="I991" s="120"/>
      <c r="J991" s="120"/>
      <c r="K991" s="120"/>
      <c r="L991" s="120"/>
      <c r="M991" s="122"/>
      <c r="N991" s="122"/>
      <c r="O991" s="122"/>
      <c r="P991" s="122"/>
      <c r="Q991" s="124"/>
      <c r="R991" s="124"/>
      <c r="S991" s="124"/>
      <c r="T991" s="124"/>
      <c r="U991" s="127"/>
      <c r="V991" s="127"/>
      <c r="W991" s="127"/>
      <c r="X991" s="127"/>
      <c r="Y991" s="364"/>
      <c r="Z991" s="364"/>
      <c r="AA991" s="364"/>
      <c r="AB991" s="364"/>
    </row>
    <row r="992" spans="2:28" ht="12.75" customHeight="1" x14ac:dyDescent="0.2">
      <c r="B992" s="120"/>
      <c r="C992" s="120"/>
      <c r="D992" s="120"/>
      <c r="E992" s="120"/>
      <c r="F992" s="120"/>
      <c r="G992" s="120"/>
      <c r="H992" s="120"/>
      <c r="I992" s="120"/>
      <c r="J992" s="120"/>
      <c r="K992" s="120"/>
      <c r="L992" s="120"/>
      <c r="M992" s="122"/>
      <c r="N992" s="122"/>
      <c r="O992" s="122"/>
      <c r="P992" s="122"/>
      <c r="Q992" s="124"/>
      <c r="R992" s="124"/>
      <c r="S992" s="124"/>
      <c r="T992" s="124"/>
      <c r="U992" s="127"/>
      <c r="V992" s="127"/>
      <c r="W992" s="127"/>
      <c r="X992" s="127"/>
      <c r="Y992" s="364"/>
      <c r="Z992" s="364"/>
      <c r="AA992" s="364"/>
      <c r="AB992" s="364"/>
    </row>
    <row r="993" spans="2:28" ht="12.75" customHeight="1" x14ac:dyDescent="0.2">
      <c r="B993" s="120"/>
      <c r="C993" s="120"/>
      <c r="D993" s="120"/>
      <c r="E993" s="120"/>
      <c r="F993" s="120"/>
      <c r="G993" s="120"/>
      <c r="H993" s="120"/>
      <c r="I993" s="120"/>
      <c r="J993" s="120"/>
      <c r="K993" s="120"/>
      <c r="L993" s="120"/>
      <c r="M993" s="122"/>
      <c r="N993" s="122"/>
      <c r="O993" s="122"/>
      <c r="P993" s="122"/>
      <c r="Q993" s="124"/>
      <c r="R993" s="124"/>
      <c r="S993" s="124"/>
      <c r="T993" s="124"/>
      <c r="U993" s="127"/>
      <c r="V993" s="127"/>
      <c r="W993" s="127"/>
      <c r="X993" s="127"/>
      <c r="Y993" s="364"/>
      <c r="Z993" s="364"/>
      <c r="AA993" s="364"/>
      <c r="AB993" s="364"/>
    </row>
    <row r="994" spans="2:28" ht="12.75" customHeight="1" x14ac:dyDescent="0.2">
      <c r="B994" s="120"/>
      <c r="C994" s="120"/>
      <c r="D994" s="120"/>
      <c r="E994" s="120"/>
      <c r="F994" s="120"/>
      <c r="G994" s="120"/>
      <c r="H994" s="120"/>
      <c r="I994" s="120"/>
      <c r="J994" s="120"/>
      <c r="K994" s="120"/>
      <c r="L994" s="120"/>
      <c r="M994" s="122"/>
      <c r="N994" s="122"/>
      <c r="O994" s="122"/>
      <c r="P994" s="122"/>
      <c r="Q994" s="124"/>
      <c r="R994" s="124"/>
      <c r="S994" s="124"/>
      <c r="T994" s="124"/>
      <c r="U994" s="127"/>
      <c r="V994" s="127"/>
      <c r="W994" s="127"/>
      <c r="X994" s="127"/>
      <c r="Y994" s="364"/>
      <c r="Z994" s="364"/>
      <c r="AA994" s="364"/>
      <c r="AB994" s="364"/>
    </row>
    <row r="995" spans="2:28" ht="12.75" customHeight="1" x14ac:dyDescent="0.2">
      <c r="B995" s="120"/>
      <c r="C995" s="120"/>
      <c r="D995" s="120"/>
      <c r="E995" s="120"/>
      <c r="F995" s="120"/>
      <c r="G995" s="120"/>
      <c r="H995" s="120"/>
      <c r="I995" s="120"/>
      <c r="J995" s="120"/>
      <c r="K995" s="120"/>
      <c r="L995" s="120"/>
      <c r="M995" s="180"/>
      <c r="N995" s="122"/>
      <c r="O995" s="122"/>
      <c r="P995" s="122"/>
      <c r="Q995" s="124"/>
      <c r="R995" s="124"/>
      <c r="S995" s="124"/>
      <c r="T995" s="124"/>
      <c r="U995" s="127"/>
      <c r="V995" s="127"/>
      <c r="W995" s="127"/>
      <c r="X995" s="127"/>
      <c r="Y995" s="364"/>
      <c r="Z995" s="364"/>
      <c r="AA995" s="364"/>
      <c r="AB995" s="364"/>
    </row>
    <row r="996" spans="2:28" ht="12.75" customHeight="1" x14ac:dyDescent="0.2">
      <c r="B996" s="120"/>
      <c r="C996" s="120"/>
      <c r="D996" s="120"/>
      <c r="E996" s="120"/>
      <c r="F996" s="120"/>
      <c r="G996" s="120"/>
      <c r="H996" s="120"/>
      <c r="I996" s="120"/>
      <c r="J996" s="120"/>
      <c r="K996" s="120"/>
      <c r="L996" s="120"/>
      <c r="M996" s="180"/>
      <c r="N996" s="122"/>
      <c r="O996" s="122"/>
      <c r="P996" s="122"/>
      <c r="Q996" s="124"/>
      <c r="R996" s="124"/>
      <c r="S996" s="124"/>
      <c r="T996" s="124"/>
      <c r="U996" s="127"/>
      <c r="V996" s="127"/>
      <c r="W996" s="127"/>
      <c r="X996" s="127"/>
      <c r="Y996" s="364"/>
      <c r="Z996" s="364"/>
      <c r="AA996" s="364"/>
      <c r="AB996" s="364"/>
    </row>
    <row r="997" spans="2:28" ht="12.75" customHeight="1" x14ac:dyDescent="0.2">
      <c r="B997" s="120"/>
      <c r="C997" s="120"/>
      <c r="D997" s="120"/>
      <c r="E997" s="120"/>
      <c r="F997" s="120"/>
      <c r="G997" s="120"/>
      <c r="H997" s="120"/>
      <c r="I997" s="120"/>
      <c r="J997" s="120"/>
      <c r="K997" s="120"/>
      <c r="L997" s="120"/>
      <c r="M997" s="180"/>
      <c r="N997" s="122"/>
      <c r="O997" s="122"/>
      <c r="P997" s="122"/>
      <c r="Q997" s="124"/>
      <c r="R997" s="124"/>
      <c r="S997" s="124"/>
      <c r="T997" s="124"/>
      <c r="U997" s="127"/>
      <c r="V997" s="127"/>
      <c r="W997" s="127"/>
      <c r="X997" s="127"/>
      <c r="Y997" s="364"/>
      <c r="Z997" s="364"/>
      <c r="AA997" s="364"/>
      <c r="AB997" s="364"/>
    </row>
    <row r="998" spans="2:28" ht="12.75" customHeight="1" x14ac:dyDescent="0.2">
      <c r="B998" s="120"/>
      <c r="C998" s="120"/>
      <c r="D998" s="120"/>
      <c r="E998" s="120"/>
      <c r="F998" s="120"/>
      <c r="G998" s="120"/>
      <c r="H998" s="120"/>
      <c r="I998" s="120"/>
      <c r="J998" s="120"/>
      <c r="K998" s="120"/>
      <c r="L998" s="120"/>
      <c r="M998" s="180"/>
      <c r="N998" s="122"/>
      <c r="O998" s="122"/>
      <c r="P998" s="122"/>
      <c r="Q998" s="124"/>
      <c r="R998" s="124"/>
      <c r="S998" s="124"/>
      <c r="T998" s="124"/>
      <c r="U998" s="127"/>
      <c r="V998" s="127"/>
      <c r="W998" s="127"/>
      <c r="X998" s="127"/>
      <c r="Y998" s="364"/>
      <c r="Z998" s="364"/>
      <c r="AA998" s="364"/>
      <c r="AB998" s="364"/>
    </row>
    <row r="999" spans="2:28" ht="12.75" customHeight="1" x14ac:dyDescent="0.2">
      <c r="B999" s="120"/>
      <c r="C999" s="120"/>
      <c r="D999" s="120"/>
      <c r="E999" s="120"/>
      <c r="F999" s="120"/>
      <c r="G999" s="120"/>
      <c r="H999" s="120"/>
      <c r="I999" s="120"/>
      <c r="J999" s="377"/>
      <c r="K999" s="120"/>
      <c r="L999" s="120"/>
      <c r="M999" s="122"/>
      <c r="N999" s="122"/>
      <c r="O999" s="122"/>
      <c r="P999" s="122"/>
      <c r="Q999" s="124"/>
      <c r="R999" s="124"/>
      <c r="S999" s="124"/>
      <c r="T999" s="124"/>
      <c r="U999" s="127"/>
      <c r="V999" s="127"/>
      <c r="W999" s="127"/>
      <c r="X999" s="127"/>
      <c r="Y999" s="363"/>
      <c r="Z999" s="363"/>
      <c r="AA999" s="363"/>
      <c r="AB999" s="363"/>
    </row>
    <row r="1000" spans="2:28" ht="12.75" customHeight="1" x14ac:dyDescent="0.2">
      <c r="B1000" s="120"/>
      <c r="C1000" s="120"/>
      <c r="D1000" s="120"/>
      <c r="E1000" s="120"/>
      <c r="F1000" s="120"/>
      <c r="G1000" s="120"/>
      <c r="H1000" s="120"/>
      <c r="I1000" s="120"/>
      <c r="J1000" s="377"/>
      <c r="K1000" s="120"/>
      <c r="L1000" s="120"/>
      <c r="M1000" s="122"/>
      <c r="N1000" s="122"/>
      <c r="O1000" s="122"/>
      <c r="P1000" s="122"/>
      <c r="Q1000" s="124"/>
      <c r="R1000" s="124"/>
      <c r="S1000" s="124"/>
      <c r="T1000" s="124"/>
      <c r="U1000" s="127"/>
      <c r="V1000" s="127"/>
      <c r="W1000" s="127"/>
      <c r="X1000" s="127"/>
      <c r="Y1000" s="363"/>
      <c r="Z1000" s="363"/>
      <c r="AA1000" s="363"/>
      <c r="AB1000" s="363"/>
    </row>
    <row r="1001" spans="2:28" ht="12.75" customHeight="1" x14ac:dyDescent="0.2">
      <c r="B1001" s="120"/>
      <c r="C1001" s="120"/>
      <c r="D1001" s="120"/>
      <c r="E1001" s="120"/>
      <c r="F1001" s="120"/>
      <c r="G1001" s="120"/>
      <c r="H1001" s="120"/>
      <c r="I1001" s="120"/>
      <c r="J1001" s="377"/>
      <c r="K1001" s="120"/>
      <c r="L1001" s="120"/>
      <c r="M1001" s="122"/>
      <c r="N1001" s="122"/>
      <c r="O1001" s="122"/>
      <c r="P1001" s="122"/>
      <c r="Q1001" s="124"/>
      <c r="R1001" s="124"/>
      <c r="S1001" s="124"/>
      <c r="T1001" s="124"/>
      <c r="U1001" s="127"/>
      <c r="V1001" s="127"/>
      <c r="W1001" s="127"/>
      <c r="X1001" s="127"/>
      <c r="Y1001" s="363"/>
      <c r="Z1001" s="363"/>
      <c r="AA1001" s="363"/>
      <c r="AB1001" s="363"/>
    </row>
    <row r="1002" spans="2:28" ht="12.75" customHeight="1" x14ac:dyDescent="0.2">
      <c r="B1002" s="120"/>
      <c r="C1002" s="120"/>
      <c r="D1002" s="120"/>
      <c r="E1002" s="120"/>
      <c r="F1002" s="120"/>
      <c r="G1002" s="120"/>
      <c r="H1002" s="120"/>
      <c r="I1002" s="120"/>
      <c r="J1002" s="377"/>
      <c r="K1002" s="120"/>
      <c r="L1002" s="120"/>
      <c r="M1002" s="122"/>
      <c r="N1002" s="122"/>
      <c r="O1002" s="122"/>
      <c r="P1002" s="122"/>
      <c r="Q1002" s="124"/>
      <c r="R1002" s="124"/>
      <c r="S1002" s="124"/>
      <c r="T1002" s="124"/>
      <c r="U1002" s="127"/>
      <c r="V1002" s="127"/>
      <c r="W1002" s="127"/>
      <c r="X1002" s="127"/>
      <c r="Y1002" s="363"/>
      <c r="Z1002" s="363"/>
      <c r="AA1002" s="363"/>
      <c r="AB1002" s="363"/>
    </row>
    <row r="1003" spans="2:28" ht="12.75" customHeight="1" x14ac:dyDescent="0.2">
      <c r="B1003" s="120"/>
      <c r="C1003" s="120"/>
      <c r="D1003" s="120"/>
      <c r="E1003" s="120"/>
      <c r="F1003" s="120"/>
      <c r="G1003" s="120"/>
      <c r="H1003" s="120"/>
      <c r="I1003" s="120"/>
      <c r="J1003" s="377"/>
      <c r="K1003" s="120"/>
      <c r="L1003" s="120"/>
      <c r="M1003" s="122"/>
      <c r="N1003" s="122"/>
      <c r="O1003" s="122"/>
      <c r="P1003" s="122"/>
      <c r="Q1003" s="124"/>
      <c r="R1003" s="124"/>
      <c r="S1003" s="124"/>
      <c r="T1003" s="124"/>
      <c r="U1003" s="127"/>
      <c r="V1003" s="127"/>
      <c r="W1003" s="127"/>
      <c r="X1003" s="127"/>
      <c r="Y1003" s="363"/>
      <c r="Z1003" s="363"/>
      <c r="AA1003" s="363"/>
      <c r="AB1003" s="363"/>
    </row>
    <row r="1004" spans="2:28" ht="12.75" customHeight="1" x14ac:dyDescent="0.2">
      <c r="B1004" s="120"/>
      <c r="C1004" s="120"/>
      <c r="D1004" s="120"/>
      <c r="E1004" s="120"/>
      <c r="F1004" s="120"/>
      <c r="G1004" s="120"/>
      <c r="H1004" s="120"/>
      <c r="I1004" s="120"/>
      <c r="J1004" s="377"/>
      <c r="K1004" s="120"/>
      <c r="L1004" s="120"/>
      <c r="M1004" s="122"/>
      <c r="N1004" s="122"/>
      <c r="O1004" s="122"/>
      <c r="P1004" s="122"/>
      <c r="Q1004" s="124"/>
      <c r="R1004" s="124"/>
      <c r="S1004" s="124"/>
      <c r="T1004" s="124"/>
      <c r="U1004" s="127"/>
      <c r="V1004" s="127"/>
      <c r="W1004" s="127"/>
      <c r="X1004" s="127"/>
      <c r="Y1004" s="363"/>
      <c r="Z1004" s="363"/>
      <c r="AA1004" s="363"/>
      <c r="AB1004" s="363"/>
    </row>
  </sheetData>
  <sortState xmlns:xlrd2="http://schemas.microsoft.com/office/spreadsheetml/2017/richdata2" ref="A5:AB703">
    <sortCondition descending="1" ref="O4"/>
  </sortState>
  <phoneticPr fontId="3" type="noConversion"/>
  <pageMargins left="0.75" right="0.75" top="1" bottom="1" header="0.5" footer="0.5"/>
  <pageSetup paperSize="9" orientation="landscape" horizontalDpi="4294967294" verticalDpi="300"/>
  <headerFooter alignWithMargins="0"/>
  <rowBreaks count="5" manualBreakCount="5">
    <brk id="26" min="1" max="22" man="1"/>
    <brk id="52" min="1" max="22" man="1"/>
    <brk id="81" min="1" max="22" man="1"/>
    <brk id="111" min="1" max="22" man="1"/>
    <brk id="141" min="1" max="22" man="1"/>
  </rowBreaks>
  <colBreaks count="3" manualBreakCount="3">
    <brk id="5" min="3" max="168" man="1"/>
    <brk id="16" min="3" max="168" man="1"/>
    <brk id="20" min="3" max="168" man="1"/>
  </colBreaks>
  <drawing r:id="rId1"/>
  <legacyDrawing r:id="rId2"/>
  <controls>
    <mc:AlternateContent xmlns:mc="http://schemas.openxmlformats.org/markup-compatibility/2006">
      <mc:Choice Requires="x14">
        <control shapeId="18449" r:id="rId3" name="cmdClearData">
          <controlPr defaultSize="0" autoLine="0" r:id="rId4">
            <anchor moveWithCells="1">
              <from>
                <xdr:col>0</xdr:col>
                <xdr:colOff>114300</xdr:colOff>
                <xdr:row>2</xdr:row>
                <xdr:rowOff>815340</xdr:rowOff>
              </from>
              <to>
                <xdr:col>0</xdr:col>
                <xdr:colOff>1775460</xdr:colOff>
                <xdr:row>3</xdr:row>
                <xdr:rowOff>335280</xdr:rowOff>
              </to>
            </anchor>
          </controlPr>
        </control>
      </mc:Choice>
      <mc:Fallback>
        <control shapeId="18449" r:id="rId3" name="cmdClearData"/>
      </mc:Fallback>
    </mc:AlternateContent>
    <mc:AlternateContent xmlns:mc="http://schemas.openxmlformats.org/markup-compatibility/2006">
      <mc:Choice Requires="x14">
        <control shapeId="18450" r:id="rId5" name="cmdCalculate">
          <controlPr defaultSize="0" autoLine="0" r:id="rId6">
            <anchor moveWithCells="1">
              <from>
                <xdr:col>0</xdr:col>
                <xdr:colOff>114300</xdr:colOff>
                <xdr:row>2</xdr:row>
                <xdr:rowOff>381000</xdr:rowOff>
              </from>
              <to>
                <xdr:col>0</xdr:col>
                <xdr:colOff>1775460</xdr:colOff>
                <xdr:row>2</xdr:row>
                <xdr:rowOff>807720</xdr:rowOff>
              </to>
            </anchor>
          </controlPr>
        </control>
      </mc:Choice>
      <mc:Fallback>
        <control shapeId="18450" r:id="rId5" name="cmdCalculate"/>
      </mc:Fallback>
    </mc:AlternateContent>
    <mc:AlternateContent xmlns:mc="http://schemas.openxmlformats.org/markup-compatibility/2006">
      <mc:Choice Requires="x14">
        <control shapeId="18452" r:id="rId7" name="cmdBack">
          <controlPr defaultSize="0" autoLine="0" r:id="rId8">
            <anchor moveWithCells="1">
              <from>
                <xdr:col>0</xdr:col>
                <xdr:colOff>114300</xdr:colOff>
                <xdr:row>1</xdr:row>
                <xdr:rowOff>144780</xdr:rowOff>
              </from>
              <to>
                <xdr:col>0</xdr:col>
                <xdr:colOff>1775460</xdr:colOff>
                <xdr:row>2</xdr:row>
                <xdr:rowOff>381000</xdr:rowOff>
              </to>
            </anchor>
          </controlPr>
        </control>
      </mc:Choice>
      <mc:Fallback>
        <control shapeId="18452" r:id="rId7" name="cmdBack"/>
      </mc:Fallback>
    </mc:AlternateContent>
  </control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04">
    <tabColor indexed="43"/>
  </sheetPr>
  <dimension ref="A1:H1004"/>
  <sheetViews>
    <sheetView showGridLines="0" showRowColHeaders="0" topLeftCell="A43" workbookViewId="0">
      <selection activeCell="B6" sqref="B6"/>
    </sheetView>
  </sheetViews>
  <sheetFormatPr defaultColWidth="9.21875" defaultRowHeight="13.2" x14ac:dyDescent="0.25"/>
  <cols>
    <col min="1" max="1" width="13.77734375" style="181" customWidth="1"/>
    <col min="2" max="8" width="16.21875" style="181" customWidth="1"/>
    <col min="9" max="16384" width="9.21875" style="183"/>
  </cols>
  <sheetData>
    <row r="1" spans="1:8" s="181" customFormat="1" ht="70.5" customHeight="1" x14ac:dyDescent="0.25"/>
    <row r="2" spans="1:8" s="181" customFormat="1" ht="1.5" customHeight="1" x14ac:dyDescent="0.25"/>
    <row r="3" spans="1:8" s="181" customFormat="1" ht="13.5" customHeight="1" x14ac:dyDescent="0.25"/>
    <row r="4" spans="1:8" s="19" customFormat="1" ht="32.25" customHeight="1" x14ac:dyDescent="0.25">
      <c r="A4" s="179" t="s">
        <v>64</v>
      </c>
      <c r="B4" s="179" t="s">
        <v>6</v>
      </c>
      <c r="C4" s="179" t="s">
        <v>7</v>
      </c>
      <c r="D4" s="179" t="s">
        <v>8</v>
      </c>
      <c r="E4" s="179" t="s">
        <v>127</v>
      </c>
      <c r="F4" s="179" t="s">
        <v>11</v>
      </c>
      <c r="G4" s="179" t="s">
        <v>9</v>
      </c>
      <c r="H4" s="179" t="s">
        <v>10</v>
      </c>
    </row>
    <row r="5" spans="1:8" x14ac:dyDescent="0.25">
      <c r="A5" s="182">
        <v>1</v>
      </c>
      <c r="B5" s="182"/>
      <c r="C5" s="182"/>
      <c r="D5" s="182"/>
      <c r="E5" s="182"/>
      <c r="F5" s="182"/>
      <c r="G5" s="182"/>
      <c r="H5" s="182"/>
    </row>
    <row r="6" spans="1:8" x14ac:dyDescent="0.25">
      <c r="A6" s="182">
        <v>2</v>
      </c>
      <c r="B6" s="182"/>
      <c r="C6" s="182"/>
      <c r="D6" s="182"/>
      <c r="E6" s="182"/>
      <c r="F6" s="182"/>
      <c r="G6" s="182"/>
      <c r="H6" s="182"/>
    </row>
    <row r="7" spans="1:8" x14ac:dyDescent="0.25">
      <c r="A7" s="182">
        <v>3</v>
      </c>
      <c r="B7" s="182"/>
      <c r="C7" s="182"/>
      <c r="D7" s="182"/>
      <c r="E7" s="182"/>
      <c r="F7" s="182"/>
      <c r="G7" s="182"/>
      <c r="H7" s="182"/>
    </row>
    <row r="8" spans="1:8" x14ac:dyDescent="0.25">
      <c r="A8" s="182">
        <v>4</v>
      </c>
      <c r="B8" s="182"/>
      <c r="C8" s="182"/>
      <c r="D8" s="182"/>
      <c r="E8" s="182"/>
      <c r="F8" s="182"/>
      <c r="G8" s="182"/>
      <c r="H8" s="182"/>
    </row>
    <row r="9" spans="1:8" x14ac:dyDescent="0.25">
      <c r="A9" s="182">
        <v>5</v>
      </c>
      <c r="B9" s="182"/>
      <c r="C9" s="182"/>
      <c r="D9" s="182"/>
      <c r="E9" s="182"/>
      <c r="F9" s="182"/>
      <c r="G9" s="182"/>
      <c r="H9" s="182"/>
    </row>
    <row r="10" spans="1:8" x14ac:dyDescent="0.25">
      <c r="A10" s="182">
        <v>6</v>
      </c>
      <c r="B10" s="182"/>
      <c r="C10" s="182"/>
      <c r="D10" s="182"/>
      <c r="E10" s="182"/>
      <c r="F10" s="182"/>
      <c r="G10" s="182"/>
      <c r="H10" s="182"/>
    </row>
    <row r="11" spans="1:8" x14ac:dyDescent="0.25">
      <c r="A11" s="182">
        <v>7</v>
      </c>
      <c r="B11" s="182"/>
      <c r="C11" s="182"/>
      <c r="D11" s="182"/>
      <c r="E11" s="182"/>
      <c r="F11" s="182"/>
      <c r="G11" s="182"/>
      <c r="H11" s="182"/>
    </row>
    <row r="12" spans="1:8" x14ac:dyDescent="0.25">
      <c r="A12" s="182">
        <v>8</v>
      </c>
      <c r="B12" s="182"/>
      <c r="C12" s="182"/>
      <c r="D12" s="182"/>
      <c r="E12" s="182"/>
      <c r="F12" s="182"/>
      <c r="G12" s="182"/>
      <c r="H12" s="182"/>
    </row>
    <row r="13" spans="1:8" x14ac:dyDescent="0.25">
      <c r="A13" s="182">
        <v>9</v>
      </c>
      <c r="B13" s="182"/>
      <c r="C13" s="182"/>
      <c r="D13" s="182"/>
      <c r="E13" s="182"/>
      <c r="F13" s="182"/>
      <c r="G13" s="182"/>
      <c r="H13" s="182"/>
    </row>
    <row r="14" spans="1:8" x14ac:dyDescent="0.25">
      <c r="A14" s="182">
        <v>10</v>
      </c>
      <c r="B14" s="182"/>
      <c r="C14" s="182"/>
      <c r="D14" s="182"/>
      <c r="E14" s="182"/>
      <c r="F14" s="182"/>
      <c r="G14" s="182"/>
      <c r="H14" s="182"/>
    </row>
    <row r="15" spans="1:8" x14ac:dyDescent="0.25">
      <c r="A15" s="182">
        <v>11</v>
      </c>
      <c r="B15" s="182"/>
      <c r="C15" s="182"/>
      <c r="D15" s="182"/>
      <c r="E15" s="182"/>
      <c r="F15" s="182"/>
      <c r="G15" s="182"/>
      <c r="H15" s="182"/>
    </row>
    <row r="16" spans="1:8" x14ac:dyDescent="0.25">
      <c r="A16" s="182">
        <v>12</v>
      </c>
      <c r="B16" s="182"/>
      <c r="C16" s="182"/>
      <c r="D16" s="182"/>
      <c r="E16" s="182"/>
      <c r="F16" s="182"/>
      <c r="G16" s="182"/>
      <c r="H16" s="182"/>
    </row>
    <row r="17" spans="1:8" x14ac:dyDescent="0.25">
      <c r="A17" s="182">
        <v>13</v>
      </c>
      <c r="B17" s="182"/>
      <c r="C17" s="182"/>
      <c r="D17" s="182"/>
      <c r="E17" s="182"/>
      <c r="F17" s="182"/>
      <c r="G17" s="182"/>
      <c r="H17" s="182"/>
    </row>
    <row r="18" spans="1:8" x14ac:dyDescent="0.25">
      <c r="A18" s="182">
        <v>14</v>
      </c>
      <c r="B18" s="182"/>
      <c r="C18" s="182"/>
      <c r="D18" s="182"/>
      <c r="E18" s="182"/>
      <c r="F18" s="182"/>
      <c r="G18" s="182"/>
      <c r="H18" s="182"/>
    </row>
    <row r="19" spans="1:8" x14ac:dyDescent="0.25">
      <c r="A19" s="182">
        <v>15</v>
      </c>
      <c r="B19" s="182"/>
      <c r="C19" s="182"/>
      <c r="D19" s="182"/>
      <c r="E19" s="182"/>
      <c r="F19" s="182"/>
      <c r="G19" s="182"/>
      <c r="H19" s="182"/>
    </row>
    <row r="20" spans="1:8" x14ac:dyDescent="0.25">
      <c r="A20" s="182">
        <v>16</v>
      </c>
      <c r="B20" s="182"/>
      <c r="C20" s="182"/>
      <c r="D20" s="182"/>
      <c r="E20" s="182"/>
      <c r="F20" s="182"/>
      <c r="G20" s="182"/>
      <c r="H20" s="182"/>
    </row>
    <row r="21" spans="1:8" x14ac:dyDescent="0.25">
      <c r="A21" s="182">
        <v>17</v>
      </c>
      <c r="B21" s="182"/>
      <c r="C21" s="182"/>
      <c r="D21" s="182"/>
      <c r="E21" s="182"/>
      <c r="F21" s="182"/>
      <c r="G21" s="182"/>
      <c r="H21" s="182"/>
    </row>
    <row r="22" spans="1:8" x14ac:dyDescent="0.25">
      <c r="A22" s="182">
        <v>18</v>
      </c>
      <c r="B22" s="182"/>
      <c r="C22" s="182"/>
      <c r="D22" s="182"/>
      <c r="E22" s="182"/>
      <c r="F22" s="182"/>
      <c r="G22" s="182"/>
      <c r="H22" s="182"/>
    </row>
    <row r="23" spans="1:8" x14ac:dyDescent="0.25">
      <c r="A23" s="182">
        <v>19</v>
      </c>
      <c r="B23" s="182"/>
      <c r="C23" s="182"/>
      <c r="D23" s="182"/>
      <c r="E23" s="182"/>
      <c r="F23" s="182"/>
      <c r="G23" s="182"/>
      <c r="H23" s="182"/>
    </row>
    <row r="24" spans="1:8" x14ac:dyDescent="0.25">
      <c r="A24" s="182">
        <v>20</v>
      </c>
      <c r="B24" s="182"/>
      <c r="C24" s="182"/>
      <c r="D24" s="182"/>
      <c r="E24" s="182"/>
      <c r="F24" s="182"/>
      <c r="G24" s="182"/>
      <c r="H24" s="182"/>
    </row>
    <row r="25" spans="1:8" x14ac:dyDescent="0.25">
      <c r="A25" s="182">
        <v>21</v>
      </c>
      <c r="B25" s="182"/>
      <c r="C25" s="182"/>
      <c r="D25" s="182"/>
      <c r="E25" s="182"/>
      <c r="F25" s="182"/>
      <c r="G25" s="182"/>
      <c r="H25" s="182"/>
    </row>
    <row r="26" spans="1:8" x14ac:dyDescent="0.25">
      <c r="A26" s="182">
        <v>22</v>
      </c>
      <c r="B26" s="182"/>
      <c r="C26" s="182"/>
      <c r="D26" s="182"/>
      <c r="E26" s="182"/>
      <c r="F26" s="182"/>
      <c r="G26" s="182"/>
      <c r="H26" s="182"/>
    </row>
    <row r="27" spans="1:8" x14ac:dyDescent="0.25">
      <c r="A27" s="184">
        <v>23</v>
      </c>
      <c r="B27" s="182"/>
      <c r="C27" s="182"/>
      <c r="D27" s="182"/>
      <c r="E27" s="182"/>
      <c r="F27" s="182"/>
      <c r="G27" s="182"/>
      <c r="H27" s="182"/>
    </row>
    <row r="28" spans="1:8" x14ac:dyDescent="0.25">
      <c r="A28" s="185">
        <v>24</v>
      </c>
      <c r="B28" s="182"/>
      <c r="C28" s="182"/>
      <c r="D28" s="182"/>
      <c r="E28" s="182"/>
      <c r="F28" s="182"/>
      <c r="G28" s="182"/>
      <c r="H28" s="182"/>
    </row>
    <row r="29" spans="1:8" x14ac:dyDescent="0.25">
      <c r="A29" s="184">
        <v>25</v>
      </c>
      <c r="B29" s="182"/>
      <c r="C29" s="182"/>
      <c r="D29" s="182"/>
      <c r="E29" s="182"/>
      <c r="F29" s="182"/>
      <c r="G29" s="182"/>
      <c r="H29" s="182"/>
    </row>
    <row r="30" spans="1:8" x14ac:dyDescent="0.25">
      <c r="A30" s="184">
        <v>26</v>
      </c>
      <c r="B30" s="182"/>
      <c r="C30" s="182"/>
      <c r="D30" s="182"/>
      <c r="E30" s="182"/>
      <c r="F30" s="182"/>
      <c r="G30" s="182"/>
      <c r="H30" s="182"/>
    </row>
    <row r="31" spans="1:8" x14ac:dyDescent="0.25">
      <c r="A31" s="184">
        <v>27</v>
      </c>
      <c r="B31" s="182"/>
      <c r="C31" s="182"/>
      <c r="D31" s="182"/>
      <c r="E31" s="182"/>
      <c r="F31" s="182"/>
      <c r="G31" s="182"/>
      <c r="H31" s="182"/>
    </row>
    <row r="32" spans="1:8" x14ac:dyDescent="0.25">
      <c r="A32" s="184">
        <v>28</v>
      </c>
      <c r="B32" s="182"/>
      <c r="C32" s="182"/>
      <c r="D32" s="182"/>
      <c r="E32" s="182"/>
      <c r="F32" s="182"/>
      <c r="G32" s="182"/>
      <c r="H32" s="182"/>
    </row>
    <row r="33" spans="1:8" x14ac:dyDescent="0.25">
      <c r="A33" s="184">
        <v>29</v>
      </c>
      <c r="B33" s="182"/>
      <c r="C33" s="182"/>
      <c r="D33" s="182"/>
      <c r="E33" s="182"/>
      <c r="F33" s="182"/>
      <c r="G33" s="182"/>
      <c r="H33" s="182"/>
    </row>
    <row r="34" spans="1:8" x14ac:dyDescent="0.25">
      <c r="A34" s="184">
        <v>30</v>
      </c>
      <c r="B34" s="182"/>
      <c r="C34" s="182"/>
      <c r="D34" s="182"/>
      <c r="E34" s="182"/>
      <c r="F34" s="182"/>
      <c r="G34" s="182"/>
      <c r="H34" s="182"/>
    </row>
    <row r="35" spans="1:8" x14ac:dyDescent="0.25">
      <c r="A35" s="182">
        <v>31</v>
      </c>
      <c r="B35" s="182"/>
      <c r="C35" s="182"/>
      <c r="D35" s="182"/>
      <c r="E35" s="182"/>
      <c r="F35" s="182"/>
      <c r="G35" s="182"/>
      <c r="H35" s="182"/>
    </row>
    <row r="36" spans="1:8" x14ac:dyDescent="0.25">
      <c r="A36" s="182">
        <v>32</v>
      </c>
      <c r="B36" s="182"/>
      <c r="C36" s="182"/>
      <c r="D36" s="182"/>
      <c r="E36" s="182"/>
      <c r="F36" s="182"/>
      <c r="G36" s="182"/>
      <c r="H36" s="182"/>
    </row>
    <row r="37" spans="1:8" x14ac:dyDescent="0.25">
      <c r="A37" s="182">
        <v>33</v>
      </c>
      <c r="B37" s="182"/>
      <c r="C37" s="182"/>
      <c r="D37" s="182"/>
      <c r="E37" s="182"/>
      <c r="F37" s="182"/>
      <c r="G37" s="182"/>
      <c r="H37" s="182"/>
    </row>
    <row r="38" spans="1:8" x14ac:dyDescent="0.25">
      <c r="A38" s="182">
        <v>34</v>
      </c>
      <c r="B38" s="182"/>
      <c r="C38" s="182"/>
      <c r="D38" s="182"/>
      <c r="E38" s="182"/>
      <c r="F38" s="182"/>
      <c r="G38" s="182"/>
      <c r="H38" s="182"/>
    </row>
    <row r="39" spans="1:8" x14ac:dyDescent="0.25">
      <c r="A39" s="182">
        <v>35</v>
      </c>
      <c r="B39" s="182"/>
      <c r="C39" s="182"/>
      <c r="D39" s="182"/>
      <c r="E39" s="182"/>
      <c r="F39" s="182"/>
      <c r="G39" s="182"/>
      <c r="H39" s="182"/>
    </row>
    <row r="40" spans="1:8" x14ac:dyDescent="0.25">
      <c r="A40" s="182">
        <v>36</v>
      </c>
      <c r="B40" s="182"/>
      <c r="C40" s="182"/>
      <c r="D40" s="182"/>
      <c r="E40" s="182"/>
      <c r="F40" s="182"/>
      <c r="G40" s="182"/>
      <c r="H40" s="182"/>
    </row>
    <row r="41" spans="1:8" x14ac:dyDescent="0.25">
      <c r="A41" s="182">
        <v>37</v>
      </c>
      <c r="B41" s="182"/>
      <c r="C41" s="182"/>
      <c r="D41" s="182"/>
      <c r="E41" s="182"/>
      <c r="F41" s="182"/>
      <c r="G41" s="182"/>
      <c r="H41" s="182"/>
    </row>
    <row r="42" spans="1:8" x14ac:dyDescent="0.25">
      <c r="A42" s="182">
        <v>38</v>
      </c>
      <c r="B42" s="182"/>
      <c r="C42" s="182"/>
      <c r="D42" s="182"/>
      <c r="E42" s="182"/>
      <c r="F42" s="182"/>
      <c r="G42" s="182"/>
      <c r="H42" s="182"/>
    </row>
    <row r="43" spans="1:8" x14ac:dyDescent="0.25">
      <c r="A43" s="182">
        <v>39</v>
      </c>
      <c r="B43" s="182"/>
      <c r="C43" s="182"/>
      <c r="D43" s="182"/>
      <c r="E43" s="182"/>
      <c r="F43" s="182"/>
      <c r="G43" s="182"/>
      <c r="H43" s="182"/>
    </row>
    <row r="44" spans="1:8" x14ac:dyDescent="0.25">
      <c r="A44" s="182">
        <v>40</v>
      </c>
      <c r="B44" s="182"/>
      <c r="C44" s="182"/>
      <c r="D44" s="182"/>
      <c r="E44" s="182"/>
      <c r="F44" s="182"/>
      <c r="G44" s="182"/>
      <c r="H44" s="182"/>
    </row>
    <row r="45" spans="1:8" x14ac:dyDescent="0.25">
      <c r="A45" s="182">
        <v>41</v>
      </c>
      <c r="B45" s="182"/>
      <c r="C45" s="182"/>
      <c r="D45" s="182"/>
      <c r="E45" s="182"/>
      <c r="F45" s="182"/>
      <c r="G45" s="182"/>
      <c r="H45" s="182"/>
    </row>
    <row r="46" spans="1:8" x14ac:dyDescent="0.25">
      <c r="A46" s="182">
        <v>42</v>
      </c>
      <c r="B46" s="182"/>
      <c r="C46" s="182"/>
      <c r="D46" s="182"/>
      <c r="E46" s="182"/>
      <c r="F46" s="182"/>
      <c r="G46" s="182"/>
      <c r="H46" s="182"/>
    </row>
    <row r="47" spans="1:8" x14ac:dyDescent="0.25">
      <c r="A47" s="182">
        <v>43</v>
      </c>
      <c r="B47" s="182"/>
      <c r="C47" s="182"/>
      <c r="D47" s="182"/>
      <c r="E47" s="182"/>
      <c r="F47" s="182"/>
      <c r="G47" s="182"/>
      <c r="H47" s="182"/>
    </row>
    <row r="48" spans="1:8" x14ac:dyDescent="0.25">
      <c r="A48" s="182">
        <v>44</v>
      </c>
      <c r="B48" s="182"/>
      <c r="C48" s="182"/>
      <c r="D48" s="182"/>
      <c r="E48" s="182"/>
      <c r="F48" s="182"/>
      <c r="G48" s="182"/>
      <c r="H48" s="182"/>
    </row>
    <row r="49" spans="1:8" x14ac:dyDescent="0.25">
      <c r="A49" s="182">
        <v>45</v>
      </c>
      <c r="B49" s="182"/>
      <c r="C49" s="182"/>
      <c r="D49" s="182"/>
      <c r="E49" s="182"/>
      <c r="F49" s="182"/>
      <c r="G49" s="182"/>
      <c r="H49" s="182"/>
    </row>
    <row r="50" spans="1:8" x14ac:dyDescent="0.25">
      <c r="A50" s="182">
        <v>46</v>
      </c>
      <c r="B50" s="182"/>
      <c r="C50" s="182"/>
      <c r="D50" s="182"/>
      <c r="E50" s="182"/>
      <c r="F50" s="182"/>
      <c r="G50" s="182"/>
      <c r="H50" s="182"/>
    </row>
    <row r="51" spans="1:8" x14ac:dyDescent="0.25">
      <c r="A51" s="182">
        <v>47</v>
      </c>
      <c r="B51" s="182"/>
      <c r="C51" s="182"/>
      <c r="D51" s="182"/>
      <c r="E51" s="182"/>
      <c r="F51" s="182"/>
      <c r="G51" s="182"/>
      <c r="H51" s="182"/>
    </row>
    <row r="52" spans="1:8" x14ac:dyDescent="0.25">
      <c r="A52" s="182">
        <v>48</v>
      </c>
      <c r="B52" s="182"/>
      <c r="C52" s="182"/>
      <c r="D52" s="182"/>
      <c r="E52" s="182"/>
      <c r="F52" s="182"/>
      <c r="G52" s="182"/>
      <c r="H52" s="182"/>
    </row>
    <row r="53" spans="1:8" x14ac:dyDescent="0.25">
      <c r="A53" s="182">
        <v>49</v>
      </c>
      <c r="B53" s="182"/>
      <c r="C53" s="182"/>
      <c r="D53" s="182"/>
      <c r="E53" s="182"/>
      <c r="F53" s="182"/>
      <c r="G53" s="182"/>
      <c r="H53" s="182"/>
    </row>
    <row r="54" spans="1:8" x14ac:dyDescent="0.25">
      <c r="A54" s="182">
        <v>50</v>
      </c>
      <c r="B54" s="182"/>
      <c r="C54" s="182"/>
      <c r="D54" s="182"/>
      <c r="E54" s="182"/>
      <c r="F54" s="182"/>
      <c r="G54" s="182"/>
      <c r="H54" s="182"/>
    </row>
    <row r="55" spans="1:8" x14ac:dyDescent="0.25">
      <c r="A55" s="182">
        <v>51</v>
      </c>
      <c r="B55" s="182"/>
      <c r="C55" s="182"/>
      <c r="D55" s="182"/>
      <c r="E55" s="182"/>
      <c r="F55" s="182"/>
      <c r="G55" s="182"/>
      <c r="H55" s="182"/>
    </row>
    <row r="56" spans="1:8" x14ac:dyDescent="0.25">
      <c r="A56" s="182">
        <v>52</v>
      </c>
      <c r="B56" s="182"/>
      <c r="C56" s="182"/>
      <c r="D56" s="182"/>
      <c r="E56" s="182"/>
      <c r="F56" s="182"/>
      <c r="G56" s="182"/>
      <c r="H56" s="182"/>
    </row>
    <row r="57" spans="1:8" x14ac:dyDescent="0.25">
      <c r="A57" s="182">
        <v>53</v>
      </c>
      <c r="B57" s="182"/>
      <c r="C57" s="182"/>
      <c r="D57" s="182"/>
      <c r="E57" s="182"/>
      <c r="F57" s="182"/>
      <c r="G57" s="182"/>
      <c r="H57" s="182"/>
    </row>
    <row r="58" spans="1:8" x14ac:dyDescent="0.25">
      <c r="A58" s="182">
        <v>54</v>
      </c>
      <c r="B58" s="182"/>
      <c r="C58" s="182"/>
      <c r="D58" s="182"/>
      <c r="E58" s="182"/>
      <c r="F58" s="182"/>
      <c r="G58" s="182"/>
      <c r="H58" s="182"/>
    </row>
    <row r="59" spans="1:8" x14ac:dyDescent="0.25">
      <c r="A59" s="182">
        <v>55</v>
      </c>
      <c r="B59" s="182"/>
      <c r="C59" s="182"/>
      <c r="D59" s="182"/>
      <c r="E59" s="182"/>
      <c r="F59" s="182"/>
      <c r="G59" s="182"/>
      <c r="H59" s="182"/>
    </row>
    <row r="60" spans="1:8" x14ac:dyDescent="0.25">
      <c r="A60" s="182">
        <v>56</v>
      </c>
      <c r="B60" s="182"/>
      <c r="C60" s="182"/>
      <c r="D60" s="182"/>
      <c r="E60" s="182"/>
      <c r="F60" s="182"/>
      <c r="G60" s="182"/>
      <c r="H60" s="182"/>
    </row>
    <row r="61" spans="1:8" x14ac:dyDescent="0.25">
      <c r="A61" s="182">
        <v>57</v>
      </c>
      <c r="B61" s="182"/>
      <c r="C61" s="182"/>
      <c r="D61" s="182"/>
      <c r="E61" s="182"/>
      <c r="F61" s="182"/>
      <c r="G61" s="182"/>
      <c r="H61" s="182"/>
    </row>
    <row r="62" spans="1:8" x14ac:dyDescent="0.25">
      <c r="A62" s="182">
        <v>58</v>
      </c>
      <c r="B62" s="182"/>
      <c r="C62" s="182"/>
      <c r="D62" s="182"/>
      <c r="E62" s="182"/>
      <c r="F62" s="182"/>
      <c r="G62" s="182"/>
      <c r="H62" s="182"/>
    </row>
    <row r="63" spans="1:8" x14ac:dyDescent="0.25">
      <c r="A63" s="182">
        <v>59</v>
      </c>
      <c r="B63" s="182"/>
      <c r="C63" s="182"/>
      <c r="D63" s="182"/>
      <c r="E63" s="182"/>
      <c r="F63" s="182"/>
      <c r="G63" s="182"/>
      <c r="H63" s="182"/>
    </row>
    <row r="64" spans="1:8" x14ac:dyDescent="0.25">
      <c r="A64" s="182">
        <v>60</v>
      </c>
      <c r="B64" s="182"/>
      <c r="C64" s="182"/>
      <c r="D64" s="182"/>
      <c r="E64" s="182"/>
      <c r="F64" s="182"/>
      <c r="G64" s="182"/>
      <c r="H64" s="182"/>
    </row>
    <row r="65" spans="1:8" x14ac:dyDescent="0.25">
      <c r="A65" s="182">
        <v>61</v>
      </c>
      <c r="B65" s="182"/>
      <c r="C65" s="182"/>
      <c r="D65" s="182"/>
      <c r="E65" s="182"/>
      <c r="F65" s="182"/>
      <c r="G65" s="182"/>
      <c r="H65" s="182"/>
    </row>
    <row r="66" spans="1:8" x14ac:dyDescent="0.25">
      <c r="A66" s="182">
        <v>62</v>
      </c>
      <c r="B66" s="182"/>
      <c r="C66" s="182"/>
      <c r="D66" s="182"/>
      <c r="E66" s="182"/>
      <c r="F66" s="182"/>
      <c r="G66" s="182"/>
      <c r="H66" s="182"/>
    </row>
    <row r="67" spans="1:8" x14ac:dyDescent="0.25">
      <c r="A67" s="182">
        <v>63</v>
      </c>
      <c r="B67" s="182"/>
      <c r="C67" s="182"/>
      <c r="D67" s="182"/>
      <c r="E67" s="182"/>
      <c r="F67" s="182"/>
      <c r="G67" s="182"/>
      <c r="H67" s="182"/>
    </row>
    <row r="68" spans="1:8" x14ac:dyDescent="0.25">
      <c r="A68" s="182">
        <v>64</v>
      </c>
      <c r="B68" s="182"/>
      <c r="C68" s="182"/>
      <c r="D68" s="182"/>
      <c r="E68" s="182"/>
      <c r="F68" s="182"/>
      <c r="G68" s="182"/>
      <c r="H68" s="182"/>
    </row>
    <row r="69" spans="1:8" x14ac:dyDescent="0.25">
      <c r="A69" s="182">
        <v>65</v>
      </c>
      <c r="B69" s="182"/>
      <c r="C69" s="182"/>
      <c r="D69" s="182"/>
      <c r="E69" s="182"/>
      <c r="F69" s="182"/>
      <c r="G69" s="182"/>
      <c r="H69" s="182"/>
    </row>
    <row r="70" spans="1:8" x14ac:dyDescent="0.25">
      <c r="A70" s="182">
        <v>66</v>
      </c>
      <c r="B70" s="182"/>
      <c r="C70" s="182"/>
      <c r="D70" s="182"/>
      <c r="E70" s="182"/>
      <c r="F70" s="182"/>
      <c r="G70" s="182"/>
      <c r="H70" s="182"/>
    </row>
    <row r="71" spans="1:8" x14ac:dyDescent="0.25">
      <c r="A71" s="182">
        <v>67</v>
      </c>
      <c r="B71" s="182"/>
      <c r="C71" s="182"/>
      <c r="D71" s="182"/>
      <c r="E71" s="182"/>
      <c r="F71" s="182"/>
      <c r="G71" s="182"/>
      <c r="H71" s="182"/>
    </row>
    <row r="72" spans="1:8" x14ac:dyDescent="0.25">
      <c r="A72" s="182">
        <v>68</v>
      </c>
      <c r="B72" s="182"/>
      <c r="C72" s="182"/>
      <c r="D72" s="182"/>
      <c r="E72" s="182"/>
      <c r="F72" s="182"/>
      <c r="G72" s="182"/>
      <c r="H72" s="182"/>
    </row>
    <row r="73" spans="1:8" x14ac:dyDescent="0.25">
      <c r="A73" s="182">
        <v>69</v>
      </c>
      <c r="B73" s="182"/>
      <c r="C73" s="182"/>
      <c r="D73" s="182"/>
      <c r="E73" s="182"/>
      <c r="F73" s="182"/>
      <c r="G73" s="182"/>
      <c r="H73" s="182"/>
    </row>
    <row r="74" spans="1:8" x14ac:dyDescent="0.25">
      <c r="A74" s="182">
        <v>70</v>
      </c>
      <c r="B74" s="182"/>
      <c r="C74" s="182"/>
      <c r="D74" s="182"/>
      <c r="E74" s="182"/>
      <c r="F74" s="182"/>
      <c r="G74" s="182"/>
      <c r="H74" s="182"/>
    </row>
    <row r="75" spans="1:8" x14ac:dyDescent="0.25">
      <c r="A75" s="182">
        <v>71</v>
      </c>
      <c r="B75" s="182"/>
      <c r="C75" s="182"/>
      <c r="D75" s="182"/>
      <c r="E75" s="182"/>
      <c r="F75" s="182"/>
      <c r="G75" s="182"/>
      <c r="H75" s="182"/>
    </row>
    <row r="76" spans="1:8" x14ac:dyDescent="0.25">
      <c r="A76" s="182">
        <v>72</v>
      </c>
      <c r="B76" s="182"/>
      <c r="C76" s="182"/>
      <c r="D76" s="182"/>
      <c r="E76" s="182"/>
      <c r="F76" s="182"/>
      <c r="G76" s="182"/>
      <c r="H76" s="182"/>
    </row>
    <row r="77" spans="1:8" x14ac:dyDescent="0.25">
      <c r="A77" s="182">
        <v>73</v>
      </c>
      <c r="B77" s="182"/>
      <c r="C77" s="182"/>
      <c r="D77" s="182"/>
      <c r="E77" s="182"/>
      <c r="F77" s="182"/>
      <c r="G77" s="182"/>
      <c r="H77" s="182"/>
    </row>
    <row r="78" spans="1:8" x14ac:dyDescent="0.25">
      <c r="A78" s="182">
        <v>74</v>
      </c>
      <c r="B78" s="182"/>
      <c r="C78" s="182"/>
      <c r="D78" s="182"/>
      <c r="E78" s="182"/>
      <c r="F78" s="182"/>
      <c r="G78" s="182"/>
      <c r="H78" s="182"/>
    </row>
    <row r="79" spans="1:8" x14ac:dyDescent="0.25">
      <c r="A79" s="182">
        <v>75</v>
      </c>
      <c r="B79" s="182"/>
      <c r="C79" s="182"/>
      <c r="D79" s="182"/>
      <c r="E79" s="182"/>
      <c r="F79" s="182"/>
      <c r="G79" s="182"/>
      <c r="H79" s="182"/>
    </row>
    <row r="80" spans="1:8" x14ac:dyDescent="0.25">
      <c r="A80" s="182">
        <v>76</v>
      </c>
      <c r="B80" s="182"/>
      <c r="C80" s="182"/>
      <c r="D80" s="182"/>
      <c r="E80" s="182"/>
      <c r="F80" s="182"/>
      <c r="G80" s="182"/>
      <c r="H80" s="182"/>
    </row>
    <row r="81" spans="1:8" x14ac:dyDescent="0.25">
      <c r="A81" s="182">
        <v>77</v>
      </c>
      <c r="B81" s="182"/>
      <c r="C81" s="182"/>
      <c r="D81" s="182"/>
      <c r="E81" s="182"/>
      <c r="F81" s="182"/>
      <c r="G81" s="182"/>
      <c r="H81" s="182"/>
    </row>
    <row r="82" spans="1:8" x14ac:dyDescent="0.25">
      <c r="A82" s="182">
        <v>78</v>
      </c>
      <c r="B82" s="182"/>
      <c r="C82" s="182"/>
      <c r="D82" s="182"/>
      <c r="E82" s="182"/>
      <c r="F82" s="182"/>
      <c r="G82" s="182"/>
      <c r="H82" s="182"/>
    </row>
    <row r="83" spans="1:8" x14ac:dyDescent="0.25">
      <c r="A83" s="182">
        <v>79</v>
      </c>
      <c r="B83" s="182"/>
      <c r="C83" s="182"/>
      <c r="D83" s="182"/>
      <c r="E83" s="182"/>
      <c r="F83" s="182"/>
      <c r="G83" s="182"/>
      <c r="H83" s="182"/>
    </row>
    <row r="84" spans="1:8" x14ac:dyDescent="0.25">
      <c r="A84" s="182">
        <v>80</v>
      </c>
      <c r="B84" s="182"/>
      <c r="C84" s="182"/>
      <c r="D84" s="182"/>
      <c r="E84" s="182"/>
      <c r="F84" s="182"/>
      <c r="G84" s="182"/>
      <c r="H84" s="182"/>
    </row>
    <row r="85" spans="1:8" x14ac:dyDescent="0.25">
      <c r="A85" s="182">
        <v>81</v>
      </c>
      <c r="B85" s="182"/>
      <c r="C85" s="182"/>
      <c r="D85" s="182"/>
      <c r="E85" s="182"/>
      <c r="F85" s="182"/>
      <c r="G85" s="182"/>
      <c r="H85" s="182"/>
    </row>
    <row r="86" spans="1:8" x14ac:dyDescent="0.25">
      <c r="A86" s="182">
        <v>82</v>
      </c>
      <c r="B86" s="182"/>
      <c r="C86" s="182"/>
      <c r="D86" s="182"/>
      <c r="E86" s="182"/>
      <c r="F86" s="182"/>
      <c r="G86" s="182"/>
      <c r="H86" s="182"/>
    </row>
    <row r="87" spans="1:8" x14ac:dyDescent="0.25">
      <c r="A87" s="182">
        <v>83</v>
      </c>
      <c r="B87" s="182"/>
      <c r="C87" s="182"/>
      <c r="D87" s="182"/>
      <c r="E87" s="182"/>
      <c r="F87" s="182"/>
      <c r="G87" s="182"/>
      <c r="H87" s="182"/>
    </row>
    <row r="88" spans="1:8" x14ac:dyDescent="0.25">
      <c r="A88" s="182">
        <v>84</v>
      </c>
      <c r="B88" s="182"/>
      <c r="C88" s="182"/>
      <c r="D88" s="182"/>
      <c r="E88" s="182"/>
      <c r="F88" s="182"/>
      <c r="G88" s="182"/>
      <c r="H88" s="182"/>
    </row>
    <row r="89" spans="1:8" x14ac:dyDescent="0.25">
      <c r="A89" s="182">
        <v>85</v>
      </c>
      <c r="B89" s="182"/>
      <c r="C89" s="182"/>
      <c r="D89" s="182"/>
      <c r="E89" s="182"/>
      <c r="F89" s="182"/>
      <c r="G89" s="182"/>
      <c r="H89" s="182"/>
    </row>
    <row r="90" spans="1:8" x14ac:dyDescent="0.25">
      <c r="A90" s="182">
        <v>86</v>
      </c>
      <c r="B90" s="182"/>
      <c r="C90" s="182"/>
      <c r="D90" s="182"/>
      <c r="E90" s="182"/>
      <c r="F90" s="182"/>
      <c r="G90" s="182"/>
      <c r="H90" s="182"/>
    </row>
    <row r="91" spans="1:8" x14ac:dyDescent="0.25">
      <c r="A91" s="182">
        <v>87</v>
      </c>
      <c r="B91" s="182"/>
      <c r="C91" s="182"/>
      <c r="D91" s="182"/>
      <c r="E91" s="182"/>
      <c r="F91" s="182"/>
      <c r="G91" s="182"/>
      <c r="H91" s="182"/>
    </row>
    <row r="92" spans="1:8" x14ac:dyDescent="0.25">
      <c r="A92" s="182">
        <v>88</v>
      </c>
      <c r="B92" s="182"/>
      <c r="C92" s="182"/>
      <c r="D92" s="182"/>
      <c r="E92" s="182"/>
      <c r="F92" s="182"/>
      <c r="G92" s="182"/>
      <c r="H92" s="182"/>
    </row>
    <row r="93" spans="1:8" x14ac:dyDescent="0.25">
      <c r="A93" s="182">
        <v>89</v>
      </c>
      <c r="B93" s="182"/>
      <c r="C93" s="182"/>
      <c r="D93" s="182"/>
      <c r="E93" s="182"/>
      <c r="F93" s="182"/>
      <c r="G93" s="182"/>
      <c r="H93" s="182"/>
    </row>
    <row r="94" spans="1:8" x14ac:dyDescent="0.25">
      <c r="A94" s="182">
        <v>90</v>
      </c>
      <c r="B94" s="182"/>
      <c r="C94" s="182"/>
      <c r="D94" s="182"/>
      <c r="E94" s="182"/>
      <c r="F94" s="182"/>
      <c r="G94" s="182"/>
      <c r="H94" s="182"/>
    </row>
    <row r="95" spans="1:8" x14ac:dyDescent="0.25">
      <c r="A95" s="182">
        <v>91</v>
      </c>
      <c r="B95" s="182"/>
      <c r="C95" s="182"/>
      <c r="D95" s="182"/>
      <c r="E95" s="182"/>
      <c r="F95" s="182"/>
      <c r="G95" s="182"/>
      <c r="H95" s="182"/>
    </row>
    <row r="96" spans="1:8" x14ac:dyDescent="0.25">
      <c r="A96" s="182">
        <v>92</v>
      </c>
      <c r="B96" s="182"/>
      <c r="C96" s="182"/>
      <c r="D96" s="182"/>
      <c r="E96" s="182"/>
      <c r="F96" s="182"/>
      <c r="G96" s="182"/>
      <c r="H96" s="182"/>
    </row>
    <row r="97" spans="1:8" x14ac:dyDescent="0.25">
      <c r="A97" s="182">
        <v>93</v>
      </c>
      <c r="B97" s="182"/>
      <c r="C97" s="182"/>
      <c r="D97" s="182"/>
      <c r="E97" s="182"/>
      <c r="F97" s="182"/>
      <c r="G97" s="182"/>
      <c r="H97" s="182"/>
    </row>
    <row r="98" spans="1:8" x14ac:dyDescent="0.25">
      <c r="A98" s="182">
        <v>94</v>
      </c>
      <c r="B98" s="182"/>
      <c r="C98" s="182"/>
      <c r="D98" s="182"/>
      <c r="E98" s="182"/>
      <c r="F98" s="182"/>
      <c r="G98" s="182"/>
      <c r="H98" s="182"/>
    </row>
    <row r="99" spans="1:8" x14ac:dyDescent="0.25">
      <c r="A99" s="182">
        <v>95</v>
      </c>
      <c r="B99" s="182"/>
      <c r="C99" s="182"/>
      <c r="D99" s="182"/>
      <c r="E99" s="182"/>
      <c r="F99" s="182"/>
      <c r="G99" s="182"/>
      <c r="H99" s="182"/>
    </row>
    <row r="100" spans="1:8" x14ac:dyDescent="0.25">
      <c r="A100" s="182">
        <v>96</v>
      </c>
      <c r="B100" s="182"/>
      <c r="C100" s="182"/>
      <c r="D100" s="182"/>
      <c r="E100" s="182"/>
      <c r="F100" s="182"/>
      <c r="G100" s="182"/>
      <c r="H100" s="182"/>
    </row>
    <row r="101" spans="1:8" x14ac:dyDescent="0.25">
      <c r="A101" s="182">
        <v>97</v>
      </c>
      <c r="B101" s="182"/>
      <c r="C101" s="182"/>
      <c r="D101" s="182"/>
      <c r="E101" s="182"/>
      <c r="F101" s="182"/>
      <c r="G101" s="182"/>
      <c r="H101" s="182"/>
    </row>
    <row r="102" spans="1:8" x14ac:dyDescent="0.25">
      <c r="A102" s="182">
        <v>98</v>
      </c>
      <c r="B102" s="182"/>
      <c r="C102" s="182"/>
      <c r="D102" s="182"/>
      <c r="E102" s="182"/>
      <c r="F102" s="182"/>
      <c r="G102" s="182"/>
      <c r="H102" s="182"/>
    </row>
    <row r="103" spans="1:8" x14ac:dyDescent="0.25">
      <c r="A103" s="182">
        <v>99</v>
      </c>
      <c r="B103" s="182"/>
      <c r="C103" s="182"/>
      <c r="D103" s="182"/>
      <c r="E103" s="182"/>
      <c r="F103" s="182"/>
      <c r="G103" s="182"/>
      <c r="H103" s="182"/>
    </row>
    <row r="104" spans="1:8" x14ac:dyDescent="0.25">
      <c r="A104" s="182">
        <v>100</v>
      </c>
      <c r="B104" s="182"/>
      <c r="C104" s="182"/>
      <c r="D104" s="182"/>
      <c r="E104" s="182"/>
      <c r="F104" s="182"/>
      <c r="G104" s="182"/>
      <c r="H104" s="182"/>
    </row>
    <row r="105" spans="1:8" x14ac:dyDescent="0.25">
      <c r="A105" s="182">
        <v>101</v>
      </c>
      <c r="B105" s="182"/>
      <c r="C105" s="182"/>
      <c r="D105" s="182"/>
      <c r="E105" s="182"/>
      <c r="F105" s="182"/>
      <c r="G105" s="182"/>
      <c r="H105" s="182"/>
    </row>
    <row r="106" spans="1:8" x14ac:dyDescent="0.25">
      <c r="A106" s="182">
        <v>102</v>
      </c>
      <c r="B106" s="182"/>
      <c r="C106" s="182"/>
      <c r="D106" s="182"/>
      <c r="E106" s="182"/>
      <c r="F106" s="182"/>
      <c r="G106" s="182"/>
      <c r="H106" s="182"/>
    </row>
    <row r="107" spans="1:8" x14ac:dyDescent="0.25">
      <c r="A107" s="182">
        <v>103</v>
      </c>
      <c r="B107" s="182"/>
      <c r="C107" s="182"/>
      <c r="D107" s="182"/>
      <c r="E107" s="182"/>
      <c r="F107" s="182"/>
      <c r="G107" s="182"/>
      <c r="H107" s="182"/>
    </row>
    <row r="108" spans="1:8" x14ac:dyDescent="0.25">
      <c r="A108" s="182">
        <v>104</v>
      </c>
      <c r="B108" s="182"/>
      <c r="C108" s="182"/>
      <c r="D108" s="182"/>
      <c r="E108" s="182"/>
      <c r="F108" s="182"/>
      <c r="G108" s="182"/>
      <c r="H108" s="182"/>
    </row>
    <row r="109" spans="1:8" x14ac:dyDescent="0.25">
      <c r="A109" s="182">
        <v>105</v>
      </c>
      <c r="B109" s="182"/>
      <c r="C109" s="182"/>
      <c r="D109" s="182"/>
      <c r="E109" s="182"/>
      <c r="F109" s="182"/>
      <c r="G109" s="182"/>
      <c r="H109" s="182"/>
    </row>
    <row r="110" spans="1:8" x14ac:dyDescent="0.25">
      <c r="A110" s="182">
        <v>106</v>
      </c>
      <c r="B110" s="182"/>
      <c r="C110" s="182"/>
      <c r="D110" s="182"/>
      <c r="E110" s="182"/>
      <c r="F110" s="182"/>
      <c r="G110" s="182"/>
      <c r="H110" s="182"/>
    </row>
    <row r="111" spans="1:8" x14ac:dyDescent="0.25">
      <c r="A111" s="182">
        <v>107</v>
      </c>
      <c r="B111" s="182"/>
      <c r="C111" s="182"/>
      <c r="D111" s="182"/>
      <c r="E111" s="182"/>
      <c r="F111" s="182"/>
      <c r="G111" s="182"/>
      <c r="H111" s="182"/>
    </row>
    <row r="112" spans="1:8" x14ac:dyDescent="0.25">
      <c r="A112" s="182">
        <v>108</v>
      </c>
      <c r="B112" s="182"/>
      <c r="C112" s="182"/>
      <c r="D112" s="182"/>
      <c r="E112" s="182"/>
      <c r="F112" s="182"/>
      <c r="G112" s="182"/>
      <c r="H112" s="182"/>
    </row>
    <row r="113" spans="1:8" x14ac:dyDescent="0.25">
      <c r="A113" s="182">
        <v>109</v>
      </c>
      <c r="B113" s="182"/>
      <c r="C113" s="182"/>
      <c r="D113" s="182"/>
      <c r="E113" s="182"/>
      <c r="F113" s="182"/>
      <c r="G113" s="182"/>
      <c r="H113" s="182"/>
    </row>
    <row r="114" spans="1:8" x14ac:dyDescent="0.25">
      <c r="A114" s="182">
        <v>110</v>
      </c>
      <c r="B114" s="182"/>
      <c r="C114" s="182"/>
      <c r="D114" s="182"/>
      <c r="E114" s="182"/>
      <c r="F114" s="182"/>
      <c r="G114" s="182"/>
      <c r="H114" s="182"/>
    </row>
    <row r="115" spans="1:8" x14ac:dyDescent="0.25">
      <c r="A115" s="182">
        <v>111</v>
      </c>
      <c r="B115" s="182"/>
      <c r="C115" s="182"/>
      <c r="D115" s="182"/>
      <c r="E115" s="182"/>
      <c r="F115" s="182"/>
      <c r="G115" s="182"/>
      <c r="H115" s="182"/>
    </row>
    <row r="116" spans="1:8" x14ac:dyDescent="0.25">
      <c r="A116" s="182">
        <v>112</v>
      </c>
      <c r="B116" s="182"/>
      <c r="C116" s="182"/>
      <c r="D116" s="182"/>
      <c r="E116" s="182"/>
      <c r="F116" s="182"/>
      <c r="G116" s="182"/>
      <c r="H116" s="182"/>
    </row>
    <row r="117" spans="1:8" x14ac:dyDescent="0.25">
      <c r="A117" s="182">
        <v>113</v>
      </c>
      <c r="B117" s="182"/>
      <c r="C117" s="182"/>
      <c r="D117" s="182"/>
      <c r="E117" s="182"/>
      <c r="F117" s="182"/>
      <c r="G117" s="182"/>
      <c r="H117" s="182"/>
    </row>
    <row r="118" spans="1:8" x14ac:dyDescent="0.25">
      <c r="A118" s="182">
        <v>114</v>
      </c>
      <c r="B118" s="182"/>
      <c r="C118" s="182"/>
      <c r="D118" s="182"/>
      <c r="E118" s="182"/>
      <c r="F118" s="182"/>
      <c r="G118" s="182"/>
      <c r="H118" s="182"/>
    </row>
    <row r="119" spans="1:8" x14ac:dyDescent="0.25">
      <c r="A119" s="182">
        <v>115</v>
      </c>
      <c r="B119" s="182"/>
      <c r="C119" s="182"/>
      <c r="D119" s="182"/>
      <c r="E119" s="182"/>
      <c r="F119" s="182"/>
      <c r="G119" s="182"/>
      <c r="H119" s="182"/>
    </row>
    <row r="120" spans="1:8" x14ac:dyDescent="0.25">
      <c r="A120" s="182">
        <v>116</v>
      </c>
      <c r="B120" s="182"/>
      <c r="C120" s="182"/>
      <c r="D120" s="182"/>
      <c r="E120" s="182"/>
      <c r="F120" s="182"/>
      <c r="G120" s="182"/>
      <c r="H120" s="182"/>
    </row>
    <row r="121" spans="1:8" x14ac:dyDescent="0.25">
      <c r="A121" s="182">
        <v>117</v>
      </c>
      <c r="B121" s="182"/>
      <c r="C121" s="182"/>
      <c r="D121" s="182"/>
      <c r="E121" s="182"/>
      <c r="F121" s="182"/>
      <c r="G121" s="182"/>
      <c r="H121" s="182"/>
    </row>
    <row r="122" spans="1:8" x14ac:dyDescent="0.25">
      <c r="A122" s="182">
        <v>118</v>
      </c>
      <c r="B122" s="182"/>
      <c r="C122" s="182"/>
      <c r="D122" s="182"/>
      <c r="E122" s="182"/>
      <c r="F122" s="182"/>
      <c r="G122" s="182"/>
      <c r="H122" s="182"/>
    </row>
    <row r="123" spans="1:8" x14ac:dyDescent="0.25">
      <c r="A123" s="182">
        <v>119</v>
      </c>
      <c r="B123" s="182"/>
      <c r="C123" s="182"/>
      <c r="D123" s="182"/>
      <c r="E123" s="182"/>
      <c r="F123" s="182"/>
      <c r="G123" s="182"/>
      <c r="H123" s="182"/>
    </row>
    <row r="124" spans="1:8" x14ac:dyDescent="0.25">
      <c r="A124" s="182">
        <v>120</v>
      </c>
      <c r="B124" s="182"/>
      <c r="C124" s="182"/>
      <c r="D124" s="182"/>
      <c r="E124" s="182"/>
      <c r="F124" s="182"/>
      <c r="G124" s="182"/>
      <c r="H124" s="182"/>
    </row>
    <row r="125" spans="1:8" x14ac:dyDescent="0.25">
      <c r="A125" s="182">
        <v>121</v>
      </c>
      <c r="B125" s="182"/>
      <c r="C125" s="182"/>
      <c r="D125" s="182"/>
      <c r="E125" s="182"/>
      <c r="F125" s="182"/>
      <c r="G125" s="182"/>
      <c r="H125" s="182"/>
    </row>
    <row r="126" spans="1:8" x14ac:dyDescent="0.25">
      <c r="A126" s="182">
        <v>122</v>
      </c>
      <c r="B126" s="182"/>
      <c r="C126" s="182"/>
      <c r="D126" s="182"/>
      <c r="E126" s="182"/>
      <c r="F126" s="182"/>
      <c r="G126" s="182"/>
      <c r="H126" s="182"/>
    </row>
    <row r="127" spans="1:8" x14ac:dyDescent="0.25">
      <c r="A127" s="182">
        <v>123</v>
      </c>
      <c r="B127" s="182"/>
      <c r="C127" s="182"/>
      <c r="D127" s="182"/>
      <c r="E127" s="182"/>
      <c r="F127" s="182"/>
      <c r="G127" s="182"/>
      <c r="H127" s="182"/>
    </row>
    <row r="128" spans="1:8" x14ac:dyDescent="0.25">
      <c r="A128" s="182">
        <v>124</v>
      </c>
      <c r="B128" s="182"/>
      <c r="C128" s="182"/>
      <c r="D128" s="182"/>
      <c r="E128" s="182"/>
      <c r="F128" s="182"/>
      <c r="G128" s="182"/>
      <c r="H128" s="182"/>
    </row>
    <row r="129" spans="1:8" x14ac:dyDescent="0.25">
      <c r="A129" s="182">
        <v>125</v>
      </c>
      <c r="B129" s="182"/>
      <c r="C129" s="182"/>
      <c r="D129" s="182"/>
      <c r="E129" s="182"/>
      <c r="F129" s="182"/>
      <c r="G129" s="182"/>
      <c r="H129" s="182"/>
    </row>
    <row r="130" spans="1:8" x14ac:dyDescent="0.25">
      <c r="A130" s="182">
        <v>126</v>
      </c>
      <c r="B130" s="182"/>
      <c r="C130" s="182"/>
      <c r="D130" s="182"/>
      <c r="E130" s="182"/>
      <c r="F130" s="182"/>
      <c r="G130" s="182"/>
      <c r="H130" s="182"/>
    </row>
    <row r="131" spans="1:8" x14ac:dyDescent="0.25">
      <c r="A131" s="182">
        <v>127</v>
      </c>
      <c r="B131" s="182"/>
      <c r="C131" s="182"/>
      <c r="D131" s="182"/>
      <c r="E131" s="182"/>
      <c r="F131" s="182"/>
      <c r="G131" s="182"/>
      <c r="H131" s="182"/>
    </row>
    <row r="132" spans="1:8" x14ac:dyDescent="0.25">
      <c r="A132" s="182">
        <v>128</v>
      </c>
      <c r="B132" s="182"/>
      <c r="C132" s="182"/>
      <c r="D132" s="182"/>
      <c r="E132" s="182"/>
      <c r="F132" s="182"/>
      <c r="G132" s="182"/>
      <c r="H132" s="182"/>
    </row>
    <row r="133" spans="1:8" x14ac:dyDescent="0.25">
      <c r="A133" s="182">
        <v>129</v>
      </c>
      <c r="B133" s="182"/>
      <c r="C133" s="182"/>
      <c r="D133" s="182"/>
      <c r="E133" s="182"/>
      <c r="F133" s="182"/>
      <c r="G133" s="182"/>
      <c r="H133" s="182"/>
    </row>
    <row r="134" spans="1:8" x14ac:dyDescent="0.25">
      <c r="A134" s="182">
        <v>130</v>
      </c>
      <c r="B134" s="182"/>
      <c r="C134" s="182"/>
      <c r="D134" s="182"/>
      <c r="E134" s="182"/>
      <c r="F134" s="182"/>
      <c r="G134" s="182"/>
      <c r="H134" s="182"/>
    </row>
    <row r="135" spans="1:8" x14ac:dyDescent="0.25">
      <c r="A135" s="182">
        <v>131</v>
      </c>
      <c r="B135" s="182"/>
      <c r="C135" s="182"/>
      <c r="D135" s="182"/>
      <c r="E135" s="182"/>
      <c r="F135" s="182"/>
      <c r="G135" s="182"/>
      <c r="H135" s="182"/>
    </row>
    <row r="136" spans="1:8" x14ac:dyDescent="0.25">
      <c r="A136" s="182">
        <v>132</v>
      </c>
      <c r="B136" s="182"/>
      <c r="C136" s="182"/>
      <c r="D136" s="182"/>
      <c r="E136" s="182"/>
      <c r="F136" s="182"/>
      <c r="G136" s="182"/>
      <c r="H136" s="182"/>
    </row>
    <row r="137" spans="1:8" x14ac:dyDescent="0.25">
      <c r="A137" s="182">
        <v>133</v>
      </c>
      <c r="B137" s="182"/>
      <c r="C137" s="182"/>
      <c r="D137" s="182"/>
      <c r="E137" s="182"/>
      <c r="F137" s="182"/>
      <c r="G137" s="182"/>
      <c r="H137" s="182"/>
    </row>
    <row r="138" spans="1:8" x14ac:dyDescent="0.25">
      <c r="A138" s="182">
        <v>134</v>
      </c>
      <c r="B138" s="182"/>
      <c r="C138" s="182"/>
      <c r="D138" s="182"/>
      <c r="E138" s="182"/>
      <c r="F138" s="182"/>
      <c r="G138" s="182"/>
      <c r="H138" s="182"/>
    </row>
    <row r="139" spans="1:8" x14ac:dyDescent="0.25">
      <c r="A139" s="182">
        <v>135</v>
      </c>
      <c r="B139" s="182"/>
      <c r="C139" s="182"/>
      <c r="D139" s="182"/>
      <c r="E139" s="182"/>
      <c r="F139" s="182"/>
      <c r="G139" s="182"/>
      <c r="H139" s="182"/>
    </row>
    <row r="140" spans="1:8" x14ac:dyDescent="0.25">
      <c r="A140" s="182">
        <v>136</v>
      </c>
      <c r="B140" s="182"/>
      <c r="C140" s="182"/>
      <c r="D140" s="182"/>
      <c r="E140" s="182"/>
      <c r="F140" s="182"/>
      <c r="G140" s="182"/>
      <c r="H140" s="182"/>
    </row>
    <row r="141" spans="1:8" x14ac:dyDescent="0.25">
      <c r="A141" s="182">
        <v>137</v>
      </c>
      <c r="B141" s="182"/>
      <c r="C141" s="182"/>
      <c r="D141" s="182"/>
      <c r="E141" s="182"/>
      <c r="F141" s="182"/>
      <c r="G141" s="182"/>
      <c r="H141" s="182"/>
    </row>
    <row r="142" spans="1:8" x14ac:dyDescent="0.25">
      <c r="A142" s="182">
        <v>138</v>
      </c>
      <c r="B142" s="182"/>
      <c r="C142" s="182"/>
      <c r="D142" s="182"/>
      <c r="E142" s="182"/>
      <c r="F142" s="182"/>
      <c r="G142" s="182"/>
      <c r="H142" s="182"/>
    </row>
    <row r="143" spans="1:8" x14ac:dyDescent="0.25">
      <c r="A143" s="182">
        <v>139</v>
      </c>
      <c r="B143" s="182"/>
      <c r="C143" s="182"/>
      <c r="D143" s="182"/>
      <c r="E143" s="182"/>
      <c r="F143" s="182"/>
      <c r="G143" s="182"/>
      <c r="H143" s="182"/>
    </row>
    <row r="144" spans="1:8" x14ac:dyDescent="0.25">
      <c r="A144" s="182">
        <v>140</v>
      </c>
      <c r="B144" s="182"/>
      <c r="C144" s="182"/>
      <c r="D144" s="182"/>
      <c r="E144" s="182"/>
      <c r="F144" s="182"/>
      <c r="G144" s="182"/>
      <c r="H144" s="182"/>
    </row>
    <row r="145" spans="1:8" x14ac:dyDescent="0.25">
      <c r="A145" s="182">
        <v>141</v>
      </c>
      <c r="B145" s="182"/>
      <c r="C145" s="182"/>
      <c r="D145" s="182"/>
      <c r="E145" s="182"/>
      <c r="F145" s="182"/>
      <c r="G145" s="182"/>
      <c r="H145" s="182"/>
    </row>
    <row r="146" spans="1:8" x14ac:dyDescent="0.25">
      <c r="A146" s="182">
        <v>142</v>
      </c>
      <c r="B146" s="182"/>
      <c r="C146" s="182"/>
      <c r="D146" s="182"/>
      <c r="E146" s="182"/>
      <c r="F146" s="182"/>
      <c r="G146" s="182"/>
      <c r="H146" s="182"/>
    </row>
    <row r="147" spans="1:8" x14ac:dyDescent="0.25">
      <c r="A147" s="182">
        <v>143</v>
      </c>
      <c r="B147" s="182"/>
      <c r="C147" s="182"/>
      <c r="D147" s="182"/>
      <c r="E147" s="182"/>
      <c r="F147" s="182"/>
      <c r="G147" s="182"/>
      <c r="H147" s="182"/>
    </row>
    <row r="148" spans="1:8" x14ac:dyDescent="0.25">
      <c r="A148" s="182">
        <v>144</v>
      </c>
      <c r="B148" s="182"/>
      <c r="C148" s="182"/>
      <c r="D148" s="182"/>
      <c r="E148" s="182"/>
      <c r="F148" s="182"/>
      <c r="G148" s="182"/>
      <c r="H148" s="182"/>
    </row>
    <row r="149" spans="1:8" x14ac:dyDescent="0.25">
      <c r="A149" s="182">
        <v>145</v>
      </c>
      <c r="B149" s="182"/>
      <c r="C149" s="182"/>
      <c r="D149" s="182"/>
      <c r="E149" s="182"/>
      <c r="F149" s="182"/>
      <c r="G149" s="182"/>
      <c r="H149" s="182"/>
    </row>
    <row r="150" spans="1:8" x14ac:dyDescent="0.25">
      <c r="A150" s="182">
        <v>146</v>
      </c>
      <c r="B150" s="182"/>
      <c r="C150" s="182"/>
      <c r="D150" s="182"/>
      <c r="E150" s="182"/>
      <c r="F150" s="182"/>
      <c r="G150" s="182"/>
      <c r="H150" s="182"/>
    </row>
    <row r="151" spans="1:8" x14ac:dyDescent="0.25">
      <c r="A151" s="182">
        <v>147</v>
      </c>
      <c r="B151" s="182"/>
      <c r="C151" s="182"/>
      <c r="D151" s="182"/>
      <c r="E151" s="182"/>
      <c r="F151" s="182"/>
      <c r="G151" s="182"/>
      <c r="H151" s="182"/>
    </row>
    <row r="152" spans="1:8" x14ac:dyDescent="0.25">
      <c r="A152" s="182">
        <v>148</v>
      </c>
      <c r="B152" s="182"/>
      <c r="C152" s="182"/>
      <c r="D152" s="182"/>
      <c r="E152" s="182"/>
      <c r="F152" s="182"/>
      <c r="G152" s="182"/>
      <c r="H152" s="182"/>
    </row>
    <row r="153" spans="1:8" x14ac:dyDescent="0.25">
      <c r="A153" s="182">
        <v>149</v>
      </c>
      <c r="B153" s="182"/>
      <c r="C153" s="182"/>
      <c r="D153" s="182"/>
      <c r="E153" s="182"/>
      <c r="F153" s="182"/>
      <c r="G153" s="182"/>
      <c r="H153" s="182"/>
    </row>
    <row r="154" spans="1:8" x14ac:dyDescent="0.25">
      <c r="A154" s="182">
        <v>150</v>
      </c>
      <c r="B154" s="182"/>
      <c r="C154" s="182"/>
      <c r="D154" s="182"/>
      <c r="E154" s="182"/>
      <c r="F154" s="182"/>
      <c r="G154" s="182"/>
      <c r="H154" s="182"/>
    </row>
    <row r="155" spans="1:8" x14ac:dyDescent="0.25">
      <c r="A155" s="182">
        <v>151</v>
      </c>
      <c r="B155" s="182"/>
      <c r="C155" s="182"/>
      <c r="D155" s="182"/>
      <c r="E155" s="182"/>
      <c r="F155" s="182"/>
      <c r="G155" s="182"/>
      <c r="H155" s="182"/>
    </row>
    <row r="156" spans="1:8" x14ac:dyDescent="0.25">
      <c r="A156" s="182">
        <v>152</v>
      </c>
      <c r="B156" s="182"/>
      <c r="C156" s="182"/>
      <c r="D156" s="182"/>
      <c r="E156" s="182"/>
      <c r="F156" s="182"/>
      <c r="G156" s="182"/>
      <c r="H156" s="182"/>
    </row>
    <row r="157" spans="1:8" x14ac:dyDescent="0.25">
      <c r="A157" s="182">
        <v>153</v>
      </c>
      <c r="B157" s="182"/>
      <c r="C157" s="182"/>
      <c r="D157" s="182"/>
      <c r="E157" s="182"/>
      <c r="F157" s="182"/>
      <c r="G157" s="182"/>
      <c r="H157" s="182"/>
    </row>
    <row r="158" spans="1:8" x14ac:dyDescent="0.25">
      <c r="A158" s="182">
        <v>154</v>
      </c>
      <c r="B158" s="182"/>
      <c r="C158" s="182"/>
      <c r="D158" s="182"/>
      <c r="E158" s="182"/>
      <c r="F158" s="182"/>
      <c r="G158" s="182"/>
      <c r="H158" s="182"/>
    </row>
    <row r="159" spans="1:8" x14ac:dyDescent="0.25">
      <c r="A159" s="182">
        <v>155</v>
      </c>
      <c r="B159" s="182"/>
      <c r="C159" s="182"/>
      <c r="D159" s="182"/>
      <c r="E159" s="182"/>
      <c r="F159" s="182"/>
      <c r="G159" s="182"/>
      <c r="H159" s="182"/>
    </row>
    <row r="160" spans="1:8" x14ac:dyDescent="0.25">
      <c r="A160" s="182">
        <v>156</v>
      </c>
      <c r="B160" s="182"/>
      <c r="C160" s="182"/>
      <c r="D160" s="182"/>
      <c r="E160" s="182"/>
      <c r="F160" s="182"/>
      <c r="G160" s="182"/>
      <c r="H160" s="182"/>
    </row>
    <row r="161" spans="1:8" x14ac:dyDescent="0.25">
      <c r="A161" s="182">
        <v>157</v>
      </c>
      <c r="B161" s="182"/>
      <c r="C161" s="182"/>
      <c r="D161" s="182"/>
      <c r="E161" s="182"/>
      <c r="F161" s="182"/>
      <c r="G161" s="182"/>
      <c r="H161" s="182"/>
    </row>
    <row r="162" spans="1:8" x14ac:dyDescent="0.25">
      <c r="A162" s="182">
        <v>158</v>
      </c>
      <c r="B162" s="182"/>
      <c r="C162" s="182"/>
      <c r="D162" s="182"/>
      <c r="E162" s="182"/>
      <c r="F162" s="182"/>
      <c r="G162" s="182"/>
      <c r="H162" s="182"/>
    </row>
    <row r="163" spans="1:8" x14ac:dyDescent="0.25">
      <c r="A163" s="182">
        <v>159</v>
      </c>
      <c r="B163" s="182"/>
      <c r="C163" s="182"/>
      <c r="D163" s="182"/>
      <c r="E163" s="182"/>
      <c r="F163" s="182"/>
      <c r="G163" s="182"/>
      <c r="H163" s="182"/>
    </row>
    <row r="164" spans="1:8" x14ac:dyDescent="0.25">
      <c r="A164" s="182">
        <v>160</v>
      </c>
      <c r="B164" s="182"/>
      <c r="C164" s="182"/>
      <c r="D164" s="182"/>
      <c r="E164" s="182"/>
      <c r="F164" s="182"/>
      <c r="G164" s="182"/>
      <c r="H164" s="182"/>
    </row>
    <row r="165" spans="1:8" x14ac:dyDescent="0.25">
      <c r="A165" s="182">
        <v>161</v>
      </c>
      <c r="B165" s="182"/>
      <c r="C165" s="182"/>
      <c r="D165" s="182"/>
      <c r="E165" s="182"/>
      <c r="F165" s="182"/>
      <c r="G165" s="182"/>
      <c r="H165" s="182"/>
    </row>
    <row r="166" spans="1:8" x14ac:dyDescent="0.25">
      <c r="A166" s="182">
        <v>162</v>
      </c>
      <c r="B166" s="182"/>
      <c r="C166" s="182"/>
      <c r="D166" s="182"/>
      <c r="E166" s="182"/>
      <c r="F166" s="182"/>
      <c r="G166" s="182"/>
      <c r="H166" s="182"/>
    </row>
    <row r="167" spans="1:8" x14ac:dyDescent="0.25">
      <c r="A167" s="182">
        <v>163</v>
      </c>
      <c r="B167" s="182"/>
      <c r="C167" s="182"/>
      <c r="D167" s="182"/>
      <c r="E167" s="182"/>
      <c r="F167" s="182"/>
      <c r="G167" s="182"/>
      <c r="H167" s="182"/>
    </row>
    <row r="168" spans="1:8" x14ac:dyDescent="0.25">
      <c r="A168" s="182">
        <v>164</v>
      </c>
      <c r="B168" s="182"/>
      <c r="C168" s="182"/>
      <c r="D168" s="182"/>
      <c r="E168" s="182"/>
      <c r="F168" s="182"/>
      <c r="G168" s="182"/>
      <c r="H168" s="182"/>
    </row>
    <row r="169" spans="1:8" x14ac:dyDescent="0.25">
      <c r="A169" s="182">
        <v>165</v>
      </c>
      <c r="B169" s="182"/>
      <c r="C169" s="182"/>
      <c r="D169" s="182"/>
      <c r="E169" s="182"/>
      <c r="F169" s="182"/>
      <c r="G169" s="182"/>
      <c r="H169" s="182"/>
    </row>
    <row r="170" spans="1:8" x14ac:dyDescent="0.25">
      <c r="A170" s="182">
        <v>166</v>
      </c>
      <c r="B170" s="182"/>
      <c r="C170" s="182"/>
      <c r="D170" s="182"/>
      <c r="E170" s="182"/>
      <c r="F170" s="182"/>
      <c r="G170" s="182"/>
      <c r="H170" s="182"/>
    </row>
    <row r="171" spans="1:8" x14ac:dyDescent="0.25">
      <c r="A171" s="182">
        <v>167</v>
      </c>
      <c r="B171" s="182"/>
      <c r="C171" s="182"/>
      <c r="D171" s="182"/>
      <c r="E171" s="182"/>
      <c r="F171" s="182"/>
      <c r="G171" s="182"/>
      <c r="H171" s="182"/>
    </row>
    <row r="172" spans="1:8" x14ac:dyDescent="0.25">
      <c r="A172" s="182">
        <v>168</v>
      </c>
      <c r="B172" s="182"/>
      <c r="C172" s="182"/>
      <c r="D172" s="182"/>
      <c r="E172" s="182"/>
      <c r="F172" s="182"/>
      <c r="G172" s="182"/>
      <c r="H172" s="182"/>
    </row>
    <row r="173" spans="1:8" x14ac:dyDescent="0.25">
      <c r="A173" s="182">
        <v>169</v>
      </c>
      <c r="B173" s="182"/>
      <c r="C173" s="182"/>
      <c r="D173" s="182"/>
      <c r="E173" s="182"/>
      <c r="F173" s="182"/>
      <c r="G173" s="182"/>
      <c r="H173" s="182"/>
    </row>
    <row r="174" spans="1:8" x14ac:dyDescent="0.25">
      <c r="A174" s="182">
        <v>170</v>
      </c>
      <c r="B174" s="182"/>
      <c r="C174" s="182"/>
      <c r="D174" s="182"/>
      <c r="E174" s="182"/>
      <c r="F174" s="182"/>
      <c r="G174" s="182"/>
      <c r="H174" s="182"/>
    </row>
    <row r="175" spans="1:8" x14ac:dyDescent="0.25">
      <c r="A175" s="182">
        <v>171</v>
      </c>
      <c r="B175" s="182"/>
      <c r="C175" s="182"/>
      <c r="D175" s="182"/>
      <c r="E175" s="182"/>
      <c r="F175" s="182"/>
      <c r="G175" s="182"/>
      <c r="H175" s="182"/>
    </row>
    <row r="176" spans="1:8" x14ac:dyDescent="0.25">
      <c r="A176" s="182">
        <v>172</v>
      </c>
      <c r="B176" s="182"/>
      <c r="C176" s="182"/>
      <c r="D176" s="182"/>
      <c r="E176" s="182"/>
      <c r="F176" s="182"/>
      <c r="G176" s="182"/>
      <c r="H176" s="182"/>
    </row>
    <row r="177" spans="1:8" x14ac:dyDescent="0.25">
      <c r="A177" s="182">
        <v>173</v>
      </c>
      <c r="B177" s="182"/>
      <c r="C177" s="182"/>
      <c r="D177" s="182"/>
      <c r="E177" s="182"/>
      <c r="F177" s="182"/>
      <c r="G177" s="182"/>
      <c r="H177" s="182"/>
    </row>
    <row r="178" spans="1:8" x14ac:dyDescent="0.25">
      <c r="A178" s="182">
        <v>174</v>
      </c>
      <c r="B178" s="182"/>
      <c r="C178" s="182"/>
      <c r="D178" s="182"/>
      <c r="E178" s="182"/>
      <c r="F178" s="182"/>
      <c r="G178" s="182"/>
      <c r="H178" s="182"/>
    </row>
    <row r="179" spans="1:8" x14ac:dyDescent="0.25">
      <c r="A179" s="182">
        <v>175</v>
      </c>
      <c r="B179" s="182"/>
      <c r="C179" s="182"/>
      <c r="D179" s="182"/>
      <c r="E179" s="182"/>
      <c r="F179" s="182"/>
      <c r="G179" s="182"/>
      <c r="H179" s="182"/>
    </row>
    <row r="180" spans="1:8" x14ac:dyDescent="0.25">
      <c r="A180" s="182">
        <v>176</v>
      </c>
      <c r="B180" s="182"/>
      <c r="C180" s="182"/>
      <c r="D180" s="182"/>
      <c r="E180" s="182"/>
      <c r="F180" s="182"/>
      <c r="G180" s="182"/>
      <c r="H180" s="182"/>
    </row>
    <row r="181" spans="1:8" x14ac:dyDescent="0.25">
      <c r="A181" s="182">
        <v>177</v>
      </c>
      <c r="B181" s="182"/>
      <c r="C181" s="182"/>
      <c r="D181" s="182"/>
      <c r="E181" s="182"/>
      <c r="F181" s="182"/>
      <c r="G181" s="182"/>
      <c r="H181" s="182"/>
    </row>
    <row r="182" spans="1:8" x14ac:dyDescent="0.25">
      <c r="A182" s="182">
        <v>178</v>
      </c>
      <c r="B182" s="182"/>
      <c r="C182" s="182"/>
      <c r="D182" s="182"/>
      <c r="E182" s="182"/>
      <c r="F182" s="182"/>
      <c r="G182" s="182"/>
      <c r="H182" s="182"/>
    </row>
    <row r="183" spans="1:8" x14ac:dyDescent="0.25">
      <c r="A183" s="182">
        <v>179</v>
      </c>
      <c r="B183" s="182"/>
      <c r="C183" s="182"/>
      <c r="D183" s="182"/>
      <c r="E183" s="182"/>
      <c r="F183" s="182"/>
      <c r="G183" s="182"/>
      <c r="H183" s="182"/>
    </row>
    <row r="184" spans="1:8" x14ac:dyDescent="0.25">
      <c r="A184" s="182">
        <v>180</v>
      </c>
      <c r="B184" s="182"/>
      <c r="C184" s="182"/>
      <c r="D184" s="182"/>
      <c r="E184" s="182"/>
      <c r="F184" s="182"/>
      <c r="G184" s="182"/>
      <c r="H184" s="182"/>
    </row>
    <row r="185" spans="1:8" x14ac:dyDescent="0.25">
      <c r="A185" s="182">
        <v>181</v>
      </c>
      <c r="B185" s="182"/>
      <c r="C185" s="182"/>
      <c r="D185" s="182"/>
      <c r="E185" s="182"/>
      <c r="F185" s="182"/>
      <c r="G185" s="182"/>
      <c r="H185" s="182"/>
    </row>
    <row r="186" spans="1:8" x14ac:dyDescent="0.25">
      <c r="A186" s="182">
        <v>182</v>
      </c>
      <c r="B186" s="182"/>
      <c r="C186" s="182"/>
      <c r="D186" s="182"/>
      <c r="E186" s="182"/>
      <c r="F186" s="182"/>
      <c r="G186" s="182"/>
      <c r="H186" s="182"/>
    </row>
    <row r="187" spans="1:8" x14ac:dyDescent="0.25">
      <c r="A187" s="182">
        <v>183</v>
      </c>
      <c r="B187" s="182"/>
      <c r="C187" s="182"/>
      <c r="D187" s="182"/>
      <c r="E187" s="182"/>
      <c r="F187" s="182"/>
      <c r="G187" s="182"/>
      <c r="H187" s="182"/>
    </row>
    <row r="188" spans="1:8" x14ac:dyDescent="0.25">
      <c r="A188" s="182">
        <v>184</v>
      </c>
      <c r="B188" s="182"/>
      <c r="C188" s="182"/>
      <c r="D188" s="182"/>
      <c r="E188" s="182"/>
      <c r="F188" s="182"/>
      <c r="G188" s="182"/>
      <c r="H188" s="182"/>
    </row>
    <row r="189" spans="1:8" x14ac:dyDescent="0.25">
      <c r="A189" s="182">
        <v>185</v>
      </c>
      <c r="B189" s="182"/>
      <c r="C189" s="182"/>
      <c r="D189" s="182"/>
      <c r="E189" s="182"/>
      <c r="F189" s="182"/>
      <c r="G189" s="182"/>
      <c r="H189" s="182"/>
    </row>
    <row r="190" spans="1:8" x14ac:dyDescent="0.25">
      <c r="A190" s="182">
        <v>186</v>
      </c>
      <c r="B190" s="182"/>
      <c r="C190" s="182"/>
      <c r="D190" s="182"/>
      <c r="E190" s="182"/>
      <c r="F190" s="182"/>
      <c r="G190" s="182"/>
      <c r="H190" s="182"/>
    </row>
    <row r="191" spans="1:8" x14ac:dyDescent="0.25">
      <c r="A191" s="182">
        <v>187</v>
      </c>
      <c r="B191" s="182"/>
      <c r="C191" s="182"/>
      <c r="D191" s="182"/>
      <c r="E191" s="182"/>
      <c r="F191" s="182"/>
      <c r="G191" s="182"/>
      <c r="H191" s="182"/>
    </row>
    <row r="192" spans="1:8" x14ac:dyDescent="0.25">
      <c r="A192" s="182">
        <v>188</v>
      </c>
      <c r="B192" s="182"/>
      <c r="C192" s="182"/>
      <c r="D192" s="182"/>
      <c r="E192" s="182"/>
      <c r="F192" s="182"/>
      <c r="G192" s="182"/>
      <c r="H192" s="182"/>
    </row>
    <row r="193" spans="1:8" x14ac:dyDescent="0.25">
      <c r="A193" s="182">
        <v>189</v>
      </c>
      <c r="B193" s="182"/>
      <c r="C193" s="182"/>
      <c r="D193" s="182"/>
      <c r="E193" s="182"/>
      <c r="F193" s="182"/>
      <c r="G193" s="182"/>
      <c r="H193" s="182"/>
    </row>
    <row r="194" spans="1:8" x14ac:dyDescent="0.25">
      <c r="A194" s="182">
        <v>190</v>
      </c>
      <c r="B194" s="182"/>
      <c r="C194" s="182"/>
      <c r="D194" s="182"/>
      <c r="E194" s="182"/>
      <c r="F194" s="182"/>
      <c r="G194" s="182"/>
      <c r="H194" s="182"/>
    </row>
    <row r="195" spans="1:8" x14ac:dyDescent="0.25">
      <c r="A195" s="182">
        <v>191</v>
      </c>
      <c r="B195" s="182"/>
      <c r="C195" s="182"/>
      <c r="D195" s="182"/>
      <c r="E195" s="182"/>
      <c r="F195" s="182"/>
      <c r="G195" s="182"/>
      <c r="H195" s="182"/>
    </row>
    <row r="196" spans="1:8" x14ac:dyDescent="0.25">
      <c r="A196" s="182">
        <v>192</v>
      </c>
      <c r="B196" s="182"/>
      <c r="C196" s="182"/>
      <c r="D196" s="182"/>
      <c r="E196" s="182"/>
      <c r="F196" s="182"/>
      <c r="G196" s="182"/>
      <c r="H196" s="182"/>
    </row>
    <row r="197" spans="1:8" x14ac:dyDescent="0.25">
      <c r="A197" s="182">
        <v>193</v>
      </c>
      <c r="B197" s="182"/>
      <c r="C197" s="182"/>
      <c r="D197" s="182"/>
      <c r="E197" s="182"/>
      <c r="F197" s="182"/>
      <c r="G197" s="182"/>
      <c r="H197" s="182"/>
    </row>
    <row r="198" spans="1:8" x14ac:dyDescent="0.25">
      <c r="A198" s="182">
        <v>194</v>
      </c>
      <c r="B198" s="182"/>
      <c r="C198" s="182"/>
      <c r="D198" s="182"/>
      <c r="E198" s="182"/>
      <c r="F198" s="182"/>
      <c r="G198" s="182"/>
      <c r="H198" s="182"/>
    </row>
    <row r="199" spans="1:8" x14ac:dyDescent="0.25">
      <c r="A199" s="182">
        <v>195</v>
      </c>
      <c r="B199" s="182"/>
      <c r="C199" s="182"/>
      <c r="D199" s="182"/>
      <c r="E199" s="182"/>
      <c r="F199" s="182"/>
      <c r="G199" s="182"/>
      <c r="H199" s="182"/>
    </row>
    <row r="200" spans="1:8" x14ac:dyDescent="0.25">
      <c r="A200" s="182">
        <v>196</v>
      </c>
      <c r="B200" s="182"/>
      <c r="C200" s="182"/>
      <c r="D200" s="182"/>
      <c r="E200" s="182"/>
      <c r="F200" s="182"/>
      <c r="G200" s="182"/>
      <c r="H200" s="182"/>
    </row>
    <row r="201" spans="1:8" x14ac:dyDescent="0.25">
      <c r="A201" s="182">
        <v>197</v>
      </c>
      <c r="B201" s="182"/>
      <c r="C201" s="182"/>
      <c r="D201" s="182"/>
      <c r="E201" s="182"/>
      <c r="F201" s="182"/>
      <c r="G201" s="182"/>
      <c r="H201" s="182"/>
    </row>
    <row r="202" spans="1:8" x14ac:dyDescent="0.25">
      <c r="A202" s="182">
        <v>198</v>
      </c>
      <c r="B202" s="182"/>
      <c r="C202" s="182"/>
      <c r="D202" s="182"/>
      <c r="E202" s="182"/>
      <c r="F202" s="182"/>
      <c r="G202" s="182"/>
      <c r="H202" s="182"/>
    </row>
    <row r="203" spans="1:8" x14ac:dyDescent="0.25">
      <c r="A203" s="182">
        <v>199</v>
      </c>
      <c r="B203" s="182"/>
      <c r="C203" s="182"/>
      <c r="D203" s="182"/>
      <c r="E203" s="182"/>
      <c r="F203" s="182"/>
      <c r="G203" s="182"/>
      <c r="H203" s="182"/>
    </row>
    <row r="204" spans="1:8" x14ac:dyDescent="0.25">
      <c r="A204" s="182">
        <v>200</v>
      </c>
      <c r="B204" s="182"/>
      <c r="C204" s="182"/>
      <c r="D204" s="182"/>
      <c r="E204" s="182"/>
      <c r="F204" s="182"/>
      <c r="G204" s="182"/>
      <c r="H204" s="182"/>
    </row>
    <row r="205" spans="1:8" x14ac:dyDescent="0.25">
      <c r="A205" s="182">
        <v>201</v>
      </c>
      <c r="B205" s="182"/>
      <c r="C205" s="182"/>
      <c r="D205" s="182"/>
      <c r="E205" s="182"/>
      <c r="F205" s="182"/>
      <c r="G205" s="182"/>
      <c r="H205" s="182"/>
    </row>
    <row r="206" spans="1:8" x14ac:dyDescent="0.25">
      <c r="A206" s="182">
        <v>202</v>
      </c>
      <c r="B206" s="182"/>
      <c r="C206" s="182"/>
      <c r="D206" s="182"/>
      <c r="E206" s="182"/>
      <c r="F206" s="182"/>
      <c r="G206" s="182"/>
      <c r="H206" s="182"/>
    </row>
    <row r="207" spans="1:8" x14ac:dyDescent="0.25">
      <c r="A207" s="182">
        <v>203</v>
      </c>
      <c r="B207" s="182"/>
      <c r="C207" s="182"/>
      <c r="D207" s="182"/>
      <c r="E207" s="182"/>
      <c r="F207" s="182"/>
      <c r="G207" s="182"/>
      <c r="H207" s="182"/>
    </row>
    <row r="208" spans="1:8" x14ac:dyDescent="0.25">
      <c r="A208" s="182">
        <v>204</v>
      </c>
      <c r="B208" s="182"/>
      <c r="C208" s="182"/>
      <c r="D208" s="182"/>
      <c r="E208" s="182"/>
      <c r="F208" s="182"/>
      <c r="G208" s="182"/>
      <c r="H208" s="182"/>
    </row>
    <row r="209" spans="1:8" x14ac:dyDescent="0.25">
      <c r="A209" s="182">
        <v>205</v>
      </c>
      <c r="B209" s="182"/>
      <c r="C209" s="182"/>
      <c r="D209" s="182"/>
      <c r="E209" s="182"/>
      <c r="F209" s="182"/>
      <c r="G209" s="182"/>
      <c r="H209" s="182"/>
    </row>
    <row r="210" spans="1:8" x14ac:dyDescent="0.25">
      <c r="A210" s="182">
        <v>206</v>
      </c>
      <c r="B210" s="182"/>
      <c r="C210" s="182"/>
      <c r="D210" s="182"/>
      <c r="E210" s="182"/>
      <c r="F210" s="182"/>
      <c r="G210" s="182"/>
      <c r="H210" s="182"/>
    </row>
    <row r="211" spans="1:8" x14ac:dyDescent="0.25">
      <c r="A211" s="182">
        <v>207</v>
      </c>
      <c r="B211" s="182"/>
      <c r="C211" s="182"/>
      <c r="D211" s="182"/>
      <c r="E211" s="182"/>
      <c r="F211" s="182"/>
      <c r="G211" s="182"/>
      <c r="H211" s="182"/>
    </row>
    <row r="212" spans="1:8" x14ac:dyDescent="0.25">
      <c r="A212" s="182">
        <v>208</v>
      </c>
      <c r="B212" s="182"/>
      <c r="C212" s="182"/>
      <c r="D212" s="182"/>
      <c r="E212" s="182"/>
      <c r="F212" s="182"/>
      <c r="G212" s="182"/>
      <c r="H212" s="182"/>
    </row>
    <row r="213" spans="1:8" x14ac:dyDescent="0.25">
      <c r="A213" s="182">
        <v>209</v>
      </c>
      <c r="B213" s="182"/>
      <c r="C213" s="182"/>
      <c r="D213" s="182"/>
      <c r="E213" s="182"/>
      <c r="F213" s="182"/>
      <c r="G213" s="182"/>
      <c r="H213" s="182"/>
    </row>
    <row r="214" spans="1:8" x14ac:dyDescent="0.25">
      <c r="A214" s="182">
        <v>210</v>
      </c>
      <c r="B214" s="182"/>
      <c r="C214" s="182"/>
      <c r="D214" s="182"/>
      <c r="E214" s="182"/>
      <c r="F214" s="182"/>
      <c r="G214" s="182"/>
      <c r="H214" s="182"/>
    </row>
    <row r="215" spans="1:8" x14ac:dyDescent="0.25">
      <c r="A215" s="182">
        <v>211</v>
      </c>
      <c r="B215" s="182"/>
      <c r="C215" s="182"/>
      <c r="D215" s="182"/>
      <c r="E215" s="182"/>
      <c r="F215" s="182"/>
      <c r="G215" s="182"/>
      <c r="H215" s="182"/>
    </row>
    <row r="216" spans="1:8" x14ac:dyDescent="0.25">
      <c r="A216" s="182">
        <v>212</v>
      </c>
      <c r="B216" s="182"/>
      <c r="C216" s="182"/>
      <c r="D216" s="182"/>
      <c r="E216" s="182"/>
      <c r="F216" s="182"/>
      <c r="G216" s="182"/>
      <c r="H216" s="182"/>
    </row>
    <row r="217" spans="1:8" x14ac:dyDescent="0.25">
      <c r="A217" s="182">
        <v>213</v>
      </c>
      <c r="B217" s="182"/>
      <c r="C217" s="182"/>
      <c r="D217" s="182"/>
      <c r="E217" s="182"/>
      <c r="F217" s="182"/>
      <c r="G217" s="182"/>
      <c r="H217" s="182"/>
    </row>
    <row r="218" spans="1:8" x14ac:dyDescent="0.25">
      <c r="A218" s="182">
        <v>214</v>
      </c>
      <c r="B218" s="182"/>
      <c r="C218" s="182"/>
      <c r="D218" s="182"/>
      <c r="E218" s="182"/>
      <c r="F218" s="182"/>
      <c r="G218" s="182"/>
      <c r="H218" s="182"/>
    </row>
    <row r="219" spans="1:8" x14ac:dyDescent="0.25">
      <c r="A219" s="182">
        <v>215</v>
      </c>
      <c r="B219" s="182"/>
      <c r="C219" s="182"/>
      <c r="D219" s="182"/>
      <c r="E219" s="182"/>
      <c r="F219" s="182"/>
      <c r="G219" s="182"/>
      <c r="H219" s="182"/>
    </row>
    <row r="220" spans="1:8" x14ac:dyDescent="0.25">
      <c r="A220" s="182">
        <v>216</v>
      </c>
      <c r="B220" s="182"/>
      <c r="C220" s="182"/>
      <c r="D220" s="182"/>
      <c r="E220" s="182"/>
      <c r="F220" s="182"/>
      <c r="G220" s="182"/>
      <c r="H220" s="182"/>
    </row>
    <row r="221" spans="1:8" x14ac:dyDescent="0.25">
      <c r="A221" s="182">
        <v>217</v>
      </c>
      <c r="B221" s="182"/>
      <c r="C221" s="182"/>
      <c r="D221" s="182"/>
      <c r="E221" s="182"/>
      <c r="F221" s="182"/>
      <c r="G221" s="182"/>
      <c r="H221" s="182"/>
    </row>
    <row r="222" spans="1:8" x14ac:dyDescent="0.25">
      <c r="A222" s="182">
        <v>218</v>
      </c>
      <c r="B222" s="182"/>
      <c r="C222" s="182"/>
      <c r="D222" s="182"/>
      <c r="E222" s="182"/>
      <c r="F222" s="182"/>
      <c r="G222" s="182"/>
      <c r="H222" s="182"/>
    </row>
    <row r="223" spans="1:8" x14ac:dyDescent="0.25">
      <c r="A223" s="182">
        <v>219</v>
      </c>
      <c r="B223" s="182"/>
      <c r="C223" s="182"/>
      <c r="D223" s="182"/>
      <c r="E223" s="182"/>
      <c r="F223" s="182"/>
      <c r="G223" s="182"/>
      <c r="H223" s="182"/>
    </row>
    <row r="224" spans="1:8" x14ac:dyDescent="0.25">
      <c r="A224" s="182">
        <v>220</v>
      </c>
      <c r="B224" s="182"/>
      <c r="C224" s="182"/>
      <c r="D224" s="182"/>
      <c r="E224" s="182"/>
      <c r="F224" s="182"/>
      <c r="G224" s="182"/>
      <c r="H224" s="182"/>
    </row>
    <row r="225" spans="1:8" x14ac:dyDescent="0.25">
      <c r="A225" s="182">
        <v>221</v>
      </c>
      <c r="B225" s="182"/>
      <c r="C225" s="182"/>
      <c r="D225" s="182"/>
      <c r="E225" s="182"/>
      <c r="F225" s="182"/>
      <c r="G225" s="182"/>
      <c r="H225" s="182"/>
    </row>
    <row r="226" spans="1:8" x14ac:dyDescent="0.25">
      <c r="A226" s="182">
        <v>222</v>
      </c>
      <c r="B226" s="182"/>
      <c r="C226" s="182"/>
      <c r="D226" s="182"/>
      <c r="E226" s="182"/>
      <c r="F226" s="182"/>
      <c r="G226" s="182"/>
      <c r="H226" s="182"/>
    </row>
    <row r="227" spans="1:8" x14ac:dyDescent="0.25">
      <c r="A227" s="182">
        <v>223</v>
      </c>
      <c r="B227" s="182"/>
      <c r="C227" s="182"/>
      <c r="D227" s="182"/>
      <c r="E227" s="182"/>
      <c r="F227" s="182"/>
      <c r="G227" s="182"/>
      <c r="H227" s="182"/>
    </row>
    <row r="228" spans="1:8" x14ac:dyDescent="0.25">
      <c r="A228" s="182">
        <v>224</v>
      </c>
      <c r="B228" s="182"/>
      <c r="C228" s="182"/>
      <c r="D228" s="182"/>
      <c r="E228" s="182"/>
      <c r="F228" s="182"/>
      <c r="G228" s="182"/>
      <c r="H228" s="182"/>
    </row>
    <row r="229" spans="1:8" x14ac:dyDescent="0.25">
      <c r="A229" s="182">
        <v>225</v>
      </c>
      <c r="B229" s="182"/>
      <c r="C229" s="182"/>
      <c r="D229" s="182"/>
      <c r="E229" s="182"/>
      <c r="F229" s="182"/>
      <c r="G229" s="182"/>
      <c r="H229" s="182"/>
    </row>
    <row r="230" spans="1:8" x14ac:dyDescent="0.25">
      <c r="A230" s="182">
        <v>226</v>
      </c>
      <c r="B230" s="182"/>
      <c r="C230" s="182"/>
      <c r="D230" s="182"/>
      <c r="E230" s="182"/>
      <c r="F230" s="182"/>
      <c r="G230" s="182"/>
      <c r="H230" s="182"/>
    </row>
    <row r="231" spans="1:8" x14ac:dyDescent="0.25">
      <c r="A231" s="182">
        <v>227</v>
      </c>
      <c r="B231" s="182"/>
      <c r="C231" s="182"/>
      <c r="D231" s="182"/>
      <c r="E231" s="182"/>
      <c r="F231" s="182"/>
      <c r="G231" s="182"/>
      <c r="H231" s="182"/>
    </row>
    <row r="232" spans="1:8" x14ac:dyDescent="0.25">
      <c r="A232" s="182">
        <v>228</v>
      </c>
      <c r="B232" s="182"/>
      <c r="C232" s="182"/>
      <c r="D232" s="182"/>
      <c r="E232" s="182"/>
      <c r="F232" s="182"/>
      <c r="G232" s="182"/>
      <c r="H232" s="182"/>
    </row>
    <row r="233" spans="1:8" x14ac:dyDescent="0.25">
      <c r="A233" s="182">
        <v>229</v>
      </c>
      <c r="B233" s="182"/>
      <c r="C233" s="182"/>
      <c r="D233" s="182"/>
      <c r="E233" s="182"/>
      <c r="F233" s="182"/>
      <c r="G233" s="182"/>
      <c r="H233" s="182"/>
    </row>
    <row r="234" spans="1:8" x14ac:dyDescent="0.25">
      <c r="A234" s="182">
        <v>230</v>
      </c>
      <c r="B234" s="182"/>
      <c r="C234" s="182"/>
      <c r="D234" s="182"/>
      <c r="E234" s="182"/>
      <c r="F234" s="182"/>
      <c r="G234" s="182"/>
      <c r="H234" s="182"/>
    </row>
    <row r="235" spans="1:8" x14ac:dyDescent="0.25">
      <c r="A235" s="182">
        <v>231</v>
      </c>
      <c r="B235" s="182"/>
      <c r="C235" s="182"/>
      <c r="D235" s="182"/>
      <c r="E235" s="182"/>
      <c r="F235" s="182"/>
      <c r="G235" s="182"/>
      <c r="H235" s="182"/>
    </row>
    <row r="236" spans="1:8" x14ac:dyDescent="0.25">
      <c r="A236" s="182">
        <v>232</v>
      </c>
      <c r="B236" s="182"/>
      <c r="C236" s="182"/>
      <c r="D236" s="182"/>
      <c r="E236" s="182"/>
      <c r="F236" s="182"/>
      <c r="G236" s="182"/>
      <c r="H236" s="182"/>
    </row>
    <row r="237" spans="1:8" x14ac:dyDescent="0.25">
      <c r="A237" s="182">
        <v>233</v>
      </c>
      <c r="B237" s="182"/>
      <c r="C237" s="182"/>
      <c r="D237" s="182"/>
      <c r="E237" s="182"/>
      <c r="F237" s="182"/>
      <c r="G237" s="182"/>
      <c r="H237" s="182"/>
    </row>
    <row r="238" spans="1:8" x14ac:dyDescent="0.25">
      <c r="A238" s="182">
        <v>234</v>
      </c>
      <c r="B238" s="182"/>
      <c r="C238" s="182"/>
      <c r="D238" s="182"/>
      <c r="E238" s="182"/>
      <c r="F238" s="182"/>
      <c r="G238" s="182"/>
      <c r="H238" s="182"/>
    </row>
    <row r="239" spans="1:8" x14ac:dyDescent="0.25">
      <c r="A239" s="182">
        <v>235</v>
      </c>
      <c r="B239" s="182"/>
      <c r="C239" s="182"/>
      <c r="D239" s="182"/>
      <c r="E239" s="182"/>
      <c r="F239" s="182"/>
      <c r="G239" s="182"/>
      <c r="H239" s="182"/>
    </row>
    <row r="240" spans="1:8" x14ac:dyDescent="0.25">
      <c r="A240" s="182">
        <v>236</v>
      </c>
      <c r="B240" s="182"/>
      <c r="C240" s="182"/>
      <c r="D240" s="182"/>
      <c r="E240" s="182"/>
      <c r="F240" s="182"/>
      <c r="G240" s="182"/>
      <c r="H240" s="182"/>
    </row>
    <row r="241" spans="1:8" x14ac:dyDescent="0.25">
      <c r="A241" s="182">
        <v>237</v>
      </c>
      <c r="B241" s="182"/>
      <c r="C241" s="182"/>
      <c r="D241" s="182"/>
      <c r="E241" s="182"/>
      <c r="F241" s="182"/>
      <c r="G241" s="182"/>
      <c r="H241" s="182"/>
    </row>
    <row r="242" spans="1:8" x14ac:dyDescent="0.25">
      <c r="A242" s="182">
        <v>238</v>
      </c>
      <c r="B242" s="182"/>
      <c r="C242" s="182"/>
      <c r="D242" s="182"/>
      <c r="E242" s="182"/>
      <c r="F242" s="182"/>
      <c r="G242" s="182"/>
      <c r="H242" s="182"/>
    </row>
    <row r="243" spans="1:8" x14ac:dyDescent="0.25">
      <c r="A243" s="182">
        <v>239</v>
      </c>
      <c r="B243" s="182"/>
      <c r="C243" s="182"/>
      <c r="D243" s="182"/>
      <c r="E243" s="182"/>
      <c r="F243" s="182"/>
      <c r="G243" s="182"/>
      <c r="H243" s="182"/>
    </row>
    <row r="244" spans="1:8" x14ac:dyDescent="0.25">
      <c r="A244" s="182">
        <v>240</v>
      </c>
      <c r="B244" s="182"/>
      <c r="C244" s="182"/>
      <c r="D244" s="182"/>
      <c r="E244" s="182"/>
      <c r="F244" s="182"/>
      <c r="G244" s="182"/>
      <c r="H244" s="182"/>
    </row>
    <row r="245" spans="1:8" x14ac:dyDescent="0.25">
      <c r="A245" s="182">
        <v>241</v>
      </c>
      <c r="B245" s="182"/>
      <c r="C245" s="182"/>
      <c r="D245" s="182"/>
      <c r="E245" s="182"/>
      <c r="F245" s="182"/>
      <c r="G245" s="182"/>
      <c r="H245" s="182"/>
    </row>
    <row r="246" spans="1:8" x14ac:dyDescent="0.25">
      <c r="A246" s="182">
        <v>242</v>
      </c>
      <c r="B246" s="182"/>
      <c r="C246" s="182"/>
      <c r="D246" s="182"/>
      <c r="E246" s="182"/>
      <c r="F246" s="182"/>
      <c r="G246" s="182"/>
      <c r="H246" s="182"/>
    </row>
    <row r="247" spans="1:8" x14ac:dyDescent="0.25">
      <c r="A247" s="182">
        <v>243</v>
      </c>
      <c r="B247" s="182"/>
      <c r="C247" s="182"/>
      <c r="D247" s="182"/>
      <c r="E247" s="182"/>
      <c r="F247" s="182"/>
      <c r="G247" s="182"/>
      <c r="H247" s="182"/>
    </row>
    <row r="248" spans="1:8" x14ac:dyDescent="0.25">
      <c r="A248" s="182">
        <v>244</v>
      </c>
      <c r="B248" s="182"/>
      <c r="C248" s="182"/>
      <c r="D248" s="182"/>
      <c r="E248" s="182"/>
      <c r="F248" s="182"/>
      <c r="G248" s="182"/>
      <c r="H248" s="182"/>
    </row>
    <row r="249" spans="1:8" x14ac:dyDescent="0.25">
      <c r="A249" s="182">
        <v>245</v>
      </c>
      <c r="B249" s="182"/>
      <c r="C249" s="182"/>
      <c r="D249" s="182"/>
      <c r="E249" s="182"/>
      <c r="F249" s="182"/>
      <c r="G249" s="182"/>
      <c r="H249" s="182"/>
    </row>
    <row r="250" spans="1:8" x14ac:dyDescent="0.25">
      <c r="A250" s="182">
        <v>246</v>
      </c>
      <c r="B250" s="182"/>
      <c r="C250" s="182"/>
      <c r="D250" s="182"/>
      <c r="E250" s="182"/>
      <c r="F250" s="182"/>
      <c r="G250" s="182"/>
      <c r="H250" s="182"/>
    </row>
    <row r="251" spans="1:8" x14ac:dyDescent="0.25">
      <c r="A251" s="182">
        <v>247</v>
      </c>
      <c r="B251" s="182"/>
      <c r="C251" s="182"/>
      <c r="D251" s="182"/>
      <c r="E251" s="182"/>
      <c r="F251" s="182"/>
      <c r="G251" s="182"/>
      <c r="H251" s="182"/>
    </row>
    <row r="252" spans="1:8" x14ac:dyDescent="0.25">
      <c r="A252" s="182">
        <v>248</v>
      </c>
      <c r="B252" s="182"/>
      <c r="C252" s="182"/>
      <c r="D252" s="182"/>
      <c r="E252" s="182"/>
      <c r="F252" s="182"/>
      <c r="G252" s="182"/>
      <c r="H252" s="182"/>
    </row>
    <row r="253" spans="1:8" x14ac:dyDescent="0.25">
      <c r="A253" s="182">
        <v>249</v>
      </c>
      <c r="B253" s="182"/>
      <c r="C253" s="182"/>
      <c r="D253" s="182"/>
      <c r="E253" s="182"/>
      <c r="F253" s="182"/>
      <c r="G253" s="182"/>
      <c r="H253" s="182"/>
    </row>
    <row r="254" spans="1:8" x14ac:dyDescent="0.25">
      <c r="A254" s="182">
        <v>250</v>
      </c>
      <c r="B254" s="182"/>
      <c r="C254" s="182"/>
      <c r="D254" s="182"/>
      <c r="E254" s="182"/>
      <c r="F254" s="182"/>
      <c r="G254" s="182"/>
      <c r="H254" s="182"/>
    </row>
    <row r="255" spans="1:8" x14ac:dyDescent="0.25">
      <c r="A255" s="182">
        <v>251</v>
      </c>
      <c r="B255" s="182"/>
      <c r="C255" s="182"/>
      <c r="D255" s="182"/>
      <c r="E255" s="182"/>
      <c r="F255" s="182"/>
      <c r="G255" s="182"/>
      <c r="H255" s="182"/>
    </row>
    <row r="256" spans="1:8" x14ac:dyDescent="0.25">
      <c r="A256" s="182">
        <v>252</v>
      </c>
      <c r="B256" s="182"/>
      <c r="C256" s="182"/>
      <c r="D256" s="182"/>
      <c r="E256" s="182"/>
      <c r="F256" s="182"/>
      <c r="G256" s="182"/>
      <c r="H256" s="182"/>
    </row>
    <row r="257" spans="1:8" x14ac:dyDescent="0.25">
      <c r="A257" s="182">
        <v>253</v>
      </c>
      <c r="B257" s="182"/>
      <c r="C257" s="182"/>
      <c r="D257" s="182"/>
      <c r="E257" s="182"/>
      <c r="F257" s="182"/>
      <c r="G257" s="182"/>
      <c r="H257" s="182"/>
    </row>
    <row r="258" spans="1:8" x14ac:dyDescent="0.25">
      <c r="A258" s="182">
        <v>254</v>
      </c>
      <c r="B258" s="182"/>
      <c r="C258" s="182"/>
      <c r="D258" s="182"/>
      <c r="E258" s="182"/>
      <c r="F258" s="182"/>
      <c r="G258" s="182"/>
      <c r="H258" s="182"/>
    </row>
    <row r="259" spans="1:8" x14ac:dyDescent="0.25">
      <c r="A259" s="182">
        <v>255</v>
      </c>
      <c r="B259" s="182"/>
      <c r="C259" s="182"/>
      <c r="D259" s="182"/>
      <c r="E259" s="182"/>
      <c r="F259" s="182"/>
      <c r="G259" s="182"/>
      <c r="H259" s="182"/>
    </row>
    <row r="260" spans="1:8" x14ac:dyDescent="0.25">
      <c r="A260" s="182">
        <v>256</v>
      </c>
      <c r="B260" s="182"/>
      <c r="C260" s="182"/>
      <c r="D260" s="182"/>
      <c r="E260" s="182"/>
      <c r="F260" s="182"/>
      <c r="G260" s="182"/>
      <c r="H260" s="182"/>
    </row>
    <row r="261" spans="1:8" x14ac:dyDescent="0.25">
      <c r="A261" s="182">
        <v>257</v>
      </c>
      <c r="B261" s="182"/>
      <c r="C261" s="182"/>
      <c r="D261" s="182"/>
      <c r="E261" s="182"/>
      <c r="F261" s="182"/>
      <c r="G261" s="182"/>
      <c r="H261" s="182"/>
    </row>
    <row r="262" spans="1:8" x14ac:dyDescent="0.25">
      <c r="A262" s="182">
        <v>258</v>
      </c>
      <c r="B262" s="182"/>
      <c r="C262" s="182"/>
      <c r="D262" s="182"/>
      <c r="E262" s="182"/>
      <c r="F262" s="182"/>
      <c r="G262" s="182"/>
      <c r="H262" s="182"/>
    </row>
    <row r="263" spans="1:8" x14ac:dyDescent="0.25">
      <c r="A263" s="182">
        <v>259</v>
      </c>
      <c r="B263" s="182"/>
      <c r="C263" s="182"/>
      <c r="D263" s="182"/>
      <c r="E263" s="182"/>
      <c r="F263" s="182"/>
      <c r="G263" s="182"/>
      <c r="H263" s="182"/>
    </row>
    <row r="264" spans="1:8" x14ac:dyDescent="0.25">
      <c r="A264" s="182">
        <v>260</v>
      </c>
      <c r="B264" s="182"/>
      <c r="C264" s="182"/>
      <c r="D264" s="182"/>
      <c r="E264" s="182"/>
      <c r="F264" s="182"/>
      <c r="G264" s="182"/>
      <c r="H264" s="182"/>
    </row>
    <row r="265" spans="1:8" x14ac:dyDescent="0.25">
      <c r="A265" s="182">
        <v>261</v>
      </c>
      <c r="B265" s="182"/>
      <c r="C265" s="182"/>
      <c r="D265" s="182"/>
      <c r="E265" s="182"/>
      <c r="F265" s="182"/>
      <c r="G265" s="182"/>
      <c r="H265" s="182"/>
    </row>
    <row r="266" spans="1:8" x14ac:dyDescent="0.25">
      <c r="A266" s="182">
        <v>262</v>
      </c>
      <c r="B266" s="182"/>
      <c r="C266" s="182"/>
      <c r="D266" s="182"/>
      <c r="E266" s="182"/>
      <c r="F266" s="182"/>
      <c r="G266" s="182"/>
      <c r="H266" s="182"/>
    </row>
    <row r="267" spans="1:8" x14ac:dyDescent="0.25">
      <c r="A267" s="182">
        <v>263</v>
      </c>
      <c r="B267" s="182"/>
      <c r="C267" s="182"/>
      <c r="D267" s="182"/>
      <c r="E267" s="182"/>
      <c r="F267" s="182"/>
      <c r="G267" s="182"/>
      <c r="H267" s="182"/>
    </row>
    <row r="268" spans="1:8" x14ac:dyDescent="0.25">
      <c r="A268" s="182">
        <v>264</v>
      </c>
      <c r="B268" s="182"/>
      <c r="C268" s="182"/>
      <c r="D268" s="182"/>
      <c r="E268" s="182"/>
      <c r="F268" s="182"/>
      <c r="G268" s="182"/>
      <c r="H268" s="182"/>
    </row>
    <row r="269" spans="1:8" x14ac:dyDescent="0.25">
      <c r="A269" s="182">
        <v>265</v>
      </c>
      <c r="B269" s="182"/>
      <c r="C269" s="182"/>
      <c r="D269" s="182"/>
      <c r="E269" s="182"/>
      <c r="F269" s="182"/>
      <c r="G269" s="182"/>
      <c r="H269" s="182"/>
    </row>
    <row r="270" spans="1:8" x14ac:dyDescent="0.25">
      <c r="A270" s="182">
        <v>266</v>
      </c>
      <c r="B270" s="182"/>
      <c r="C270" s="182"/>
      <c r="D270" s="182"/>
      <c r="E270" s="182"/>
      <c r="F270" s="182"/>
      <c r="G270" s="182"/>
      <c r="H270" s="182"/>
    </row>
    <row r="271" spans="1:8" x14ac:dyDescent="0.25">
      <c r="A271" s="182">
        <v>267</v>
      </c>
      <c r="B271" s="182"/>
      <c r="C271" s="182"/>
      <c r="D271" s="182"/>
      <c r="E271" s="182"/>
      <c r="F271" s="182"/>
      <c r="G271" s="182"/>
      <c r="H271" s="182"/>
    </row>
    <row r="272" spans="1:8" x14ac:dyDescent="0.25">
      <c r="A272" s="182">
        <v>268</v>
      </c>
      <c r="B272" s="182"/>
      <c r="C272" s="182"/>
      <c r="D272" s="182"/>
      <c r="E272" s="182"/>
      <c r="F272" s="182"/>
      <c r="G272" s="182"/>
      <c r="H272" s="182"/>
    </row>
    <row r="273" spans="1:8" x14ac:dyDescent="0.25">
      <c r="A273" s="182">
        <v>269</v>
      </c>
      <c r="B273" s="182"/>
      <c r="C273" s="182"/>
      <c r="D273" s="182"/>
      <c r="E273" s="182"/>
      <c r="F273" s="182"/>
      <c r="G273" s="182"/>
      <c r="H273" s="182"/>
    </row>
    <row r="274" spans="1:8" x14ac:dyDescent="0.25">
      <c r="A274" s="182">
        <v>270</v>
      </c>
      <c r="B274" s="182"/>
      <c r="C274" s="182"/>
      <c r="D274" s="182"/>
      <c r="E274" s="182"/>
      <c r="F274" s="182"/>
      <c r="G274" s="182"/>
      <c r="H274" s="182"/>
    </row>
    <row r="275" spans="1:8" x14ac:dyDescent="0.25">
      <c r="A275" s="182">
        <v>271</v>
      </c>
      <c r="B275" s="182"/>
      <c r="C275" s="182"/>
      <c r="D275" s="182"/>
      <c r="E275" s="182"/>
      <c r="F275" s="182"/>
      <c r="G275" s="182"/>
      <c r="H275" s="182"/>
    </row>
    <row r="276" spans="1:8" x14ac:dyDescent="0.25">
      <c r="A276" s="182">
        <v>272</v>
      </c>
      <c r="B276" s="182"/>
      <c r="C276" s="182"/>
      <c r="D276" s="182"/>
      <c r="E276" s="182"/>
      <c r="F276" s="182"/>
      <c r="G276" s="182"/>
      <c r="H276" s="182"/>
    </row>
    <row r="277" spans="1:8" x14ac:dyDescent="0.25">
      <c r="A277" s="182">
        <v>273</v>
      </c>
      <c r="B277" s="182"/>
      <c r="C277" s="182"/>
      <c r="D277" s="182"/>
      <c r="E277" s="182"/>
      <c r="F277" s="182"/>
      <c r="G277" s="182"/>
      <c r="H277" s="182"/>
    </row>
    <row r="278" spans="1:8" x14ac:dyDescent="0.25">
      <c r="A278" s="182">
        <v>274</v>
      </c>
      <c r="B278" s="182"/>
      <c r="C278" s="182"/>
      <c r="D278" s="182"/>
      <c r="E278" s="182"/>
      <c r="F278" s="182"/>
      <c r="G278" s="182"/>
      <c r="H278" s="182"/>
    </row>
    <row r="279" spans="1:8" x14ac:dyDescent="0.25">
      <c r="A279" s="182">
        <v>275</v>
      </c>
      <c r="B279" s="182"/>
      <c r="C279" s="182"/>
      <c r="D279" s="182"/>
      <c r="E279" s="182"/>
      <c r="F279" s="182"/>
      <c r="G279" s="182"/>
      <c r="H279" s="182"/>
    </row>
    <row r="280" spans="1:8" x14ac:dyDescent="0.25">
      <c r="A280" s="182">
        <v>276</v>
      </c>
      <c r="B280" s="182"/>
      <c r="C280" s="182"/>
      <c r="D280" s="182"/>
      <c r="E280" s="182"/>
      <c r="F280" s="182"/>
      <c r="G280" s="182"/>
      <c r="H280" s="182"/>
    </row>
    <row r="281" spans="1:8" x14ac:dyDescent="0.25">
      <c r="A281" s="182">
        <v>277</v>
      </c>
      <c r="B281" s="182"/>
      <c r="C281" s="182"/>
      <c r="D281" s="182"/>
      <c r="E281" s="182"/>
      <c r="F281" s="182"/>
      <c r="G281" s="182"/>
      <c r="H281" s="182"/>
    </row>
    <row r="282" spans="1:8" x14ac:dyDescent="0.25">
      <c r="A282" s="182">
        <v>278</v>
      </c>
      <c r="B282" s="182"/>
      <c r="C282" s="182"/>
      <c r="D282" s="182"/>
      <c r="E282" s="182"/>
      <c r="F282" s="182"/>
      <c r="G282" s="182"/>
      <c r="H282" s="182"/>
    </row>
    <row r="283" spans="1:8" x14ac:dyDescent="0.25">
      <c r="A283" s="182">
        <v>279</v>
      </c>
      <c r="B283" s="182"/>
      <c r="C283" s="182"/>
      <c r="D283" s="182"/>
      <c r="E283" s="182"/>
      <c r="F283" s="182"/>
      <c r="G283" s="182"/>
      <c r="H283" s="182"/>
    </row>
    <row r="284" spans="1:8" x14ac:dyDescent="0.25">
      <c r="A284" s="182">
        <v>280</v>
      </c>
      <c r="B284" s="182"/>
      <c r="C284" s="182"/>
      <c r="D284" s="182"/>
      <c r="E284" s="182"/>
      <c r="F284" s="182"/>
      <c r="G284" s="182"/>
      <c r="H284" s="182"/>
    </row>
    <row r="285" spans="1:8" x14ac:dyDescent="0.25">
      <c r="A285" s="182">
        <v>281</v>
      </c>
      <c r="B285" s="182"/>
      <c r="C285" s="182"/>
      <c r="D285" s="182"/>
      <c r="E285" s="182"/>
      <c r="F285" s="182"/>
      <c r="G285" s="182"/>
      <c r="H285" s="182"/>
    </row>
    <row r="286" spans="1:8" x14ac:dyDescent="0.25">
      <c r="A286" s="182">
        <v>282</v>
      </c>
      <c r="B286" s="182"/>
      <c r="C286" s="182"/>
      <c r="D286" s="182"/>
      <c r="E286" s="182"/>
      <c r="F286" s="182"/>
      <c r="G286" s="182"/>
      <c r="H286" s="182"/>
    </row>
    <row r="287" spans="1:8" x14ac:dyDescent="0.25">
      <c r="A287" s="182">
        <v>283</v>
      </c>
      <c r="B287" s="182"/>
      <c r="C287" s="182"/>
      <c r="D287" s="182"/>
      <c r="E287" s="182"/>
      <c r="F287" s="182"/>
      <c r="G287" s="182"/>
      <c r="H287" s="182"/>
    </row>
    <row r="288" spans="1:8" x14ac:dyDescent="0.25">
      <c r="A288" s="182">
        <v>284</v>
      </c>
      <c r="B288" s="182"/>
      <c r="C288" s="182"/>
      <c r="D288" s="182"/>
      <c r="E288" s="182"/>
      <c r="F288" s="182"/>
      <c r="G288" s="182"/>
      <c r="H288" s="182"/>
    </row>
    <row r="289" spans="1:8" x14ac:dyDescent="0.25">
      <c r="A289" s="182">
        <v>285</v>
      </c>
      <c r="B289" s="182"/>
      <c r="C289" s="182"/>
      <c r="D289" s="182"/>
      <c r="E289" s="182"/>
      <c r="F289" s="182"/>
      <c r="G289" s="182"/>
      <c r="H289" s="182"/>
    </row>
    <row r="290" spans="1:8" x14ac:dyDescent="0.25">
      <c r="A290" s="182">
        <v>286</v>
      </c>
      <c r="B290" s="182"/>
      <c r="C290" s="182"/>
      <c r="D290" s="182"/>
      <c r="E290" s="182"/>
      <c r="F290" s="182"/>
      <c r="G290" s="182"/>
      <c r="H290" s="182"/>
    </row>
    <row r="291" spans="1:8" x14ac:dyDescent="0.25">
      <c r="A291" s="182">
        <v>287</v>
      </c>
      <c r="B291" s="182"/>
      <c r="C291" s="182"/>
      <c r="D291" s="182"/>
      <c r="E291" s="182"/>
      <c r="F291" s="182"/>
      <c r="G291" s="182"/>
      <c r="H291" s="182"/>
    </row>
    <row r="292" spans="1:8" x14ac:dyDescent="0.25">
      <c r="A292" s="182">
        <v>288</v>
      </c>
      <c r="B292" s="182"/>
      <c r="C292" s="182"/>
      <c r="D292" s="182"/>
      <c r="E292" s="182"/>
      <c r="F292" s="182"/>
      <c r="G292" s="182"/>
      <c r="H292" s="182"/>
    </row>
    <row r="293" spans="1:8" x14ac:dyDescent="0.25">
      <c r="A293" s="182">
        <v>289</v>
      </c>
      <c r="B293" s="182"/>
      <c r="C293" s="182"/>
      <c r="D293" s="182"/>
      <c r="E293" s="182"/>
      <c r="F293" s="182"/>
      <c r="G293" s="182"/>
      <c r="H293" s="182"/>
    </row>
    <row r="294" spans="1:8" x14ac:dyDescent="0.25">
      <c r="A294" s="182">
        <v>290</v>
      </c>
      <c r="B294" s="182"/>
      <c r="C294" s="182"/>
      <c r="D294" s="182"/>
      <c r="E294" s="182"/>
      <c r="F294" s="182"/>
      <c r="G294" s="182"/>
      <c r="H294" s="182"/>
    </row>
    <row r="295" spans="1:8" x14ac:dyDescent="0.25">
      <c r="A295" s="182">
        <v>291</v>
      </c>
      <c r="B295" s="182"/>
      <c r="C295" s="182"/>
      <c r="D295" s="182"/>
      <c r="E295" s="182"/>
      <c r="F295" s="182"/>
      <c r="G295" s="182"/>
      <c r="H295" s="182"/>
    </row>
    <row r="296" spans="1:8" x14ac:dyDescent="0.25">
      <c r="A296" s="182">
        <v>292</v>
      </c>
      <c r="B296" s="182"/>
      <c r="C296" s="182"/>
      <c r="D296" s="182"/>
      <c r="E296" s="182"/>
      <c r="F296" s="182"/>
      <c r="G296" s="182"/>
      <c r="H296" s="182"/>
    </row>
    <row r="297" spans="1:8" x14ac:dyDescent="0.25">
      <c r="A297" s="182">
        <v>293</v>
      </c>
      <c r="B297" s="182"/>
      <c r="C297" s="182"/>
      <c r="D297" s="182"/>
      <c r="E297" s="182"/>
      <c r="F297" s="182"/>
      <c r="G297" s="182"/>
      <c r="H297" s="182"/>
    </row>
    <row r="298" spans="1:8" x14ac:dyDescent="0.25">
      <c r="A298" s="182">
        <v>294</v>
      </c>
      <c r="B298" s="182"/>
      <c r="C298" s="182"/>
      <c r="D298" s="182"/>
      <c r="E298" s="182"/>
      <c r="F298" s="182"/>
      <c r="G298" s="182"/>
      <c r="H298" s="182"/>
    </row>
    <row r="299" spans="1:8" x14ac:dyDescent="0.25">
      <c r="A299" s="182">
        <v>295</v>
      </c>
      <c r="B299" s="182"/>
      <c r="C299" s="182"/>
      <c r="D299" s="182"/>
      <c r="E299" s="182"/>
      <c r="F299" s="182"/>
      <c r="G299" s="182"/>
      <c r="H299" s="182"/>
    </row>
    <row r="300" spans="1:8" x14ac:dyDescent="0.25">
      <c r="A300" s="182">
        <v>296</v>
      </c>
      <c r="B300" s="182"/>
      <c r="C300" s="182"/>
      <c r="D300" s="182"/>
      <c r="E300" s="182"/>
      <c r="F300" s="182"/>
      <c r="G300" s="182"/>
      <c r="H300" s="182"/>
    </row>
    <row r="301" spans="1:8" x14ac:dyDescent="0.25">
      <c r="A301" s="182">
        <v>297</v>
      </c>
      <c r="B301" s="182"/>
      <c r="C301" s="182"/>
      <c r="D301" s="182"/>
      <c r="E301" s="182"/>
      <c r="F301" s="182"/>
      <c r="G301" s="182"/>
      <c r="H301" s="182"/>
    </row>
    <row r="302" spans="1:8" x14ac:dyDescent="0.25">
      <c r="A302" s="182">
        <v>298</v>
      </c>
      <c r="B302" s="182"/>
      <c r="C302" s="182"/>
      <c r="D302" s="182"/>
      <c r="E302" s="182"/>
      <c r="F302" s="182"/>
      <c r="G302" s="182"/>
      <c r="H302" s="182"/>
    </row>
    <row r="303" spans="1:8" x14ac:dyDescent="0.25">
      <c r="A303" s="182">
        <v>299</v>
      </c>
      <c r="B303" s="182"/>
      <c r="C303" s="182"/>
      <c r="D303" s="182"/>
      <c r="E303" s="182"/>
      <c r="F303" s="182"/>
      <c r="G303" s="182"/>
      <c r="H303" s="182"/>
    </row>
    <row r="304" spans="1:8" x14ac:dyDescent="0.25">
      <c r="A304" s="182">
        <v>300</v>
      </c>
      <c r="B304" s="182"/>
      <c r="C304" s="182"/>
      <c r="D304" s="182"/>
      <c r="E304" s="182"/>
      <c r="F304" s="182"/>
      <c r="G304" s="182"/>
      <c r="H304" s="182"/>
    </row>
    <row r="305" spans="1:8" x14ac:dyDescent="0.25">
      <c r="A305" s="182">
        <v>301</v>
      </c>
      <c r="B305" s="182"/>
      <c r="C305" s="182"/>
      <c r="D305" s="182"/>
      <c r="E305" s="182"/>
      <c r="F305" s="182"/>
      <c r="G305" s="182"/>
      <c r="H305" s="182"/>
    </row>
    <row r="306" spans="1:8" x14ac:dyDescent="0.25">
      <c r="A306" s="182">
        <v>302</v>
      </c>
      <c r="B306" s="182"/>
      <c r="C306" s="182"/>
      <c r="D306" s="182"/>
      <c r="E306" s="182"/>
      <c r="F306" s="182"/>
      <c r="G306" s="182"/>
      <c r="H306" s="182"/>
    </row>
    <row r="307" spans="1:8" x14ac:dyDescent="0.25">
      <c r="A307" s="182">
        <v>303</v>
      </c>
      <c r="B307" s="182"/>
      <c r="C307" s="182"/>
      <c r="D307" s="182"/>
      <c r="E307" s="182"/>
      <c r="F307" s="182"/>
      <c r="G307" s="182"/>
      <c r="H307" s="182"/>
    </row>
    <row r="308" spans="1:8" x14ac:dyDescent="0.25">
      <c r="A308" s="182">
        <v>304</v>
      </c>
      <c r="B308" s="182"/>
      <c r="C308" s="182"/>
      <c r="D308" s="182"/>
      <c r="E308" s="182"/>
      <c r="F308" s="182"/>
      <c r="G308" s="182"/>
      <c r="H308" s="182"/>
    </row>
    <row r="309" spans="1:8" x14ac:dyDescent="0.25">
      <c r="A309" s="182">
        <v>305</v>
      </c>
      <c r="B309" s="182"/>
      <c r="C309" s="182"/>
      <c r="D309" s="182"/>
      <c r="E309" s="182"/>
      <c r="F309" s="182"/>
      <c r="G309" s="182"/>
      <c r="H309" s="182"/>
    </row>
    <row r="310" spans="1:8" x14ac:dyDescent="0.25">
      <c r="A310" s="182">
        <v>306</v>
      </c>
      <c r="B310" s="182"/>
      <c r="C310" s="182"/>
      <c r="D310" s="182"/>
      <c r="E310" s="182"/>
      <c r="F310" s="182"/>
      <c r="G310" s="182"/>
      <c r="H310" s="182"/>
    </row>
    <row r="311" spans="1:8" x14ac:dyDescent="0.25">
      <c r="A311" s="182">
        <v>307</v>
      </c>
      <c r="B311" s="182"/>
      <c r="C311" s="182"/>
      <c r="D311" s="182"/>
      <c r="E311" s="182"/>
      <c r="F311" s="182"/>
      <c r="G311" s="182"/>
      <c r="H311" s="182"/>
    </row>
    <row r="312" spans="1:8" x14ac:dyDescent="0.25">
      <c r="A312" s="182">
        <v>308</v>
      </c>
      <c r="B312" s="182"/>
      <c r="C312" s="182"/>
      <c r="D312" s="182"/>
      <c r="E312" s="182"/>
      <c r="F312" s="182"/>
      <c r="G312" s="182"/>
      <c r="H312" s="182"/>
    </row>
    <row r="313" spans="1:8" x14ac:dyDescent="0.25">
      <c r="A313" s="182">
        <v>309</v>
      </c>
      <c r="B313" s="182"/>
      <c r="C313" s="182"/>
      <c r="D313" s="182"/>
      <c r="E313" s="182"/>
      <c r="F313" s="182"/>
      <c r="G313" s="182"/>
      <c r="H313" s="182"/>
    </row>
    <row r="314" spans="1:8" x14ac:dyDescent="0.25">
      <c r="A314" s="182">
        <v>310</v>
      </c>
      <c r="B314" s="182"/>
      <c r="C314" s="182"/>
      <c r="D314" s="182"/>
      <c r="E314" s="182"/>
      <c r="F314" s="182"/>
      <c r="G314" s="182"/>
      <c r="H314" s="182"/>
    </row>
    <row r="315" spans="1:8" x14ac:dyDescent="0.25">
      <c r="A315" s="182">
        <v>311</v>
      </c>
      <c r="B315" s="182"/>
      <c r="C315" s="182"/>
      <c r="D315" s="182"/>
      <c r="E315" s="182"/>
      <c r="F315" s="182"/>
      <c r="G315" s="182"/>
      <c r="H315" s="182"/>
    </row>
    <row r="316" spans="1:8" x14ac:dyDescent="0.25">
      <c r="A316" s="182">
        <v>312</v>
      </c>
      <c r="B316" s="182"/>
      <c r="C316" s="182"/>
      <c r="D316" s="182"/>
      <c r="E316" s="182"/>
      <c r="F316" s="182"/>
      <c r="G316" s="182"/>
      <c r="H316" s="182"/>
    </row>
    <row r="317" spans="1:8" x14ac:dyDescent="0.25">
      <c r="A317" s="182">
        <v>313</v>
      </c>
      <c r="B317" s="182"/>
      <c r="C317" s="182"/>
      <c r="D317" s="182"/>
      <c r="E317" s="182"/>
      <c r="F317" s="182"/>
      <c r="G317" s="182"/>
      <c r="H317" s="182"/>
    </row>
    <row r="318" spans="1:8" x14ac:dyDescent="0.25">
      <c r="A318" s="182">
        <v>314</v>
      </c>
      <c r="B318" s="182"/>
      <c r="C318" s="182"/>
      <c r="D318" s="182"/>
      <c r="E318" s="182"/>
      <c r="F318" s="182"/>
      <c r="G318" s="182"/>
      <c r="H318" s="182"/>
    </row>
    <row r="319" spans="1:8" x14ac:dyDescent="0.25">
      <c r="A319" s="182">
        <v>315</v>
      </c>
      <c r="B319" s="182"/>
      <c r="C319" s="182"/>
      <c r="D319" s="182"/>
      <c r="E319" s="182"/>
      <c r="F319" s="182"/>
      <c r="G319" s="182"/>
      <c r="H319" s="182"/>
    </row>
    <row r="320" spans="1:8" x14ac:dyDescent="0.25">
      <c r="A320" s="182">
        <v>316</v>
      </c>
      <c r="B320" s="182"/>
      <c r="C320" s="182"/>
      <c r="D320" s="182"/>
      <c r="E320" s="182"/>
      <c r="F320" s="182"/>
      <c r="G320" s="182"/>
      <c r="H320" s="182"/>
    </row>
    <row r="321" spans="1:8" x14ac:dyDescent="0.25">
      <c r="A321" s="182">
        <v>317</v>
      </c>
      <c r="B321" s="182"/>
      <c r="C321" s="182"/>
      <c r="D321" s="182"/>
      <c r="E321" s="182"/>
      <c r="F321" s="182"/>
      <c r="G321" s="182"/>
      <c r="H321" s="182"/>
    </row>
    <row r="322" spans="1:8" x14ac:dyDescent="0.25">
      <c r="A322" s="182">
        <v>318</v>
      </c>
      <c r="B322" s="182"/>
      <c r="C322" s="182"/>
      <c r="D322" s="182"/>
      <c r="E322" s="182"/>
      <c r="F322" s="182"/>
      <c r="G322" s="182"/>
      <c r="H322" s="182"/>
    </row>
    <row r="323" spans="1:8" x14ac:dyDescent="0.25">
      <c r="A323" s="182">
        <v>319</v>
      </c>
      <c r="B323" s="182"/>
      <c r="C323" s="182"/>
      <c r="D323" s="182"/>
      <c r="E323" s="182"/>
      <c r="F323" s="182"/>
      <c r="G323" s="182"/>
      <c r="H323" s="182"/>
    </row>
    <row r="324" spans="1:8" x14ac:dyDescent="0.25">
      <c r="A324" s="182">
        <v>320</v>
      </c>
      <c r="B324" s="182"/>
      <c r="C324" s="182"/>
      <c r="D324" s="182"/>
      <c r="E324" s="182"/>
      <c r="F324" s="182"/>
      <c r="G324" s="182"/>
      <c r="H324" s="182"/>
    </row>
    <row r="325" spans="1:8" x14ac:dyDescent="0.25">
      <c r="A325" s="182">
        <v>321</v>
      </c>
      <c r="B325" s="182"/>
      <c r="C325" s="182"/>
      <c r="D325" s="182"/>
      <c r="E325" s="182"/>
      <c r="F325" s="182"/>
      <c r="G325" s="182"/>
      <c r="H325" s="182"/>
    </row>
    <row r="326" spans="1:8" x14ac:dyDescent="0.25">
      <c r="A326" s="182">
        <v>322</v>
      </c>
      <c r="B326" s="182"/>
      <c r="C326" s="182"/>
      <c r="D326" s="182"/>
      <c r="E326" s="182"/>
      <c r="F326" s="182"/>
      <c r="G326" s="182"/>
      <c r="H326" s="182"/>
    </row>
    <row r="327" spans="1:8" x14ac:dyDescent="0.25">
      <c r="A327" s="182">
        <v>323</v>
      </c>
      <c r="B327" s="182"/>
      <c r="C327" s="182"/>
      <c r="D327" s="182"/>
      <c r="E327" s="182"/>
      <c r="F327" s="182"/>
      <c r="G327" s="182"/>
      <c r="H327" s="182"/>
    </row>
    <row r="328" spans="1:8" x14ac:dyDescent="0.25">
      <c r="A328" s="182">
        <v>324</v>
      </c>
      <c r="B328" s="182"/>
      <c r="C328" s="182"/>
      <c r="D328" s="182"/>
      <c r="E328" s="182"/>
      <c r="F328" s="182"/>
      <c r="G328" s="182"/>
      <c r="H328" s="182"/>
    </row>
    <row r="329" spans="1:8" x14ac:dyDescent="0.25">
      <c r="A329" s="182">
        <v>325</v>
      </c>
      <c r="B329" s="182"/>
      <c r="C329" s="182"/>
      <c r="D329" s="182"/>
      <c r="E329" s="182"/>
      <c r="F329" s="182"/>
      <c r="G329" s="182"/>
      <c r="H329" s="182"/>
    </row>
    <row r="330" spans="1:8" x14ac:dyDescent="0.25">
      <c r="A330" s="182">
        <v>326</v>
      </c>
      <c r="B330" s="182"/>
      <c r="C330" s="182"/>
      <c r="D330" s="182"/>
      <c r="E330" s="182"/>
      <c r="F330" s="182"/>
      <c r="G330" s="182"/>
      <c r="H330" s="182"/>
    </row>
    <row r="331" spans="1:8" x14ac:dyDescent="0.25">
      <c r="A331" s="182">
        <v>327</v>
      </c>
      <c r="B331" s="182"/>
      <c r="C331" s="182"/>
      <c r="D331" s="182"/>
      <c r="E331" s="182"/>
      <c r="F331" s="182"/>
      <c r="G331" s="182"/>
      <c r="H331" s="182"/>
    </row>
    <row r="332" spans="1:8" x14ac:dyDescent="0.25">
      <c r="A332" s="182">
        <v>328</v>
      </c>
      <c r="B332" s="182"/>
      <c r="C332" s="182"/>
      <c r="D332" s="182"/>
      <c r="E332" s="182"/>
      <c r="F332" s="182"/>
      <c r="G332" s="182"/>
      <c r="H332" s="182"/>
    </row>
    <row r="333" spans="1:8" x14ac:dyDescent="0.25">
      <c r="A333" s="182">
        <v>329</v>
      </c>
      <c r="B333" s="182"/>
      <c r="C333" s="182"/>
      <c r="D333" s="182"/>
      <c r="E333" s="182"/>
      <c r="F333" s="182"/>
      <c r="G333" s="182"/>
      <c r="H333" s="182"/>
    </row>
    <row r="334" spans="1:8" x14ac:dyDescent="0.25">
      <c r="A334" s="182">
        <v>330</v>
      </c>
      <c r="B334" s="182"/>
      <c r="C334" s="182"/>
      <c r="D334" s="182"/>
      <c r="E334" s="182"/>
      <c r="F334" s="182"/>
      <c r="G334" s="182"/>
      <c r="H334" s="182"/>
    </row>
    <row r="335" spans="1:8" x14ac:dyDescent="0.25">
      <c r="A335" s="182">
        <v>331</v>
      </c>
      <c r="B335" s="182"/>
      <c r="C335" s="182"/>
      <c r="D335" s="182"/>
      <c r="E335" s="182"/>
      <c r="F335" s="182"/>
      <c r="G335" s="182"/>
      <c r="H335" s="182"/>
    </row>
    <row r="336" spans="1:8" x14ac:dyDescent="0.25">
      <c r="A336" s="182">
        <v>332</v>
      </c>
      <c r="B336" s="182"/>
      <c r="C336" s="182"/>
      <c r="D336" s="182"/>
      <c r="E336" s="182"/>
      <c r="F336" s="182"/>
      <c r="G336" s="182"/>
      <c r="H336" s="182"/>
    </row>
    <row r="337" spans="1:8" x14ac:dyDescent="0.25">
      <c r="A337" s="182">
        <v>333</v>
      </c>
      <c r="B337" s="182"/>
      <c r="C337" s="182"/>
      <c r="D337" s="182"/>
      <c r="E337" s="182"/>
      <c r="F337" s="182"/>
      <c r="G337" s="182"/>
      <c r="H337" s="182"/>
    </row>
    <row r="338" spans="1:8" x14ac:dyDescent="0.25">
      <c r="A338" s="182">
        <v>334</v>
      </c>
      <c r="B338" s="182"/>
      <c r="C338" s="182"/>
      <c r="D338" s="182"/>
      <c r="E338" s="182"/>
      <c r="F338" s="182"/>
      <c r="G338" s="182"/>
      <c r="H338" s="182"/>
    </row>
    <row r="339" spans="1:8" x14ac:dyDescent="0.25">
      <c r="A339" s="182">
        <v>335</v>
      </c>
      <c r="B339" s="182"/>
      <c r="C339" s="182"/>
      <c r="D339" s="182"/>
      <c r="E339" s="182"/>
      <c r="F339" s="182"/>
      <c r="G339" s="182"/>
      <c r="H339" s="182"/>
    </row>
    <row r="340" spans="1:8" x14ac:dyDescent="0.25">
      <c r="A340" s="182">
        <v>336</v>
      </c>
      <c r="B340" s="182"/>
      <c r="C340" s="182"/>
      <c r="D340" s="182"/>
      <c r="E340" s="182"/>
      <c r="F340" s="182"/>
      <c r="G340" s="182"/>
      <c r="H340" s="182"/>
    </row>
    <row r="341" spans="1:8" x14ac:dyDescent="0.25">
      <c r="A341" s="182">
        <v>337</v>
      </c>
      <c r="B341" s="182"/>
      <c r="C341" s="182"/>
      <c r="D341" s="182"/>
      <c r="E341" s="182"/>
      <c r="F341" s="182"/>
      <c r="G341" s="182"/>
      <c r="H341" s="182"/>
    </row>
    <row r="342" spans="1:8" x14ac:dyDescent="0.25">
      <c r="A342" s="182">
        <v>338</v>
      </c>
      <c r="B342" s="182"/>
      <c r="C342" s="182"/>
      <c r="D342" s="182"/>
      <c r="E342" s="182"/>
      <c r="F342" s="182"/>
      <c r="G342" s="182"/>
      <c r="H342" s="182"/>
    </row>
    <row r="343" spans="1:8" x14ac:dyDescent="0.25">
      <c r="A343" s="182">
        <v>339</v>
      </c>
      <c r="B343" s="182"/>
      <c r="C343" s="182"/>
      <c r="D343" s="182"/>
      <c r="E343" s="182"/>
      <c r="F343" s="182"/>
      <c r="G343" s="182"/>
      <c r="H343" s="182"/>
    </row>
    <row r="344" spans="1:8" x14ac:dyDescent="0.25">
      <c r="A344" s="182">
        <v>340</v>
      </c>
      <c r="B344" s="182"/>
      <c r="C344" s="182"/>
      <c r="D344" s="182"/>
      <c r="E344" s="182"/>
      <c r="F344" s="182"/>
      <c r="G344" s="182"/>
      <c r="H344" s="182"/>
    </row>
    <row r="345" spans="1:8" x14ac:dyDescent="0.25">
      <c r="A345" s="182">
        <v>341</v>
      </c>
      <c r="B345" s="182"/>
      <c r="C345" s="182"/>
      <c r="D345" s="182"/>
      <c r="E345" s="182"/>
      <c r="F345" s="182"/>
      <c r="G345" s="182"/>
      <c r="H345" s="182"/>
    </row>
    <row r="346" spans="1:8" x14ac:dyDescent="0.25">
      <c r="A346" s="182">
        <v>342</v>
      </c>
      <c r="B346" s="182"/>
      <c r="C346" s="182"/>
      <c r="D346" s="182"/>
      <c r="E346" s="182"/>
      <c r="F346" s="182"/>
      <c r="G346" s="182"/>
      <c r="H346" s="182"/>
    </row>
    <row r="347" spans="1:8" x14ac:dyDescent="0.25">
      <c r="A347" s="182">
        <v>343</v>
      </c>
      <c r="B347" s="182"/>
      <c r="C347" s="182"/>
      <c r="D347" s="182"/>
      <c r="E347" s="182"/>
      <c r="F347" s="182"/>
      <c r="G347" s="182"/>
      <c r="H347" s="182"/>
    </row>
    <row r="348" spans="1:8" x14ac:dyDescent="0.25">
      <c r="A348" s="182">
        <v>344</v>
      </c>
      <c r="B348" s="182"/>
      <c r="C348" s="182"/>
      <c r="D348" s="182"/>
      <c r="E348" s="182"/>
      <c r="F348" s="182"/>
      <c r="G348" s="182"/>
      <c r="H348" s="182"/>
    </row>
    <row r="349" spans="1:8" x14ac:dyDescent="0.25">
      <c r="A349" s="182">
        <v>345</v>
      </c>
      <c r="B349" s="182"/>
      <c r="C349" s="182"/>
      <c r="D349" s="182"/>
      <c r="E349" s="182"/>
      <c r="F349" s="182"/>
      <c r="G349" s="182"/>
      <c r="H349" s="182"/>
    </row>
    <row r="350" spans="1:8" x14ac:dyDescent="0.25">
      <c r="A350" s="182">
        <v>346</v>
      </c>
      <c r="B350" s="182"/>
      <c r="C350" s="182"/>
      <c r="D350" s="182"/>
      <c r="E350" s="182"/>
      <c r="F350" s="182"/>
      <c r="G350" s="182"/>
      <c r="H350" s="182"/>
    </row>
    <row r="351" spans="1:8" x14ac:dyDescent="0.25">
      <c r="A351" s="182">
        <v>347</v>
      </c>
      <c r="B351" s="182"/>
      <c r="C351" s="182"/>
      <c r="D351" s="182"/>
      <c r="E351" s="182"/>
      <c r="F351" s="182"/>
      <c r="G351" s="182"/>
      <c r="H351" s="182"/>
    </row>
    <row r="352" spans="1:8" x14ac:dyDescent="0.25">
      <c r="A352" s="182">
        <v>348</v>
      </c>
      <c r="B352" s="182"/>
      <c r="C352" s="182"/>
      <c r="D352" s="182"/>
      <c r="E352" s="182"/>
      <c r="F352" s="182"/>
      <c r="G352" s="182"/>
      <c r="H352" s="182"/>
    </row>
    <row r="353" spans="1:8" x14ac:dyDescent="0.25">
      <c r="A353" s="182">
        <v>349</v>
      </c>
      <c r="B353" s="182"/>
      <c r="C353" s="182"/>
      <c r="D353" s="182"/>
      <c r="E353" s="182"/>
      <c r="F353" s="182"/>
      <c r="G353" s="182"/>
      <c r="H353" s="182"/>
    </row>
    <row r="354" spans="1:8" x14ac:dyDescent="0.25">
      <c r="A354" s="182">
        <v>350</v>
      </c>
      <c r="B354" s="182"/>
      <c r="C354" s="182"/>
      <c r="D354" s="182"/>
      <c r="E354" s="182"/>
      <c r="F354" s="182"/>
      <c r="G354" s="182"/>
      <c r="H354" s="182"/>
    </row>
    <row r="355" spans="1:8" x14ac:dyDescent="0.25">
      <c r="A355" s="182">
        <v>351</v>
      </c>
      <c r="B355" s="182"/>
      <c r="C355" s="182"/>
      <c r="D355" s="182"/>
      <c r="E355" s="182"/>
      <c r="F355" s="182"/>
      <c r="G355" s="182"/>
      <c r="H355" s="182"/>
    </row>
    <row r="356" spans="1:8" x14ac:dyDescent="0.25">
      <c r="A356" s="182">
        <v>352</v>
      </c>
      <c r="B356" s="182"/>
      <c r="C356" s="182"/>
      <c r="D356" s="182"/>
      <c r="E356" s="182"/>
      <c r="F356" s="182"/>
      <c r="G356" s="182"/>
      <c r="H356" s="182"/>
    </row>
    <row r="357" spans="1:8" x14ac:dyDescent="0.25">
      <c r="A357" s="182">
        <v>353</v>
      </c>
      <c r="B357" s="182"/>
      <c r="C357" s="182"/>
      <c r="D357" s="182"/>
      <c r="E357" s="182"/>
      <c r="F357" s="182"/>
      <c r="G357" s="182"/>
      <c r="H357" s="182"/>
    </row>
    <row r="358" spans="1:8" x14ac:dyDescent="0.25">
      <c r="A358" s="182">
        <v>354</v>
      </c>
      <c r="B358" s="182"/>
      <c r="C358" s="182"/>
      <c r="D358" s="182"/>
      <c r="E358" s="182"/>
      <c r="F358" s="182"/>
      <c r="G358" s="182"/>
      <c r="H358" s="182"/>
    </row>
    <row r="359" spans="1:8" x14ac:dyDescent="0.25">
      <c r="A359" s="182">
        <v>355</v>
      </c>
      <c r="B359" s="182"/>
      <c r="C359" s="182"/>
      <c r="D359" s="182"/>
      <c r="E359" s="182"/>
      <c r="F359" s="182"/>
      <c r="G359" s="182"/>
      <c r="H359" s="182"/>
    </row>
    <row r="360" spans="1:8" x14ac:dyDescent="0.25">
      <c r="A360" s="182">
        <v>356</v>
      </c>
      <c r="B360" s="182"/>
      <c r="C360" s="182"/>
      <c r="D360" s="182"/>
      <c r="E360" s="182"/>
      <c r="F360" s="182"/>
      <c r="G360" s="182"/>
      <c r="H360" s="182"/>
    </row>
    <row r="361" spans="1:8" x14ac:dyDescent="0.25">
      <c r="A361" s="182">
        <v>357</v>
      </c>
      <c r="B361" s="182"/>
      <c r="C361" s="182"/>
      <c r="D361" s="182"/>
      <c r="E361" s="182"/>
      <c r="F361" s="182"/>
      <c r="G361" s="182"/>
      <c r="H361" s="182"/>
    </row>
    <row r="362" spans="1:8" x14ac:dyDescent="0.25">
      <c r="A362" s="182">
        <v>358</v>
      </c>
      <c r="B362" s="182"/>
      <c r="C362" s="182"/>
      <c r="D362" s="182"/>
      <c r="E362" s="182"/>
      <c r="F362" s="182"/>
      <c r="G362" s="182"/>
      <c r="H362" s="182"/>
    </row>
    <row r="363" spans="1:8" x14ac:dyDescent="0.25">
      <c r="A363" s="182">
        <v>359</v>
      </c>
      <c r="B363" s="182"/>
      <c r="C363" s="182"/>
      <c r="D363" s="182"/>
      <c r="E363" s="182"/>
      <c r="F363" s="182"/>
      <c r="G363" s="182"/>
      <c r="H363" s="182"/>
    </row>
    <row r="364" spans="1:8" x14ac:dyDescent="0.25">
      <c r="A364" s="182">
        <v>360</v>
      </c>
      <c r="B364" s="182"/>
      <c r="C364" s="182"/>
      <c r="D364" s="182"/>
      <c r="E364" s="182"/>
      <c r="F364" s="182"/>
      <c r="G364" s="182"/>
      <c r="H364" s="182"/>
    </row>
    <row r="365" spans="1:8" x14ac:dyDescent="0.25">
      <c r="A365" s="182">
        <v>361</v>
      </c>
      <c r="B365" s="182"/>
      <c r="C365" s="182"/>
      <c r="D365" s="182"/>
      <c r="E365" s="182"/>
      <c r="F365" s="182"/>
      <c r="G365" s="182"/>
      <c r="H365" s="182"/>
    </row>
    <row r="366" spans="1:8" x14ac:dyDescent="0.25">
      <c r="A366" s="182">
        <v>362</v>
      </c>
      <c r="B366" s="182"/>
      <c r="C366" s="182"/>
      <c r="D366" s="182"/>
      <c r="E366" s="182"/>
      <c r="F366" s="182"/>
      <c r="G366" s="182"/>
      <c r="H366" s="182"/>
    </row>
    <row r="367" spans="1:8" x14ac:dyDescent="0.25">
      <c r="A367" s="182">
        <v>363</v>
      </c>
      <c r="B367" s="182"/>
      <c r="C367" s="182"/>
      <c r="D367" s="182"/>
      <c r="E367" s="182"/>
      <c r="F367" s="182"/>
      <c r="G367" s="182"/>
      <c r="H367" s="182"/>
    </row>
    <row r="368" spans="1:8" x14ac:dyDescent="0.25">
      <c r="A368" s="182">
        <v>364</v>
      </c>
      <c r="B368" s="182"/>
      <c r="C368" s="182"/>
      <c r="D368" s="182"/>
      <c r="E368" s="182"/>
      <c r="F368" s="182"/>
      <c r="G368" s="182"/>
      <c r="H368" s="182"/>
    </row>
    <row r="369" spans="1:8" x14ac:dyDescent="0.25">
      <c r="A369" s="182">
        <v>365</v>
      </c>
      <c r="B369" s="182"/>
      <c r="C369" s="182"/>
      <c r="D369" s="182"/>
      <c r="E369" s="182"/>
      <c r="F369" s="182"/>
      <c r="G369" s="182"/>
      <c r="H369" s="182"/>
    </row>
    <row r="370" spans="1:8" x14ac:dyDescent="0.25">
      <c r="A370" s="182">
        <v>366</v>
      </c>
      <c r="B370" s="182"/>
      <c r="C370" s="182"/>
      <c r="D370" s="182"/>
      <c r="E370" s="182"/>
      <c r="F370" s="182"/>
      <c r="G370" s="182"/>
      <c r="H370" s="182"/>
    </row>
    <row r="371" spans="1:8" x14ac:dyDescent="0.25">
      <c r="A371" s="182">
        <v>367</v>
      </c>
      <c r="B371" s="182"/>
      <c r="C371" s="182"/>
      <c r="D371" s="182"/>
      <c r="E371" s="182"/>
      <c r="F371" s="182"/>
      <c r="G371" s="182"/>
      <c r="H371" s="182"/>
    </row>
    <row r="372" spans="1:8" x14ac:dyDescent="0.25">
      <c r="A372" s="182">
        <v>368</v>
      </c>
      <c r="B372" s="182"/>
      <c r="C372" s="182"/>
      <c r="D372" s="182"/>
      <c r="E372" s="182"/>
      <c r="F372" s="182"/>
      <c r="G372" s="182"/>
      <c r="H372" s="182"/>
    </row>
    <row r="373" spans="1:8" x14ac:dyDescent="0.25">
      <c r="A373" s="182">
        <v>369</v>
      </c>
      <c r="B373" s="182"/>
      <c r="C373" s="182"/>
      <c r="D373" s="182"/>
      <c r="E373" s="182"/>
      <c r="F373" s="182"/>
      <c r="G373" s="182"/>
      <c r="H373" s="182"/>
    </row>
    <row r="374" spans="1:8" x14ac:dyDescent="0.25">
      <c r="A374" s="182">
        <v>370</v>
      </c>
      <c r="B374" s="182"/>
      <c r="C374" s="182"/>
      <c r="D374" s="182"/>
      <c r="E374" s="182"/>
      <c r="F374" s="182"/>
      <c r="G374" s="182"/>
      <c r="H374" s="182"/>
    </row>
    <row r="375" spans="1:8" x14ac:dyDescent="0.25">
      <c r="A375" s="182">
        <v>371</v>
      </c>
      <c r="B375" s="182"/>
      <c r="C375" s="182"/>
      <c r="D375" s="182"/>
      <c r="E375" s="182"/>
      <c r="F375" s="182"/>
      <c r="G375" s="182"/>
      <c r="H375" s="182"/>
    </row>
    <row r="376" spans="1:8" x14ac:dyDescent="0.25">
      <c r="A376" s="182">
        <v>372</v>
      </c>
      <c r="B376" s="182"/>
      <c r="C376" s="182"/>
      <c r="D376" s="182"/>
      <c r="E376" s="182"/>
      <c r="F376" s="182"/>
      <c r="G376" s="182"/>
      <c r="H376" s="182"/>
    </row>
    <row r="377" spans="1:8" x14ac:dyDescent="0.25">
      <c r="A377" s="182">
        <v>373</v>
      </c>
      <c r="B377" s="182"/>
      <c r="C377" s="182"/>
      <c r="D377" s="182"/>
      <c r="E377" s="182"/>
      <c r="F377" s="182"/>
      <c r="G377" s="182"/>
      <c r="H377" s="182"/>
    </row>
    <row r="378" spans="1:8" x14ac:dyDescent="0.25">
      <c r="A378" s="182">
        <v>374</v>
      </c>
      <c r="B378" s="182"/>
      <c r="C378" s="182"/>
      <c r="D378" s="182"/>
      <c r="E378" s="182"/>
      <c r="F378" s="182"/>
      <c r="G378" s="182"/>
      <c r="H378" s="182"/>
    </row>
    <row r="379" spans="1:8" x14ac:dyDescent="0.25">
      <c r="A379" s="182">
        <v>375</v>
      </c>
      <c r="B379" s="182"/>
      <c r="C379" s="182"/>
      <c r="D379" s="182"/>
      <c r="E379" s="182"/>
      <c r="F379" s="182"/>
      <c r="G379" s="182"/>
      <c r="H379" s="182"/>
    </row>
    <row r="380" spans="1:8" x14ac:dyDescent="0.25">
      <c r="A380" s="182">
        <v>376</v>
      </c>
      <c r="B380" s="182"/>
      <c r="C380" s="182"/>
      <c r="D380" s="182"/>
      <c r="E380" s="182"/>
      <c r="F380" s="182"/>
      <c r="G380" s="182"/>
      <c r="H380" s="182"/>
    </row>
    <row r="381" spans="1:8" x14ac:dyDescent="0.25">
      <c r="A381" s="182">
        <v>377</v>
      </c>
      <c r="B381" s="182"/>
      <c r="C381" s="182"/>
      <c r="D381" s="182"/>
      <c r="E381" s="182"/>
      <c r="F381" s="182"/>
      <c r="G381" s="182"/>
      <c r="H381" s="182"/>
    </row>
    <row r="382" spans="1:8" x14ac:dyDescent="0.25">
      <c r="A382" s="182">
        <v>378</v>
      </c>
      <c r="B382" s="182"/>
      <c r="C382" s="182"/>
      <c r="D382" s="182"/>
      <c r="E382" s="182"/>
      <c r="F382" s="182"/>
      <c r="G382" s="182"/>
      <c r="H382" s="182"/>
    </row>
    <row r="383" spans="1:8" x14ac:dyDescent="0.25">
      <c r="A383" s="182">
        <v>379</v>
      </c>
      <c r="B383" s="182"/>
      <c r="C383" s="182"/>
      <c r="D383" s="182"/>
      <c r="E383" s="182"/>
      <c r="F383" s="182"/>
      <c r="G383" s="182"/>
      <c r="H383" s="182"/>
    </row>
    <row r="384" spans="1:8" x14ac:dyDescent="0.25">
      <c r="A384" s="182">
        <v>380</v>
      </c>
      <c r="B384" s="182"/>
      <c r="C384" s="182"/>
      <c r="D384" s="182"/>
      <c r="E384" s="182"/>
      <c r="F384" s="182"/>
      <c r="G384" s="182"/>
      <c r="H384" s="182"/>
    </row>
    <row r="385" spans="1:8" x14ac:dyDescent="0.25">
      <c r="A385" s="182">
        <v>381</v>
      </c>
      <c r="B385" s="182"/>
      <c r="C385" s="182"/>
      <c r="D385" s="182"/>
      <c r="E385" s="182"/>
      <c r="F385" s="182"/>
      <c r="G385" s="182"/>
      <c r="H385" s="182"/>
    </row>
    <row r="386" spans="1:8" x14ac:dyDescent="0.25">
      <c r="A386" s="182">
        <v>382</v>
      </c>
      <c r="B386" s="182"/>
      <c r="C386" s="182"/>
      <c r="D386" s="182"/>
      <c r="E386" s="182"/>
      <c r="F386" s="182"/>
      <c r="G386" s="182"/>
      <c r="H386" s="182"/>
    </row>
    <row r="387" spans="1:8" x14ac:dyDescent="0.25">
      <c r="A387" s="182">
        <v>383</v>
      </c>
      <c r="B387" s="182"/>
      <c r="C387" s="182"/>
      <c r="D387" s="182"/>
      <c r="E387" s="182"/>
      <c r="F387" s="182"/>
      <c r="G387" s="182"/>
      <c r="H387" s="182"/>
    </row>
    <row r="388" spans="1:8" x14ac:dyDescent="0.25">
      <c r="A388" s="182">
        <v>384</v>
      </c>
      <c r="B388" s="182"/>
      <c r="C388" s="182"/>
      <c r="D388" s="182"/>
      <c r="E388" s="182"/>
      <c r="F388" s="182"/>
      <c r="G388" s="182"/>
      <c r="H388" s="182"/>
    </row>
    <row r="389" spans="1:8" x14ac:dyDescent="0.25">
      <c r="A389" s="182">
        <v>385</v>
      </c>
      <c r="B389" s="182"/>
      <c r="C389" s="182"/>
      <c r="D389" s="182"/>
      <c r="E389" s="182"/>
      <c r="F389" s="182"/>
      <c r="G389" s="182"/>
      <c r="H389" s="182"/>
    </row>
    <row r="390" spans="1:8" x14ac:dyDescent="0.25">
      <c r="A390" s="182">
        <v>386</v>
      </c>
      <c r="B390" s="182"/>
      <c r="C390" s="182"/>
      <c r="D390" s="182"/>
      <c r="E390" s="182"/>
      <c r="F390" s="182"/>
      <c r="G390" s="182"/>
      <c r="H390" s="182"/>
    </row>
    <row r="391" spans="1:8" x14ac:dyDescent="0.25">
      <c r="A391" s="182">
        <v>387</v>
      </c>
      <c r="B391" s="182"/>
      <c r="C391" s="182"/>
      <c r="D391" s="182"/>
      <c r="E391" s="182"/>
      <c r="F391" s="182"/>
      <c r="G391" s="182"/>
      <c r="H391" s="182"/>
    </row>
    <row r="392" spans="1:8" x14ac:dyDescent="0.25">
      <c r="A392" s="182">
        <v>388</v>
      </c>
      <c r="B392" s="182"/>
      <c r="C392" s="182"/>
      <c r="D392" s="182"/>
      <c r="E392" s="182"/>
      <c r="F392" s="182"/>
      <c r="G392" s="182"/>
      <c r="H392" s="182"/>
    </row>
    <row r="393" spans="1:8" x14ac:dyDescent="0.25">
      <c r="A393" s="182">
        <v>389</v>
      </c>
      <c r="B393" s="182"/>
      <c r="C393" s="182"/>
      <c r="D393" s="182"/>
      <c r="E393" s="182"/>
      <c r="F393" s="182"/>
      <c r="G393" s="182"/>
      <c r="H393" s="182"/>
    </row>
    <row r="394" spans="1:8" x14ac:dyDescent="0.25">
      <c r="A394" s="182">
        <v>390</v>
      </c>
      <c r="B394" s="182"/>
      <c r="C394" s="182"/>
      <c r="D394" s="182"/>
      <c r="E394" s="182"/>
      <c r="F394" s="182"/>
      <c r="G394" s="182"/>
      <c r="H394" s="182"/>
    </row>
    <row r="395" spans="1:8" x14ac:dyDescent="0.25">
      <c r="A395" s="182">
        <v>391</v>
      </c>
      <c r="B395" s="182"/>
      <c r="C395" s="182"/>
      <c r="D395" s="182"/>
      <c r="E395" s="182"/>
      <c r="F395" s="182"/>
      <c r="G395" s="182"/>
      <c r="H395" s="182"/>
    </row>
    <row r="396" spans="1:8" x14ac:dyDescent="0.25">
      <c r="A396" s="182">
        <v>392</v>
      </c>
      <c r="B396" s="182"/>
      <c r="C396" s="182"/>
      <c r="D396" s="182"/>
      <c r="E396" s="182"/>
      <c r="F396" s="182"/>
      <c r="G396" s="182"/>
      <c r="H396" s="182"/>
    </row>
    <row r="397" spans="1:8" x14ac:dyDescent="0.25">
      <c r="A397" s="182">
        <v>393</v>
      </c>
      <c r="B397" s="182"/>
      <c r="C397" s="182"/>
      <c r="D397" s="182"/>
      <c r="E397" s="182"/>
      <c r="F397" s="182"/>
      <c r="G397" s="182"/>
      <c r="H397" s="182"/>
    </row>
    <row r="398" spans="1:8" x14ac:dyDescent="0.25">
      <c r="A398" s="182">
        <v>394</v>
      </c>
      <c r="B398" s="182"/>
      <c r="C398" s="182"/>
      <c r="D398" s="182"/>
      <c r="E398" s="182"/>
      <c r="F398" s="182"/>
      <c r="G398" s="182"/>
      <c r="H398" s="182"/>
    </row>
    <row r="399" spans="1:8" x14ac:dyDescent="0.25">
      <c r="A399" s="182">
        <v>395</v>
      </c>
      <c r="B399" s="182"/>
      <c r="C399" s="182"/>
      <c r="D399" s="182"/>
      <c r="E399" s="182"/>
      <c r="F399" s="182"/>
      <c r="G399" s="182"/>
      <c r="H399" s="182"/>
    </row>
    <row r="400" spans="1:8" x14ac:dyDescent="0.25">
      <c r="A400" s="182">
        <v>396</v>
      </c>
      <c r="B400" s="182"/>
      <c r="C400" s="182"/>
      <c r="D400" s="182"/>
      <c r="E400" s="182"/>
      <c r="F400" s="182"/>
      <c r="G400" s="182"/>
      <c r="H400" s="182"/>
    </row>
    <row r="401" spans="1:8" x14ac:dyDescent="0.25">
      <c r="A401" s="182">
        <v>397</v>
      </c>
      <c r="B401" s="182"/>
      <c r="C401" s="182"/>
      <c r="D401" s="182"/>
      <c r="E401" s="182"/>
      <c r="F401" s="182"/>
      <c r="G401" s="182"/>
      <c r="H401" s="182"/>
    </row>
    <row r="402" spans="1:8" x14ac:dyDescent="0.25">
      <c r="A402" s="182">
        <v>398</v>
      </c>
      <c r="B402" s="182"/>
      <c r="C402" s="182"/>
      <c r="D402" s="182"/>
      <c r="E402" s="182"/>
      <c r="F402" s="182"/>
      <c r="G402" s="182"/>
      <c r="H402" s="182"/>
    </row>
    <row r="403" spans="1:8" x14ac:dyDescent="0.25">
      <c r="A403" s="182">
        <v>399</v>
      </c>
      <c r="B403" s="182"/>
      <c r="C403" s="182"/>
      <c r="D403" s="182"/>
      <c r="E403" s="182"/>
      <c r="F403" s="182"/>
      <c r="G403" s="182"/>
      <c r="H403" s="182"/>
    </row>
    <row r="404" spans="1:8" x14ac:dyDescent="0.25">
      <c r="A404" s="182">
        <v>400</v>
      </c>
      <c r="B404" s="182"/>
      <c r="C404" s="182"/>
      <c r="D404" s="182"/>
      <c r="E404" s="182"/>
      <c r="F404" s="182"/>
      <c r="G404" s="182"/>
      <c r="H404" s="182"/>
    </row>
    <row r="405" spans="1:8" x14ac:dyDescent="0.25">
      <c r="A405" s="182">
        <v>401</v>
      </c>
      <c r="B405" s="182"/>
      <c r="C405" s="182"/>
      <c r="D405" s="182"/>
      <c r="E405" s="182"/>
      <c r="F405" s="182"/>
      <c r="G405" s="182"/>
      <c r="H405" s="182"/>
    </row>
    <row r="406" spans="1:8" x14ac:dyDescent="0.25">
      <c r="A406" s="182">
        <v>402</v>
      </c>
      <c r="B406" s="182"/>
      <c r="C406" s="182"/>
      <c r="D406" s="182"/>
      <c r="E406" s="182"/>
      <c r="F406" s="182"/>
      <c r="G406" s="182"/>
      <c r="H406" s="182"/>
    </row>
    <row r="407" spans="1:8" x14ac:dyDescent="0.25">
      <c r="A407" s="182">
        <v>403</v>
      </c>
      <c r="B407" s="182"/>
      <c r="C407" s="182"/>
      <c r="D407" s="182"/>
      <c r="E407" s="182"/>
      <c r="F407" s="182"/>
      <c r="G407" s="182"/>
      <c r="H407" s="182"/>
    </row>
    <row r="408" spans="1:8" x14ac:dyDescent="0.25">
      <c r="A408" s="182">
        <v>404</v>
      </c>
      <c r="B408" s="182"/>
      <c r="C408" s="182"/>
      <c r="D408" s="182"/>
      <c r="E408" s="182"/>
      <c r="F408" s="182"/>
      <c r="G408" s="182"/>
      <c r="H408" s="182"/>
    </row>
    <row r="409" spans="1:8" x14ac:dyDescent="0.25">
      <c r="A409" s="182">
        <v>405</v>
      </c>
      <c r="B409" s="182"/>
      <c r="C409" s="182"/>
      <c r="D409" s="182"/>
      <c r="E409" s="182"/>
      <c r="F409" s="182"/>
      <c r="G409" s="182"/>
      <c r="H409" s="182"/>
    </row>
    <row r="410" spans="1:8" x14ac:dyDescent="0.25">
      <c r="A410" s="182">
        <v>406</v>
      </c>
      <c r="B410" s="182"/>
      <c r="C410" s="182"/>
      <c r="D410" s="182"/>
      <c r="E410" s="182"/>
      <c r="F410" s="182"/>
      <c r="G410" s="182"/>
      <c r="H410" s="182"/>
    </row>
    <row r="411" spans="1:8" x14ac:dyDescent="0.25">
      <c r="A411" s="182">
        <v>407</v>
      </c>
      <c r="B411" s="182"/>
      <c r="C411" s="182"/>
      <c r="D411" s="182"/>
      <c r="E411" s="182"/>
      <c r="F411" s="182"/>
      <c r="G411" s="182"/>
      <c r="H411" s="182"/>
    </row>
    <row r="412" spans="1:8" x14ac:dyDescent="0.25">
      <c r="A412" s="182">
        <v>408</v>
      </c>
      <c r="B412" s="182"/>
      <c r="C412" s="182"/>
      <c r="D412" s="182"/>
      <c r="E412" s="182"/>
      <c r="F412" s="182"/>
      <c r="G412" s="182"/>
      <c r="H412" s="182"/>
    </row>
    <row r="413" spans="1:8" x14ac:dyDescent="0.25">
      <c r="A413" s="182">
        <v>409</v>
      </c>
      <c r="B413" s="182"/>
      <c r="C413" s="182"/>
      <c r="D413" s="182"/>
      <c r="E413" s="182"/>
      <c r="F413" s="182"/>
      <c r="G413" s="182"/>
      <c r="H413" s="182"/>
    </row>
    <row r="414" spans="1:8" x14ac:dyDescent="0.25">
      <c r="A414" s="182">
        <v>410</v>
      </c>
      <c r="B414" s="182"/>
      <c r="C414" s="182"/>
      <c r="D414" s="182"/>
      <c r="E414" s="182"/>
      <c r="F414" s="182"/>
      <c r="G414" s="182"/>
      <c r="H414" s="182"/>
    </row>
    <row r="415" spans="1:8" x14ac:dyDescent="0.25">
      <c r="A415" s="182">
        <v>411</v>
      </c>
      <c r="B415" s="182"/>
      <c r="C415" s="182"/>
      <c r="D415" s="182"/>
      <c r="E415" s="182"/>
      <c r="F415" s="182"/>
      <c r="G415" s="182"/>
      <c r="H415" s="182"/>
    </row>
    <row r="416" spans="1:8" x14ac:dyDescent="0.25">
      <c r="A416" s="182">
        <v>412</v>
      </c>
      <c r="B416" s="182"/>
      <c r="C416" s="182"/>
      <c r="D416" s="182"/>
      <c r="E416" s="182"/>
      <c r="F416" s="182"/>
      <c r="G416" s="182"/>
      <c r="H416" s="182"/>
    </row>
    <row r="417" spans="1:8" x14ac:dyDescent="0.25">
      <c r="A417" s="182">
        <v>413</v>
      </c>
      <c r="B417" s="182"/>
      <c r="C417" s="182"/>
      <c r="D417" s="182"/>
      <c r="E417" s="182"/>
      <c r="F417" s="182"/>
      <c r="G417" s="182"/>
      <c r="H417" s="182"/>
    </row>
    <row r="418" spans="1:8" x14ac:dyDescent="0.25">
      <c r="A418" s="182">
        <v>414</v>
      </c>
      <c r="B418" s="182"/>
      <c r="C418" s="182"/>
      <c r="D418" s="182"/>
      <c r="E418" s="182"/>
      <c r="F418" s="182"/>
      <c r="G418" s="182"/>
      <c r="H418" s="182"/>
    </row>
    <row r="419" spans="1:8" x14ac:dyDescent="0.25">
      <c r="A419" s="182">
        <v>415</v>
      </c>
      <c r="B419" s="182"/>
      <c r="C419" s="182"/>
      <c r="D419" s="182"/>
      <c r="E419" s="182"/>
      <c r="F419" s="182"/>
      <c r="G419" s="182"/>
      <c r="H419" s="182"/>
    </row>
    <row r="420" spans="1:8" x14ac:dyDescent="0.25">
      <c r="A420" s="182">
        <v>416</v>
      </c>
      <c r="B420" s="182"/>
      <c r="C420" s="182"/>
      <c r="D420" s="182"/>
      <c r="E420" s="182"/>
      <c r="F420" s="182"/>
      <c r="G420" s="182"/>
      <c r="H420" s="182"/>
    </row>
    <row r="421" spans="1:8" x14ac:dyDescent="0.25">
      <c r="A421" s="182">
        <v>417</v>
      </c>
      <c r="B421" s="182"/>
      <c r="C421" s="182"/>
      <c r="D421" s="182"/>
      <c r="E421" s="182"/>
      <c r="F421" s="182"/>
      <c r="G421" s="182"/>
      <c r="H421" s="182"/>
    </row>
    <row r="422" spans="1:8" x14ac:dyDescent="0.25">
      <c r="A422" s="182">
        <v>418</v>
      </c>
      <c r="B422" s="182"/>
      <c r="C422" s="182"/>
      <c r="D422" s="182"/>
      <c r="E422" s="182"/>
      <c r="F422" s="182"/>
      <c r="G422" s="182"/>
      <c r="H422" s="182"/>
    </row>
    <row r="423" spans="1:8" x14ac:dyDescent="0.25">
      <c r="A423" s="182">
        <v>419</v>
      </c>
      <c r="B423" s="182"/>
      <c r="C423" s="182"/>
      <c r="D423" s="182"/>
      <c r="E423" s="182"/>
      <c r="F423" s="182"/>
      <c r="G423" s="182"/>
      <c r="H423" s="182"/>
    </row>
    <row r="424" spans="1:8" x14ac:dyDescent="0.25">
      <c r="A424" s="182">
        <v>420</v>
      </c>
      <c r="B424" s="182"/>
      <c r="C424" s="182"/>
      <c r="D424" s="182"/>
      <c r="E424" s="182"/>
      <c r="F424" s="182"/>
      <c r="G424" s="182"/>
      <c r="H424" s="182"/>
    </row>
    <row r="425" spans="1:8" x14ac:dyDescent="0.25">
      <c r="A425" s="182">
        <v>421</v>
      </c>
      <c r="B425" s="182"/>
      <c r="C425" s="182"/>
      <c r="D425" s="182"/>
      <c r="E425" s="182"/>
      <c r="F425" s="182"/>
      <c r="G425" s="182"/>
      <c r="H425" s="182"/>
    </row>
    <row r="426" spans="1:8" x14ac:dyDescent="0.25">
      <c r="A426" s="182">
        <v>422</v>
      </c>
      <c r="B426" s="182"/>
      <c r="C426" s="182"/>
      <c r="D426" s="182"/>
      <c r="E426" s="182"/>
      <c r="F426" s="182"/>
      <c r="G426" s="182"/>
      <c r="H426" s="182"/>
    </row>
    <row r="427" spans="1:8" x14ac:dyDescent="0.25">
      <c r="A427" s="182">
        <v>423</v>
      </c>
      <c r="B427" s="182"/>
      <c r="C427" s="182"/>
      <c r="D427" s="182"/>
      <c r="E427" s="182"/>
      <c r="F427" s="182"/>
      <c r="G427" s="182"/>
      <c r="H427" s="182"/>
    </row>
    <row r="428" spans="1:8" x14ac:dyDescent="0.25">
      <c r="A428" s="182">
        <v>424</v>
      </c>
      <c r="B428" s="182"/>
      <c r="C428" s="182"/>
      <c r="D428" s="182"/>
      <c r="E428" s="182"/>
      <c r="F428" s="182"/>
      <c r="G428" s="182"/>
      <c r="H428" s="182"/>
    </row>
    <row r="429" spans="1:8" x14ac:dyDescent="0.25">
      <c r="A429" s="182">
        <v>425</v>
      </c>
      <c r="B429" s="182"/>
      <c r="C429" s="182"/>
      <c r="D429" s="182"/>
      <c r="E429" s="182"/>
      <c r="F429" s="182"/>
      <c r="G429" s="182"/>
      <c r="H429" s="182"/>
    </row>
    <row r="430" spans="1:8" x14ac:dyDescent="0.25">
      <c r="A430" s="182">
        <v>426</v>
      </c>
      <c r="B430" s="182"/>
      <c r="C430" s="182"/>
      <c r="D430" s="182"/>
      <c r="E430" s="182"/>
      <c r="F430" s="182"/>
      <c r="G430" s="182"/>
      <c r="H430" s="182"/>
    </row>
    <row r="431" spans="1:8" x14ac:dyDescent="0.25">
      <c r="A431" s="182">
        <v>427</v>
      </c>
      <c r="B431" s="182"/>
      <c r="C431" s="182"/>
      <c r="D431" s="182"/>
      <c r="E431" s="182"/>
      <c r="F431" s="182"/>
      <c r="G431" s="182"/>
      <c r="H431" s="182"/>
    </row>
    <row r="432" spans="1:8" x14ac:dyDescent="0.25">
      <c r="A432" s="182">
        <v>428</v>
      </c>
      <c r="B432" s="182"/>
      <c r="C432" s="182"/>
      <c r="D432" s="182"/>
      <c r="E432" s="182"/>
      <c r="F432" s="182"/>
      <c r="G432" s="182"/>
      <c r="H432" s="182"/>
    </row>
    <row r="433" spans="1:8" x14ac:dyDescent="0.25">
      <c r="A433" s="182">
        <v>429</v>
      </c>
      <c r="B433" s="182"/>
      <c r="C433" s="182"/>
      <c r="D433" s="182"/>
      <c r="E433" s="182"/>
      <c r="F433" s="182"/>
      <c r="G433" s="182"/>
      <c r="H433" s="182"/>
    </row>
    <row r="434" spans="1:8" x14ac:dyDescent="0.25">
      <c r="A434" s="182">
        <v>430</v>
      </c>
      <c r="B434" s="182"/>
      <c r="C434" s="182"/>
      <c r="D434" s="182"/>
      <c r="E434" s="182"/>
      <c r="F434" s="182"/>
      <c r="G434" s="182"/>
      <c r="H434" s="182"/>
    </row>
    <row r="435" spans="1:8" x14ac:dyDescent="0.25">
      <c r="A435" s="182">
        <v>431</v>
      </c>
      <c r="B435" s="182"/>
      <c r="C435" s="182"/>
      <c r="D435" s="182"/>
      <c r="E435" s="182"/>
      <c r="F435" s="182"/>
      <c r="G435" s="182"/>
      <c r="H435" s="182"/>
    </row>
    <row r="436" spans="1:8" x14ac:dyDescent="0.25">
      <c r="A436" s="182">
        <v>432</v>
      </c>
      <c r="B436" s="182"/>
      <c r="C436" s="182"/>
      <c r="D436" s="182"/>
      <c r="E436" s="182"/>
      <c r="F436" s="182"/>
      <c r="G436" s="182"/>
      <c r="H436" s="182"/>
    </row>
    <row r="437" spans="1:8" x14ac:dyDescent="0.25">
      <c r="A437" s="182">
        <v>433</v>
      </c>
      <c r="B437" s="182"/>
      <c r="C437" s="182"/>
      <c r="D437" s="182"/>
      <c r="E437" s="182"/>
      <c r="F437" s="182"/>
      <c r="G437" s="182"/>
      <c r="H437" s="182"/>
    </row>
    <row r="438" spans="1:8" x14ac:dyDescent="0.25">
      <c r="A438" s="182">
        <v>434</v>
      </c>
      <c r="B438" s="182"/>
      <c r="C438" s="182"/>
      <c r="D438" s="182"/>
      <c r="E438" s="182"/>
      <c r="F438" s="182"/>
      <c r="G438" s="182"/>
      <c r="H438" s="182"/>
    </row>
    <row r="439" spans="1:8" x14ac:dyDescent="0.25">
      <c r="A439" s="182">
        <v>435</v>
      </c>
      <c r="B439" s="182"/>
      <c r="C439" s="182"/>
      <c r="D439" s="182"/>
      <c r="E439" s="182"/>
      <c r="F439" s="182"/>
      <c r="G439" s="182"/>
      <c r="H439" s="182"/>
    </row>
    <row r="440" spans="1:8" x14ac:dyDescent="0.25">
      <c r="A440" s="182">
        <v>436</v>
      </c>
      <c r="B440" s="182"/>
      <c r="C440" s="182"/>
      <c r="D440" s="182"/>
      <c r="E440" s="182"/>
      <c r="F440" s="182"/>
      <c r="G440" s="182"/>
      <c r="H440" s="182"/>
    </row>
    <row r="441" spans="1:8" x14ac:dyDescent="0.25">
      <c r="A441" s="182">
        <v>437</v>
      </c>
      <c r="B441" s="182"/>
      <c r="C441" s="182"/>
      <c r="D441" s="182"/>
      <c r="E441" s="182"/>
      <c r="F441" s="182"/>
      <c r="G441" s="182"/>
      <c r="H441" s="182"/>
    </row>
    <row r="442" spans="1:8" x14ac:dyDescent="0.25">
      <c r="A442" s="182">
        <v>438</v>
      </c>
      <c r="B442" s="182"/>
      <c r="C442" s="182"/>
      <c r="D442" s="182"/>
      <c r="E442" s="182"/>
      <c r="F442" s="182"/>
      <c r="G442" s="182"/>
      <c r="H442" s="182"/>
    </row>
    <row r="443" spans="1:8" x14ac:dyDescent="0.25">
      <c r="A443" s="182">
        <v>439</v>
      </c>
      <c r="B443" s="182"/>
      <c r="C443" s="182"/>
      <c r="D443" s="182"/>
      <c r="E443" s="182"/>
      <c r="F443" s="182"/>
      <c r="G443" s="182"/>
      <c r="H443" s="182"/>
    </row>
    <row r="444" spans="1:8" x14ac:dyDescent="0.25">
      <c r="A444" s="182">
        <v>440</v>
      </c>
      <c r="B444" s="182"/>
      <c r="C444" s="182"/>
      <c r="D444" s="182"/>
      <c r="E444" s="182"/>
      <c r="F444" s="182"/>
      <c r="G444" s="182"/>
      <c r="H444" s="182"/>
    </row>
    <row r="445" spans="1:8" x14ac:dyDescent="0.25">
      <c r="A445" s="182">
        <v>441</v>
      </c>
      <c r="B445" s="182"/>
      <c r="C445" s="182"/>
      <c r="D445" s="182"/>
      <c r="E445" s="182"/>
      <c r="F445" s="182"/>
      <c r="G445" s="182"/>
      <c r="H445" s="182"/>
    </row>
    <row r="446" spans="1:8" x14ac:dyDescent="0.25">
      <c r="A446" s="182">
        <v>442</v>
      </c>
      <c r="B446" s="182"/>
      <c r="C446" s="182"/>
      <c r="D446" s="182"/>
      <c r="E446" s="182"/>
      <c r="F446" s="182"/>
      <c r="G446" s="182"/>
      <c r="H446" s="182"/>
    </row>
    <row r="447" spans="1:8" x14ac:dyDescent="0.25">
      <c r="A447" s="182">
        <v>443</v>
      </c>
      <c r="B447" s="182"/>
      <c r="C447" s="182"/>
      <c r="D447" s="182"/>
      <c r="E447" s="182"/>
      <c r="F447" s="182"/>
      <c r="G447" s="182"/>
      <c r="H447" s="182"/>
    </row>
    <row r="448" spans="1:8" x14ac:dyDescent="0.25">
      <c r="A448" s="182">
        <v>444</v>
      </c>
      <c r="B448" s="182"/>
      <c r="C448" s="182"/>
      <c r="D448" s="182"/>
      <c r="E448" s="182"/>
      <c r="F448" s="182"/>
      <c r="G448" s="182"/>
      <c r="H448" s="182"/>
    </row>
    <row r="449" spans="1:8" x14ac:dyDescent="0.25">
      <c r="A449" s="182">
        <v>445</v>
      </c>
      <c r="B449" s="182"/>
      <c r="C449" s="182"/>
      <c r="D449" s="182"/>
      <c r="E449" s="182"/>
      <c r="F449" s="182"/>
      <c r="G449" s="182"/>
      <c r="H449" s="182"/>
    </row>
    <row r="450" spans="1:8" x14ac:dyDescent="0.25">
      <c r="A450" s="182">
        <v>446</v>
      </c>
      <c r="B450" s="182"/>
      <c r="C450" s="182"/>
      <c r="D450" s="182"/>
      <c r="E450" s="182"/>
      <c r="F450" s="182"/>
      <c r="G450" s="182"/>
      <c r="H450" s="182"/>
    </row>
    <row r="451" spans="1:8" x14ac:dyDescent="0.25">
      <c r="A451" s="182">
        <v>447</v>
      </c>
      <c r="B451" s="182"/>
      <c r="C451" s="182"/>
      <c r="D451" s="182"/>
      <c r="E451" s="182"/>
      <c r="F451" s="182"/>
      <c r="G451" s="182"/>
      <c r="H451" s="182"/>
    </row>
    <row r="452" spans="1:8" x14ac:dyDescent="0.25">
      <c r="A452" s="182">
        <v>448</v>
      </c>
      <c r="B452" s="182"/>
      <c r="C452" s="182"/>
      <c r="D452" s="182"/>
      <c r="E452" s="182"/>
      <c r="F452" s="182"/>
      <c r="G452" s="182"/>
      <c r="H452" s="182"/>
    </row>
    <row r="453" spans="1:8" x14ac:dyDescent="0.25">
      <c r="A453" s="182">
        <v>449</v>
      </c>
      <c r="B453" s="182"/>
      <c r="C453" s="182"/>
      <c r="D453" s="182"/>
      <c r="E453" s="182"/>
      <c r="F453" s="182"/>
      <c r="G453" s="182"/>
      <c r="H453" s="182"/>
    </row>
    <row r="454" spans="1:8" x14ac:dyDescent="0.25">
      <c r="A454" s="182">
        <v>450</v>
      </c>
      <c r="B454" s="182"/>
      <c r="C454" s="182"/>
      <c r="D454" s="182"/>
      <c r="E454" s="182"/>
      <c r="F454" s="182"/>
      <c r="G454" s="182"/>
      <c r="H454" s="182"/>
    </row>
    <row r="455" spans="1:8" x14ac:dyDescent="0.25">
      <c r="A455" s="182">
        <v>451</v>
      </c>
      <c r="B455" s="182"/>
      <c r="C455" s="182"/>
      <c r="D455" s="182"/>
      <c r="E455" s="182"/>
      <c r="F455" s="182"/>
      <c r="G455" s="182"/>
      <c r="H455" s="182"/>
    </row>
    <row r="456" spans="1:8" x14ac:dyDescent="0.25">
      <c r="A456" s="182">
        <v>452</v>
      </c>
      <c r="B456" s="182"/>
      <c r="C456" s="182"/>
      <c r="D456" s="182"/>
      <c r="E456" s="182"/>
      <c r="F456" s="182"/>
      <c r="G456" s="182"/>
      <c r="H456" s="182"/>
    </row>
    <row r="457" spans="1:8" x14ac:dyDescent="0.25">
      <c r="A457" s="182">
        <v>453</v>
      </c>
      <c r="B457" s="182"/>
      <c r="C457" s="182"/>
      <c r="D457" s="182"/>
      <c r="E457" s="182"/>
      <c r="F457" s="182"/>
      <c r="G457" s="182"/>
      <c r="H457" s="182"/>
    </row>
    <row r="458" spans="1:8" x14ac:dyDescent="0.25">
      <c r="A458" s="182">
        <v>454</v>
      </c>
      <c r="B458" s="182"/>
      <c r="C458" s="182"/>
      <c r="D458" s="182"/>
      <c r="E458" s="182"/>
      <c r="F458" s="182"/>
      <c r="G458" s="182"/>
      <c r="H458" s="182"/>
    </row>
    <row r="459" spans="1:8" x14ac:dyDescent="0.25">
      <c r="A459" s="182">
        <v>455</v>
      </c>
      <c r="B459" s="182"/>
      <c r="C459" s="182"/>
      <c r="D459" s="182"/>
      <c r="E459" s="182"/>
      <c r="F459" s="182"/>
      <c r="G459" s="182"/>
      <c r="H459" s="182"/>
    </row>
    <row r="460" spans="1:8" x14ac:dyDescent="0.25">
      <c r="A460" s="182">
        <v>456</v>
      </c>
      <c r="B460" s="182"/>
      <c r="C460" s="182"/>
      <c r="D460" s="182"/>
      <c r="E460" s="182"/>
      <c r="F460" s="182"/>
      <c r="G460" s="182"/>
      <c r="H460" s="182"/>
    </row>
    <row r="461" spans="1:8" x14ac:dyDescent="0.25">
      <c r="A461" s="182">
        <v>457</v>
      </c>
      <c r="B461" s="182"/>
      <c r="C461" s="182"/>
      <c r="D461" s="182"/>
      <c r="E461" s="182"/>
      <c r="F461" s="182"/>
      <c r="G461" s="182"/>
      <c r="H461" s="182"/>
    </row>
    <row r="462" spans="1:8" x14ac:dyDescent="0.25">
      <c r="A462" s="182">
        <v>458</v>
      </c>
      <c r="B462" s="182"/>
      <c r="C462" s="182"/>
      <c r="D462" s="182"/>
      <c r="E462" s="182"/>
      <c r="F462" s="182"/>
      <c r="G462" s="182"/>
      <c r="H462" s="182"/>
    </row>
    <row r="463" spans="1:8" x14ac:dyDescent="0.25">
      <c r="A463" s="182">
        <v>459</v>
      </c>
      <c r="B463" s="182"/>
      <c r="C463" s="182"/>
      <c r="D463" s="182"/>
      <c r="E463" s="182"/>
      <c r="F463" s="182"/>
      <c r="G463" s="182"/>
      <c r="H463" s="182"/>
    </row>
    <row r="464" spans="1:8" x14ac:dyDescent="0.25">
      <c r="A464" s="182">
        <v>460</v>
      </c>
      <c r="B464" s="182"/>
      <c r="C464" s="182"/>
      <c r="D464" s="182"/>
      <c r="E464" s="182"/>
      <c r="F464" s="182"/>
      <c r="G464" s="182"/>
      <c r="H464" s="182"/>
    </row>
    <row r="465" spans="1:8" x14ac:dyDescent="0.25">
      <c r="A465" s="182">
        <v>461</v>
      </c>
      <c r="B465" s="182"/>
      <c r="C465" s="182"/>
      <c r="D465" s="182"/>
      <c r="E465" s="182"/>
      <c r="F465" s="182"/>
      <c r="G465" s="182"/>
      <c r="H465" s="182"/>
    </row>
    <row r="466" spans="1:8" x14ac:dyDescent="0.25">
      <c r="A466" s="182">
        <v>462</v>
      </c>
      <c r="B466" s="182"/>
      <c r="C466" s="182"/>
      <c r="D466" s="182"/>
      <c r="E466" s="182"/>
      <c r="F466" s="182"/>
      <c r="G466" s="182"/>
      <c r="H466" s="182"/>
    </row>
    <row r="467" spans="1:8" x14ac:dyDescent="0.25">
      <c r="A467" s="182">
        <v>463</v>
      </c>
      <c r="B467" s="182"/>
      <c r="C467" s="182"/>
      <c r="D467" s="182"/>
      <c r="E467" s="182"/>
      <c r="F467" s="182"/>
      <c r="G467" s="182"/>
      <c r="H467" s="182"/>
    </row>
    <row r="468" spans="1:8" x14ac:dyDescent="0.25">
      <c r="A468" s="182">
        <v>464</v>
      </c>
      <c r="B468" s="182"/>
      <c r="C468" s="182"/>
      <c r="D468" s="182"/>
      <c r="E468" s="182"/>
      <c r="F468" s="182"/>
      <c r="G468" s="182"/>
      <c r="H468" s="182"/>
    </row>
    <row r="469" spans="1:8" x14ac:dyDescent="0.25">
      <c r="A469" s="182">
        <v>465</v>
      </c>
      <c r="B469" s="182"/>
      <c r="C469" s="182"/>
      <c r="D469" s="182"/>
      <c r="E469" s="182"/>
      <c r="F469" s="182"/>
      <c r="G469" s="182"/>
      <c r="H469" s="182"/>
    </row>
    <row r="470" spans="1:8" x14ac:dyDescent="0.25">
      <c r="A470" s="182">
        <v>466</v>
      </c>
      <c r="B470" s="182"/>
      <c r="C470" s="182"/>
      <c r="D470" s="182"/>
      <c r="E470" s="182"/>
      <c r="F470" s="182"/>
      <c r="G470" s="182"/>
      <c r="H470" s="182"/>
    </row>
    <row r="471" spans="1:8" x14ac:dyDescent="0.25">
      <c r="A471" s="182">
        <v>467</v>
      </c>
      <c r="B471" s="182"/>
      <c r="C471" s="182"/>
      <c r="D471" s="182"/>
      <c r="E471" s="182"/>
      <c r="F471" s="182"/>
      <c r="G471" s="182"/>
      <c r="H471" s="182"/>
    </row>
    <row r="472" spans="1:8" x14ac:dyDescent="0.25">
      <c r="A472" s="182">
        <v>468</v>
      </c>
      <c r="B472" s="182"/>
      <c r="C472" s="182"/>
      <c r="D472" s="182"/>
      <c r="E472" s="182"/>
      <c r="F472" s="182"/>
      <c r="G472" s="182"/>
      <c r="H472" s="182"/>
    </row>
    <row r="473" spans="1:8" x14ac:dyDescent="0.25">
      <c r="A473" s="182">
        <v>469</v>
      </c>
      <c r="B473" s="182"/>
      <c r="C473" s="182"/>
      <c r="D473" s="182"/>
      <c r="E473" s="182"/>
      <c r="F473" s="182"/>
      <c r="G473" s="182"/>
      <c r="H473" s="182"/>
    </row>
    <row r="474" spans="1:8" x14ac:dyDescent="0.25">
      <c r="A474" s="182">
        <v>470</v>
      </c>
      <c r="B474" s="182"/>
      <c r="C474" s="182"/>
      <c r="D474" s="182"/>
      <c r="E474" s="182"/>
      <c r="F474" s="182"/>
      <c r="G474" s="182"/>
      <c r="H474" s="182"/>
    </row>
    <row r="475" spans="1:8" x14ac:dyDescent="0.25">
      <c r="A475" s="182">
        <v>471</v>
      </c>
      <c r="B475" s="182"/>
      <c r="C475" s="182"/>
      <c r="D475" s="182"/>
      <c r="E475" s="182"/>
      <c r="F475" s="182"/>
      <c r="G475" s="182"/>
      <c r="H475" s="182"/>
    </row>
    <row r="476" spans="1:8" x14ac:dyDescent="0.25">
      <c r="A476" s="182">
        <v>472</v>
      </c>
      <c r="B476" s="182"/>
      <c r="C476" s="182"/>
      <c r="D476" s="182"/>
      <c r="E476" s="182"/>
      <c r="F476" s="182"/>
      <c r="G476" s="182"/>
      <c r="H476" s="182"/>
    </row>
    <row r="477" spans="1:8" x14ac:dyDescent="0.25">
      <c r="A477" s="182">
        <v>473</v>
      </c>
      <c r="B477" s="182"/>
      <c r="C477" s="182"/>
      <c r="D477" s="182"/>
      <c r="E477" s="182"/>
      <c r="F477" s="182"/>
      <c r="G477" s="182"/>
      <c r="H477" s="182"/>
    </row>
    <row r="478" spans="1:8" x14ac:dyDescent="0.25">
      <c r="A478" s="182">
        <v>474</v>
      </c>
      <c r="B478" s="182"/>
      <c r="C478" s="182"/>
      <c r="D478" s="182"/>
      <c r="E478" s="182"/>
      <c r="F478" s="182"/>
      <c r="G478" s="182"/>
      <c r="H478" s="182"/>
    </row>
    <row r="479" spans="1:8" x14ac:dyDescent="0.25">
      <c r="A479" s="182">
        <v>475</v>
      </c>
      <c r="B479" s="182"/>
      <c r="C479" s="182"/>
      <c r="D479" s="182"/>
      <c r="E479" s="182"/>
      <c r="F479" s="182"/>
      <c r="G479" s="182"/>
      <c r="H479" s="182"/>
    </row>
    <row r="480" spans="1:8" x14ac:dyDescent="0.25">
      <c r="A480" s="182">
        <v>476</v>
      </c>
      <c r="B480" s="182"/>
      <c r="C480" s="182"/>
      <c r="D480" s="182"/>
      <c r="E480" s="182"/>
      <c r="F480" s="182"/>
      <c r="G480" s="182"/>
      <c r="H480" s="182"/>
    </row>
    <row r="481" spans="1:8" x14ac:dyDescent="0.25">
      <c r="A481" s="182">
        <v>477</v>
      </c>
      <c r="B481" s="182"/>
      <c r="C481" s="182"/>
      <c r="D481" s="182"/>
      <c r="E481" s="182"/>
      <c r="F481" s="182"/>
      <c r="G481" s="182"/>
      <c r="H481" s="182"/>
    </row>
    <row r="482" spans="1:8" x14ac:dyDescent="0.25">
      <c r="A482" s="182">
        <v>478</v>
      </c>
      <c r="B482" s="182"/>
      <c r="C482" s="182"/>
      <c r="D482" s="182"/>
      <c r="E482" s="182"/>
      <c r="F482" s="182"/>
      <c r="G482" s="182"/>
      <c r="H482" s="182"/>
    </row>
    <row r="483" spans="1:8" x14ac:dyDescent="0.25">
      <c r="A483" s="182">
        <v>479</v>
      </c>
      <c r="B483" s="182"/>
      <c r="C483" s="182"/>
      <c r="D483" s="182"/>
      <c r="E483" s="182"/>
      <c r="F483" s="182"/>
      <c r="G483" s="182"/>
      <c r="H483" s="182"/>
    </row>
    <row r="484" spans="1:8" x14ac:dyDescent="0.25">
      <c r="A484" s="182">
        <v>480</v>
      </c>
      <c r="B484" s="182"/>
      <c r="C484" s="182"/>
      <c r="D484" s="182"/>
      <c r="E484" s="182"/>
      <c r="F484" s="182"/>
      <c r="G484" s="182"/>
      <c r="H484" s="182"/>
    </row>
    <row r="485" spans="1:8" x14ac:dyDescent="0.25">
      <c r="A485" s="182">
        <v>481</v>
      </c>
      <c r="B485" s="182"/>
      <c r="C485" s="182"/>
      <c r="D485" s="182"/>
      <c r="E485" s="182"/>
      <c r="F485" s="182"/>
      <c r="G485" s="182"/>
      <c r="H485" s="182"/>
    </row>
    <row r="486" spans="1:8" x14ac:dyDescent="0.25">
      <c r="A486" s="182">
        <v>482</v>
      </c>
      <c r="B486" s="182"/>
      <c r="C486" s="182"/>
      <c r="D486" s="182"/>
      <c r="E486" s="182"/>
      <c r="F486" s="182"/>
      <c r="G486" s="182"/>
      <c r="H486" s="182"/>
    </row>
    <row r="487" spans="1:8" x14ac:dyDescent="0.25">
      <c r="A487" s="182">
        <v>483</v>
      </c>
      <c r="B487" s="182"/>
      <c r="C487" s="182"/>
      <c r="D487" s="182"/>
      <c r="E487" s="182"/>
      <c r="F487" s="182"/>
      <c r="G487" s="182"/>
      <c r="H487" s="182"/>
    </row>
    <row r="488" spans="1:8" x14ac:dyDescent="0.25">
      <c r="A488" s="182">
        <v>484</v>
      </c>
      <c r="B488" s="182"/>
      <c r="C488" s="182"/>
      <c r="D488" s="182"/>
      <c r="E488" s="182"/>
      <c r="F488" s="182"/>
      <c r="G488" s="182"/>
      <c r="H488" s="182"/>
    </row>
    <row r="489" spans="1:8" x14ac:dyDescent="0.25">
      <c r="A489" s="182">
        <v>485</v>
      </c>
      <c r="B489" s="182"/>
      <c r="C489" s="182"/>
      <c r="D489" s="182"/>
      <c r="E489" s="182"/>
      <c r="F489" s="182"/>
      <c r="G489" s="182"/>
      <c r="H489" s="182"/>
    </row>
    <row r="490" spans="1:8" x14ac:dyDescent="0.25">
      <c r="A490" s="182">
        <v>486</v>
      </c>
      <c r="B490" s="182"/>
      <c r="C490" s="182"/>
      <c r="D490" s="182"/>
      <c r="E490" s="182"/>
      <c r="F490" s="182"/>
      <c r="G490" s="182"/>
      <c r="H490" s="182"/>
    </row>
    <row r="491" spans="1:8" x14ac:dyDescent="0.25">
      <c r="A491" s="182">
        <v>487</v>
      </c>
      <c r="B491" s="182"/>
      <c r="C491" s="182"/>
      <c r="D491" s="182"/>
      <c r="E491" s="182"/>
      <c r="F491" s="182"/>
      <c r="G491" s="182"/>
      <c r="H491" s="182"/>
    </row>
    <row r="492" spans="1:8" x14ac:dyDescent="0.25">
      <c r="A492" s="182">
        <v>488</v>
      </c>
      <c r="B492" s="182"/>
      <c r="C492" s="182"/>
      <c r="D492" s="182"/>
      <c r="E492" s="182"/>
      <c r="F492" s="182"/>
      <c r="G492" s="182"/>
      <c r="H492" s="182"/>
    </row>
    <row r="493" spans="1:8" x14ac:dyDescent="0.25">
      <c r="A493" s="182">
        <v>489</v>
      </c>
      <c r="B493" s="182"/>
      <c r="C493" s="182"/>
      <c r="D493" s="182"/>
      <c r="E493" s="182"/>
      <c r="F493" s="182"/>
      <c r="G493" s="182"/>
      <c r="H493" s="182"/>
    </row>
    <row r="494" spans="1:8" x14ac:dyDescent="0.25">
      <c r="A494" s="182">
        <v>490</v>
      </c>
      <c r="B494" s="182"/>
      <c r="C494" s="182"/>
      <c r="D494" s="182"/>
      <c r="E494" s="182"/>
      <c r="F494" s="182"/>
      <c r="G494" s="182"/>
      <c r="H494" s="182"/>
    </row>
    <row r="495" spans="1:8" x14ac:dyDescent="0.25">
      <c r="A495" s="182">
        <v>491</v>
      </c>
      <c r="B495" s="182"/>
      <c r="C495" s="182"/>
      <c r="D495" s="182"/>
      <c r="E495" s="182"/>
      <c r="F495" s="182"/>
      <c r="G495" s="182"/>
      <c r="H495" s="182"/>
    </row>
    <row r="496" spans="1:8" x14ac:dyDescent="0.25">
      <c r="A496" s="182">
        <v>492</v>
      </c>
      <c r="B496" s="182"/>
      <c r="C496" s="182"/>
      <c r="D496" s="182"/>
      <c r="E496" s="182"/>
      <c r="F496" s="182"/>
      <c r="G496" s="182"/>
      <c r="H496" s="182"/>
    </row>
    <row r="497" spans="1:8" x14ac:dyDescent="0.25">
      <c r="A497" s="182">
        <v>493</v>
      </c>
      <c r="B497" s="182"/>
      <c r="C497" s="182"/>
      <c r="D497" s="182"/>
      <c r="E497" s="182"/>
      <c r="F497" s="182"/>
      <c r="G497" s="182"/>
      <c r="H497" s="182"/>
    </row>
    <row r="498" spans="1:8" x14ac:dyDescent="0.25">
      <c r="A498" s="182">
        <v>494</v>
      </c>
      <c r="B498" s="182"/>
      <c r="C498" s="182"/>
      <c r="D498" s="182"/>
      <c r="E498" s="182"/>
      <c r="F498" s="182"/>
      <c r="G498" s="182"/>
      <c r="H498" s="182"/>
    </row>
    <row r="499" spans="1:8" x14ac:dyDescent="0.25">
      <c r="A499" s="182">
        <v>495</v>
      </c>
      <c r="B499" s="182"/>
      <c r="C499" s="182"/>
      <c r="D499" s="182"/>
      <c r="E499" s="182"/>
      <c r="F499" s="182"/>
      <c r="G499" s="182"/>
      <c r="H499" s="182"/>
    </row>
    <row r="500" spans="1:8" x14ac:dyDescent="0.25">
      <c r="A500" s="182">
        <v>496</v>
      </c>
      <c r="B500" s="182"/>
      <c r="C500" s="182"/>
      <c r="D500" s="182"/>
      <c r="E500" s="182"/>
      <c r="F500" s="182"/>
      <c r="G500" s="182"/>
      <c r="H500" s="182"/>
    </row>
    <row r="501" spans="1:8" x14ac:dyDescent="0.25">
      <c r="A501" s="182">
        <v>497</v>
      </c>
      <c r="B501" s="182"/>
      <c r="C501" s="182"/>
      <c r="D501" s="182"/>
      <c r="E501" s="182"/>
      <c r="F501" s="182"/>
      <c r="G501" s="182"/>
      <c r="H501" s="182"/>
    </row>
    <row r="502" spans="1:8" x14ac:dyDescent="0.25">
      <c r="A502" s="182">
        <v>498</v>
      </c>
      <c r="B502" s="182"/>
      <c r="C502" s="182"/>
      <c r="D502" s="182"/>
      <c r="E502" s="182"/>
      <c r="F502" s="182"/>
      <c r="G502" s="182"/>
      <c r="H502" s="182"/>
    </row>
    <row r="503" spans="1:8" x14ac:dyDescent="0.25">
      <c r="A503" s="182">
        <v>499</v>
      </c>
      <c r="B503" s="182"/>
      <c r="C503" s="182"/>
      <c r="D503" s="182"/>
      <c r="E503" s="182"/>
      <c r="F503" s="182"/>
      <c r="G503" s="182"/>
      <c r="H503" s="182"/>
    </row>
    <row r="504" spans="1:8" x14ac:dyDescent="0.25">
      <c r="A504" s="182">
        <v>500</v>
      </c>
      <c r="B504" s="182"/>
      <c r="C504" s="182"/>
      <c r="D504" s="182"/>
      <c r="E504" s="182"/>
      <c r="F504" s="182"/>
      <c r="G504" s="182"/>
      <c r="H504" s="182"/>
    </row>
    <row r="505" spans="1:8" x14ac:dyDescent="0.25">
      <c r="A505" s="182">
        <v>501</v>
      </c>
      <c r="B505" s="182"/>
      <c r="C505" s="182"/>
      <c r="D505" s="182"/>
      <c r="E505" s="182"/>
      <c r="F505" s="182"/>
      <c r="G505" s="182"/>
      <c r="H505" s="182"/>
    </row>
    <row r="506" spans="1:8" x14ac:dyDescent="0.25">
      <c r="A506" s="182">
        <v>502</v>
      </c>
      <c r="B506" s="182"/>
      <c r="C506" s="182"/>
      <c r="D506" s="182"/>
      <c r="E506" s="182"/>
      <c r="F506" s="182"/>
      <c r="G506" s="182"/>
      <c r="H506" s="182"/>
    </row>
    <row r="507" spans="1:8" x14ac:dyDescent="0.25">
      <c r="A507" s="182">
        <v>503</v>
      </c>
      <c r="B507" s="182"/>
      <c r="C507" s="182"/>
      <c r="D507" s="182"/>
      <c r="E507" s="182"/>
      <c r="F507" s="182"/>
      <c r="G507" s="182"/>
      <c r="H507" s="182"/>
    </row>
    <row r="508" spans="1:8" x14ac:dyDescent="0.25">
      <c r="A508" s="182">
        <v>504</v>
      </c>
      <c r="B508" s="182"/>
      <c r="C508" s="182"/>
      <c r="D508" s="182"/>
      <c r="E508" s="182"/>
      <c r="F508" s="182"/>
      <c r="G508" s="182"/>
      <c r="H508" s="182"/>
    </row>
    <row r="509" spans="1:8" x14ac:dyDescent="0.25">
      <c r="A509" s="182">
        <v>505</v>
      </c>
      <c r="B509" s="182"/>
      <c r="C509" s="182"/>
      <c r="D509" s="182"/>
      <c r="E509" s="182"/>
      <c r="F509" s="182"/>
      <c r="G509" s="182"/>
      <c r="H509" s="182"/>
    </row>
    <row r="510" spans="1:8" x14ac:dyDescent="0.25">
      <c r="A510" s="182">
        <v>506</v>
      </c>
      <c r="B510" s="182"/>
      <c r="C510" s="182"/>
      <c r="D510" s="182"/>
      <c r="E510" s="182"/>
      <c r="F510" s="182"/>
      <c r="G510" s="182"/>
      <c r="H510" s="182"/>
    </row>
    <row r="511" spans="1:8" x14ac:dyDescent="0.25">
      <c r="A511" s="182">
        <v>507</v>
      </c>
      <c r="B511" s="182"/>
      <c r="C511" s="182"/>
      <c r="D511" s="182"/>
      <c r="E511" s="182"/>
      <c r="F511" s="182"/>
      <c r="G511" s="182"/>
      <c r="H511" s="182"/>
    </row>
    <row r="512" spans="1:8" x14ac:dyDescent="0.25">
      <c r="A512" s="182">
        <v>508</v>
      </c>
      <c r="B512" s="182"/>
      <c r="C512" s="182"/>
      <c r="D512" s="182"/>
      <c r="E512" s="182"/>
      <c r="F512" s="182"/>
      <c r="G512" s="182"/>
      <c r="H512" s="182"/>
    </row>
    <row r="513" spans="1:8" x14ac:dyDescent="0.25">
      <c r="A513" s="182">
        <v>509</v>
      </c>
      <c r="B513" s="182"/>
      <c r="C513" s="182"/>
      <c r="D513" s="182"/>
      <c r="E513" s="182"/>
      <c r="F513" s="182"/>
      <c r="G513" s="182"/>
      <c r="H513" s="182"/>
    </row>
    <row r="514" spans="1:8" x14ac:dyDescent="0.25">
      <c r="A514" s="182">
        <v>510</v>
      </c>
      <c r="B514" s="182"/>
      <c r="C514" s="182"/>
      <c r="D514" s="182"/>
      <c r="E514" s="182"/>
      <c r="F514" s="182"/>
      <c r="G514" s="182"/>
      <c r="H514" s="182"/>
    </row>
    <row r="515" spans="1:8" x14ac:dyDescent="0.25">
      <c r="A515" s="182">
        <v>511</v>
      </c>
      <c r="B515" s="182"/>
      <c r="C515" s="182"/>
      <c r="D515" s="182"/>
      <c r="E515" s="182"/>
      <c r="F515" s="182"/>
      <c r="G515" s="182"/>
      <c r="H515" s="182"/>
    </row>
    <row r="516" spans="1:8" x14ac:dyDescent="0.25">
      <c r="A516" s="182">
        <v>512</v>
      </c>
      <c r="B516" s="182"/>
      <c r="C516" s="182"/>
      <c r="D516" s="182"/>
      <c r="E516" s="182"/>
      <c r="F516" s="182"/>
      <c r="G516" s="182"/>
      <c r="H516" s="182"/>
    </row>
    <row r="517" spans="1:8" x14ac:dyDescent="0.25">
      <c r="A517" s="182">
        <v>513</v>
      </c>
      <c r="B517" s="182"/>
      <c r="C517" s="182"/>
      <c r="D517" s="182"/>
      <c r="E517" s="182"/>
      <c r="F517" s="182"/>
      <c r="G517" s="182"/>
      <c r="H517" s="182"/>
    </row>
    <row r="518" spans="1:8" x14ac:dyDescent="0.25">
      <c r="A518" s="182">
        <v>514</v>
      </c>
      <c r="B518" s="182"/>
      <c r="C518" s="182"/>
      <c r="D518" s="182"/>
      <c r="E518" s="182"/>
      <c r="F518" s="182"/>
      <c r="G518" s="182"/>
      <c r="H518" s="182"/>
    </row>
    <row r="519" spans="1:8" x14ac:dyDescent="0.25">
      <c r="A519" s="182">
        <v>515</v>
      </c>
      <c r="B519" s="182"/>
      <c r="C519" s="182"/>
      <c r="D519" s="182"/>
      <c r="E519" s="182"/>
      <c r="F519" s="182"/>
      <c r="G519" s="182"/>
      <c r="H519" s="182"/>
    </row>
    <row r="520" spans="1:8" x14ac:dyDescent="0.25">
      <c r="A520" s="182">
        <v>516</v>
      </c>
      <c r="B520" s="182"/>
      <c r="C520" s="182"/>
      <c r="D520" s="182"/>
      <c r="E520" s="182"/>
      <c r="F520" s="182"/>
      <c r="G520" s="182"/>
      <c r="H520" s="182"/>
    </row>
    <row r="521" spans="1:8" x14ac:dyDescent="0.25">
      <c r="A521" s="182">
        <v>517</v>
      </c>
      <c r="B521" s="182"/>
      <c r="C521" s="182"/>
      <c r="D521" s="182"/>
      <c r="E521" s="182"/>
      <c r="F521" s="182"/>
      <c r="G521" s="182"/>
      <c r="H521" s="182"/>
    </row>
    <row r="522" spans="1:8" x14ac:dyDescent="0.25">
      <c r="A522" s="182">
        <v>518</v>
      </c>
      <c r="B522" s="182"/>
      <c r="C522" s="182"/>
      <c r="D522" s="182"/>
      <c r="E522" s="182"/>
      <c r="F522" s="182"/>
      <c r="G522" s="182"/>
      <c r="H522" s="182"/>
    </row>
    <row r="523" spans="1:8" x14ac:dyDescent="0.25">
      <c r="A523" s="182">
        <v>519</v>
      </c>
      <c r="B523" s="182"/>
      <c r="C523" s="182"/>
      <c r="D523" s="182"/>
      <c r="E523" s="182"/>
      <c r="F523" s="182"/>
      <c r="G523" s="182"/>
      <c r="H523" s="182"/>
    </row>
    <row r="524" spans="1:8" x14ac:dyDescent="0.25">
      <c r="A524" s="182">
        <v>520</v>
      </c>
      <c r="B524" s="182"/>
      <c r="C524" s="182"/>
      <c r="D524" s="182"/>
      <c r="E524" s="182"/>
      <c r="F524" s="182"/>
      <c r="G524" s="182"/>
      <c r="H524" s="182"/>
    </row>
    <row r="525" spans="1:8" x14ac:dyDescent="0.25">
      <c r="A525" s="182">
        <v>521</v>
      </c>
      <c r="B525" s="182"/>
      <c r="C525" s="182"/>
      <c r="D525" s="182"/>
      <c r="E525" s="182"/>
      <c r="F525" s="182"/>
      <c r="G525" s="182"/>
      <c r="H525" s="182"/>
    </row>
    <row r="526" spans="1:8" x14ac:dyDescent="0.25">
      <c r="A526" s="182">
        <v>522</v>
      </c>
      <c r="B526" s="182"/>
      <c r="C526" s="182"/>
      <c r="D526" s="182"/>
      <c r="E526" s="182"/>
      <c r="F526" s="182"/>
      <c r="G526" s="182"/>
      <c r="H526" s="182"/>
    </row>
    <row r="527" spans="1:8" x14ac:dyDescent="0.25">
      <c r="A527" s="182">
        <v>523</v>
      </c>
      <c r="B527" s="182"/>
      <c r="C527" s="182"/>
      <c r="D527" s="182"/>
      <c r="E527" s="182"/>
      <c r="F527" s="182"/>
      <c r="G527" s="182"/>
      <c r="H527" s="182"/>
    </row>
    <row r="528" spans="1:8" x14ac:dyDescent="0.25">
      <c r="A528" s="182">
        <v>524</v>
      </c>
      <c r="B528" s="182"/>
      <c r="C528" s="182"/>
      <c r="D528" s="182"/>
      <c r="E528" s="182"/>
      <c r="F528" s="182"/>
      <c r="G528" s="182"/>
      <c r="H528" s="182"/>
    </row>
    <row r="529" spans="1:8" x14ac:dyDescent="0.25">
      <c r="A529" s="182">
        <v>525</v>
      </c>
      <c r="B529" s="182"/>
      <c r="C529" s="182"/>
      <c r="D529" s="182"/>
      <c r="E529" s="182"/>
      <c r="F529" s="182"/>
      <c r="G529" s="182"/>
      <c r="H529" s="182"/>
    </row>
    <row r="530" spans="1:8" x14ac:dyDescent="0.25">
      <c r="A530" s="182">
        <v>526</v>
      </c>
      <c r="B530" s="182"/>
      <c r="C530" s="182"/>
      <c r="D530" s="182"/>
      <c r="E530" s="182"/>
      <c r="F530" s="182"/>
      <c r="G530" s="182"/>
      <c r="H530" s="182"/>
    </row>
    <row r="531" spans="1:8" x14ac:dyDescent="0.25">
      <c r="A531" s="182">
        <v>527</v>
      </c>
      <c r="B531" s="182"/>
      <c r="C531" s="182"/>
      <c r="D531" s="182"/>
      <c r="E531" s="182"/>
      <c r="F531" s="182"/>
      <c r="G531" s="182"/>
      <c r="H531" s="182"/>
    </row>
    <row r="532" spans="1:8" x14ac:dyDescent="0.25">
      <c r="A532" s="182">
        <v>528</v>
      </c>
      <c r="B532" s="182"/>
      <c r="C532" s="182"/>
      <c r="D532" s="182"/>
      <c r="E532" s="182"/>
      <c r="F532" s="182"/>
      <c r="G532" s="182"/>
      <c r="H532" s="182"/>
    </row>
    <row r="533" spans="1:8" x14ac:dyDescent="0.25">
      <c r="A533" s="182">
        <v>529</v>
      </c>
      <c r="B533" s="182"/>
      <c r="C533" s="182"/>
      <c r="D533" s="182"/>
      <c r="E533" s="182"/>
      <c r="F533" s="182"/>
      <c r="G533" s="182"/>
      <c r="H533" s="182"/>
    </row>
    <row r="534" spans="1:8" x14ac:dyDescent="0.25">
      <c r="A534" s="182">
        <v>530</v>
      </c>
      <c r="B534" s="182"/>
      <c r="C534" s="182"/>
      <c r="D534" s="182"/>
      <c r="E534" s="182"/>
      <c r="F534" s="182"/>
      <c r="G534" s="182"/>
      <c r="H534" s="182"/>
    </row>
    <row r="535" spans="1:8" x14ac:dyDescent="0.25">
      <c r="A535" s="182">
        <v>531</v>
      </c>
      <c r="B535" s="182"/>
      <c r="C535" s="182"/>
      <c r="D535" s="182"/>
      <c r="E535" s="182"/>
      <c r="F535" s="182"/>
      <c r="G535" s="182"/>
      <c r="H535" s="182"/>
    </row>
    <row r="536" spans="1:8" x14ac:dyDescent="0.25">
      <c r="A536" s="182">
        <v>532</v>
      </c>
      <c r="B536" s="182"/>
      <c r="C536" s="182"/>
      <c r="D536" s="182"/>
      <c r="E536" s="182"/>
      <c r="F536" s="182"/>
      <c r="G536" s="182"/>
      <c r="H536" s="182"/>
    </row>
    <row r="537" spans="1:8" x14ac:dyDescent="0.25">
      <c r="A537" s="182">
        <v>533</v>
      </c>
      <c r="B537" s="182"/>
      <c r="C537" s="182"/>
      <c r="D537" s="182"/>
      <c r="E537" s="182"/>
      <c r="F537" s="182"/>
      <c r="G537" s="182"/>
      <c r="H537" s="182"/>
    </row>
    <row r="538" spans="1:8" x14ac:dyDescent="0.25">
      <c r="A538" s="182">
        <v>534</v>
      </c>
      <c r="B538" s="182"/>
      <c r="C538" s="182"/>
      <c r="D538" s="182"/>
      <c r="E538" s="182"/>
      <c r="F538" s="182"/>
      <c r="G538" s="182"/>
      <c r="H538" s="182"/>
    </row>
    <row r="539" spans="1:8" x14ac:dyDescent="0.25">
      <c r="A539" s="182">
        <v>535</v>
      </c>
      <c r="B539" s="182"/>
      <c r="C539" s="182"/>
      <c r="D539" s="182"/>
      <c r="E539" s="182"/>
      <c r="F539" s="182"/>
      <c r="G539" s="182"/>
      <c r="H539" s="182"/>
    </row>
    <row r="540" spans="1:8" x14ac:dyDescent="0.25">
      <c r="A540" s="182">
        <v>536</v>
      </c>
      <c r="B540" s="182"/>
      <c r="C540" s="182"/>
      <c r="D540" s="182"/>
      <c r="E540" s="182"/>
      <c r="F540" s="182"/>
      <c r="G540" s="182"/>
      <c r="H540" s="182"/>
    </row>
    <row r="541" spans="1:8" x14ac:dyDescent="0.25">
      <c r="A541" s="182">
        <v>537</v>
      </c>
      <c r="B541" s="182"/>
      <c r="C541" s="182"/>
      <c r="D541" s="182"/>
      <c r="E541" s="182"/>
      <c r="F541" s="182"/>
      <c r="G541" s="182"/>
      <c r="H541" s="182"/>
    </row>
    <row r="542" spans="1:8" x14ac:dyDescent="0.25">
      <c r="A542" s="182">
        <v>538</v>
      </c>
      <c r="B542" s="182"/>
      <c r="C542" s="182"/>
      <c r="D542" s="182"/>
      <c r="E542" s="182"/>
      <c r="F542" s="182"/>
      <c r="G542" s="182"/>
      <c r="H542" s="182"/>
    </row>
    <row r="543" spans="1:8" x14ac:dyDescent="0.25">
      <c r="A543" s="182">
        <v>539</v>
      </c>
      <c r="B543" s="182"/>
      <c r="C543" s="182"/>
      <c r="D543" s="182"/>
      <c r="E543" s="182"/>
      <c r="F543" s="182"/>
      <c r="G543" s="182"/>
      <c r="H543" s="182"/>
    </row>
    <row r="544" spans="1:8" x14ac:dyDescent="0.25">
      <c r="A544" s="182">
        <v>540</v>
      </c>
      <c r="B544" s="182"/>
      <c r="C544" s="182"/>
      <c r="D544" s="182"/>
      <c r="E544" s="182"/>
      <c r="F544" s="182"/>
      <c r="G544" s="182"/>
      <c r="H544" s="182"/>
    </row>
    <row r="545" spans="1:8" x14ac:dyDescent="0.25">
      <c r="A545" s="182">
        <v>541</v>
      </c>
      <c r="B545" s="182"/>
      <c r="C545" s="182"/>
      <c r="D545" s="182"/>
      <c r="E545" s="182"/>
      <c r="F545" s="182"/>
      <c r="G545" s="182"/>
      <c r="H545" s="182"/>
    </row>
    <row r="546" spans="1:8" x14ac:dyDescent="0.25">
      <c r="A546" s="182">
        <v>542</v>
      </c>
      <c r="B546" s="182"/>
      <c r="C546" s="182"/>
      <c r="D546" s="182"/>
      <c r="E546" s="182"/>
      <c r="F546" s="182"/>
      <c r="G546" s="182"/>
      <c r="H546" s="182"/>
    </row>
    <row r="547" spans="1:8" x14ac:dyDescent="0.25">
      <c r="A547" s="182">
        <v>543</v>
      </c>
      <c r="B547" s="182"/>
      <c r="C547" s="182"/>
      <c r="D547" s="182"/>
      <c r="E547" s="182"/>
      <c r="F547" s="182"/>
      <c r="G547" s="182"/>
      <c r="H547" s="182"/>
    </row>
    <row r="548" spans="1:8" x14ac:dyDescent="0.25">
      <c r="A548" s="182">
        <v>544</v>
      </c>
      <c r="B548" s="182"/>
      <c r="C548" s="182"/>
      <c r="D548" s="182"/>
      <c r="E548" s="182"/>
      <c r="F548" s="182"/>
      <c r="G548" s="182"/>
      <c r="H548" s="182"/>
    </row>
    <row r="549" spans="1:8" x14ac:dyDescent="0.25">
      <c r="A549" s="182">
        <v>545</v>
      </c>
      <c r="B549" s="182"/>
      <c r="C549" s="182"/>
      <c r="D549" s="182"/>
      <c r="E549" s="182"/>
      <c r="F549" s="182"/>
      <c r="G549" s="182"/>
      <c r="H549" s="182"/>
    </row>
    <row r="550" spans="1:8" x14ac:dyDescent="0.25">
      <c r="A550" s="182">
        <v>546</v>
      </c>
      <c r="B550" s="182"/>
      <c r="C550" s="182"/>
      <c r="D550" s="182"/>
      <c r="E550" s="182"/>
      <c r="F550" s="182"/>
      <c r="G550" s="182"/>
      <c r="H550" s="182"/>
    </row>
    <row r="551" spans="1:8" x14ac:dyDescent="0.25">
      <c r="A551" s="182">
        <v>547</v>
      </c>
      <c r="B551" s="182"/>
      <c r="C551" s="182"/>
      <c r="D551" s="182"/>
      <c r="E551" s="182"/>
      <c r="F551" s="182"/>
      <c r="G551" s="182"/>
      <c r="H551" s="182"/>
    </row>
    <row r="552" spans="1:8" x14ac:dyDescent="0.25">
      <c r="A552" s="182">
        <v>548</v>
      </c>
      <c r="B552" s="182"/>
      <c r="C552" s="182"/>
      <c r="D552" s="182"/>
      <c r="E552" s="182"/>
      <c r="F552" s="182"/>
      <c r="G552" s="182"/>
      <c r="H552" s="182"/>
    </row>
    <row r="553" spans="1:8" x14ac:dyDescent="0.25">
      <c r="A553" s="182">
        <v>549</v>
      </c>
      <c r="B553" s="182"/>
      <c r="C553" s="182"/>
      <c r="D553" s="182"/>
      <c r="E553" s="182"/>
      <c r="F553" s="182"/>
      <c r="G553" s="182"/>
      <c r="H553" s="182"/>
    </row>
    <row r="554" spans="1:8" x14ac:dyDescent="0.25">
      <c r="A554" s="182">
        <v>550</v>
      </c>
      <c r="B554" s="182"/>
      <c r="C554" s="182"/>
      <c r="D554" s="182"/>
      <c r="E554" s="182"/>
      <c r="F554" s="182"/>
      <c r="G554" s="182"/>
      <c r="H554" s="182"/>
    </row>
    <row r="555" spans="1:8" x14ac:dyDescent="0.25">
      <c r="A555" s="182">
        <v>551</v>
      </c>
      <c r="B555" s="182"/>
      <c r="C555" s="182"/>
      <c r="D555" s="182"/>
      <c r="E555" s="182"/>
      <c r="F555" s="182"/>
      <c r="G555" s="182"/>
      <c r="H555" s="182"/>
    </row>
    <row r="556" spans="1:8" x14ac:dyDescent="0.25">
      <c r="A556" s="182">
        <v>552</v>
      </c>
      <c r="B556" s="182"/>
      <c r="C556" s="182"/>
      <c r="D556" s="182"/>
      <c r="E556" s="182"/>
      <c r="F556" s="182"/>
      <c r="G556" s="182"/>
      <c r="H556" s="182"/>
    </row>
    <row r="557" spans="1:8" x14ac:dyDescent="0.25">
      <c r="A557" s="182">
        <v>553</v>
      </c>
      <c r="B557" s="182"/>
      <c r="C557" s="182"/>
      <c r="D557" s="182"/>
      <c r="E557" s="182"/>
      <c r="F557" s="182"/>
      <c r="G557" s="182"/>
      <c r="H557" s="182"/>
    </row>
    <row r="558" spans="1:8" x14ac:dyDescent="0.25">
      <c r="A558" s="182">
        <v>554</v>
      </c>
      <c r="B558" s="182"/>
      <c r="C558" s="182"/>
      <c r="D558" s="182"/>
      <c r="E558" s="182"/>
      <c r="F558" s="182"/>
      <c r="G558" s="182"/>
      <c r="H558" s="182"/>
    </row>
    <row r="559" spans="1:8" x14ac:dyDescent="0.25">
      <c r="A559" s="182">
        <v>555</v>
      </c>
      <c r="B559" s="182"/>
      <c r="C559" s="182"/>
      <c r="D559" s="182"/>
      <c r="E559" s="182"/>
      <c r="F559" s="182"/>
      <c r="G559" s="182"/>
      <c r="H559" s="182"/>
    </row>
    <row r="560" spans="1:8" x14ac:dyDescent="0.25">
      <c r="A560" s="182">
        <v>556</v>
      </c>
      <c r="B560" s="182"/>
      <c r="C560" s="182"/>
      <c r="D560" s="182"/>
      <c r="E560" s="182"/>
      <c r="F560" s="182"/>
      <c r="G560" s="182"/>
      <c r="H560" s="182"/>
    </row>
    <row r="561" spans="1:8" x14ac:dyDescent="0.25">
      <c r="A561" s="182">
        <v>557</v>
      </c>
      <c r="B561" s="182"/>
      <c r="C561" s="182"/>
      <c r="D561" s="182"/>
      <c r="E561" s="182"/>
      <c r="F561" s="182"/>
      <c r="G561" s="182"/>
      <c r="H561" s="182"/>
    </row>
    <row r="562" spans="1:8" x14ac:dyDescent="0.25">
      <c r="A562" s="182">
        <v>558</v>
      </c>
      <c r="B562" s="182"/>
      <c r="C562" s="182"/>
      <c r="D562" s="182"/>
      <c r="E562" s="182"/>
      <c r="F562" s="182"/>
      <c r="G562" s="182"/>
      <c r="H562" s="182"/>
    </row>
    <row r="563" spans="1:8" x14ac:dyDescent="0.25">
      <c r="A563" s="182">
        <v>559</v>
      </c>
      <c r="B563" s="182"/>
      <c r="C563" s="182"/>
      <c r="D563" s="182"/>
      <c r="E563" s="182"/>
      <c r="F563" s="182"/>
      <c r="G563" s="182"/>
      <c r="H563" s="182"/>
    </row>
    <row r="564" spans="1:8" x14ac:dyDescent="0.25">
      <c r="A564" s="182">
        <v>560</v>
      </c>
      <c r="B564" s="182"/>
      <c r="C564" s="182"/>
      <c r="D564" s="182"/>
      <c r="E564" s="182"/>
      <c r="F564" s="182"/>
      <c r="G564" s="182"/>
      <c r="H564" s="182"/>
    </row>
    <row r="565" spans="1:8" x14ac:dyDescent="0.25">
      <c r="A565" s="182">
        <v>561</v>
      </c>
      <c r="B565" s="182"/>
      <c r="C565" s="182"/>
      <c r="D565" s="182"/>
      <c r="E565" s="182"/>
      <c r="F565" s="182"/>
      <c r="G565" s="182"/>
      <c r="H565" s="182"/>
    </row>
    <row r="566" spans="1:8" x14ac:dyDescent="0.25">
      <c r="A566" s="182">
        <v>562</v>
      </c>
      <c r="B566" s="182"/>
      <c r="C566" s="182"/>
      <c r="D566" s="182"/>
      <c r="E566" s="182"/>
      <c r="F566" s="182"/>
      <c r="G566" s="182"/>
      <c r="H566" s="182"/>
    </row>
    <row r="567" spans="1:8" x14ac:dyDescent="0.25">
      <c r="A567" s="182">
        <v>563</v>
      </c>
      <c r="B567" s="182"/>
      <c r="C567" s="182"/>
      <c r="D567" s="182"/>
      <c r="E567" s="182"/>
      <c r="F567" s="182"/>
      <c r="G567" s="182"/>
      <c r="H567" s="182"/>
    </row>
    <row r="568" spans="1:8" x14ac:dyDescent="0.25">
      <c r="A568" s="182">
        <v>564</v>
      </c>
      <c r="B568" s="182"/>
      <c r="C568" s="182"/>
      <c r="D568" s="182"/>
      <c r="E568" s="182"/>
      <c r="F568" s="182"/>
      <c r="G568" s="182"/>
      <c r="H568" s="182"/>
    </row>
    <row r="569" spans="1:8" x14ac:dyDescent="0.25">
      <c r="A569" s="182">
        <v>565</v>
      </c>
      <c r="B569" s="182"/>
      <c r="C569" s="182"/>
      <c r="D569" s="182"/>
      <c r="E569" s="182"/>
      <c r="F569" s="182"/>
      <c r="G569" s="182"/>
      <c r="H569" s="182"/>
    </row>
    <row r="570" spans="1:8" x14ac:dyDescent="0.25">
      <c r="A570" s="182">
        <v>566</v>
      </c>
      <c r="B570" s="182"/>
      <c r="C570" s="182"/>
      <c r="D570" s="182"/>
      <c r="E570" s="182"/>
      <c r="F570" s="182"/>
      <c r="G570" s="182"/>
      <c r="H570" s="182"/>
    </row>
    <row r="571" spans="1:8" x14ac:dyDescent="0.25">
      <c r="A571" s="182">
        <v>567</v>
      </c>
      <c r="B571" s="182"/>
      <c r="C571" s="182"/>
      <c r="D571" s="182"/>
      <c r="E571" s="182"/>
      <c r="F571" s="182"/>
      <c r="G571" s="182"/>
      <c r="H571" s="182"/>
    </row>
    <row r="572" spans="1:8" x14ac:dyDescent="0.25">
      <c r="A572" s="182">
        <v>568</v>
      </c>
      <c r="B572" s="182"/>
      <c r="C572" s="182"/>
      <c r="D572" s="182"/>
      <c r="E572" s="182"/>
      <c r="F572" s="182"/>
      <c r="G572" s="182"/>
      <c r="H572" s="182"/>
    </row>
    <row r="573" spans="1:8" x14ac:dyDescent="0.25">
      <c r="A573" s="182">
        <v>569</v>
      </c>
      <c r="B573" s="182"/>
      <c r="C573" s="182"/>
      <c r="D573" s="182"/>
      <c r="E573" s="182"/>
      <c r="F573" s="182"/>
      <c r="G573" s="182"/>
      <c r="H573" s="182"/>
    </row>
    <row r="574" spans="1:8" x14ac:dyDescent="0.25">
      <c r="A574" s="182">
        <v>570</v>
      </c>
      <c r="B574" s="182"/>
      <c r="C574" s="182"/>
      <c r="D574" s="182"/>
      <c r="E574" s="182"/>
      <c r="F574" s="182"/>
      <c r="G574" s="182"/>
      <c r="H574" s="182"/>
    </row>
    <row r="575" spans="1:8" x14ac:dyDescent="0.25">
      <c r="A575" s="182">
        <v>571</v>
      </c>
      <c r="B575" s="182"/>
      <c r="C575" s="182"/>
      <c r="D575" s="182"/>
      <c r="E575" s="182"/>
      <c r="F575" s="182"/>
      <c r="G575" s="182"/>
      <c r="H575" s="182"/>
    </row>
    <row r="576" spans="1:8" x14ac:dyDescent="0.25">
      <c r="A576" s="182">
        <v>572</v>
      </c>
      <c r="B576" s="182"/>
      <c r="C576" s="182"/>
      <c r="D576" s="182"/>
      <c r="E576" s="182"/>
      <c r="F576" s="182"/>
      <c r="G576" s="182"/>
      <c r="H576" s="182"/>
    </row>
    <row r="577" spans="1:8" x14ac:dyDescent="0.25">
      <c r="A577" s="182">
        <v>573</v>
      </c>
      <c r="B577" s="182"/>
      <c r="C577" s="182"/>
      <c r="D577" s="182"/>
      <c r="E577" s="182"/>
      <c r="F577" s="182"/>
      <c r="G577" s="182"/>
      <c r="H577" s="182"/>
    </row>
    <row r="578" spans="1:8" x14ac:dyDescent="0.25">
      <c r="A578" s="182">
        <v>574</v>
      </c>
      <c r="B578" s="182"/>
      <c r="C578" s="182"/>
      <c r="D578" s="182"/>
      <c r="E578" s="182"/>
      <c r="F578" s="182"/>
      <c r="G578" s="182"/>
      <c r="H578" s="182"/>
    </row>
    <row r="579" spans="1:8" x14ac:dyDescent="0.25">
      <c r="A579" s="182">
        <v>575</v>
      </c>
      <c r="B579" s="182"/>
      <c r="C579" s="182"/>
      <c r="D579" s="182"/>
      <c r="E579" s="182"/>
      <c r="F579" s="182"/>
      <c r="G579" s="182"/>
      <c r="H579" s="182"/>
    </row>
    <row r="580" spans="1:8" x14ac:dyDescent="0.25">
      <c r="A580" s="182">
        <v>576</v>
      </c>
      <c r="B580" s="182"/>
      <c r="C580" s="182"/>
      <c r="D580" s="182"/>
      <c r="E580" s="182"/>
      <c r="F580" s="182"/>
      <c r="G580" s="182"/>
      <c r="H580" s="182"/>
    </row>
    <row r="581" spans="1:8" x14ac:dyDescent="0.25">
      <c r="A581" s="182">
        <v>577</v>
      </c>
      <c r="B581" s="182"/>
      <c r="C581" s="182"/>
      <c r="D581" s="182"/>
      <c r="E581" s="182"/>
      <c r="F581" s="182"/>
      <c r="G581" s="182"/>
      <c r="H581" s="182"/>
    </row>
    <row r="582" spans="1:8" x14ac:dyDescent="0.25">
      <c r="A582" s="182">
        <v>578</v>
      </c>
      <c r="B582" s="182"/>
      <c r="C582" s="182"/>
      <c r="D582" s="182"/>
      <c r="E582" s="182"/>
      <c r="F582" s="182"/>
      <c r="G582" s="182"/>
      <c r="H582" s="182"/>
    </row>
    <row r="583" spans="1:8" x14ac:dyDescent="0.25">
      <c r="A583" s="182">
        <v>579</v>
      </c>
      <c r="B583" s="182"/>
      <c r="C583" s="182"/>
      <c r="D583" s="182"/>
      <c r="E583" s="182"/>
      <c r="F583" s="182"/>
      <c r="G583" s="182"/>
      <c r="H583" s="182"/>
    </row>
    <row r="584" spans="1:8" x14ac:dyDescent="0.25">
      <c r="A584" s="182">
        <v>580</v>
      </c>
      <c r="B584" s="182"/>
      <c r="C584" s="182"/>
      <c r="D584" s="182"/>
      <c r="E584" s="182"/>
      <c r="F584" s="182"/>
      <c r="G584" s="182"/>
      <c r="H584" s="182"/>
    </row>
    <row r="585" spans="1:8" x14ac:dyDescent="0.25">
      <c r="A585" s="182">
        <v>581</v>
      </c>
      <c r="B585" s="182"/>
      <c r="C585" s="182"/>
      <c r="D585" s="182"/>
      <c r="E585" s="182"/>
      <c r="F585" s="182"/>
      <c r="G585" s="182"/>
      <c r="H585" s="182"/>
    </row>
    <row r="586" spans="1:8" x14ac:dyDescent="0.25">
      <c r="A586" s="182">
        <v>582</v>
      </c>
      <c r="B586" s="182"/>
      <c r="C586" s="182"/>
      <c r="D586" s="182"/>
      <c r="E586" s="182"/>
      <c r="F586" s="182"/>
      <c r="G586" s="182"/>
      <c r="H586" s="182"/>
    </row>
    <row r="587" spans="1:8" x14ac:dyDescent="0.25">
      <c r="A587" s="182">
        <v>583</v>
      </c>
      <c r="B587" s="182"/>
      <c r="C587" s="182"/>
      <c r="D587" s="182"/>
      <c r="E587" s="182"/>
      <c r="F587" s="182"/>
      <c r="G587" s="182"/>
      <c r="H587" s="182"/>
    </row>
    <row r="588" spans="1:8" x14ac:dyDescent="0.25">
      <c r="A588" s="182">
        <v>584</v>
      </c>
      <c r="B588" s="182"/>
      <c r="C588" s="182"/>
      <c r="D588" s="182"/>
      <c r="E588" s="182"/>
      <c r="F588" s="182"/>
      <c r="G588" s="182"/>
      <c r="H588" s="182"/>
    </row>
    <row r="589" spans="1:8" x14ac:dyDescent="0.25">
      <c r="A589" s="182">
        <v>585</v>
      </c>
      <c r="B589" s="182"/>
      <c r="C589" s="182"/>
      <c r="D589" s="182"/>
      <c r="E589" s="182"/>
      <c r="F589" s="182"/>
      <c r="G589" s="182"/>
      <c r="H589" s="182"/>
    </row>
    <row r="590" spans="1:8" x14ac:dyDescent="0.25">
      <c r="A590" s="182">
        <v>586</v>
      </c>
      <c r="B590" s="182"/>
      <c r="C590" s="182"/>
      <c r="D590" s="182"/>
      <c r="E590" s="182"/>
      <c r="F590" s="182"/>
      <c r="G590" s="182"/>
      <c r="H590" s="182"/>
    </row>
    <row r="591" spans="1:8" x14ac:dyDescent="0.25">
      <c r="A591" s="182">
        <v>587</v>
      </c>
      <c r="B591" s="182"/>
      <c r="C591" s="182"/>
      <c r="D591" s="182"/>
      <c r="E591" s="182"/>
      <c r="F591" s="182"/>
      <c r="G591" s="182"/>
      <c r="H591" s="182"/>
    </row>
    <row r="592" spans="1:8" x14ac:dyDescent="0.25">
      <c r="A592" s="182">
        <v>588</v>
      </c>
      <c r="B592" s="182"/>
      <c r="C592" s="182"/>
      <c r="D592" s="182"/>
      <c r="E592" s="182"/>
      <c r="F592" s="182"/>
      <c r="G592" s="182"/>
      <c r="H592" s="182"/>
    </row>
    <row r="593" spans="1:8" x14ac:dyDescent="0.25">
      <c r="A593" s="182">
        <v>589</v>
      </c>
      <c r="B593" s="182"/>
      <c r="C593" s="182"/>
      <c r="D593" s="182"/>
      <c r="E593" s="182"/>
      <c r="F593" s="182"/>
      <c r="G593" s="182"/>
      <c r="H593" s="182"/>
    </row>
    <row r="594" spans="1:8" x14ac:dyDescent="0.25">
      <c r="A594" s="182">
        <v>590</v>
      </c>
      <c r="B594" s="182"/>
      <c r="C594" s="182"/>
      <c r="D594" s="182"/>
      <c r="E594" s="182"/>
      <c r="F594" s="182"/>
      <c r="G594" s="182"/>
      <c r="H594" s="182"/>
    </row>
    <row r="595" spans="1:8" x14ac:dyDescent="0.25">
      <c r="A595" s="182">
        <v>591</v>
      </c>
      <c r="B595" s="182"/>
      <c r="C595" s="182"/>
      <c r="D595" s="182"/>
      <c r="E595" s="182"/>
      <c r="F595" s="182"/>
      <c r="G595" s="182"/>
      <c r="H595" s="182"/>
    </row>
    <row r="596" spans="1:8" x14ac:dyDescent="0.25">
      <c r="A596" s="182">
        <v>592</v>
      </c>
      <c r="B596" s="182"/>
      <c r="C596" s="182"/>
      <c r="D596" s="182"/>
      <c r="E596" s="182"/>
      <c r="F596" s="182"/>
      <c r="G596" s="182"/>
      <c r="H596" s="182"/>
    </row>
    <row r="597" spans="1:8" x14ac:dyDescent="0.25">
      <c r="A597" s="182">
        <v>593</v>
      </c>
      <c r="B597" s="182"/>
      <c r="C597" s="182"/>
      <c r="D597" s="182"/>
      <c r="E597" s="182"/>
      <c r="F597" s="182"/>
      <c r="G597" s="182"/>
      <c r="H597" s="182"/>
    </row>
    <row r="598" spans="1:8" x14ac:dyDescent="0.25">
      <c r="A598" s="182">
        <v>594</v>
      </c>
      <c r="B598" s="182"/>
      <c r="C598" s="182"/>
      <c r="D598" s="182"/>
      <c r="E598" s="182"/>
      <c r="F598" s="182"/>
      <c r="G598" s="182"/>
      <c r="H598" s="182"/>
    </row>
    <row r="599" spans="1:8" x14ac:dyDescent="0.25">
      <c r="A599" s="182">
        <v>595</v>
      </c>
      <c r="B599" s="182"/>
      <c r="C599" s="182"/>
      <c r="D599" s="182"/>
      <c r="E599" s="182"/>
      <c r="F599" s="182"/>
      <c r="G599" s="182"/>
      <c r="H599" s="182"/>
    </row>
    <row r="600" spans="1:8" x14ac:dyDescent="0.25">
      <c r="A600" s="182">
        <v>596</v>
      </c>
      <c r="B600" s="182"/>
      <c r="C600" s="182"/>
      <c r="D600" s="182"/>
      <c r="E600" s="182"/>
      <c r="F600" s="182"/>
      <c r="G600" s="182"/>
      <c r="H600" s="182"/>
    </row>
    <row r="601" spans="1:8" x14ac:dyDescent="0.25">
      <c r="A601" s="182">
        <v>597</v>
      </c>
      <c r="B601" s="182"/>
      <c r="C601" s="182"/>
      <c r="D601" s="182"/>
      <c r="E601" s="182"/>
      <c r="F601" s="182"/>
      <c r="G601" s="182"/>
      <c r="H601" s="182"/>
    </row>
    <row r="602" spans="1:8" x14ac:dyDescent="0.25">
      <c r="A602" s="182">
        <v>598</v>
      </c>
      <c r="B602" s="182"/>
      <c r="C602" s="182"/>
      <c r="D602" s="182"/>
      <c r="E602" s="182"/>
      <c r="F602" s="182"/>
      <c r="G602" s="182"/>
      <c r="H602" s="182"/>
    </row>
    <row r="603" spans="1:8" x14ac:dyDescent="0.25">
      <c r="A603" s="182">
        <v>599</v>
      </c>
      <c r="B603" s="182"/>
      <c r="C603" s="182"/>
      <c r="D603" s="182"/>
      <c r="E603" s="182"/>
      <c r="F603" s="182"/>
      <c r="G603" s="182"/>
      <c r="H603" s="182"/>
    </row>
    <row r="604" spans="1:8" x14ac:dyDescent="0.25">
      <c r="A604" s="182">
        <v>600</v>
      </c>
      <c r="B604" s="182"/>
      <c r="C604" s="182"/>
      <c r="D604" s="182"/>
      <c r="E604" s="182"/>
      <c r="F604" s="182"/>
      <c r="G604" s="182"/>
      <c r="H604" s="182"/>
    </row>
    <row r="605" spans="1:8" x14ac:dyDescent="0.25">
      <c r="A605" s="182">
        <v>601</v>
      </c>
      <c r="B605" s="182"/>
      <c r="C605" s="182"/>
      <c r="D605" s="182"/>
      <c r="E605" s="182"/>
      <c r="F605" s="182"/>
      <c r="G605" s="182"/>
      <c r="H605" s="182"/>
    </row>
    <row r="606" spans="1:8" x14ac:dyDescent="0.25">
      <c r="A606" s="182">
        <v>602</v>
      </c>
      <c r="B606" s="182"/>
      <c r="C606" s="182"/>
      <c r="D606" s="182"/>
      <c r="E606" s="182"/>
      <c r="F606" s="182"/>
      <c r="G606" s="182"/>
      <c r="H606" s="182"/>
    </row>
    <row r="607" spans="1:8" x14ac:dyDescent="0.25">
      <c r="A607" s="182">
        <v>603</v>
      </c>
      <c r="B607" s="182"/>
      <c r="C607" s="182"/>
      <c r="D607" s="182"/>
      <c r="E607" s="182"/>
      <c r="F607" s="182"/>
      <c r="G607" s="182"/>
      <c r="H607" s="182"/>
    </row>
    <row r="608" spans="1:8" x14ac:dyDescent="0.25">
      <c r="A608" s="182">
        <v>604</v>
      </c>
      <c r="B608" s="182"/>
      <c r="C608" s="182"/>
      <c r="D608" s="182"/>
      <c r="E608" s="182"/>
      <c r="F608" s="182"/>
      <c r="G608" s="182"/>
      <c r="H608" s="182"/>
    </row>
    <row r="609" spans="1:8" x14ac:dyDescent="0.25">
      <c r="A609" s="182">
        <v>605</v>
      </c>
      <c r="B609" s="182"/>
      <c r="C609" s="182"/>
      <c r="D609" s="182"/>
      <c r="E609" s="182"/>
      <c r="F609" s="182"/>
      <c r="G609" s="182"/>
      <c r="H609" s="182"/>
    </row>
    <row r="610" spans="1:8" x14ac:dyDescent="0.25">
      <c r="A610" s="182">
        <v>606</v>
      </c>
      <c r="B610" s="182"/>
      <c r="C610" s="182"/>
      <c r="D610" s="182"/>
      <c r="E610" s="182"/>
      <c r="F610" s="182"/>
      <c r="G610" s="182"/>
      <c r="H610" s="182"/>
    </row>
    <row r="611" spans="1:8" x14ac:dyDescent="0.25">
      <c r="A611" s="182">
        <v>607</v>
      </c>
      <c r="B611" s="182"/>
      <c r="C611" s="182"/>
      <c r="D611" s="182"/>
      <c r="E611" s="182"/>
      <c r="F611" s="182"/>
      <c r="G611" s="182"/>
      <c r="H611" s="182"/>
    </row>
    <row r="612" spans="1:8" x14ac:dyDescent="0.25">
      <c r="A612" s="182">
        <v>608</v>
      </c>
      <c r="B612" s="182"/>
      <c r="C612" s="182"/>
      <c r="D612" s="182"/>
      <c r="E612" s="182"/>
      <c r="F612" s="182"/>
      <c r="G612" s="182"/>
      <c r="H612" s="182"/>
    </row>
    <row r="613" spans="1:8" x14ac:dyDescent="0.25">
      <c r="A613" s="182">
        <v>609</v>
      </c>
      <c r="B613" s="182"/>
      <c r="C613" s="182"/>
      <c r="D613" s="182"/>
      <c r="E613" s="182"/>
      <c r="F613" s="182"/>
      <c r="G613" s="182"/>
      <c r="H613" s="182"/>
    </row>
    <row r="614" spans="1:8" x14ac:dyDescent="0.25">
      <c r="A614" s="182">
        <v>610</v>
      </c>
      <c r="B614" s="182"/>
      <c r="C614" s="182"/>
      <c r="D614" s="182"/>
      <c r="E614" s="182"/>
      <c r="F614" s="182"/>
      <c r="G614" s="182"/>
      <c r="H614" s="182"/>
    </row>
    <row r="615" spans="1:8" x14ac:dyDescent="0.25">
      <c r="A615" s="182">
        <v>611</v>
      </c>
      <c r="B615" s="182"/>
      <c r="C615" s="182"/>
      <c r="D615" s="182"/>
      <c r="E615" s="182"/>
      <c r="F615" s="182"/>
      <c r="G615" s="182"/>
      <c r="H615" s="182"/>
    </row>
    <row r="616" spans="1:8" x14ac:dyDescent="0.25">
      <c r="A616" s="182">
        <v>612</v>
      </c>
      <c r="B616" s="182"/>
      <c r="C616" s="182"/>
      <c r="D616" s="182"/>
      <c r="E616" s="182"/>
      <c r="F616" s="182"/>
      <c r="G616" s="182"/>
      <c r="H616" s="182"/>
    </row>
    <row r="617" spans="1:8" x14ac:dyDescent="0.25">
      <c r="A617" s="182">
        <v>613</v>
      </c>
      <c r="B617" s="182"/>
      <c r="C617" s="182"/>
      <c r="D617" s="182"/>
      <c r="E617" s="182"/>
      <c r="F617" s="182"/>
      <c r="G617" s="182"/>
      <c r="H617" s="182"/>
    </row>
    <row r="618" spans="1:8" x14ac:dyDescent="0.25">
      <c r="A618" s="182">
        <v>614</v>
      </c>
      <c r="B618" s="182"/>
      <c r="C618" s="182"/>
      <c r="D618" s="182"/>
      <c r="E618" s="182"/>
      <c r="F618" s="182"/>
      <c r="G618" s="182"/>
      <c r="H618" s="182"/>
    </row>
    <row r="619" spans="1:8" x14ac:dyDescent="0.25">
      <c r="A619" s="182">
        <v>615</v>
      </c>
      <c r="B619" s="182"/>
      <c r="C619" s="182"/>
      <c r="D619" s="182"/>
      <c r="E619" s="182"/>
      <c r="F619" s="182"/>
      <c r="G619" s="182"/>
      <c r="H619" s="182"/>
    </row>
    <row r="620" spans="1:8" x14ac:dyDescent="0.25">
      <c r="A620" s="182">
        <v>616</v>
      </c>
      <c r="B620" s="182"/>
      <c r="C620" s="182"/>
      <c r="D620" s="182"/>
      <c r="E620" s="182"/>
      <c r="F620" s="182"/>
      <c r="G620" s="182"/>
      <c r="H620" s="182"/>
    </row>
    <row r="621" spans="1:8" x14ac:dyDescent="0.25">
      <c r="A621" s="182">
        <v>617</v>
      </c>
      <c r="B621" s="182"/>
      <c r="C621" s="182"/>
      <c r="D621" s="182"/>
      <c r="E621" s="182"/>
      <c r="F621" s="182"/>
      <c r="G621" s="182"/>
      <c r="H621" s="182"/>
    </row>
    <row r="622" spans="1:8" x14ac:dyDescent="0.25">
      <c r="A622" s="182">
        <v>618</v>
      </c>
      <c r="B622" s="182"/>
      <c r="C622" s="182"/>
      <c r="D622" s="182"/>
      <c r="E622" s="182"/>
      <c r="F622" s="182"/>
      <c r="G622" s="182"/>
      <c r="H622" s="182"/>
    </row>
    <row r="623" spans="1:8" x14ac:dyDescent="0.25">
      <c r="A623" s="182">
        <v>619</v>
      </c>
      <c r="B623" s="182"/>
      <c r="C623" s="182"/>
      <c r="D623" s="182"/>
      <c r="E623" s="182"/>
      <c r="F623" s="182"/>
      <c r="G623" s="182"/>
      <c r="H623" s="182"/>
    </row>
    <row r="624" spans="1:8" x14ac:dyDescent="0.25">
      <c r="A624" s="182">
        <v>620</v>
      </c>
      <c r="B624" s="182"/>
      <c r="C624" s="182"/>
      <c r="D624" s="182"/>
      <c r="E624" s="182"/>
      <c r="F624" s="182"/>
      <c r="G624" s="182"/>
      <c r="H624" s="182"/>
    </row>
    <row r="625" spans="1:8" x14ac:dyDescent="0.25">
      <c r="A625" s="182">
        <v>621</v>
      </c>
      <c r="B625" s="182"/>
      <c r="C625" s="182"/>
      <c r="D625" s="182"/>
      <c r="E625" s="182"/>
      <c r="F625" s="182"/>
      <c r="G625" s="182"/>
      <c r="H625" s="182"/>
    </row>
    <row r="626" spans="1:8" x14ac:dyDescent="0.25">
      <c r="A626" s="182">
        <v>622</v>
      </c>
      <c r="B626" s="182"/>
      <c r="C626" s="182"/>
      <c r="D626" s="182"/>
      <c r="E626" s="182"/>
      <c r="F626" s="182"/>
      <c r="G626" s="182"/>
      <c r="H626" s="182"/>
    </row>
    <row r="627" spans="1:8" x14ac:dyDescent="0.25">
      <c r="A627" s="182">
        <v>623</v>
      </c>
      <c r="B627" s="182"/>
      <c r="C627" s="182"/>
      <c r="D627" s="182"/>
      <c r="E627" s="182"/>
      <c r="F627" s="182"/>
      <c r="G627" s="182"/>
      <c r="H627" s="182"/>
    </row>
    <row r="628" spans="1:8" x14ac:dyDescent="0.25">
      <c r="A628" s="182">
        <v>624</v>
      </c>
      <c r="B628" s="182"/>
      <c r="C628" s="182"/>
      <c r="D628" s="182"/>
      <c r="E628" s="182"/>
      <c r="F628" s="182"/>
      <c r="G628" s="182"/>
      <c r="H628" s="182"/>
    </row>
    <row r="629" spans="1:8" x14ac:dyDescent="0.25">
      <c r="A629" s="182">
        <v>625</v>
      </c>
      <c r="B629" s="182"/>
      <c r="C629" s="182"/>
      <c r="D629" s="182"/>
      <c r="E629" s="182"/>
      <c r="F629" s="182"/>
      <c r="G629" s="182"/>
      <c r="H629" s="182"/>
    </row>
    <row r="630" spans="1:8" x14ac:dyDescent="0.25">
      <c r="A630" s="182">
        <v>626</v>
      </c>
      <c r="B630" s="182"/>
      <c r="C630" s="182"/>
      <c r="D630" s="182"/>
      <c r="E630" s="182"/>
      <c r="F630" s="182"/>
      <c r="G630" s="182"/>
      <c r="H630" s="182"/>
    </row>
    <row r="631" spans="1:8" x14ac:dyDescent="0.25">
      <c r="A631" s="182">
        <v>627</v>
      </c>
      <c r="B631" s="182"/>
      <c r="C631" s="182"/>
      <c r="D631" s="182"/>
      <c r="E631" s="182"/>
      <c r="F631" s="182"/>
      <c r="G631" s="182"/>
      <c r="H631" s="182"/>
    </row>
    <row r="632" spans="1:8" x14ac:dyDescent="0.25">
      <c r="A632" s="182">
        <v>628</v>
      </c>
      <c r="B632" s="182"/>
      <c r="C632" s="182"/>
      <c r="D632" s="182"/>
      <c r="E632" s="182"/>
      <c r="F632" s="182"/>
      <c r="G632" s="182"/>
      <c r="H632" s="182"/>
    </row>
    <row r="633" spans="1:8" x14ac:dyDescent="0.25">
      <c r="A633" s="182">
        <v>629</v>
      </c>
      <c r="B633" s="182"/>
      <c r="C633" s="182"/>
      <c r="D633" s="182"/>
      <c r="E633" s="182"/>
      <c r="F633" s="182"/>
      <c r="G633" s="182"/>
      <c r="H633" s="182"/>
    </row>
    <row r="634" spans="1:8" x14ac:dyDescent="0.25">
      <c r="A634" s="182">
        <v>630</v>
      </c>
      <c r="B634" s="182"/>
      <c r="C634" s="182"/>
      <c r="D634" s="182"/>
      <c r="E634" s="182"/>
      <c r="F634" s="182"/>
      <c r="G634" s="182"/>
      <c r="H634" s="182"/>
    </row>
    <row r="635" spans="1:8" x14ac:dyDescent="0.25">
      <c r="A635" s="182">
        <v>631</v>
      </c>
      <c r="B635" s="182"/>
      <c r="C635" s="182"/>
      <c r="D635" s="182"/>
      <c r="E635" s="182"/>
      <c r="F635" s="182"/>
      <c r="G635" s="182"/>
      <c r="H635" s="182"/>
    </row>
    <row r="636" spans="1:8" x14ac:dyDescent="0.25">
      <c r="A636" s="182">
        <v>632</v>
      </c>
      <c r="B636" s="182"/>
      <c r="C636" s="182"/>
      <c r="D636" s="182"/>
      <c r="E636" s="182"/>
      <c r="F636" s="182"/>
      <c r="G636" s="182"/>
      <c r="H636" s="182"/>
    </row>
    <row r="637" spans="1:8" x14ac:dyDescent="0.25">
      <c r="A637" s="182">
        <v>633</v>
      </c>
      <c r="B637" s="182"/>
      <c r="C637" s="182"/>
      <c r="D637" s="182"/>
      <c r="E637" s="182"/>
      <c r="F637" s="182"/>
      <c r="G637" s="182"/>
      <c r="H637" s="182"/>
    </row>
    <row r="638" spans="1:8" x14ac:dyDescent="0.25">
      <c r="A638" s="182">
        <v>634</v>
      </c>
      <c r="B638" s="182"/>
      <c r="C638" s="182"/>
      <c r="D638" s="182"/>
      <c r="E638" s="182"/>
      <c r="F638" s="182"/>
      <c r="G638" s="182"/>
      <c r="H638" s="182"/>
    </row>
    <row r="639" spans="1:8" x14ac:dyDescent="0.25">
      <c r="A639" s="182">
        <v>635</v>
      </c>
      <c r="B639" s="182"/>
      <c r="C639" s="182"/>
      <c r="D639" s="182"/>
      <c r="E639" s="182"/>
      <c r="F639" s="182"/>
      <c r="G639" s="182"/>
      <c r="H639" s="182"/>
    </row>
    <row r="640" spans="1:8" x14ac:dyDescent="0.25">
      <c r="A640" s="182">
        <v>636</v>
      </c>
      <c r="B640" s="182"/>
      <c r="C640" s="182"/>
      <c r="D640" s="182"/>
      <c r="E640" s="182"/>
      <c r="F640" s="182"/>
      <c r="G640" s="182"/>
      <c r="H640" s="182"/>
    </row>
    <row r="641" spans="1:8" x14ac:dyDescent="0.25">
      <c r="A641" s="182">
        <v>637</v>
      </c>
      <c r="B641" s="182"/>
      <c r="C641" s="182"/>
      <c r="D641" s="182"/>
      <c r="E641" s="182"/>
      <c r="F641" s="182"/>
      <c r="G641" s="182"/>
      <c r="H641" s="182"/>
    </row>
    <row r="642" spans="1:8" x14ac:dyDescent="0.25">
      <c r="A642" s="182">
        <v>638</v>
      </c>
      <c r="B642" s="182"/>
      <c r="C642" s="182"/>
      <c r="D642" s="182"/>
      <c r="E642" s="182"/>
      <c r="F642" s="182"/>
      <c r="G642" s="182"/>
      <c r="H642" s="182"/>
    </row>
    <row r="643" spans="1:8" x14ac:dyDescent="0.25">
      <c r="A643" s="182">
        <v>639</v>
      </c>
      <c r="B643" s="182"/>
      <c r="C643" s="182"/>
      <c r="D643" s="182"/>
      <c r="E643" s="182"/>
      <c r="F643" s="182"/>
      <c r="G643" s="182"/>
      <c r="H643" s="182"/>
    </row>
    <row r="644" spans="1:8" x14ac:dyDescent="0.25">
      <c r="A644" s="182">
        <v>640</v>
      </c>
      <c r="B644" s="182"/>
      <c r="C644" s="182"/>
      <c r="D644" s="182"/>
      <c r="E644" s="182"/>
      <c r="F644" s="182"/>
      <c r="G644" s="182"/>
      <c r="H644" s="182"/>
    </row>
    <row r="645" spans="1:8" x14ac:dyDescent="0.25">
      <c r="A645" s="182">
        <v>641</v>
      </c>
      <c r="B645" s="182"/>
      <c r="C645" s="182"/>
      <c r="D645" s="182"/>
      <c r="E645" s="182"/>
      <c r="F645" s="182"/>
      <c r="G645" s="182"/>
      <c r="H645" s="182"/>
    </row>
    <row r="646" spans="1:8" x14ac:dyDescent="0.25">
      <c r="A646" s="182">
        <v>642</v>
      </c>
      <c r="B646" s="182"/>
      <c r="C646" s="182"/>
      <c r="D646" s="182"/>
      <c r="E646" s="182"/>
      <c r="F646" s="182"/>
      <c r="G646" s="182"/>
      <c r="H646" s="182"/>
    </row>
    <row r="647" spans="1:8" x14ac:dyDescent="0.25">
      <c r="A647" s="182">
        <v>643</v>
      </c>
      <c r="B647" s="182"/>
      <c r="C647" s="182"/>
      <c r="D647" s="182"/>
      <c r="E647" s="182"/>
      <c r="F647" s="182"/>
      <c r="G647" s="182"/>
      <c r="H647" s="182"/>
    </row>
    <row r="648" spans="1:8" x14ac:dyDescent="0.25">
      <c r="A648" s="182">
        <v>644</v>
      </c>
      <c r="B648" s="182"/>
      <c r="C648" s="182"/>
      <c r="D648" s="182"/>
      <c r="E648" s="182"/>
      <c r="F648" s="182"/>
      <c r="G648" s="182"/>
      <c r="H648" s="182"/>
    </row>
    <row r="649" spans="1:8" x14ac:dyDescent="0.25">
      <c r="A649" s="182">
        <v>645</v>
      </c>
      <c r="B649" s="182"/>
      <c r="C649" s="182"/>
      <c r="D649" s="182"/>
      <c r="E649" s="182"/>
      <c r="F649" s="182"/>
      <c r="G649" s="182"/>
      <c r="H649" s="182"/>
    </row>
    <row r="650" spans="1:8" x14ac:dyDescent="0.25">
      <c r="A650" s="182">
        <v>646</v>
      </c>
      <c r="B650" s="182"/>
      <c r="C650" s="182"/>
      <c r="D650" s="182"/>
      <c r="E650" s="182"/>
      <c r="F650" s="182"/>
      <c r="G650" s="182"/>
      <c r="H650" s="182"/>
    </row>
    <row r="651" spans="1:8" x14ac:dyDescent="0.25">
      <c r="A651" s="182">
        <v>647</v>
      </c>
      <c r="B651" s="182"/>
      <c r="C651" s="182"/>
      <c r="D651" s="182"/>
      <c r="E651" s="182"/>
      <c r="F651" s="182"/>
      <c r="G651" s="182"/>
      <c r="H651" s="182"/>
    </row>
    <row r="652" spans="1:8" x14ac:dyDescent="0.25">
      <c r="A652" s="182">
        <v>648</v>
      </c>
      <c r="B652" s="182"/>
      <c r="C652" s="182"/>
      <c r="D652" s="182"/>
      <c r="E652" s="182"/>
      <c r="F652" s="182"/>
      <c r="G652" s="182"/>
      <c r="H652" s="182"/>
    </row>
    <row r="653" spans="1:8" x14ac:dyDescent="0.25">
      <c r="A653" s="182">
        <v>649</v>
      </c>
      <c r="B653" s="182"/>
      <c r="C653" s="182"/>
      <c r="D653" s="182"/>
      <c r="E653" s="182"/>
      <c r="F653" s="182"/>
      <c r="G653" s="182"/>
      <c r="H653" s="182"/>
    </row>
    <row r="654" spans="1:8" x14ac:dyDescent="0.25">
      <c r="A654" s="182">
        <v>650</v>
      </c>
      <c r="B654" s="182"/>
      <c r="C654" s="182"/>
      <c r="D654" s="182"/>
      <c r="E654" s="182"/>
      <c r="F654" s="182"/>
      <c r="G654" s="182"/>
      <c r="H654" s="182"/>
    </row>
    <row r="655" spans="1:8" x14ac:dyDescent="0.25">
      <c r="A655" s="182">
        <v>651</v>
      </c>
      <c r="B655" s="182"/>
      <c r="C655" s="182"/>
      <c r="D655" s="182"/>
      <c r="E655" s="182"/>
      <c r="F655" s="182"/>
      <c r="G655" s="182"/>
      <c r="H655" s="182"/>
    </row>
    <row r="656" spans="1:8" x14ac:dyDescent="0.25">
      <c r="A656" s="182">
        <v>652</v>
      </c>
      <c r="B656" s="182"/>
      <c r="C656" s="182"/>
      <c r="D656" s="182"/>
      <c r="E656" s="182"/>
      <c r="F656" s="182"/>
      <c r="G656" s="182"/>
      <c r="H656" s="182"/>
    </row>
    <row r="657" spans="1:8" x14ac:dyDescent="0.25">
      <c r="A657" s="182">
        <v>653</v>
      </c>
      <c r="B657" s="182"/>
      <c r="C657" s="182"/>
      <c r="D657" s="182"/>
      <c r="E657" s="182"/>
      <c r="F657" s="182"/>
      <c r="G657" s="182"/>
      <c r="H657" s="182"/>
    </row>
    <row r="658" spans="1:8" x14ac:dyDescent="0.25">
      <c r="A658" s="182">
        <v>654</v>
      </c>
      <c r="B658" s="182"/>
      <c r="C658" s="182"/>
      <c r="D658" s="182"/>
      <c r="E658" s="182"/>
      <c r="F658" s="182"/>
      <c r="G658" s="182"/>
      <c r="H658" s="182"/>
    </row>
    <row r="659" spans="1:8" x14ac:dyDescent="0.25">
      <c r="A659" s="182">
        <v>655</v>
      </c>
      <c r="B659" s="182"/>
      <c r="C659" s="182"/>
      <c r="D659" s="182"/>
      <c r="E659" s="182"/>
      <c r="F659" s="182"/>
      <c r="G659" s="182"/>
      <c r="H659" s="182"/>
    </row>
    <row r="660" spans="1:8" x14ac:dyDescent="0.25">
      <c r="A660" s="182">
        <v>656</v>
      </c>
      <c r="B660" s="182"/>
      <c r="C660" s="182"/>
      <c r="D660" s="182"/>
      <c r="E660" s="182"/>
      <c r="F660" s="182"/>
      <c r="G660" s="182"/>
      <c r="H660" s="182"/>
    </row>
    <row r="661" spans="1:8" x14ac:dyDescent="0.25">
      <c r="A661" s="182">
        <v>657</v>
      </c>
      <c r="B661" s="182"/>
      <c r="C661" s="182"/>
      <c r="D661" s="182"/>
      <c r="E661" s="182"/>
      <c r="F661" s="182"/>
      <c r="G661" s="182"/>
      <c r="H661" s="182"/>
    </row>
    <row r="662" spans="1:8" x14ac:dyDescent="0.25">
      <c r="A662" s="182">
        <v>658</v>
      </c>
      <c r="B662" s="182"/>
      <c r="C662" s="182"/>
      <c r="D662" s="182"/>
      <c r="E662" s="182"/>
      <c r="F662" s="182"/>
      <c r="G662" s="182"/>
      <c r="H662" s="182"/>
    </row>
    <row r="663" spans="1:8" x14ac:dyDescent="0.25">
      <c r="A663" s="182">
        <v>659</v>
      </c>
      <c r="B663" s="182"/>
      <c r="C663" s="182"/>
      <c r="D663" s="182"/>
      <c r="E663" s="182"/>
      <c r="F663" s="182"/>
      <c r="G663" s="182"/>
      <c r="H663" s="182"/>
    </row>
    <row r="664" spans="1:8" x14ac:dyDescent="0.25">
      <c r="A664" s="182">
        <v>660</v>
      </c>
      <c r="B664" s="182"/>
      <c r="C664" s="182"/>
      <c r="D664" s="182"/>
      <c r="E664" s="182"/>
      <c r="F664" s="182"/>
      <c r="G664" s="182"/>
      <c r="H664" s="182"/>
    </row>
    <row r="665" spans="1:8" x14ac:dyDescent="0.25">
      <c r="A665" s="182">
        <v>661</v>
      </c>
      <c r="B665" s="182"/>
      <c r="C665" s="182"/>
      <c r="D665" s="182"/>
      <c r="E665" s="182"/>
      <c r="F665" s="182"/>
      <c r="G665" s="182"/>
      <c r="H665" s="182"/>
    </row>
    <row r="666" spans="1:8" x14ac:dyDescent="0.25">
      <c r="A666" s="182">
        <v>662</v>
      </c>
      <c r="B666" s="182"/>
      <c r="C666" s="182"/>
      <c r="D666" s="182"/>
      <c r="E666" s="182"/>
      <c r="F666" s="182"/>
      <c r="G666" s="182"/>
      <c r="H666" s="182"/>
    </row>
    <row r="667" spans="1:8" x14ac:dyDescent="0.25">
      <c r="A667" s="182">
        <v>663</v>
      </c>
      <c r="B667" s="182"/>
      <c r="C667" s="182"/>
      <c r="D667" s="182"/>
      <c r="E667" s="182"/>
      <c r="F667" s="182"/>
      <c r="G667" s="182"/>
      <c r="H667" s="182"/>
    </row>
    <row r="668" spans="1:8" x14ac:dyDescent="0.25">
      <c r="A668" s="182">
        <v>664</v>
      </c>
      <c r="B668" s="182"/>
      <c r="C668" s="182"/>
      <c r="D668" s="182"/>
      <c r="E668" s="182"/>
      <c r="F668" s="182"/>
      <c r="G668" s="182"/>
      <c r="H668" s="182"/>
    </row>
    <row r="669" spans="1:8" x14ac:dyDescent="0.25">
      <c r="A669" s="182">
        <v>665</v>
      </c>
      <c r="B669" s="182"/>
      <c r="C669" s="182"/>
      <c r="D669" s="182"/>
      <c r="E669" s="182"/>
      <c r="F669" s="182"/>
      <c r="G669" s="182"/>
      <c r="H669" s="182"/>
    </row>
    <row r="670" spans="1:8" x14ac:dyDescent="0.25">
      <c r="A670" s="182">
        <v>666</v>
      </c>
      <c r="B670" s="182"/>
      <c r="C670" s="182"/>
      <c r="D670" s="182"/>
      <c r="E670" s="182"/>
      <c r="F670" s="182"/>
      <c r="G670" s="182"/>
      <c r="H670" s="182"/>
    </row>
    <row r="671" spans="1:8" x14ac:dyDescent="0.25">
      <c r="A671" s="182">
        <v>667</v>
      </c>
      <c r="B671" s="182"/>
      <c r="C671" s="182"/>
      <c r="D671" s="182"/>
      <c r="E671" s="182"/>
      <c r="F671" s="182"/>
      <c r="G671" s="182"/>
      <c r="H671" s="182"/>
    </row>
    <row r="672" spans="1:8" x14ac:dyDescent="0.25">
      <c r="A672" s="182">
        <v>668</v>
      </c>
      <c r="B672" s="182"/>
      <c r="C672" s="182"/>
      <c r="D672" s="182"/>
      <c r="E672" s="182"/>
      <c r="F672" s="182"/>
      <c r="G672" s="182"/>
      <c r="H672" s="182"/>
    </row>
    <row r="673" spans="1:8" x14ac:dyDescent="0.25">
      <c r="A673" s="182">
        <v>669</v>
      </c>
      <c r="B673" s="182"/>
      <c r="C673" s="182"/>
      <c r="D673" s="182"/>
      <c r="E673" s="182"/>
      <c r="F673" s="182"/>
      <c r="G673" s="182"/>
      <c r="H673" s="182"/>
    </row>
    <row r="674" spans="1:8" x14ac:dyDescent="0.25">
      <c r="A674" s="182">
        <v>670</v>
      </c>
      <c r="B674" s="182"/>
      <c r="C674" s="182"/>
      <c r="D674" s="182"/>
      <c r="E674" s="182"/>
      <c r="F674" s="182"/>
      <c r="G674" s="182"/>
      <c r="H674" s="182"/>
    </row>
    <row r="675" spans="1:8" x14ac:dyDescent="0.25">
      <c r="A675" s="182">
        <v>671</v>
      </c>
      <c r="B675" s="182"/>
      <c r="C675" s="182"/>
      <c r="D675" s="182"/>
      <c r="E675" s="182"/>
      <c r="F675" s="182"/>
      <c r="G675" s="182"/>
      <c r="H675" s="182"/>
    </row>
    <row r="676" spans="1:8" x14ac:dyDescent="0.25">
      <c r="A676" s="182">
        <v>672</v>
      </c>
      <c r="B676" s="182"/>
      <c r="C676" s="182"/>
      <c r="D676" s="182"/>
      <c r="E676" s="182"/>
      <c r="F676" s="182"/>
      <c r="G676" s="182"/>
      <c r="H676" s="182"/>
    </row>
    <row r="677" spans="1:8" x14ac:dyDescent="0.25">
      <c r="A677" s="182">
        <v>673</v>
      </c>
      <c r="B677" s="182"/>
      <c r="C677" s="182"/>
      <c r="D677" s="182"/>
      <c r="E677" s="182"/>
      <c r="F677" s="182"/>
      <c r="G677" s="182"/>
      <c r="H677" s="182"/>
    </row>
    <row r="678" spans="1:8" x14ac:dyDescent="0.25">
      <c r="A678" s="182">
        <v>674</v>
      </c>
      <c r="B678" s="182"/>
      <c r="C678" s="182"/>
      <c r="D678" s="182"/>
      <c r="E678" s="182"/>
      <c r="F678" s="182"/>
      <c r="G678" s="182"/>
      <c r="H678" s="182"/>
    </row>
    <row r="679" spans="1:8" x14ac:dyDescent="0.25">
      <c r="A679" s="182">
        <v>675</v>
      </c>
      <c r="B679" s="182"/>
      <c r="C679" s="182"/>
      <c r="D679" s="182"/>
      <c r="E679" s="182"/>
      <c r="F679" s="182"/>
      <c r="G679" s="182"/>
      <c r="H679" s="182"/>
    </row>
    <row r="680" spans="1:8" x14ac:dyDescent="0.25">
      <c r="A680" s="182">
        <v>676</v>
      </c>
      <c r="B680" s="182"/>
      <c r="C680" s="182"/>
      <c r="D680" s="182"/>
      <c r="E680" s="182"/>
      <c r="F680" s="182"/>
      <c r="G680" s="182"/>
      <c r="H680" s="182"/>
    </row>
    <row r="681" spans="1:8" x14ac:dyDescent="0.25">
      <c r="A681" s="182">
        <v>677</v>
      </c>
      <c r="B681" s="182"/>
      <c r="C681" s="182"/>
      <c r="D681" s="182"/>
      <c r="E681" s="182"/>
      <c r="F681" s="182"/>
      <c r="G681" s="182"/>
      <c r="H681" s="182"/>
    </row>
    <row r="682" spans="1:8" x14ac:dyDescent="0.25">
      <c r="A682" s="182">
        <v>678</v>
      </c>
      <c r="B682" s="182"/>
      <c r="C682" s="182"/>
      <c r="D682" s="182"/>
      <c r="E682" s="182"/>
      <c r="F682" s="182"/>
      <c r="G682" s="182"/>
      <c r="H682" s="182"/>
    </row>
    <row r="683" spans="1:8" x14ac:dyDescent="0.25">
      <c r="A683" s="182">
        <v>679</v>
      </c>
      <c r="B683" s="182"/>
      <c r="C683" s="182"/>
      <c r="D683" s="182"/>
      <c r="E683" s="182"/>
      <c r="F683" s="182"/>
      <c r="G683" s="182"/>
      <c r="H683" s="182"/>
    </row>
    <row r="684" spans="1:8" x14ac:dyDescent="0.25">
      <c r="A684" s="182">
        <v>680</v>
      </c>
      <c r="B684" s="182"/>
      <c r="C684" s="182"/>
      <c r="D684" s="182"/>
      <c r="E684" s="182"/>
      <c r="F684" s="182"/>
      <c r="G684" s="182"/>
      <c r="H684" s="182"/>
    </row>
    <row r="685" spans="1:8" x14ac:dyDescent="0.25">
      <c r="A685" s="182">
        <v>681</v>
      </c>
      <c r="B685" s="182"/>
      <c r="C685" s="182"/>
      <c r="D685" s="182"/>
      <c r="E685" s="182"/>
      <c r="F685" s="182"/>
      <c r="G685" s="182"/>
      <c r="H685" s="182"/>
    </row>
    <row r="686" spans="1:8" x14ac:dyDescent="0.25">
      <c r="A686" s="182">
        <v>682</v>
      </c>
      <c r="B686" s="182"/>
      <c r="C686" s="182"/>
      <c r="D686" s="182"/>
      <c r="E686" s="182"/>
      <c r="F686" s="182"/>
      <c r="G686" s="182"/>
      <c r="H686" s="182"/>
    </row>
    <row r="687" spans="1:8" x14ac:dyDescent="0.25">
      <c r="A687" s="182">
        <v>683</v>
      </c>
      <c r="B687" s="182"/>
      <c r="C687" s="182"/>
      <c r="D687" s="182"/>
      <c r="E687" s="182"/>
      <c r="F687" s="182"/>
      <c r="G687" s="182"/>
      <c r="H687" s="182"/>
    </row>
    <row r="688" spans="1:8" x14ac:dyDescent="0.25">
      <c r="A688" s="182">
        <v>684</v>
      </c>
      <c r="B688" s="182"/>
      <c r="C688" s="182"/>
      <c r="D688" s="182"/>
      <c r="E688" s="182"/>
      <c r="F688" s="182"/>
      <c r="G688" s="182"/>
      <c r="H688" s="182"/>
    </row>
    <row r="689" spans="1:8" x14ac:dyDescent="0.25">
      <c r="A689" s="182">
        <v>685</v>
      </c>
      <c r="B689" s="182"/>
      <c r="C689" s="182"/>
      <c r="D689" s="182"/>
      <c r="E689" s="182"/>
      <c r="F689" s="182"/>
      <c r="G689" s="182"/>
      <c r="H689" s="182"/>
    </row>
    <row r="690" spans="1:8" x14ac:dyDescent="0.25">
      <c r="A690" s="182">
        <v>686</v>
      </c>
      <c r="B690" s="182"/>
      <c r="C690" s="182"/>
      <c r="D690" s="182"/>
      <c r="E690" s="182"/>
      <c r="F690" s="182"/>
      <c r="G690" s="182"/>
      <c r="H690" s="182"/>
    </row>
    <row r="691" spans="1:8" x14ac:dyDescent="0.25">
      <c r="A691" s="182">
        <v>687</v>
      </c>
      <c r="B691" s="182"/>
      <c r="C691" s="182"/>
      <c r="D691" s="182"/>
      <c r="E691" s="182"/>
      <c r="F691" s="182"/>
      <c r="G691" s="182"/>
      <c r="H691" s="182"/>
    </row>
    <row r="692" spans="1:8" x14ac:dyDescent="0.25">
      <c r="A692" s="182">
        <v>688</v>
      </c>
      <c r="B692" s="182"/>
      <c r="C692" s="182"/>
      <c r="D692" s="182"/>
      <c r="E692" s="182"/>
      <c r="F692" s="182"/>
      <c r="G692" s="182"/>
      <c r="H692" s="182"/>
    </row>
    <row r="693" spans="1:8" x14ac:dyDescent="0.25">
      <c r="A693" s="182">
        <v>689</v>
      </c>
      <c r="B693" s="182"/>
      <c r="C693" s="182"/>
      <c r="D693" s="182"/>
      <c r="E693" s="182"/>
      <c r="F693" s="182"/>
      <c r="G693" s="182"/>
      <c r="H693" s="182"/>
    </row>
    <row r="694" spans="1:8" x14ac:dyDescent="0.25">
      <c r="A694" s="182">
        <v>690</v>
      </c>
      <c r="B694" s="182"/>
      <c r="C694" s="182"/>
      <c r="D694" s="182"/>
      <c r="E694" s="182"/>
      <c r="F694" s="182"/>
      <c r="G694" s="182"/>
      <c r="H694" s="182"/>
    </row>
    <row r="695" spans="1:8" x14ac:dyDescent="0.25">
      <c r="A695" s="182">
        <v>691</v>
      </c>
      <c r="B695" s="182"/>
      <c r="C695" s="182"/>
      <c r="D695" s="182"/>
      <c r="E695" s="182"/>
      <c r="F695" s="182"/>
      <c r="G695" s="182"/>
      <c r="H695" s="182"/>
    </row>
    <row r="696" spans="1:8" x14ac:dyDescent="0.25">
      <c r="A696" s="182">
        <v>692</v>
      </c>
      <c r="B696" s="182"/>
      <c r="C696" s="182"/>
      <c r="D696" s="182"/>
      <c r="E696" s="182"/>
      <c r="F696" s="182"/>
      <c r="G696" s="182"/>
      <c r="H696" s="182"/>
    </row>
    <row r="697" spans="1:8" x14ac:dyDescent="0.25">
      <c r="A697" s="182">
        <v>693</v>
      </c>
      <c r="B697" s="182"/>
      <c r="C697" s="182"/>
      <c r="D697" s="182"/>
      <c r="E697" s="182"/>
      <c r="F697" s="182"/>
      <c r="G697" s="182"/>
      <c r="H697" s="182"/>
    </row>
    <row r="698" spans="1:8" x14ac:dyDescent="0.25">
      <c r="A698" s="182">
        <v>694</v>
      </c>
      <c r="B698" s="182"/>
      <c r="C698" s="182"/>
      <c r="D698" s="182"/>
      <c r="E698" s="182"/>
      <c r="F698" s="182"/>
      <c r="G698" s="182"/>
      <c r="H698" s="182"/>
    </row>
    <row r="699" spans="1:8" x14ac:dyDescent="0.25">
      <c r="A699" s="182">
        <v>695</v>
      </c>
      <c r="B699" s="182"/>
      <c r="C699" s="182"/>
      <c r="D699" s="182"/>
      <c r="E699" s="182"/>
      <c r="F699" s="182"/>
      <c r="G699" s="182"/>
      <c r="H699" s="182"/>
    </row>
    <row r="700" spans="1:8" x14ac:dyDescent="0.25">
      <c r="A700" s="182">
        <v>696</v>
      </c>
      <c r="B700" s="182"/>
      <c r="C700" s="182"/>
      <c r="D700" s="182"/>
      <c r="E700" s="182"/>
      <c r="F700" s="182"/>
      <c r="G700" s="182"/>
      <c r="H700" s="182"/>
    </row>
    <row r="701" spans="1:8" x14ac:dyDescent="0.25">
      <c r="A701" s="182">
        <v>697</v>
      </c>
      <c r="B701" s="182"/>
      <c r="C701" s="182"/>
      <c r="D701" s="182"/>
      <c r="E701" s="182"/>
      <c r="F701" s="182"/>
      <c r="G701" s="182"/>
      <c r="H701" s="182"/>
    </row>
    <row r="702" spans="1:8" x14ac:dyDescent="0.25">
      <c r="A702" s="182">
        <v>698</v>
      </c>
      <c r="B702" s="182"/>
      <c r="C702" s="182"/>
      <c r="D702" s="182"/>
      <c r="E702" s="182"/>
      <c r="F702" s="182"/>
      <c r="G702" s="182"/>
      <c r="H702" s="182"/>
    </row>
    <row r="703" spans="1:8" x14ac:dyDescent="0.25">
      <c r="A703" s="182">
        <v>699</v>
      </c>
      <c r="B703" s="182"/>
      <c r="C703" s="182"/>
      <c r="D703" s="182"/>
      <c r="E703" s="182"/>
      <c r="F703" s="182"/>
      <c r="G703" s="182"/>
      <c r="H703" s="182"/>
    </row>
    <row r="704" spans="1:8" x14ac:dyDescent="0.25">
      <c r="A704" s="182">
        <v>700</v>
      </c>
      <c r="B704" s="182"/>
      <c r="C704" s="182"/>
      <c r="D704" s="182"/>
      <c r="E704" s="182"/>
      <c r="F704" s="182"/>
      <c r="G704" s="182"/>
      <c r="H704" s="182"/>
    </row>
    <row r="705" spans="1:8" x14ac:dyDescent="0.25">
      <c r="A705" s="182">
        <v>701</v>
      </c>
      <c r="B705" s="182"/>
      <c r="C705" s="182"/>
      <c r="D705" s="182"/>
      <c r="E705" s="182"/>
      <c r="F705" s="182"/>
      <c r="G705" s="182"/>
      <c r="H705" s="182"/>
    </row>
    <row r="706" spans="1:8" x14ac:dyDescent="0.25">
      <c r="A706" s="182">
        <v>702</v>
      </c>
      <c r="B706" s="182"/>
      <c r="C706" s="182"/>
      <c r="D706" s="182"/>
      <c r="E706" s="182"/>
      <c r="F706" s="182"/>
      <c r="G706" s="182"/>
      <c r="H706" s="182"/>
    </row>
    <row r="707" spans="1:8" x14ac:dyDescent="0.25">
      <c r="A707" s="182">
        <v>703</v>
      </c>
      <c r="B707" s="182"/>
      <c r="C707" s="182"/>
      <c r="D707" s="182"/>
      <c r="E707" s="182"/>
      <c r="F707" s="182"/>
      <c r="G707" s="182"/>
      <c r="H707" s="182"/>
    </row>
    <row r="708" spans="1:8" x14ac:dyDescent="0.25">
      <c r="A708" s="182">
        <v>704</v>
      </c>
      <c r="B708" s="182"/>
      <c r="C708" s="182"/>
      <c r="D708" s="182"/>
      <c r="E708" s="182"/>
      <c r="F708" s="182"/>
      <c r="G708" s="182"/>
      <c r="H708" s="182"/>
    </row>
    <row r="709" spans="1:8" x14ac:dyDescent="0.25">
      <c r="A709" s="182">
        <v>705</v>
      </c>
      <c r="B709" s="182"/>
      <c r="C709" s="182"/>
      <c r="D709" s="182"/>
      <c r="E709" s="182"/>
      <c r="F709" s="182"/>
      <c r="G709" s="182"/>
      <c r="H709" s="182"/>
    </row>
    <row r="710" spans="1:8" x14ac:dyDescent="0.25">
      <c r="A710" s="182">
        <v>706</v>
      </c>
      <c r="B710" s="182"/>
      <c r="C710" s="182"/>
      <c r="D710" s="182"/>
      <c r="E710" s="182"/>
      <c r="F710" s="182"/>
      <c r="G710" s="182"/>
      <c r="H710" s="182"/>
    </row>
    <row r="711" spans="1:8" x14ac:dyDescent="0.25">
      <c r="A711" s="182">
        <v>707</v>
      </c>
      <c r="B711" s="182"/>
      <c r="C711" s="182"/>
      <c r="D711" s="182"/>
      <c r="E711" s="182"/>
      <c r="F711" s="182"/>
      <c r="G711" s="182"/>
      <c r="H711" s="182"/>
    </row>
    <row r="712" spans="1:8" x14ac:dyDescent="0.25">
      <c r="A712" s="182">
        <v>708</v>
      </c>
      <c r="B712" s="182"/>
      <c r="C712" s="182"/>
      <c r="D712" s="182"/>
      <c r="E712" s="182"/>
      <c r="F712" s="182"/>
      <c r="G712" s="182"/>
      <c r="H712" s="182"/>
    </row>
    <row r="713" spans="1:8" x14ac:dyDescent="0.25">
      <c r="A713" s="182">
        <v>709</v>
      </c>
      <c r="B713" s="182"/>
      <c r="C713" s="182"/>
      <c r="D713" s="182"/>
      <c r="E713" s="182"/>
      <c r="F713" s="182"/>
      <c r="G713" s="182"/>
      <c r="H713" s="182"/>
    </row>
    <row r="714" spans="1:8" x14ac:dyDescent="0.25">
      <c r="A714" s="182">
        <v>710</v>
      </c>
      <c r="B714" s="182"/>
      <c r="C714" s="182"/>
      <c r="D714" s="182"/>
      <c r="E714" s="182"/>
      <c r="F714" s="182"/>
      <c r="G714" s="182"/>
      <c r="H714" s="182"/>
    </row>
    <row r="715" spans="1:8" x14ac:dyDescent="0.25">
      <c r="A715" s="182">
        <v>711</v>
      </c>
      <c r="B715" s="182"/>
      <c r="C715" s="182"/>
      <c r="D715" s="182"/>
      <c r="E715" s="182"/>
      <c r="F715" s="182"/>
      <c r="G715" s="182"/>
      <c r="H715" s="182"/>
    </row>
    <row r="716" spans="1:8" x14ac:dyDescent="0.25">
      <c r="A716" s="182">
        <v>712</v>
      </c>
      <c r="B716" s="182"/>
      <c r="C716" s="182"/>
      <c r="D716" s="182"/>
      <c r="E716" s="182"/>
      <c r="F716" s="182"/>
      <c r="G716" s="182"/>
      <c r="H716" s="182"/>
    </row>
    <row r="717" spans="1:8" x14ac:dyDescent="0.25">
      <c r="A717" s="182">
        <v>713</v>
      </c>
      <c r="B717" s="182"/>
      <c r="C717" s="182"/>
      <c r="D717" s="182"/>
      <c r="E717" s="182"/>
      <c r="F717" s="182"/>
      <c r="G717" s="182"/>
      <c r="H717" s="182"/>
    </row>
    <row r="718" spans="1:8" x14ac:dyDescent="0.25">
      <c r="A718" s="182">
        <v>714</v>
      </c>
      <c r="B718" s="182"/>
      <c r="C718" s="182"/>
      <c r="D718" s="182"/>
      <c r="E718" s="182"/>
      <c r="F718" s="182"/>
      <c r="G718" s="182"/>
      <c r="H718" s="182"/>
    </row>
    <row r="719" spans="1:8" x14ac:dyDescent="0.25">
      <c r="A719" s="182">
        <v>715</v>
      </c>
      <c r="B719" s="182"/>
      <c r="C719" s="182"/>
      <c r="D719" s="182"/>
      <c r="E719" s="182"/>
      <c r="F719" s="182"/>
      <c r="G719" s="182"/>
      <c r="H719" s="182"/>
    </row>
    <row r="720" spans="1:8" x14ac:dyDescent="0.25">
      <c r="A720" s="182">
        <v>716</v>
      </c>
      <c r="B720" s="182"/>
      <c r="C720" s="182"/>
      <c r="D720" s="182"/>
      <c r="E720" s="182"/>
      <c r="F720" s="182"/>
      <c r="G720" s="182"/>
      <c r="H720" s="182"/>
    </row>
    <row r="721" spans="1:8" x14ac:dyDescent="0.25">
      <c r="A721" s="182">
        <v>717</v>
      </c>
      <c r="B721" s="182"/>
      <c r="C721" s="182"/>
      <c r="D721" s="182"/>
      <c r="E721" s="182"/>
      <c r="F721" s="182"/>
      <c r="G721" s="182"/>
      <c r="H721" s="182"/>
    </row>
    <row r="722" spans="1:8" x14ac:dyDescent="0.25">
      <c r="A722" s="182">
        <v>718</v>
      </c>
      <c r="B722" s="182"/>
      <c r="C722" s="182"/>
      <c r="D722" s="182"/>
      <c r="E722" s="182"/>
      <c r="F722" s="182"/>
      <c r="G722" s="182"/>
      <c r="H722" s="182"/>
    </row>
    <row r="723" spans="1:8" x14ac:dyDescent="0.25">
      <c r="A723" s="182">
        <v>719</v>
      </c>
      <c r="B723" s="182"/>
      <c r="C723" s="182"/>
      <c r="D723" s="182"/>
      <c r="E723" s="182"/>
      <c r="F723" s="182"/>
      <c r="G723" s="182"/>
      <c r="H723" s="182"/>
    </row>
    <row r="724" spans="1:8" x14ac:dyDescent="0.25">
      <c r="A724" s="182">
        <v>720</v>
      </c>
      <c r="B724" s="182"/>
      <c r="C724" s="182"/>
      <c r="D724" s="182"/>
      <c r="E724" s="182"/>
      <c r="F724" s="182"/>
      <c r="G724" s="182"/>
      <c r="H724" s="182"/>
    </row>
    <row r="725" spans="1:8" x14ac:dyDescent="0.25">
      <c r="A725" s="182">
        <v>721</v>
      </c>
      <c r="B725" s="182"/>
      <c r="C725" s="182"/>
      <c r="D725" s="182"/>
      <c r="E725" s="182"/>
      <c r="F725" s="182"/>
      <c r="G725" s="182"/>
      <c r="H725" s="182"/>
    </row>
    <row r="726" spans="1:8" x14ac:dyDescent="0.25">
      <c r="A726" s="182">
        <v>722</v>
      </c>
      <c r="B726" s="182"/>
      <c r="C726" s="182"/>
      <c r="D726" s="182"/>
      <c r="E726" s="182"/>
      <c r="F726" s="182"/>
      <c r="G726" s="182"/>
      <c r="H726" s="182"/>
    </row>
    <row r="727" spans="1:8" x14ac:dyDescent="0.25">
      <c r="A727" s="182">
        <v>723</v>
      </c>
      <c r="B727" s="182"/>
      <c r="C727" s="182"/>
      <c r="D727" s="182"/>
      <c r="E727" s="182"/>
      <c r="F727" s="182"/>
      <c r="G727" s="182"/>
      <c r="H727" s="182"/>
    </row>
    <row r="728" spans="1:8" x14ac:dyDescent="0.25">
      <c r="A728" s="182">
        <v>724</v>
      </c>
      <c r="B728" s="182"/>
      <c r="C728" s="182"/>
      <c r="D728" s="182"/>
      <c r="E728" s="182"/>
      <c r="F728" s="182"/>
      <c r="G728" s="182"/>
      <c r="H728" s="182"/>
    </row>
    <row r="729" spans="1:8" x14ac:dyDescent="0.25">
      <c r="A729" s="182">
        <v>725</v>
      </c>
      <c r="B729" s="182"/>
      <c r="C729" s="182"/>
      <c r="D729" s="182"/>
      <c r="E729" s="182"/>
      <c r="F729" s="182"/>
      <c r="G729" s="182"/>
      <c r="H729" s="182"/>
    </row>
    <row r="730" spans="1:8" x14ac:dyDescent="0.25">
      <c r="A730" s="182">
        <v>726</v>
      </c>
      <c r="B730" s="182"/>
      <c r="C730" s="182"/>
      <c r="D730" s="182"/>
      <c r="E730" s="182"/>
      <c r="F730" s="182"/>
      <c r="G730" s="182"/>
      <c r="H730" s="182"/>
    </row>
    <row r="731" spans="1:8" x14ac:dyDescent="0.25">
      <c r="A731" s="182">
        <v>727</v>
      </c>
      <c r="B731" s="182"/>
      <c r="C731" s="182"/>
      <c r="D731" s="182"/>
      <c r="E731" s="182"/>
      <c r="F731" s="182"/>
      <c r="G731" s="182"/>
      <c r="H731" s="182"/>
    </row>
    <row r="732" spans="1:8" x14ac:dyDescent="0.25">
      <c r="A732" s="182">
        <v>728</v>
      </c>
      <c r="B732" s="182"/>
      <c r="C732" s="182"/>
      <c r="D732" s="182"/>
      <c r="E732" s="182"/>
      <c r="F732" s="182"/>
      <c r="G732" s="182"/>
      <c r="H732" s="182"/>
    </row>
    <row r="733" spans="1:8" x14ac:dyDescent="0.25">
      <c r="A733" s="182">
        <v>729</v>
      </c>
      <c r="B733" s="182"/>
      <c r="C733" s="182"/>
      <c r="D733" s="182"/>
      <c r="E733" s="182"/>
      <c r="F733" s="182"/>
      <c r="G733" s="182"/>
      <c r="H733" s="182"/>
    </row>
    <row r="734" spans="1:8" x14ac:dyDescent="0.25">
      <c r="A734" s="182">
        <v>730</v>
      </c>
      <c r="B734" s="182"/>
      <c r="C734" s="182"/>
      <c r="D734" s="182"/>
      <c r="E734" s="182"/>
      <c r="F734" s="182"/>
      <c r="G734" s="182"/>
      <c r="H734" s="182"/>
    </row>
    <row r="735" spans="1:8" x14ac:dyDescent="0.25">
      <c r="A735" s="182">
        <v>731</v>
      </c>
      <c r="B735" s="182"/>
      <c r="C735" s="182"/>
      <c r="D735" s="182"/>
      <c r="E735" s="182"/>
      <c r="F735" s="182"/>
      <c r="G735" s="182"/>
      <c r="H735" s="182"/>
    </row>
    <row r="736" spans="1:8" x14ac:dyDescent="0.25">
      <c r="A736" s="182">
        <v>732</v>
      </c>
      <c r="B736" s="182"/>
      <c r="C736" s="182"/>
      <c r="D736" s="182"/>
      <c r="E736" s="182"/>
      <c r="F736" s="182"/>
      <c r="G736" s="182"/>
      <c r="H736" s="182"/>
    </row>
    <row r="737" spans="1:8" x14ac:dyDescent="0.25">
      <c r="A737" s="182">
        <v>733</v>
      </c>
      <c r="B737" s="182"/>
      <c r="C737" s="182"/>
      <c r="D737" s="182"/>
      <c r="E737" s="182"/>
      <c r="F737" s="182"/>
      <c r="G737" s="182"/>
      <c r="H737" s="182"/>
    </row>
    <row r="738" spans="1:8" x14ac:dyDescent="0.25">
      <c r="A738" s="182">
        <v>734</v>
      </c>
      <c r="B738" s="182"/>
      <c r="C738" s="182"/>
      <c r="D738" s="182"/>
      <c r="E738" s="182"/>
      <c r="F738" s="182"/>
      <c r="G738" s="182"/>
      <c r="H738" s="182"/>
    </row>
    <row r="739" spans="1:8" x14ac:dyDescent="0.25">
      <c r="A739" s="182">
        <v>735</v>
      </c>
      <c r="B739" s="182"/>
      <c r="C739" s="182"/>
      <c r="D739" s="182"/>
      <c r="E739" s="182"/>
      <c r="F739" s="182"/>
      <c r="G739" s="182"/>
      <c r="H739" s="182"/>
    </row>
    <row r="740" spans="1:8" x14ac:dyDescent="0.25">
      <c r="A740" s="182">
        <v>736</v>
      </c>
      <c r="B740" s="182"/>
      <c r="C740" s="182"/>
      <c r="D740" s="182"/>
      <c r="E740" s="182"/>
      <c r="F740" s="182"/>
      <c r="G740" s="182"/>
      <c r="H740" s="182"/>
    </row>
    <row r="741" spans="1:8" x14ac:dyDescent="0.25">
      <c r="A741" s="182">
        <v>737</v>
      </c>
      <c r="B741" s="182"/>
      <c r="C741" s="182"/>
      <c r="D741" s="182"/>
      <c r="E741" s="182"/>
      <c r="F741" s="182"/>
      <c r="G741" s="182"/>
      <c r="H741" s="182"/>
    </row>
    <row r="742" spans="1:8" x14ac:dyDescent="0.25">
      <c r="A742" s="182">
        <v>738</v>
      </c>
      <c r="B742" s="182"/>
      <c r="C742" s="182"/>
      <c r="D742" s="182"/>
      <c r="E742" s="182"/>
      <c r="F742" s="182"/>
      <c r="G742" s="182"/>
      <c r="H742" s="182"/>
    </row>
    <row r="743" spans="1:8" x14ac:dyDescent="0.25">
      <c r="A743" s="182">
        <v>739</v>
      </c>
      <c r="B743" s="182"/>
      <c r="C743" s="182"/>
      <c r="D743" s="182"/>
      <c r="E743" s="182"/>
      <c r="F743" s="182"/>
      <c r="G743" s="182"/>
      <c r="H743" s="182"/>
    </row>
    <row r="744" spans="1:8" x14ac:dyDescent="0.25">
      <c r="A744" s="182">
        <v>740</v>
      </c>
      <c r="B744" s="182"/>
      <c r="C744" s="182"/>
      <c r="D744" s="182"/>
      <c r="E744" s="182"/>
      <c r="F744" s="182"/>
      <c r="G744" s="182"/>
      <c r="H744" s="182"/>
    </row>
    <row r="745" spans="1:8" x14ac:dyDescent="0.25">
      <c r="A745" s="182">
        <v>741</v>
      </c>
      <c r="B745" s="182"/>
      <c r="C745" s="182"/>
      <c r="D745" s="182"/>
      <c r="E745" s="182"/>
      <c r="F745" s="182"/>
      <c r="G745" s="182"/>
      <c r="H745" s="182"/>
    </row>
    <row r="746" spans="1:8" x14ac:dyDescent="0.25">
      <c r="A746" s="182">
        <v>742</v>
      </c>
      <c r="B746" s="182"/>
      <c r="C746" s="182"/>
      <c r="D746" s="182"/>
      <c r="E746" s="182"/>
      <c r="F746" s="182"/>
      <c r="G746" s="182"/>
      <c r="H746" s="182"/>
    </row>
    <row r="747" spans="1:8" x14ac:dyDescent="0.25">
      <c r="A747" s="182">
        <v>743</v>
      </c>
      <c r="B747" s="182"/>
      <c r="C747" s="182"/>
      <c r="D747" s="182"/>
      <c r="E747" s="182"/>
      <c r="F747" s="182"/>
      <c r="G747" s="182"/>
      <c r="H747" s="182"/>
    </row>
    <row r="748" spans="1:8" x14ac:dyDescent="0.25">
      <c r="A748" s="182">
        <v>744</v>
      </c>
      <c r="B748" s="182"/>
      <c r="C748" s="182"/>
      <c r="D748" s="182"/>
      <c r="E748" s="182"/>
      <c r="F748" s="182"/>
      <c r="G748" s="182"/>
      <c r="H748" s="182"/>
    </row>
    <row r="749" spans="1:8" x14ac:dyDescent="0.25">
      <c r="A749" s="182">
        <v>745</v>
      </c>
      <c r="B749" s="182"/>
      <c r="C749" s="182"/>
      <c r="D749" s="182"/>
      <c r="E749" s="182"/>
      <c r="F749" s="182"/>
      <c r="G749" s="182"/>
      <c r="H749" s="182"/>
    </row>
    <row r="750" spans="1:8" x14ac:dyDescent="0.25">
      <c r="A750" s="182">
        <v>746</v>
      </c>
      <c r="B750" s="182"/>
      <c r="C750" s="182"/>
      <c r="D750" s="182"/>
      <c r="E750" s="182"/>
      <c r="F750" s="182"/>
      <c r="G750" s="182"/>
      <c r="H750" s="182"/>
    </row>
    <row r="751" spans="1:8" x14ac:dyDescent="0.25">
      <c r="A751" s="182">
        <v>747</v>
      </c>
      <c r="B751" s="182"/>
      <c r="C751" s="182"/>
      <c r="D751" s="182"/>
      <c r="E751" s="182"/>
      <c r="F751" s="182"/>
      <c r="G751" s="182"/>
      <c r="H751" s="182"/>
    </row>
    <row r="752" spans="1:8" x14ac:dyDescent="0.25">
      <c r="A752" s="182">
        <v>748</v>
      </c>
      <c r="B752" s="182"/>
      <c r="C752" s="182"/>
      <c r="D752" s="182"/>
      <c r="E752" s="182"/>
      <c r="F752" s="182"/>
      <c r="G752" s="182"/>
      <c r="H752" s="182"/>
    </row>
    <row r="753" spans="1:8" x14ac:dyDescent="0.25">
      <c r="A753" s="182">
        <v>749</v>
      </c>
      <c r="B753" s="182"/>
      <c r="C753" s="182"/>
      <c r="D753" s="182"/>
      <c r="E753" s="182"/>
      <c r="F753" s="182"/>
      <c r="G753" s="182"/>
      <c r="H753" s="182"/>
    </row>
    <row r="754" spans="1:8" x14ac:dyDescent="0.25">
      <c r="A754" s="182">
        <v>750</v>
      </c>
      <c r="B754" s="182"/>
      <c r="C754" s="182"/>
      <c r="D754" s="182"/>
      <c r="E754" s="182"/>
      <c r="F754" s="182"/>
      <c r="G754" s="182"/>
      <c r="H754" s="182"/>
    </row>
    <row r="755" spans="1:8" x14ac:dyDescent="0.25">
      <c r="A755" s="182">
        <v>751</v>
      </c>
      <c r="B755" s="182"/>
      <c r="C755" s="182"/>
      <c r="D755" s="182"/>
      <c r="E755" s="182"/>
      <c r="F755" s="182"/>
      <c r="G755" s="182"/>
      <c r="H755" s="182"/>
    </row>
    <row r="756" spans="1:8" x14ac:dyDescent="0.25">
      <c r="A756" s="182">
        <v>752</v>
      </c>
      <c r="B756" s="182"/>
      <c r="C756" s="182"/>
      <c r="D756" s="182"/>
      <c r="E756" s="182"/>
      <c r="F756" s="182"/>
      <c r="G756" s="182"/>
      <c r="H756" s="182"/>
    </row>
    <row r="757" spans="1:8" x14ac:dyDescent="0.25">
      <c r="A757" s="182">
        <v>753</v>
      </c>
      <c r="B757" s="182"/>
      <c r="C757" s="182"/>
      <c r="D757" s="182"/>
      <c r="E757" s="182"/>
      <c r="F757" s="182"/>
      <c r="G757" s="182"/>
      <c r="H757" s="182"/>
    </row>
    <row r="758" spans="1:8" x14ac:dyDescent="0.25">
      <c r="A758" s="182">
        <v>754</v>
      </c>
      <c r="B758" s="182"/>
      <c r="C758" s="182"/>
      <c r="D758" s="182"/>
      <c r="E758" s="182"/>
      <c r="F758" s="182"/>
      <c r="G758" s="182"/>
      <c r="H758" s="182"/>
    </row>
    <row r="759" spans="1:8" x14ac:dyDescent="0.25">
      <c r="A759" s="182">
        <v>755</v>
      </c>
      <c r="B759" s="182"/>
      <c r="C759" s="182"/>
      <c r="D759" s="182"/>
      <c r="E759" s="182"/>
      <c r="F759" s="182"/>
      <c r="G759" s="182"/>
      <c r="H759" s="182"/>
    </row>
    <row r="760" spans="1:8" x14ac:dyDescent="0.25">
      <c r="A760" s="182">
        <v>756</v>
      </c>
      <c r="B760" s="182"/>
      <c r="C760" s="182"/>
      <c r="D760" s="182"/>
      <c r="E760" s="182"/>
      <c r="F760" s="182"/>
      <c r="G760" s="182"/>
      <c r="H760" s="182"/>
    </row>
    <row r="761" spans="1:8" x14ac:dyDescent="0.25">
      <c r="A761" s="182">
        <v>757</v>
      </c>
      <c r="B761" s="182"/>
      <c r="C761" s="182"/>
      <c r="D761" s="182"/>
      <c r="E761" s="182"/>
      <c r="F761" s="182"/>
      <c r="G761" s="182"/>
      <c r="H761" s="182"/>
    </row>
    <row r="762" spans="1:8" x14ac:dyDescent="0.25">
      <c r="A762" s="182">
        <v>758</v>
      </c>
      <c r="B762" s="182"/>
      <c r="C762" s="182"/>
      <c r="D762" s="182"/>
      <c r="E762" s="182"/>
      <c r="F762" s="182"/>
      <c r="G762" s="182"/>
      <c r="H762" s="182"/>
    </row>
    <row r="763" spans="1:8" x14ac:dyDescent="0.25">
      <c r="A763" s="182">
        <v>759</v>
      </c>
      <c r="B763" s="182"/>
      <c r="C763" s="182"/>
      <c r="D763" s="182"/>
      <c r="E763" s="182"/>
      <c r="F763" s="182"/>
      <c r="G763" s="182"/>
      <c r="H763" s="182"/>
    </row>
    <row r="764" spans="1:8" x14ac:dyDescent="0.25">
      <c r="A764" s="182">
        <v>760</v>
      </c>
      <c r="B764" s="182"/>
      <c r="C764" s="182"/>
      <c r="D764" s="182"/>
      <c r="E764" s="182"/>
      <c r="F764" s="182"/>
      <c r="G764" s="182"/>
      <c r="H764" s="182"/>
    </row>
    <row r="765" spans="1:8" x14ac:dyDescent="0.25">
      <c r="A765" s="182">
        <v>761</v>
      </c>
      <c r="B765" s="182"/>
      <c r="C765" s="182"/>
      <c r="D765" s="182"/>
      <c r="E765" s="182"/>
      <c r="F765" s="182"/>
      <c r="G765" s="182"/>
      <c r="H765" s="182"/>
    </row>
    <row r="766" spans="1:8" x14ac:dyDescent="0.25">
      <c r="A766" s="182">
        <v>762</v>
      </c>
      <c r="B766" s="182"/>
      <c r="C766" s="182"/>
      <c r="D766" s="182"/>
      <c r="E766" s="182"/>
      <c r="F766" s="182"/>
      <c r="G766" s="182"/>
      <c r="H766" s="182"/>
    </row>
    <row r="767" spans="1:8" x14ac:dyDescent="0.25">
      <c r="A767" s="182">
        <v>763</v>
      </c>
      <c r="B767" s="182"/>
      <c r="C767" s="182"/>
      <c r="D767" s="182"/>
      <c r="E767" s="182"/>
      <c r="F767" s="182"/>
      <c r="G767" s="182"/>
      <c r="H767" s="182"/>
    </row>
    <row r="768" spans="1:8" x14ac:dyDescent="0.25">
      <c r="A768" s="182">
        <v>764</v>
      </c>
      <c r="B768" s="182"/>
      <c r="C768" s="182"/>
      <c r="D768" s="182"/>
      <c r="E768" s="182"/>
      <c r="F768" s="182"/>
      <c r="G768" s="182"/>
      <c r="H768" s="182"/>
    </row>
    <row r="769" spans="1:8" x14ac:dyDescent="0.25">
      <c r="A769" s="182">
        <v>765</v>
      </c>
      <c r="B769" s="182"/>
      <c r="C769" s="182"/>
      <c r="D769" s="182"/>
      <c r="E769" s="182"/>
      <c r="F769" s="182"/>
      <c r="G769" s="182"/>
      <c r="H769" s="182"/>
    </row>
    <row r="770" spans="1:8" x14ac:dyDescent="0.25">
      <c r="A770" s="182">
        <v>766</v>
      </c>
      <c r="B770" s="182"/>
      <c r="C770" s="182"/>
      <c r="D770" s="182"/>
      <c r="E770" s="182"/>
      <c r="F770" s="182"/>
      <c r="G770" s="182"/>
      <c r="H770" s="182"/>
    </row>
    <row r="771" spans="1:8" x14ac:dyDescent="0.25">
      <c r="A771" s="182">
        <v>767</v>
      </c>
      <c r="B771" s="182"/>
      <c r="C771" s="182"/>
      <c r="D771" s="182"/>
      <c r="E771" s="182"/>
      <c r="F771" s="182"/>
      <c r="G771" s="182"/>
      <c r="H771" s="182"/>
    </row>
    <row r="772" spans="1:8" x14ac:dyDescent="0.25">
      <c r="A772" s="182">
        <v>768</v>
      </c>
      <c r="B772" s="182"/>
      <c r="C772" s="182"/>
      <c r="D772" s="182"/>
      <c r="E772" s="182"/>
      <c r="F772" s="182"/>
      <c r="G772" s="182"/>
      <c r="H772" s="182"/>
    </row>
    <row r="773" spans="1:8" x14ac:dyDescent="0.25">
      <c r="A773" s="182">
        <v>769</v>
      </c>
      <c r="B773" s="182"/>
      <c r="C773" s="182"/>
      <c r="D773" s="182"/>
      <c r="E773" s="182"/>
      <c r="F773" s="182"/>
      <c r="G773" s="182"/>
      <c r="H773" s="182"/>
    </row>
    <row r="774" spans="1:8" x14ac:dyDescent="0.25">
      <c r="A774" s="182">
        <v>770</v>
      </c>
      <c r="B774" s="182"/>
      <c r="C774" s="182"/>
      <c r="D774" s="182"/>
      <c r="E774" s="182"/>
      <c r="F774" s="182"/>
      <c r="G774" s="182"/>
      <c r="H774" s="182"/>
    </row>
    <row r="775" spans="1:8" x14ac:dyDescent="0.25">
      <c r="A775" s="182">
        <v>771</v>
      </c>
      <c r="B775" s="182"/>
      <c r="C775" s="182"/>
      <c r="D775" s="182"/>
      <c r="E775" s="182"/>
      <c r="F775" s="182"/>
      <c r="G775" s="182"/>
      <c r="H775" s="182"/>
    </row>
    <row r="776" spans="1:8" x14ac:dyDescent="0.25">
      <c r="A776" s="182">
        <v>772</v>
      </c>
      <c r="B776" s="182"/>
      <c r="C776" s="182"/>
      <c r="D776" s="182"/>
      <c r="E776" s="182"/>
      <c r="F776" s="182"/>
      <c r="G776" s="182"/>
      <c r="H776" s="182"/>
    </row>
    <row r="777" spans="1:8" x14ac:dyDescent="0.25">
      <c r="A777" s="182">
        <v>773</v>
      </c>
      <c r="B777" s="182"/>
      <c r="C777" s="182"/>
      <c r="D777" s="182"/>
      <c r="E777" s="182"/>
      <c r="F777" s="182"/>
      <c r="G777" s="182"/>
      <c r="H777" s="182"/>
    </row>
    <row r="778" spans="1:8" x14ac:dyDescent="0.25">
      <c r="A778" s="182">
        <v>774</v>
      </c>
      <c r="B778" s="182"/>
      <c r="C778" s="182"/>
      <c r="D778" s="182"/>
      <c r="E778" s="182"/>
      <c r="F778" s="182"/>
      <c r="G778" s="182"/>
      <c r="H778" s="182"/>
    </row>
    <row r="779" spans="1:8" x14ac:dyDescent="0.25">
      <c r="A779" s="182">
        <v>775</v>
      </c>
      <c r="B779" s="182"/>
      <c r="C779" s="182"/>
      <c r="D779" s="182"/>
      <c r="E779" s="182"/>
      <c r="F779" s="182"/>
      <c r="G779" s="182"/>
      <c r="H779" s="182"/>
    </row>
    <row r="780" spans="1:8" x14ac:dyDescent="0.25">
      <c r="A780" s="182">
        <v>776</v>
      </c>
      <c r="B780" s="182"/>
      <c r="C780" s="182"/>
      <c r="D780" s="182"/>
      <c r="E780" s="182"/>
      <c r="F780" s="182"/>
      <c r="G780" s="182"/>
      <c r="H780" s="182"/>
    </row>
    <row r="781" spans="1:8" x14ac:dyDescent="0.25">
      <c r="A781" s="182">
        <v>777</v>
      </c>
      <c r="B781" s="182"/>
      <c r="C781" s="182"/>
      <c r="D781" s="182"/>
      <c r="E781" s="182"/>
      <c r="F781" s="182"/>
      <c r="G781" s="182"/>
      <c r="H781" s="182"/>
    </row>
    <row r="782" spans="1:8" x14ac:dyDescent="0.25">
      <c r="A782" s="182">
        <v>778</v>
      </c>
      <c r="B782" s="182"/>
      <c r="C782" s="182"/>
      <c r="D782" s="182"/>
      <c r="E782" s="182"/>
      <c r="F782" s="182"/>
      <c r="G782" s="182"/>
      <c r="H782" s="182"/>
    </row>
    <row r="783" spans="1:8" x14ac:dyDescent="0.25">
      <c r="A783" s="182">
        <v>779</v>
      </c>
      <c r="B783" s="182"/>
      <c r="C783" s="182"/>
      <c r="D783" s="182"/>
      <c r="E783" s="182"/>
      <c r="F783" s="182"/>
      <c r="G783" s="182"/>
      <c r="H783" s="182"/>
    </row>
    <row r="784" spans="1:8" x14ac:dyDescent="0.25">
      <c r="A784" s="182">
        <v>780</v>
      </c>
      <c r="B784" s="182"/>
      <c r="C784" s="182"/>
      <c r="D784" s="182"/>
      <c r="E784" s="182"/>
      <c r="F784" s="182"/>
      <c r="G784" s="182"/>
      <c r="H784" s="182"/>
    </row>
    <row r="785" spans="1:8" x14ac:dyDescent="0.25">
      <c r="A785" s="182">
        <v>781</v>
      </c>
      <c r="B785" s="182"/>
      <c r="C785" s="182"/>
      <c r="D785" s="182"/>
      <c r="E785" s="182"/>
      <c r="F785" s="182"/>
      <c r="G785" s="182"/>
      <c r="H785" s="182"/>
    </row>
    <row r="786" spans="1:8" x14ac:dyDescent="0.25">
      <c r="A786" s="182">
        <v>782</v>
      </c>
      <c r="B786" s="182"/>
      <c r="C786" s="182"/>
      <c r="D786" s="182"/>
      <c r="E786" s="182"/>
      <c r="F786" s="182"/>
      <c r="G786" s="182"/>
      <c r="H786" s="182"/>
    </row>
    <row r="787" spans="1:8" x14ac:dyDescent="0.25">
      <c r="A787" s="182">
        <v>783</v>
      </c>
      <c r="B787" s="182"/>
      <c r="C787" s="182"/>
      <c r="D787" s="182"/>
      <c r="E787" s="182"/>
      <c r="F787" s="182"/>
      <c r="G787" s="182"/>
      <c r="H787" s="182"/>
    </row>
    <row r="788" spans="1:8" x14ac:dyDescent="0.25">
      <c r="A788" s="182">
        <v>784</v>
      </c>
      <c r="B788" s="182"/>
      <c r="C788" s="182"/>
      <c r="D788" s="182"/>
      <c r="E788" s="182"/>
      <c r="F788" s="182"/>
      <c r="G788" s="182"/>
      <c r="H788" s="182"/>
    </row>
    <row r="789" spans="1:8" x14ac:dyDescent="0.25">
      <c r="A789" s="182">
        <v>785</v>
      </c>
      <c r="B789" s="182"/>
      <c r="C789" s="182"/>
      <c r="D789" s="182"/>
      <c r="E789" s="182"/>
      <c r="F789" s="182"/>
      <c r="G789" s="182"/>
      <c r="H789" s="182"/>
    </row>
    <row r="790" spans="1:8" x14ac:dyDescent="0.25">
      <c r="A790" s="182">
        <v>786</v>
      </c>
      <c r="B790" s="182"/>
      <c r="C790" s="182"/>
      <c r="D790" s="182"/>
      <c r="E790" s="182"/>
      <c r="F790" s="182"/>
      <c r="G790" s="182"/>
      <c r="H790" s="182"/>
    </row>
    <row r="791" spans="1:8" x14ac:dyDescent="0.25">
      <c r="A791" s="182">
        <v>787</v>
      </c>
      <c r="B791" s="182"/>
      <c r="C791" s="182"/>
      <c r="D791" s="182"/>
      <c r="E791" s="182"/>
      <c r="F791" s="182"/>
      <c r="G791" s="182"/>
      <c r="H791" s="182"/>
    </row>
    <row r="792" spans="1:8" x14ac:dyDescent="0.25">
      <c r="A792" s="182">
        <v>788</v>
      </c>
      <c r="B792" s="182"/>
      <c r="C792" s="182"/>
      <c r="D792" s="182"/>
      <c r="E792" s="182"/>
      <c r="F792" s="182"/>
      <c r="G792" s="182"/>
      <c r="H792" s="182"/>
    </row>
    <row r="793" spans="1:8" x14ac:dyDescent="0.25">
      <c r="A793" s="182">
        <v>789</v>
      </c>
      <c r="B793" s="182"/>
      <c r="C793" s="182"/>
      <c r="D793" s="182"/>
      <c r="E793" s="182"/>
      <c r="F793" s="182"/>
      <c r="G793" s="182"/>
      <c r="H793" s="182"/>
    </row>
    <row r="794" spans="1:8" x14ac:dyDescent="0.25">
      <c r="A794" s="182">
        <v>790</v>
      </c>
      <c r="B794" s="182"/>
      <c r="C794" s="182"/>
      <c r="D794" s="182"/>
      <c r="E794" s="182"/>
      <c r="F794" s="182"/>
      <c r="G794" s="182"/>
      <c r="H794" s="182"/>
    </row>
    <row r="795" spans="1:8" x14ac:dyDescent="0.25">
      <c r="A795" s="182">
        <v>791</v>
      </c>
      <c r="B795" s="182"/>
      <c r="C795" s="182"/>
      <c r="D795" s="182"/>
      <c r="E795" s="182"/>
      <c r="F795" s="182"/>
      <c r="G795" s="182"/>
      <c r="H795" s="182"/>
    </row>
    <row r="796" spans="1:8" x14ac:dyDescent="0.25">
      <c r="A796" s="182">
        <v>792</v>
      </c>
      <c r="B796" s="182"/>
      <c r="C796" s="182"/>
      <c r="D796" s="182"/>
      <c r="E796" s="182"/>
      <c r="F796" s="182"/>
      <c r="G796" s="182"/>
      <c r="H796" s="182"/>
    </row>
    <row r="797" spans="1:8" x14ac:dyDescent="0.25">
      <c r="A797" s="182">
        <v>793</v>
      </c>
      <c r="B797" s="182"/>
      <c r="C797" s="182"/>
      <c r="D797" s="182"/>
      <c r="E797" s="182"/>
      <c r="F797" s="182"/>
      <c r="G797" s="182"/>
      <c r="H797" s="182"/>
    </row>
    <row r="798" spans="1:8" x14ac:dyDescent="0.25">
      <c r="A798" s="182">
        <v>794</v>
      </c>
      <c r="B798" s="182"/>
      <c r="C798" s="182"/>
      <c r="D798" s="182"/>
      <c r="E798" s="182"/>
      <c r="F798" s="182"/>
      <c r="G798" s="182"/>
      <c r="H798" s="182"/>
    </row>
    <row r="799" spans="1:8" x14ac:dyDescent="0.25">
      <c r="A799" s="182">
        <v>795</v>
      </c>
      <c r="B799" s="182"/>
      <c r="C799" s="182"/>
      <c r="D799" s="182"/>
      <c r="E799" s="182"/>
      <c r="F799" s="182"/>
      <c r="G799" s="182"/>
      <c r="H799" s="182"/>
    </row>
    <row r="800" spans="1:8" x14ac:dyDescent="0.25">
      <c r="A800" s="182">
        <v>796</v>
      </c>
      <c r="B800" s="182"/>
      <c r="C800" s="182"/>
      <c r="D800" s="182"/>
      <c r="E800" s="182"/>
      <c r="F800" s="182"/>
      <c r="G800" s="182"/>
      <c r="H800" s="182"/>
    </row>
    <row r="801" spans="1:8" x14ac:dyDescent="0.25">
      <c r="A801" s="182">
        <v>797</v>
      </c>
      <c r="B801" s="182"/>
      <c r="C801" s="182"/>
      <c r="D801" s="182"/>
      <c r="E801" s="182"/>
      <c r="F801" s="182"/>
      <c r="G801" s="182"/>
      <c r="H801" s="182"/>
    </row>
    <row r="802" spans="1:8" x14ac:dyDescent="0.25">
      <c r="A802" s="182">
        <v>798</v>
      </c>
      <c r="B802" s="182"/>
      <c r="C802" s="182"/>
      <c r="D802" s="182"/>
      <c r="E802" s="182"/>
      <c r="F802" s="182"/>
      <c r="G802" s="182"/>
      <c r="H802" s="182"/>
    </row>
    <row r="803" spans="1:8" x14ac:dyDescent="0.25">
      <c r="A803" s="182">
        <v>799</v>
      </c>
      <c r="B803" s="182"/>
      <c r="C803" s="182"/>
      <c r="D803" s="182"/>
      <c r="E803" s="182"/>
      <c r="F803" s="182"/>
      <c r="G803" s="182"/>
      <c r="H803" s="182"/>
    </row>
    <row r="804" spans="1:8" x14ac:dyDescent="0.25">
      <c r="A804" s="182">
        <v>800</v>
      </c>
      <c r="B804" s="182"/>
      <c r="C804" s="182"/>
      <c r="D804" s="182"/>
      <c r="E804" s="182"/>
      <c r="F804" s="182"/>
      <c r="G804" s="182"/>
      <c r="H804" s="182"/>
    </row>
    <row r="805" spans="1:8" x14ac:dyDescent="0.25">
      <c r="A805" s="182">
        <v>801</v>
      </c>
      <c r="B805" s="182"/>
      <c r="C805" s="182"/>
      <c r="D805" s="182"/>
      <c r="E805" s="182"/>
      <c r="F805" s="182"/>
      <c r="G805" s="182"/>
      <c r="H805" s="182"/>
    </row>
    <row r="806" spans="1:8" x14ac:dyDescent="0.25">
      <c r="A806" s="182">
        <v>802</v>
      </c>
      <c r="B806" s="182"/>
      <c r="C806" s="182"/>
      <c r="D806" s="182"/>
      <c r="E806" s="182"/>
      <c r="F806" s="182"/>
      <c r="G806" s="182"/>
      <c r="H806" s="182"/>
    </row>
    <row r="807" spans="1:8" x14ac:dyDescent="0.25">
      <c r="A807" s="182">
        <v>803</v>
      </c>
      <c r="B807" s="182"/>
      <c r="C807" s="182"/>
      <c r="D807" s="182"/>
      <c r="E807" s="182"/>
      <c r="F807" s="182"/>
      <c r="G807" s="182"/>
      <c r="H807" s="182"/>
    </row>
    <row r="808" spans="1:8" x14ac:dyDescent="0.25">
      <c r="A808" s="182">
        <v>804</v>
      </c>
      <c r="B808" s="182"/>
      <c r="C808" s="182"/>
      <c r="D808" s="182"/>
      <c r="E808" s="182"/>
      <c r="F808" s="182"/>
      <c r="G808" s="182"/>
      <c r="H808" s="182"/>
    </row>
    <row r="809" spans="1:8" x14ac:dyDescent="0.25">
      <c r="A809" s="182">
        <v>805</v>
      </c>
      <c r="B809" s="182"/>
      <c r="C809" s="182"/>
      <c r="D809" s="182"/>
      <c r="E809" s="182"/>
      <c r="F809" s="182"/>
      <c r="G809" s="182"/>
      <c r="H809" s="182"/>
    </row>
    <row r="810" spans="1:8" x14ac:dyDescent="0.25">
      <c r="A810" s="182">
        <v>806</v>
      </c>
      <c r="B810" s="182"/>
      <c r="C810" s="182"/>
      <c r="D810" s="182"/>
      <c r="E810" s="182"/>
      <c r="F810" s="182"/>
      <c r="G810" s="182"/>
      <c r="H810" s="182"/>
    </row>
    <row r="811" spans="1:8" x14ac:dyDescent="0.25">
      <c r="A811" s="182">
        <v>807</v>
      </c>
      <c r="B811" s="182"/>
      <c r="C811" s="182"/>
      <c r="D811" s="182"/>
      <c r="E811" s="182"/>
      <c r="F811" s="182"/>
      <c r="G811" s="182"/>
      <c r="H811" s="182"/>
    </row>
    <row r="812" spans="1:8" x14ac:dyDescent="0.25">
      <c r="A812" s="182">
        <v>808</v>
      </c>
      <c r="B812" s="182"/>
      <c r="C812" s="182"/>
      <c r="D812" s="182"/>
      <c r="E812" s="182"/>
      <c r="F812" s="182"/>
      <c r="G812" s="182"/>
      <c r="H812" s="182"/>
    </row>
    <row r="813" spans="1:8" x14ac:dyDescent="0.25">
      <c r="A813" s="182">
        <v>809</v>
      </c>
      <c r="B813" s="182"/>
      <c r="C813" s="182"/>
      <c r="D813" s="182"/>
      <c r="E813" s="182"/>
      <c r="F813" s="182"/>
      <c r="G813" s="182"/>
      <c r="H813" s="182"/>
    </row>
    <row r="814" spans="1:8" x14ac:dyDescent="0.25">
      <c r="A814" s="182">
        <v>810</v>
      </c>
      <c r="B814" s="182"/>
      <c r="C814" s="182"/>
      <c r="D814" s="182"/>
      <c r="E814" s="182"/>
      <c r="F814" s="182"/>
      <c r="G814" s="182"/>
      <c r="H814" s="182"/>
    </row>
    <row r="815" spans="1:8" x14ac:dyDescent="0.25">
      <c r="A815" s="182">
        <v>811</v>
      </c>
      <c r="B815" s="182"/>
      <c r="C815" s="182"/>
      <c r="D815" s="182"/>
      <c r="E815" s="182"/>
      <c r="F815" s="182"/>
      <c r="G815" s="182"/>
      <c r="H815" s="182"/>
    </row>
    <row r="816" spans="1:8" x14ac:dyDescent="0.25">
      <c r="A816" s="182">
        <v>812</v>
      </c>
      <c r="B816" s="182"/>
      <c r="C816" s="182"/>
      <c r="D816" s="182"/>
      <c r="E816" s="182"/>
      <c r="F816" s="182"/>
      <c r="G816" s="182"/>
      <c r="H816" s="182"/>
    </row>
    <row r="817" spans="1:8" x14ac:dyDescent="0.25">
      <c r="A817" s="182">
        <v>813</v>
      </c>
      <c r="B817" s="182"/>
      <c r="C817" s="182"/>
      <c r="D817" s="182"/>
      <c r="E817" s="182"/>
      <c r="F817" s="182"/>
      <c r="G817" s="182"/>
      <c r="H817" s="182"/>
    </row>
    <row r="818" spans="1:8" x14ac:dyDescent="0.25">
      <c r="A818" s="182">
        <v>814</v>
      </c>
      <c r="B818" s="182"/>
      <c r="C818" s="182"/>
      <c r="D818" s="182"/>
      <c r="E818" s="182"/>
      <c r="F818" s="182"/>
      <c r="G818" s="182"/>
      <c r="H818" s="182"/>
    </row>
    <row r="819" spans="1:8" x14ac:dyDescent="0.25">
      <c r="A819" s="182">
        <v>815</v>
      </c>
      <c r="B819" s="182"/>
      <c r="C819" s="182"/>
      <c r="D819" s="182"/>
      <c r="E819" s="182"/>
      <c r="F819" s="182"/>
      <c r="G819" s="182"/>
      <c r="H819" s="182"/>
    </row>
    <row r="820" spans="1:8" x14ac:dyDescent="0.25">
      <c r="A820" s="182">
        <v>816</v>
      </c>
      <c r="B820" s="182"/>
      <c r="C820" s="182"/>
      <c r="D820" s="182"/>
      <c r="E820" s="182"/>
      <c r="F820" s="182"/>
      <c r="G820" s="182"/>
      <c r="H820" s="182"/>
    </row>
    <row r="821" spans="1:8" x14ac:dyDescent="0.25">
      <c r="A821" s="182">
        <v>817</v>
      </c>
      <c r="B821" s="182"/>
      <c r="C821" s="182"/>
      <c r="D821" s="182"/>
      <c r="E821" s="182"/>
      <c r="F821" s="182"/>
      <c r="G821" s="182"/>
      <c r="H821" s="182"/>
    </row>
    <row r="822" spans="1:8" x14ac:dyDescent="0.25">
      <c r="A822" s="182">
        <v>818</v>
      </c>
      <c r="B822" s="182"/>
      <c r="C822" s="182"/>
      <c r="D822" s="182"/>
      <c r="E822" s="182"/>
      <c r="F822" s="182"/>
      <c r="G822" s="182"/>
      <c r="H822" s="182"/>
    </row>
    <row r="823" spans="1:8" x14ac:dyDescent="0.25">
      <c r="A823" s="182">
        <v>819</v>
      </c>
      <c r="B823" s="182"/>
      <c r="C823" s="182"/>
      <c r="D823" s="182"/>
      <c r="E823" s="182"/>
      <c r="F823" s="182"/>
      <c r="G823" s="182"/>
      <c r="H823" s="182"/>
    </row>
    <row r="824" spans="1:8" x14ac:dyDescent="0.25">
      <c r="A824" s="182">
        <v>820</v>
      </c>
      <c r="B824" s="182"/>
      <c r="C824" s="182"/>
      <c r="D824" s="182"/>
      <c r="E824" s="182"/>
      <c r="F824" s="182"/>
      <c r="G824" s="182"/>
      <c r="H824" s="182"/>
    </row>
    <row r="825" spans="1:8" x14ac:dyDescent="0.25">
      <c r="A825" s="182">
        <v>821</v>
      </c>
      <c r="B825" s="182"/>
      <c r="C825" s="182"/>
      <c r="D825" s="182"/>
      <c r="E825" s="182"/>
      <c r="F825" s="182"/>
      <c r="G825" s="182"/>
      <c r="H825" s="182"/>
    </row>
    <row r="826" spans="1:8" x14ac:dyDescent="0.25">
      <c r="A826" s="182">
        <v>822</v>
      </c>
      <c r="B826" s="182"/>
      <c r="C826" s="182"/>
      <c r="D826" s="182"/>
      <c r="E826" s="182"/>
      <c r="F826" s="182"/>
      <c r="G826" s="182"/>
      <c r="H826" s="182"/>
    </row>
    <row r="827" spans="1:8" x14ac:dyDescent="0.25">
      <c r="A827" s="182">
        <v>823</v>
      </c>
      <c r="B827" s="182"/>
      <c r="C827" s="182"/>
      <c r="D827" s="182"/>
      <c r="E827" s="182"/>
      <c r="F827" s="182"/>
      <c r="G827" s="182"/>
      <c r="H827" s="182"/>
    </row>
    <row r="828" spans="1:8" x14ac:dyDescent="0.25">
      <c r="A828" s="182">
        <v>824</v>
      </c>
      <c r="B828" s="182"/>
      <c r="C828" s="182"/>
      <c r="D828" s="182"/>
      <c r="E828" s="182"/>
      <c r="F828" s="182"/>
      <c r="G828" s="182"/>
      <c r="H828" s="182"/>
    </row>
    <row r="829" spans="1:8" x14ac:dyDescent="0.25">
      <c r="A829" s="182">
        <v>825</v>
      </c>
      <c r="B829" s="182"/>
      <c r="C829" s="182"/>
      <c r="D829" s="182"/>
      <c r="E829" s="182"/>
      <c r="F829" s="182"/>
      <c r="G829" s="182"/>
      <c r="H829" s="182"/>
    </row>
    <row r="830" spans="1:8" x14ac:dyDescent="0.25">
      <c r="A830" s="182">
        <v>826</v>
      </c>
      <c r="B830" s="182"/>
      <c r="C830" s="182"/>
      <c r="D830" s="182"/>
      <c r="E830" s="182"/>
      <c r="F830" s="182"/>
      <c r="G830" s="182"/>
      <c r="H830" s="182"/>
    </row>
    <row r="831" spans="1:8" x14ac:dyDescent="0.25">
      <c r="A831" s="182">
        <v>827</v>
      </c>
      <c r="B831" s="182"/>
      <c r="C831" s="182"/>
      <c r="D831" s="182"/>
      <c r="E831" s="182"/>
      <c r="F831" s="182"/>
      <c r="G831" s="182"/>
      <c r="H831" s="182"/>
    </row>
    <row r="832" spans="1:8" x14ac:dyDescent="0.25">
      <c r="A832" s="182">
        <v>828</v>
      </c>
      <c r="B832" s="182"/>
      <c r="C832" s="182"/>
      <c r="D832" s="182"/>
      <c r="E832" s="182"/>
      <c r="F832" s="182"/>
      <c r="G832" s="182"/>
      <c r="H832" s="182"/>
    </row>
    <row r="833" spans="1:8" x14ac:dyDescent="0.25">
      <c r="A833" s="182">
        <v>829</v>
      </c>
      <c r="B833" s="182"/>
      <c r="C833" s="182"/>
      <c r="D833" s="182"/>
      <c r="E833" s="182"/>
      <c r="F833" s="182"/>
      <c r="G833" s="182"/>
      <c r="H833" s="182"/>
    </row>
    <row r="834" spans="1:8" x14ac:dyDescent="0.25">
      <c r="A834" s="182">
        <v>830</v>
      </c>
      <c r="B834" s="182"/>
      <c r="C834" s="182"/>
      <c r="D834" s="182"/>
      <c r="E834" s="182"/>
      <c r="F834" s="182"/>
      <c r="G834" s="182"/>
      <c r="H834" s="182"/>
    </row>
    <row r="835" spans="1:8" x14ac:dyDescent="0.25">
      <c r="A835" s="182">
        <v>831</v>
      </c>
      <c r="B835" s="182"/>
      <c r="C835" s="182"/>
      <c r="D835" s="182"/>
      <c r="E835" s="182"/>
      <c r="F835" s="182"/>
      <c r="G835" s="182"/>
      <c r="H835" s="182"/>
    </row>
    <row r="836" spans="1:8" x14ac:dyDescent="0.25">
      <c r="A836" s="182">
        <v>832</v>
      </c>
      <c r="B836" s="182"/>
      <c r="C836" s="182"/>
      <c r="D836" s="182"/>
      <c r="E836" s="182"/>
      <c r="F836" s="182"/>
      <c r="G836" s="182"/>
      <c r="H836" s="182"/>
    </row>
    <row r="837" spans="1:8" x14ac:dyDescent="0.25">
      <c r="A837" s="182">
        <v>833</v>
      </c>
      <c r="B837" s="182"/>
      <c r="C837" s="182"/>
      <c r="D837" s="182"/>
      <c r="E837" s="182"/>
      <c r="F837" s="182"/>
      <c r="G837" s="182"/>
      <c r="H837" s="182"/>
    </row>
    <row r="838" spans="1:8" x14ac:dyDescent="0.25">
      <c r="A838" s="182">
        <v>834</v>
      </c>
      <c r="B838" s="182"/>
      <c r="C838" s="182"/>
      <c r="D838" s="182"/>
      <c r="E838" s="182"/>
      <c r="F838" s="182"/>
      <c r="G838" s="182"/>
      <c r="H838" s="182"/>
    </row>
    <row r="839" spans="1:8" x14ac:dyDescent="0.25">
      <c r="A839" s="182">
        <v>835</v>
      </c>
      <c r="B839" s="182"/>
      <c r="C839" s="182"/>
      <c r="D839" s="182"/>
      <c r="E839" s="182"/>
      <c r="F839" s="182"/>
      <c r="G839" s="182"/>
      <c r="H839" s="182"/>
    </row>
    <row r="840" spans="1:8" x14ac:dyDescent="0.25">
      <c r="A840" s="182">
        <v>836</v>
      </c>
      <c r="B840" s="182"/>
      <c r="C840" s="182"/>
      <c r="D840" s="182"/>
      <c r="E840" s="182"/>
      <c r="F840" s="182"/>
      <c r="G840" s="182"/>
      <c r="H840" s="182"/>
    </row>
    <row r="841" spans="1:8" x14ac:dyDescent="0.25">
      <c r="A841" s="182">
        <v>837</v>
      </c>
      <c r="B841" s="182"/>
      <c r="C841" s="182"/>
      <c r="D841" s="182"/>
      <c r="E841" s="182"/>
      <c r="F841" s="182"/>
      <c r="G841" s="182"/>
      <c r="H841" s="182"/>
    </row>
    <row r="842" spans="1:8" x14ac:dyDescent="0.25">
      <c r="A842" s="182">
        <v>838</v>
      </c>
      <c r="B842" s="182"/>
      <c r="C842" s="182"/>
      <c r="D842" s="182"/>
      <c r="E842" s="182"/>
      <c r="F842" s="182"/>
      <c r="G842" s="182"/>
      <c r="H842" s="182"/>
    </row>
    <row r="843" spans="1:8" x14ac:dyDescent="0.25">
      <c r="A843" s="182">
        <v>839</v>
      </c>
      <c r="B843" s="182"/>
      <c r="C843" s="182"/>
      <c r="D843" s="182"/>
      <c r="E843" s="182"/>
      <c r="F843" s="182"/>
      <c r="G843" s="182"/>
      <c r="H843" s="182"/>
    </row>
    <row r="844" spans="1:8" x14ac:dyDescent="0.25">
      <c r="A844" s="182">
        <v>840</v>
      </c>
      <c r="B844" s="182"/>
      <c r="C844" s="182"/>
      <c r="D844" s="182"/>
      <c r="E844" s="182"/>
      <c r="F844" s="182"/>
      <c r="G844" s="182"/>
      <c r="H844" s="182"/>
    </row>
    <row r="845" spans="1:8" x14ac:dyDescent="0.25">
      <c r="A845" s="182">
        <v>841</v>
      </c>
      <c r="B845" s="182"/>
      <c r="C845" s="182"/>
      <c r="D845" s="182"/>
      <c r="E845" s="182"/>
      <c r="F845" s="182"/>
      <c r="G845" s="182"/>
      <c r="H845" s="182"/>
    </row>
    <row r="846" spans="1:8" x14ac:dyDescent="0.25">
      <c r="A846" s="182">
        <v>842</v>
      </c>
      <c r="B846" s="182"/>
      <c r="C846" s="182"/>
      <c r="D846" s="182"/>
      <c r="E846" s="182"/>
      <c r="F846" s="182"/>
      <c r="G846" s="182"/>
      <c r="H846" s="182"/>
    </row>
    <row r="847" spans="1:8" x14ac:dyDescent="0.25">
      <c r="A847" s="182">
        <v>843</v>
      </c>
      <c r="B847" s="182"/>
      <c r="C847" s="182"/>
      <c r="D847" s="182"/>
      <c r="E847" s="182"/>
      <c r="F847" s="182"/>
      <c r="G847" s="182"/>
      <c r="H847" s="182"/>
    </row>
    <row r="848" spans="1:8" x14ac:dyDescent="0.25">
      <c r="A848" s="182">
        <v>844</v>
      </c>
      <c r="B848" s="182"/>
      <c r="C848" s="182"/>
      <c r="D848" s="182"/>
      <c r="E848" s="182"/>
      <c r="F848" s="182"/>
      <c r="G848" s="182"/>
      <c r="H848" s="182"/>
    </row>
    <row r="849" spans="1:8" x14ac:dyDescent="0.25">
      <c r="A849" s="182">
        <v>845</v>
      </c>
      <c r="B849" s="182"/>
      <c r="C849" s="182"/>
      <c r="D849" s="182"/>
      <c r="E849" s="182"/>
      <c r="F849" s="182"/>
      <c r="G849" s="182"/>
      <c r="H849" s="182"/>
    </row>
    <row r="850" spans="1:8" x14ac:dyDescent="0.25">
      <c r="A850" s="182">
        <v>846</v>
      </c>
      <c r="B850" s="182"/>
      <c r="C850" s="182"/>
      <c r="D850" s="182"/>
      <c r="E850" s="182"/>
      <c r="F850" s="182"/>
      <c r="G850" s="182"/>
      <c r="H850" s="182"/>
    </row>
    <row r="851" spans="1:8" x14ac:dyDescent="0.25">
      <c r="A851" s="182">
        <v>847</v>
      </c>
      <c r="B851" s="182"/>
      <c r="C851" s="182"/>
      <c r="D851" s="182"/>
      <c r="E851" s="182"/>
      <c r="F851" s="182"/>
      <c r="G851" s="182"/>
      <c r="H851" s="182"/>
    </row>
    <row r="852" spans="1:8" x14ac:dyDescent="0.25">
      <c r="A852" s="182">
        <v>848</v>
      </c>
      <c r="B852" s="182"/>
      <c r="C852" s="182"/>
      <c r="D852" s="182"/>
      <c r="E852" s="182"/>
      <c r="F852" s="182"/>
      <c r="G852" s="182"/>
      <c r="H852" s="182"/>
    </row>
    <row r="853" spans="1:8" x14ac:dyDescent="0.25">
      <c r="A853" s="182">
        <v>849</v>
      </c>
      <c r="B853" s="182"/>
      <c r="C853" s="182"/>
      <c r="D853" s="182"/>
      <c r="E853" s="182"/>
      <c r="F853" s="182"/>
      <c r="G853" s="182"/>
      <c r="H853" s="182"/>
    </row>
    <row r="854" spans="1:8" x14ac:dyDescent="0.25">
      <c r="A854" s="182">
        <v>850</v>
      </c>
      <c r="B854" s="182"/>
      <c r="C854" s="182"/>
      <c r="D854" s="182"/>
      <c r="E854" s="182"/>
      <c r="F854" s="182"/>
      <c r="G854" s="182"/>
      <c r="H854" s="182"/>
    </row>
    <row r="855" spans="1:8" x14ac:dyDescent="0.25">
      <c r="A855" s="182">
        <v>851</v>
      </c>
      <c r="B855" s="182"/>
      <c r="C855" s="182"/>
      <c r="D855" s="182"/>
      <c r="E855" s="182"/>
      <c r="F855" s="182"/>
      <c r="G855" s="182"/>
      <c r="H855" s="182"/>
    </row>
    <row r="856" spans="1:8" x14ac:dyDescent="0.25">
      <c r="A856" s="182">
        <v>852</v>
      </c>
      <c r="B856" s="182"/>
      <c r="C856" s="182"/>
      <c r="D856" s="182"/>
      <c r="E856" s="182"/>
      <c r="F856" s="182"/>
      <c r="G856" s="182"/>
      <c r="H856" s="182"/>
    </row>
    <row r="857" spans="1:8" x14ac:dyDescent="0.25">
      <c r="A857" s="182">
        <v>853</v>
      </c>
      <c r="B857" s="182"/>
      <c r="C857" s="182"/>
      <c r="D857" s="182"/>
      <c r="E857" s="182"/>
      <c r="F857" s="182"/>
      <c r="G857" s="182"/>
      <c r="H857" s="182"/>
    </row>
    <row r="858" spans="1:8" x14ac:dyDescent="0.25">
      <c r="A858" s="182">
        <v>854</v>
      </c>
      <c r="B858" s="182"/>
      <c r="C858" s="182"/>
      <c r="D858" s="182"/>
      <c r="E858" s="182"/>
      <c r="F858" s="182"/>
      <c r="G858" s="182"/>
      <c r="H858" s="182"/>
    </row>
    <row r="859" spans="1:8" x14ac:dyDescent="0.25">
      <c r="A859" s="182">
        <v>855</v>
      </c>
      <c r="B859" s="182"/>
      <c r="C859" s="182"/>
      <c r="D859" s="182"/>
      <c r="E859" s="182"/>
      <c r="F859" s="182"/>
      <c r="G859" s="182"/>
      <c r="H859" s="182"/>
    </row>
    <row r="860" spans="1:8" x14ac:dyDescent="0.25">
      <c r="A860" s="182">
        <v>856</v>
      </c>
      <c r="B860" s="182"/>
      <c r="C860" s="182"/>
      <c r="D860" s="182"/>
      <c r="E860" s="182"/>
      <c r="F860" s="182"/>
      <c r="G860" s="182"/>
      <c r="H860" s="182"/>
    </row>
    <row r="861" spans="1:8" x14ac:dyDescent="0.25">
      <c r="A861" s="182">
        <v>857</v>
      </c>
      <c r="B861" s="182"/>
      <c r="C861" s="182"/>
      <c r="D861" s="182"/>
      <c r="E861" s="182"/>
      <c r="F861" s="182"/>
      <c r="G861" s="182"/>
      <c r="H861" s="182"/>
    </row>
    <row r="862" spans="1:8" x14ac:dyDescent="0.25">
      <c r="A862" s="182">
        <v>858</v>
      </c>
      <c r="B862" s="182"/>
      <c r="C862" s="182"/>
      <c r="D862" s="182"/>
      <c r="E862" s="182"/>
      <c r="F862" s="182"/>
      <c r="G862" s="182"/>
      <c r="H862" s="182"/>
    </row>
    <row r="863" spans="1:8" x14ac:dyDescent="0.25">
      <c r="A863" s="182">
        <v>859</v>
      </c>
      <c r="B863" s="182"/>
      <c r="C863" s="182"/>
      <c r="D863" s="182"/>
      <c r="E863" s="182"/>
      <c r="F863" s="182"/>
      <c r="G863" s="182"/>
      <c r="H863" s="182"/>
    </row>
    <row r="864" spans="1:8" x14ac:dyDescent="0.25">
      <c r="A864" s="182">
        <v>860</v>
      </c>
      <c r="B864" s="182"/>
      <c r="C864" s="182"/>
      <c r="D864" s="182"/>
      <c r="E864" s="182"/>
      <c r="F864" s="182"/>
      <c r="G864" s="182"/>
      <c r="H864" s="182"/>
    </row>
    <row r="865" spans="1:8" x14ac:dyDescent="0.25">
      <c r="A865" s="182">
        <v>861</v>
      </c>
      <c r="B865" s="182"/>
      <c r="C865" s="182"/>
      <c r="D865" s="182"/>
      <c r="E865" s="182"/>
      <c r="F865" s="182"/>
      <c r="G865" s="182"/>
      <c r="H865" s="182"/>
    </row>
    <row r="866" spans="1:8" x14ac:dyDescent="0.25">
      <c r="A866" s="182">
        <v>862</v>
      </c>
      <c r="B866" s="182"/>
      <c r="C866" s="182"/>
      <c r="D866" s="182"/>
      <c r="E866" s="182"/>
      <c r="F866" s="182"/>
      <c r="G866" s="182"/>
      <c r="H866" s="182"/>
    </row>
    <row r="867" spans="1:8" x14ac:dyDescent="0.25">
      <c r="A867" s="182">
        <v>863</v>
      </c>
      <c r="B867" s="182"/>
      <c r="C867" s="182"/>
      <c r="D867" s="182"/>
      <c r="E867" s="182"/>
      <c r="F867" s="182"/>
      <c r="G867" s="182"/>
      <c r="H867" s="182"/>
    </row>
    <row r="868" spans="1:8" x14ac:dyDescent="0.25">
      <c r="A868" s="182">
        <v>864</v>
      </c>
      <c r="B868" s="182"/>
      <c r="C868" s="182"/>
      <c r="D868" s="182"/>
      <c r="E868" s="182"/>
      <c r="F868" s="182"/>
      <c r="G868" s="182"/>
      <c r="H868" s="182"/>
    </row>
    <row r="869" spans="1:8" x14ac:dyDescent="0.25">
      <c r="A869" s="182">
        <v>865</v>
      </c>
      <c r="B869" s="182"/>
      <c r="C869" s="182"/>
      <c r="D869" s="182"/>
      <c r="E869" s="182"/>
      <c r="F869" s="182"/>
      <c r="G869" s="182"/>
      <c r="H869" s="182"/>
    </row>
    <row r="870" spans="1:8" x14ac:dyDescent="0.25">
      <c r="A870" s="182">
        <v>866</v>
      </c>
      <c r="B870" s="182"/>
      <c r="C870" s="182"/>
      <c r="D870" s="182"/>
      <c r="E870" s="182"/>
      <c r="F870" s="182"/>
      <c r="G870" s="182"/>
      <c r="H870" s="182"/>
    </row>
    <row r="871" spans="1:8" x14ac:dyDescent="0.25">
      <c r="A871" s="182">
        <v>867</v>
      </c>
      <c r="B871" s="182"/>
      <c r="C871" s="182"/>
      <c r="D871" s="182"/>
      <c r="E871" s="182"/>
      <c r="F871" s="182"/>
      <c r="G871" s="182"/>
      <c r="H871" s="182"/>
    </row>
    <row r="872" spans="1:8" x14ac:dyDescent="0.25">
      <c r="A872" s="182">
        <v>868</v>
      </c>
      <c r="B872" s="182"/>
      <c r="C872" s="182"/>
      <c r="D872" s="182"/>
      <c r="E872" s="182"/>
      <c r="F872" s="182"/>
      <c r="G872" s="182"/>
      <c r="H872" s="182"/>
    </row>
    <row r="873" spans="1:8" x14ac:dyDescent="0.25">
      <c r="A873" s="182">
        <v>869</v>
      </c>
      <c r="B873" s="182"/>
      <c r="C873" s="182"/>
      <c r="D873" s="182"/>
      <c r="E873" s="182"/>
      <c r="F873" s="182"/>
      <c r="G873" s="182"/>
      <c r="H873" s="182"/>
    </row>
    <row r="874" spans="1:8" x14ac:dyDescent="0.25">
      <c r="A874" s="182">
        <v>870</v>
      </c>
      <c r="B874" s="182"/>
      <c r="C874" s="182"/>
      <c r="D874" s="182"/>
      <c r="E874" s="182"/>
      <c r="F874" s="182"/>
      <c r="G874" s="182"/>
      <c r="H874" s="182"/>
    </row>
    <row r="875" spans="1:8" x14ac:dyDescent="0.25">
      <c r="A875" s="182">
        <v>871</v>
      </c>
      <c r="B875" s="182"/>
      <c r="C875" s="182"/>
      <c r="D875" s="182"/>
      <c r="E875" s="182"/>
      <c r="F875" s="182"/>
      <c r="G875" s="182"/>
      <c r="H875" s="182"/>
    </row>
    <row r="876" spans="1:8" x14ac:dyDescent="0.25">
      <c r="A876" s="182">
        <v>872</v>
      </c>
      <c r="B876" s="182"/>
      <c r="C876" s="182"/>
      <c r="D876" s="182"/>
      <c r="E876" s="182"/>
      <c r="F876" s="182"/>
      <c r="G876" s="182"/>
      <c r="H876" s="182"/>
    </row>
    <row r="877" spans="1:8" x14ac:dyDescent="0.25">
      <c r="A877" s="182">
        <v>873</v>
      </c>
      <c r="B877" s="182"/>
      <c r="C877" s="182"/>
      <c r="D877" s="182"/>
      <c r="E877" s="182"/>
      <c r="F877" s="182"/>
      <c r="G877" s="182"/>
      <c r="H877" s="182"/>
    </row>
    <row r="878" spans="1:8" x14ac:dyDescent="0.25">
      <c r="A878" s="182">
        <v>874</v>
      </c>
      <c r="B878" s="182"/>
      <c r="C878" s="182"/>
      <c r="D878" s="182"/>
      <c r="E878" s="182"/>
      <c r="F878" s="182"/>
      <c r="G878" s="182"/>
      <c r="H878" s="182"/>
    </row>
    <row r="879" spans="1:8" x14ac:dyDescent="0.25">
      <c r="A879" s="182">
        <v>875</v>
      </c>
      <c r="B879" s="182"/>
      <c r="C879" s="182"/>
      <c r="D879" s="182"/>
      <c r="E879" s="182"/>
      <c r="F879" s="182"/>
      <c r="G879" s="182"/>
      <c r="H879" s="182"/>
    </row>
    <row r="880" spans="1:8" x14ac:dyDescent="0.25">
      <c r="A880" s="182">
        <v>876</v>
      </c>
      <c r="B880" s="182"/>
      <c r="C880" s="182"/>
      <c r="D880" s="182"/>
      <c r="E880" s="182"/>
      <c r="F880" s="182"/>
      <c r="G880" s="182"/>
      <c r="H880" s="182"/>
    </row>
    <row r="881" spans="1:8" x14ac:dyDescent="0.25">
      <c r="A881" s="182">
        <v>877</v>
      </c>
      <c r="B881" s="182"/>
      <c r="C881" s="182"/>
      <c r="D881" s="182"/>
      <c r="E881" s="182"/>
      <c r="F881" s="182"/>
      <c r="G881" s="182"/>
      <c r="H881" s="182"/>
    </row>
    <row r="882" spans="1:8" x14ac:dyDescent="0.25">
      <c r="A882" s="182">
        <v>878</v>
      </c>
      <c r="B882" s="182"/>
      <c r="C882" s="182"/>
      <c r="D882" s="182"/>
      <c r="E882" s="182"/>
      <c r="F882" s="182"/>
      <c r="G882" s="182"/>
      <c r="H882" s="182"/>
    </row>
    <row r="883" spans="1:8" x14ac:dyDescent="0.25">
      <c r="A883" s="182">
        <v>879</v>
      </c>
      <c r="B883" s="182"/>
      <c r="C883" s="182"/>
      <c r="D883" s="182"/>
      <c r="E883" s="182"/>
      <c r="F883" s="182"/>
      <c r="G883" s="182"/>
      <c r="H883" s="182"/>
    </row>
    <row r="884" spans="1:8" x14ac:dyDescent="0.25">
      <c r="A884" s="182">
        <v>880</v>
      </c>
      <c r="B884" s="182"/>
      <c r="C884" s="182"/>
      <c r="D884" s="182"/>
      <c r="E884" s="182"/>
      <c r="F884" s="182"/>
      <c r="G884" s="182"/>
      <c r="H884" s="182"/>
    </row>
    <row r="885" spans="1:8" x14ac:dyDescent="0.25">
      <c r="A885" s="182">
        <v>881</v>
      </c>
      <c r="B885" s="182"/>
      <c r="C885" s="182"/>
      <c r="D885" s="182"/>
      <c r="E885" s="182"/>
      <c r="F885" s="182"/>
      <c r="G885" s="182"/>
      <c r="H885" s="182"/>
    </row>
    <row r="886" spans="1:8" x14ac:dyDescent="0.25">
      <c r="A886" s="182">
        <v>882</v>
      </c>
      <c r="B886" s="182"/>
      <c r="C886" s="182"/>
      <c r="D886" s="182"/>
      <c r="E886" s="182"/>
      <c r="F886" s="182"/>
      <c r="G886" s="182"/>
      <c r="H886" s="182"/>
    </row>
    <row r="887" spans="1:8" x14ac:dyDescent="0.25">
      <c r="A887" s="182">
        <v>883</v>
      </c>
      <c r="B887" s="182"/>
      <c r="C887" s="182"/>
      <c r="D887" s="182"/>
      <c r="E887" s="182"/>
      <c r="F887" s="182"/>
      <c r="G887" s="182"/>
      <c r="H887" s="182"/>
    </row>
    <row r="888" spans="1:8" x14ac:dyDescent="0.25">
      <c r="A888" s="182">
        <v>884</v>
      </c>
      <c r="B888" s="182"/>
      <c r="C888" s="182"/>
      <c r="D888" s="182"/>
      <c r="E888" s="182"/>
      <c r="F888" s="182"/>
      <c r="G888" s="182"/>
      <c r="H888" s="182"/>
    </row>
    <row r="889" spans="1:8" x14ac:dyDescent="0.25">
      <c r="A889" s="182">
        <v>885</v>
      </c>
      <c r="B889" s="182"/>
      <c r="C889" s="182"/>
      <c r="D889" s="182"/>
      <c r="E889" s="182"/>
      <c r="F889" s="182"/>
      <c r="G889" s="182"/>
      <c r="H889" s="182"/>
    </row>
    <row r="890" spans="1:8" x14ac:dyDescent="0.25">
      <c r="A890" s="182">
        <v>886</v>
      </c>
      <c r="B890" s="182"/>
      <c r="C890" s="182"/>
      <c r="D890" s="182"/>
      <c r="E890" s="182"/>
      <c r="F890" s="182"/>
      <c r="G890" s="182"/>
      <c r="H890" s="182"/>
    </row>
    <row r="891" spans="1:8" x14ac:dyDescent="0.25">
      <c r="A891" s="182">
        <v>887</v>
      </c>
      <c r="B891" s="182"/>
      <c r="C891" s="182"/>
      <c r="D891" s="182"/>
      <c r="E891" s="182"/>
      <c r="F891" s="182"/>
      <c r="G891" s="182"/>
      <c r="H891" s="182"/>
    </row>
    <row r="892" spans="1:8" x14ac:dyDescent="0.25">
      <c r="A892" s="182">
        <v>888</v>
      </c>
      <c r="B892" s="182"/>
      <c r="C892" s="182"/>
      <c r="D892" s="182"/>
      <c r="E892" s="182"/>
      <c r="F892" s="182"/>
      <c r="G892" s="182"/>
      <c r="H892" s="182"/>
    </row>
    <row r="893" spans="1:8" x14ac:dyDescent="0.25">
      <c r="A893" s="182">
        <v>889</v>
      </c>
      <c r="B893" s="182"/>
      <c r="C893" s="182"/>
      <c r="D893" s="182"/>
      <c r="E893" s="182"/>
      <c r="F893" s="182"/>
      <c r="G893" s="182"/>
      <c r="H893" s="182"/>
    </row>
    <row r="894" spans="1:8" x14ac:dyDescent="0.25">
      <c r="A894" s="182">
        <v>890</v>
      </c>
      <c r="B894" s="182"/>
      <c r="C894" s="182"/>
      <c r="D894" s="182"/>
      <c r="E894" s="182"/>
      <c r="F894" s="182"/>
      <c r="G894" s="182"/>
      <c r="H894" s="182"/>
    </row>
    <row r="895" spans="1:8" x14ac:dyDescent="0.25">
      <c r="A895" s="182">
        <v>891</v>
      </c>
      <c r="B895" s="182"/>
      <c r="C895" s="182"/>
      <c r="D895" s="182"/>
      <c r="E895" s="182"/>
      <c r="F895" s="182"/>
      <c r="G895" s="182"/>
      <c r="H895" s="182"/>
    </row>
    <row r="896" spans="1:8" x14ac:dyDescent="0.25">
      <c r="A896" s="182">
        <v>892</v>
      </c>
      <c r="B896" s="182"/>
      <c r="C896" s="182"/>
      <c r="D896" s="182"/>
      <c r="E896" s="182"/>
      <c r="F896" s="182"/>
      <c r="G896" s="182"/>
      <c r="H896" s="182"/>
    </row>
    <row r="897" spans="1:8" x14ac:dyDescent="0.25">
      <c r="A897" s="182">
        <v>893</v>
      </c>
      <c r="B897" s="182"/>
      <c r="C897" s="182"/>
      <c r="D897" s="182"/>
      <c r="E897" s="182"/>
      <c r="F897" s="182"/>
      <c r="G897" s="182"/>
      <c r="H897" s="182"/>
    </row>
    <row r="898" spans="1:8" x14ac:dyDescent="0.25">
      <c r="A898" s="182">
        <v>894</v>
      </c>
      <c r="B898" s="182"/>
      <c r="C898" s="182"/>
      <c r="D898" s="182"/>
      <c r="E898" s="182"/>
      <c r="F898" s="182"/>
      <c r="G898" s="182"/>
      <c r="H898" s="182"/>
    </row>
    <row r="899" spans="1:8" x14ac:dyDescent="0.25">
      <c r="A899" s="182">
        <v>895</v>
      </c>
      <c r="B899" s="182"/>
      <c r="C899" s="182"/>
      <c r="D899" s="182"/>
      <c r="E899" s="182"/>
      <c r="F899" s="182"/>
      <c r="G899" s="182"/>
      <c r="H899" s="182"/>
    </row>
    <row r="900" spans="1:8" x14ac:dyDescent="0.25">
      <c r="A900" s="182">
        <v>896</v>
      </c>
      <c r="B900" s="182"/>
      <c r="C900" s="182"/>
      <c r="D900" s="182"/>
      <c r="E900" s="182"/>
      <c r="F900" s="182"/>
      <c r="G900" s="182"/>
      <c r="H900" s="182"/>
    </row>
    <row r="901" spans="1:8" x14ac:dyDescent="0.25">
      <c r="A901" s="182">
        <v>897</v>
      </c>
      <c r="B901" s="182"/>
      <c r="C901" s="182"/>
      <c r="D901" s="182"/>
      <c r="E901" s="182"/>
      <c r="F901" s="182"/>
      <c r="G901" s="182"/>
      <c r="H901" s="182"/>
    </row>
    <row r="902" spans="1:8" x14ac:dyDescent="0.25">
      <c r="A902" s="182">
        <v>898</v>
      </c>
      <c r="B902" s="182"/>
      <c r="C902" s="182"/>
      <c r="D902" s="182"/>
      <c r="E902" s="182"/>
      <c r="F902" s="182"/>
      <c r="G902" s="182"/>
      <c r="H902" s="182"/>
    </row>
    <row r="903" spans="1:8" x14ac:dyDescent="0.25">
      <c r="A903" s="182">
        <v>899</v>
      </c>
      <c r="B903" s="182"/>
      <c r="C903" s="182"/>
      <c r="D903" s="182"/>
      <c r="E903" s="182"/>
      <c r="F903" s="182"/>
      <c r="G903" s="182"/>
      <c r="H903" s="182"/>
    </row>
    <row r="904" spans="1:8" x14ac:dyDescent="0.25">
      <c r="A904" s="182">
        <v>900</v>
      </c>
      <c r="B904" s="182"/>
      <c r="C904" s="182"/>
      <c r="D904" s="182"/>
      <c r="E904" s="182"/>
      <c r="F904" s="182"/>
      <c r="G904" s="182"/>
      <c r="H904" s="182"/>
    </row>
    <row r="905" spans="1:8" x14ac:dyDescent="0.25">
      <c r="A905" s="182">
        <v>901</v>
      </c>
      <c r="B905" s="182"/>
      <c r="C905" s="182"/>
      <c r="D905" s="182"/>
      <c r="E905" s="182"/>
      <c r="F905" s="182"/>
      <c r="G905" s="182"/>
      <c r="H905" s="182"/>
    </row>
    <row r="906" spans="1:8" x14ac:dyDescent="0.25">
      <c r="A906" s="182">
        <v>902</v>
      </c>
      <c r="B906" s="182"/>
      <c r="C906" s="182"/>
      <c r="D906" s="182"/>
      <c r="E906" s="182"/>
      <c r="F906" s="182"/>
      <c r="G906" s="182"/>
      <c r="H906" s="182"/>
    </row>
    <row r="907" spans="1:8" x14ac:dyDescent="0.25">
      <c r="A907" s="182">
        <v>903</v>
      </c>
      <c r="B907" s="182"/>
      <c r="C907" s="182"/>
      <c r="D907" s="182"/>
      <c r="E907" s="182"/>
      <c r="F907" s="182"/>
      <c r="G907" s="182"/>
      <c r="H907" s="182"/>
    </row>
    <row r="908" spans="1:8" x14ac:dyDescent="0.25">
      <c r="A908" s="182">
        <v>904</v>
      </c>
      <c r="B908" s="182"/>
      <c r="C908" s="182"/>
      <c r="D908" s="182"/>
      <c r="E908" s="182"/>
      <c r="F908" s="182"/>
      <c r="G908" s="182"/>
      <c r="H908" s="182"/>
    </row>
    <row r="909" spans="1:8" x14ac:dyDescent="0.25">
      <c r="A909" s="182">
        <v>905</v>
      </c>
      <c r="B909" s="182"/>
      <c r="C909" s="182"/>
      <c r="D909" s="182"/>
      <c r="E909" s="182"/>
      <c r="F909" s="182"/>
      <c r="G909" s="182"/>
      <c r="H909" s="182"/>
    </row>
    <row r="910" spans="1:8" x14ac:dyDescent="0.25">
      <c r="A910" s="182">
        <v>906</v>
      </c>
      <c r="B910" s="182"/>
      <c r="C910" s="182"/>
      <c r="D910" s="182"/>
      <c r="E910" s="182"/>
      <c r="F910" s="182"/>
      <c r="G910" s="182"/>
      <c r="H910" s="182"/>
    </row>
    <row r="911" spans="1:8" x14ac:dyDescent="0.25">
      <c r="A911" s="182">
        <v>907</v>
      </c>
      <c r="B911" s="182"/>
      <c r="C911" s="182"/>
      <c r="D911" s="182"/>
      <c r="E911" s="182"/>
      <c r="F911" s="182"/>
      <c r="G911" s="182"/>
      <c r="H911" s="182"/>
    </row>
    <row r="912" spans="1:8" x14ac:dyDescent="0.25">
      <c r="A912" s="182">
        <v>908</v>
      </c>
      <c r="B912" s="182"/>
      <c r="C912" s="182"/>
      <c r="D912" s="182"/>
      <c r="E912" s="182"/>
      <c r="F912" s="182"/>
      <c r="G912" s="182"/>
      <c r="H912" s="182"/>
    </row>
    <row r="913" spans="1:8" x14ac:dyDescent="0.25">
      <c r="A913" s="182">
        <v>909</v>
      </c>
      <c r="B913" s="182"/>
      <c r="C913" s="182"/>
      <c r="D913" s="182"/>
      <c r="E913" s="182"/>
      <c r="F913" s="182"/>
      <c r="G913" s="182"/>
      <c r="H913" s="182"/>
    </row>
    <row r="914" spans="1:8" x14ac:dyDescent="0.25">
      <c r="A914" s="182">
        <v>910</v>
      </c>
      <c r="B914" s="182"/>
      <c r="C914" s="182"/>
      <c r="D914" s="182"/>
      <c r="E914" s="182"/>
      <c r="F914" s="182"/>
      <c r="G914" s="182"/>
      <c r="H914" s="182"/>
    </row>
    <row r="915" spans="1:8" x14ac:dyDescent="0.25">
      <c r="A915" s="182">
        <v>911</v>
      </c>
      <c r="B915" s="182"/>
      <c r="C915" s="182"/>
      <c r="D915" s="182"/>
      <c r="E915" s="182"/>
      <c r="F915" s="182"/>
      <c r="G915" s="182"/>
      <c r="H915" s="182"/>
    </row>
    <row r="916" spans="1:8" x14ac:dyDescent="0.25">
      <c r="A916" s="182">
        <v>912</v>
      </c>
      <c r="B916" s="182"/>
      <c r="C916" s="182"/>
      <c r="D916" s="182"/>
      <c r="E916" s="182"/>
      <c r="F916" s="182"/>
      <c r="G916" s="182"/>
      <c r="H916" s="182"/>
    </row>
    <row r="917" spans="1:8" x14ac:dyDescent="0.25">
      <c r="A917" s="182">
        <v>913</v>
      </c>
      <c r="B917" s="182"/>
      <c r="C917" s="182"/>
      <c r="D917" s="182"/>
      <c r="E917" s="182"/>
      <c r="F917" s="182"/>
      <c r="G917" s="182"/>
      <c r="H917" s="182"/>
    </row>
    <row r="918" spans="1:8" x14ac:dyDescent="0.25">
      <c r="A918" s="182">
        <v>914</v>
      </c>
      <c r="B918" s="182"/>
      <c r="C918" s="182"/>
      <c r="D918" s="182"/>
      <c r="E918" s="182"/>
      <c r="F918" s="182"/>
      <c r="G918" s="182"/>
      <c r="H918" s="182"/>
    </row>
    <row r="919" spans="1:8" x14ac:dyDescent="0.25">
      <c r="A919" s="182">
        <v>915</v>
      </c>
      <c r="B919" s="182"/>
      <c r="C919" s="182"/>
      <c r="D919" s="182"/>
      <c r="E919" s="182"/>
      <c r="F919" s="182"/>
      <c r="G919" s="182"/>
      <c r="H919" s="182"/>
    </row>
    <row r="920" spans="1:8" x14ac:dyDescent="0.25">
      <c r="A920" s="182">
        <v>916</v>
      </c>
      <c r="B920" s="182"/>
      <c r="C920" s="182"/>
      <c r="D920" s="182"/>
      <c r="E920" s="182"/>
      <c r="F920" s="182"/>
      <c r="G920" s="182"/>
      <c r="H920" s="182"/>
    </row>
    <row r="921" spans="1:8" x14ac:dyDescent="0.25">
      <c r="A921" s="182">
        <v>917</v>
      </c>
      <c r="B921" s="182"/>
      <c r="C921" s="182"/>
      <c r="D921" s="182"/>
      <c r="E921" s="182"/>
      <c r="F921" s="182"/>
      <c r="G921" s="182"/>
      <c r="H921" s="182"/>
    </row>
    <row r="922" spans="1:8" x14ac:dyDescent="0.25">
      <c r="A922" s="182">
        <v>918</v>
      </c>
      <c r="B922" s="182"/>
      <c r="C922" s="182"/>
      <c r="D922" s="182"/>
      <c r="E922" s="182"/>
      <c r="F922" s="182"/>
      <c r="G922" s="182"/>
      <c r="H922" s="182"/>
    </row>
    <row r="923" spans="1:8" x14ac:dyDescent="0.25">
      <c r="A923" s="182">
        <v>919</v>
      </c>
      <c r="B923" s="182"/>
      <c r="C923" s="182"/>
      <c r="D923" s="182"/>
      <c r="E923" s="182"/>
      <c r="F923" s="182"/>
      <c r="G923" s="182"/>
      <c r="H923" s="182"/>
    </row>
    <row r="924" spans="1:8" x14ac:dyDescent="0.25">
      <c r="A924" s="182">
        <v>920</v>
      </c>
      <c r="B924" s="182"/>
      <c r="C924" s="182"/>
      <c r="D924" s="182"/>
      <c r="E924" s="182"/>
      <c r="F924" s="182"/>
      <c r="G924" s="182"/>
      <c r="H924" s="182"/>
    </row>
    <row r="925" spans="1:8" x14ac:dyDescent="0.25">
      <c r="A925" s="182">
        <v>921</v>
      </c>
      <c r="B925" s="182"/>
      <c r="C925" s="182"/>
      <c r="D925" s="182"/>
      <c r="E925" s="182"/>
      <c r="F925" s="182"/>
      <c r="G925" s="182"/>
      <c r="H925" s="182"/>
    </row>
    <row r="926" spans="1:8" x14ac:dyDescent="0.25">
      <c r="A926" s="182">
        <v>922</v>
      </c>
      <c r="B926" s="182"/>
      <c r="C926" s="182"/>
      <c r="D926" s="182"/>
      <c r="E926" s="182"/>
      <c r="F926" s="182"/>
      <c r="G926" s="182"/>
      <c r="H926" s="182"/>
    </row>
    <row r="927" spans="1:8" x14ac:dyDescent="0.25">
      <c r="A927" s="182">
        <v>923</v>
      </c>
      <c r="B927" s="182"/>
      <c r="C927" s="182"/>
      <c r="D927" s="182"/>
      <c r="E927" s="182"/>
      <c r="F927" s="182"/>
      <c r="G927" s="182"/>
      <c r="H927" s="182"/>
    </row>
    <row r="928" spans="1:8" x14ac:dyDescent="0.25">
      <c r="A928" s="182">
        <v>924</v>
      </c>
      <c r="B928" s="182"/>
      <c r="C928" s="182"/>
      <c r="D928" s="182"/>
      <c r="E928" s="182"/>
      <c r="F928" s="182"/>
      <c r="G928" s="182"/>
      <c r="H928" s="182"/>
    </row>
    <row r="929" spans="1:8" x14ac:dyDescent="0.25">
      <c r="A929" s="182">
        <v>925</v>
      </c>
      <c r="B929" s="182"/>
      <c r="C929" s="182"/>
      <c r="D929" s="182"/>
      <c r="E929" s="182"/>
      <c r="F929" s="182"/>
      <c r="G929" s="182"/>
      <c r="H929" s="182"/>
    </row>
    <row r="930" spans="1:8" x14ac:dyDescent="0.25">
      <c r="A930" s="182">
        <v>926</v>
      </c>
      <c r="B930" s="182"/>
      <c r="C930" s="182"/>
      <c r="D930" s="182"/>
      <c r="E930" s="182"/>
      <c r="F930" s="182"/>
      <c r="G930" s="182"/>
      <c r="H930" s="182"/>
    </row>
    <row r="931" spans="1:8" x14ac:dyDescent="0.25">
      <c r="A931" s="182">
        <v>927</v>
      </c>
      <c r="B931" s="182"/>
      <c r="C931" s="182"/>
      <c r="D931" s="182"/>
      <c r="E931" s="182"/>
      <c r="F931" s="182"/>
      <c r="G931" s="182"/>
      <c r="H931" s="182"/>
    </row>
    <row r="932" spans="1:8" x14ac:dyDescent="0.25">
      <c r="A932" s="182">
        <v>928</v>
      </c>
      <c r="B932" s="182"/>
      <c r="C932" s="182"/>
      <c r="D932" s="182"/>
      <c r="E932" s="182"/>
      <c r="F932" s="182"/>
      <c r="G932" s="182"/>
      <c r="H932" s="182"/>
    </row>
    <row r="933" spans="1:8" x14ac:dyDescent="0.25">
      <c r="A933" s="182">
        <v>929</v>
      </c>
      <c r="B933" s="182"/>
      <c r="C933" s="182"/>
      <c r="D933" s="182"/>
      <c r="E933" s="182"/>
      <c r="F933" s="182"/>
      <c r="G933" s="182"/>
      <c r="H933" s="182"/>
    </row>
    <row r="934" spans="1:8" x14ac:dyDescent="0.25">
      <c r="A934" s="182">
        <v>930</v>
      </c>
      <c r="B934" s="182"/>
      <c r="C934" s="182"/>
      <c r="D934" s="182"/>
      <c r="E934" s="182"/>
      <c r="F934" s="182"/>
      <c r="G934" s="182"/>
      <c r="H934" s="182"/>
    </row>
    <row r="935" spans="1:8" x14ac:dyDescent="0.25">
      <c r="A935" s="182">
        <v>931</v>
      </c>
      <c r="B935" s="182"/>
      <c r="C935" s="182"/>
      <c r="D935" s="182"/>
      <c r="E935" s="182"/>
      <c r="F935" s="182"/>
      <c r="G935" s="182"/>
      <c r="H935" s="182"/>
    </row>
    <row r="936" spans="1:8" x14ac:dyDescent="0.25">
      <c r="A936" s="182">
        <v>932</v>
      </c>
      <c r="B936" s="182"/>
      <c r="C936" s="182"/>
      <c r="D936" s="182"/>
      <c r="E936" s="182"/>
      <c r="F936" s="182"/>
      <c r="G936" s="182"/>
      <c r="H936" s="182"/>
    </row>
    <row r="937" spans="1:8" x14ac:dyDescent="0.25">
      <c r="A937" s="182">
        <v>933</v>
      </c>
      <c r="B937" s="182"/>
      <c r="C937" s="182"/>
      <c r="D937" s="182"/>
      <c r="E937" s="182"/>
      <c r="F937" s="182"/>
      <c r="G937" s="182"/>
      <c r="H937" s="182"/>
    </row>
    <row r="938" spans="1:8" x14ac:dyDescent="0.25">
      <c r="A938" s="182">
        <v>934</v>
      </c>
      <c r="B938" s="182"/>
      <c r="C938" s="182"/>
      <c r="D938" s="182"/>
      <c r="E938" s="182"/>
      <c r="F938" s="182"/>
      <c r="G938" s="182"/>
      <c r="H938" s="182"/>
    </row>
    <row r="939" spans="1:8" x14ac:dyDescent="0.25">
      <c r="A939" s="182">
        <v>935</v>
      </c>
      <c r="B939" s="182"/>
      <c r="C939" s="182"/>
      <c r="D939" s="182"/>
      <c r="E939" s="182"/>
      <c r="F939" s="182"/>
      <c r="G939" s="182"/>
      <c r="H939" s="182"/>
    </row>
    <row r="940" spans="1:8" x14ac:dyDescent="0.25">
      <c r="A940" s="182">
        <v>936</v>
      </c>
      <c r="B940" s="182"/>
      <c r="C940" s="182"/>
      <c r="D940" s="182"/>
      <c r="E940" s="182"/>
      <c r="F940" s="182"/>
      <c r="G940" s="182"/>
      <c r="H940" s="182"/>
    </row>
    <row r="941" spans="1:8" x14ac:dyDescent="0.25">
      <c r="A941" s="182">
        <v>937</v>
      </c>
      <c r="B941" s="182"/>
      <c r="C941" s="182"/>
      <c r="D941" s="182"/>
      <c r="E941" s="182"/>
      <c r="F941" s="182"/>
      <c r="G941" s="182"/>
      <c r="H941" s="182"/>
    </row>
    <row r="942" spans="1:8" x14ac:dyDescent="0.25">
      <c r="A942" s="182">
        <v>938</v>
      </c>
      <c r="B942" s="182"/>
      <c r="C942" s="182"/>
      <c r="D942" s="182"/>
      <c r="E942" s="182"/>
      <c r="F942" s="182"/>
      <c r="G942" s="182"/>
      <c r="H942" s="182"/>
    </row>
    <row r="943" spans="1:8" x14ac:dyDescent="0.25">
      <c r="A943" s="182">
        <v>939</v>
      </c>
      <c r="B943" s="182"/>
      <c r="C943" s="182"/>
      <c r="D943" s="182"/>
      <c r="E943" s="182"/>
      <c r="F943" s="182"/>
      <c r="G943" s="182"/>
      <c r="H943" s="182"/>
    </row>
    <row r="944" spans="1:8" x14ac:dyDescent="0.25">
      <c r="A944" s="182">
        <v>940</v>
      </c>
      <c r="B944" s="182"/>
      <c r="C944" s="182"/>
      <c r="D944" s="182"/>
      <c r="E944" s="182"/>
      <c r="F944" s="182"/>
      <c r="G944" s="182"/>
      <c r="H944" s="182"/>
    </row>
    <row r="945" spans="1:8" x14ac:dyDescent="0.25">
      <c r="A945" s="182">
        <v>941</v>
      </c>
      <c r="B945" s="182"/>
      <c r="C945" s="182"/>
      <c r="D945" s="182"/>
      <c r="E945" s="182"/>
      <c r="F945" s="182"/>
      <c r="G945" s="182"/>
      <c r="H945" s="182"/>
    </row>
    <row r="946" spans="1:8" x14ac:dyDescent="0.25">
      <c r="A946" s="182">
        <v>942</v>
      </c>
      <c r="B946" s="182"/>
      <c r="C946" s="182"/>
      <c r="D946" s="182"/>
      <c r="E946" s="182"/>
      <c r="F946" s="182"/>
      <c r="G946" s="182"/>
      <c r="H946" s="182"/>
    </row>
    <row r="947" spans="1:8" x14ac:dyDescent="0.25">
      <c r="A947" s="182">
        <v>943</v>
      </c>
      <c r="B947" s="182"/>
      <c r="C947" s="182"/>
      <c r="D947" s="182"/>
      <c r="E947" s="182"/>
      <c r="F947" s="182"/>
      <c r="G947" s="182"/>
      <c r="H947" s="182"/>
    </row>
    <row r="948" spans="1:8" x14ac:dyDescent="0.25">
      <c r="A948" s="182">
        <v>944</v>
      </c>
      <c r="B948" s="182"/>
      <c r="C948" s="182"/>
      <c r="D948" s="182"/>
      <c r="E948" s="182"/>
      <c r="F948" s="182"/>
      <c r="G948" s="182"/>
      <c r="H948" s="182"/>
    </row>
    <row r="949" spans="1:8" x14ac:dyDescent="0.25">
      <c r="A949" s="182">
        <v>945</v>
      </c>
      <c r="B949" s="182"/>
      <c r="C949" s="182"/>
      <c r="D949" s="182"/>
      <c r="E949" s="182"/>
      <c r="F949" s="182"/>
      <c r="G949" s="182"/>
      <c r="H949" s="182"/>
    </row>
    <row r="950" spans="1:8" x14ac:dyDescent="0.25">
      <c r="A950" s="182">
        <v>946</v>
      </c>
      <c r="B950" s="182"/>
      <c r="C950" s="182"/>
      <c r="D950" s="182"/>
      <c r="E950" s="182"/>
      <c r="F950" s="182"/>
      <c r="G950" s="182"/>
      <c r="H950" s="182"/>
    </row>
    <row r="951" spans="1:8" x14ac:dyDescent="0.25">
      <c r="A951" s="182">
        <v>947</v>
      </c>
      <c r="B951" s="182"/>
      <c r="C951" s="182"/>
      <c r="D951" s="182"/>
      <c r="E951" s="182"/>
      <c r="F951" s="182"/>
      <c r="G951" s="182"/>
      <c r="H951" s="182"/>
    </row>
    <row r="952" spans="1:8" x14ac:dyDescent="0.25">
      <c r="A952" s="182">
        <v>948</v>
      </c>
      <c r="B952" s="182"/>
      <c r="C952" s="182"/>
      <c r="D952" s="182"/>
      <c r="E952" s="182"/>
      <c r="F952" s="182"/>
      <c r="G952" s="182"/>
      <c r="H952" s="182"/>
    </row>
    <row r="953" spans="1:8" x14ac:dyDescent="0.25">
      <c r="A953" s="182">
        <v>949</v>
      </c>
      <c r="B953" s="182"/>
      <c r="C953" s="182"/>
      <c r="D953" s="182"/>
      <c r="E953" s="182"/>
      <c r="F953" s="182"/>
      <c r="G953" s="182"/>
      <c r="H953" s="182"/>
    </row>
    <row r="954" spans="1:8" x14ac:dyDescent="0.25">
      <c r="A954" s="182">
        <v>950</v>
      </c>
      <c r="B954" s="182"/>
      <c r="C954" s="182"/>
      <c r="D954" s="182"/>
      <c r="E954" s="182"/>
      <c r="F954" s="182"/>
      <c r="G954" s="182"/>
      <c r="H954" s="182"/>
    </row>
    <row r="955" spans="1:8" x14ac:dyDescent="0.25">
      <c r="A955" s="182">
        <v>951</v>
      </c>
      <c r="B955" s="182"/>
      <c r="C955" s="182"/>
      <c r="D955" s="182"/>
      <c r="E955" s="182"/>
      <c r="F955" s="182"/>
      <c r="G955" s="182"/>
      <c r="H955" s="182"/>
    </row>
    <row r="956" spans="1:8" x14ac:dyDescent="0.25">
      <c r="A956" s="182">
        <v>952</v>
      </c>
      <c r="B956" s="182"/>
      <c r="C956" s="182"/>
      <c r="D956" s="182"/>
      <c r="E956" s="182"/>
      <c r="F956" s="182"/>
      <c r="G956" s="182"/>
      <c r="H956" s="182"/>
    </row>
    <row r="957" spans="1:8" x14ac:dyDescent="0.25">
      <c r="A957" s="182">
        <v>953</v>
      </c>
      <c r="B957" s="182"/>
      <c r="C957" s="182"/>
      <c r="D957" s="182"/>
      <c r="E957" s="182"/>
      <c r="F957" s="182"/>
      <c r="G957" s="182"/>
      <c r="H957" s="182"/>
    </row>
    <row r="958" spans="1:8" x14ac:dyDescent="0.25">
      <c r="A958" s="182">
        <v>954</v>
      </c>
      <c r="B958" s="182"/>
      <c r="C958" s="182"/>
      <c r="D958" s="182"/>
      <c r="E958" s="182"/>
      <c r="F958" s="182"/>
      <c r="G958" s="182"/>
      <c r="H958" s="182"/>
    </row>
    <row r="959" spans="1:8" x14ac:dyDescent="0.25">
      <c r="A959" s="182">
        <v>955</v>
      </c>
      <c r="B959" s="182"/>
      <c r="C959" s="182"/>
      <c r="D959" s="182"/>
      <c r="E959" s="182"/>
      <c r="F959" s="182"/>
      <c r="G959" s="182"/>
      <c r="H959" s="182"/>
    </row>
    <row r="960" spans="1:8" x14ac:dyDescent="0.25">
      <c r="A960" s="182">
        <v>956</v>
      </c>
      <c r="B960" s="182"/>
      <c r="C960" s="182"/>
      <c r="D960" s="182"/>
      <c r="E960" s="182"/>
      <c r="F960" s="182"/>
      <c r="G960" s="182"/>
      <c r="H960" s="182"/>
    </row>
    <row r="961" spans="1:8" x14ac:dyDescent="0.25">
      <c r="A961" s="182">
        <v>957</v>
      </c>
      <c r="B961" s="182"/>
      <c r="C961" s="182"/>
      <c r="D961" s="182"/>
      <c r="E961" s="182"/>
      <c r="F961" s="182"/>
      <c r="G961" s="182"/>
      <c r="H961" s="182"/>
    </row>
    <row r="962" spans="1:8" x14ac:dyDescent="0.25">
      <c r="A962" s="182">
        <v>958</v>
      </c>
      <c r="B962" s="182"/>
      <c r="C962" s="182"/>
      <c r="D962" s="182"/>
      <c r="E962" s="182"/>
      <c r="F962" s="182"/>
      <c r="G962" s="182"/>
      <c r="H962" s="182"/>
    </row>
    <row r="963" spans="1:8" x14ac:dyDescent="0.25">
      <c r="A963" s="182">
        <v>959</v>
      </c>
      <c r="B963" s="182"/>
      <c r="C963" s="182"/>
      <c r="D963" s="182"/>
      <c r="E963" s="182"/>
      <c r="F963" s="182"/>
      <c r="G963" s="182"/>
      <c r="H963" s="182"/>
    </row>
    <row r="964" spans="1:8" x14ac:dyDescent="0.25">
      <c r="A964" s="182">
        <v>960</v>
      </c>
      <c r="B964" s="182"/>
      <c r="C964" s="182"/>
      <c r="D964" s="182"/>
      <c r="E964" s="182"/>
      <c r="F964" s="182"/>
      <c r="G964" s="182"/>
      <c r="H964" s="182"/>
    </row>
    <row r="965" spans="1:8" x14ac:dyDescent="0.25">
      <c r="A965" s="182">
        <v>961</v>
      </c>
      <c r="B965" s="182"/>
      <c r="C965" s="182"/>
      <c r="D965" s="182"/>
      <c r="E965" s="182"/>
      <c r="F965" s="182"/>
      <c r="G965" s="182"/>
      <c r="H965" s="182"/>
    </row>
    <row r="966" spans="1:8" x14ac:dyDescent="0.25">
      <c r="A966" s="182">
        <v>962</v>
      </c>
      <c r="B966" s="182"/>
      <c r="C966" s="182"/>
      <c r="D966" s="182"/>
      <c r="E966" s="182"/>
      <c r="F966" s="182"/>
      <c r="G966" s="182"/>
      <c r="H966" s="182"/>
    </row>
    <row r="967" spans="1:8" x14ac:dyDescent="0.25">
      <c r="A967" s="182">
        <v>963</v>
      </c>
      <c r="B967" s="182"/>
      <c r="C967" s="182"/>
      <c r="D967" s="182"/>
      <c r="E967" s="182"/>
      <c r="F967" s="182"/>
      <c r="G967" s="182"/>
      <c r="H967" s="182"/>
    </row>
    <row r="968" spans="1:8" x14ac:dyDescent="0.25">
      <c r="A968" s="182">
        <v>964</v>
      </c>
      <c r="B968" s="182"/>
      <c r="C968" s="182"/>
      <c r="D968" s="182"/>
      <c r="E968" s="182"/>
      <c r="F968" s="182"/>
      <c r="G968" s="182"/>
      <c r="H968" s="182"/>
    </row>
    <row r="969" spans="1:8" x14ac:dyDescent="0.25">
      <c r="A969" s="182">
        <v>965</v>
      </c>
      <c r="B969" s="182"/>
      <c r="C969" s="182"/>
      <c r="D969" s="182"/>
      <c r="E969" s="182"/>
      <c r="F969" s="182"/>
      <c r="G969" s="182"/>
      <c r="H969" s="182"/>
    </row>
    <row r="970" spans="1:8" x14ac:dyDescent="0.25">
      <c r="A970" s="182">
        <v>966</v>
      </c>
      <c r="B970" s="182"/>
      <c r="C970" s="182"/>
      <c r="D970" s="182"/>
      <c r="E970" s="182"/>
      <c r="F970" s="182"/>
      <c r="G970" s="182"/>
      <c r="H970" s="182"/>
    </row>
    <row r="971" spans="1:8" x14ac:dyDescent="0.25">
      <c r="A971" s="182">
        <v>967</v>
      </c>
      <c r="B971" s="182"/>
      <c r="C971" s="182"/>
      <c r="D971" s="182"/>
      <c r="E971" s="182"/>
      <c r="F971" s="182"/>
      <c r="G971" s="182"/>
      <c r="H971" s="182"/>
    </row>
    <row r="972" spans="1:8" x14ac:dyDescent="0.25">
      <c r="A972" s="182">
        <v>968</v>
      </c>
      <c r="B972" s="182"/>
      <c r="C972" s="182"/>
      <c r="D972" s="182"/>
      <c r="E972" s="182"/>
      <c r="F972" s="182"/>
      <c r="G972" s="182"/>
      <c r="H972" s="182"/>
    </row>
    <row r="973" spans="1:8" x14ac:dyDescent="0.25">
      <c r="A973" s="182">
        <v>969</v>
      </c>
      <c r="B973" s="182"/>
      <c r="C973" s="182"/>
      <c r="D973" s="182"/>
      <c r="E973" s="182"/>
      <c r="F973" s="182"/>
      <c r="G973" s="182"/>
      <c r="H973" s="182"/>
    </row>
    <row r="974" spans="1:8" x14ac:dyDescent="0.25">
      <c r="A974" s="182">
        <v>970</v>
      </c>
      <c r="B974" s="182"/>
      <c r="C974" s="182"/>
      <c r="D974" s="182"/>
      <c r="E974" s="182"/>
      <c r="F974" s="182"/>
      <c r="G974" s="182"/>
      <c r="H974" s="182"/>
    </row>
    <row r="975" spans="1:8" x14ac:dyDescent="0.25">
      <c r="A975" s="182">
        <v>971</v>
      </c>
      <c r="B975" s="182"/>
      <c r="C975" s="182"/>
      <c r="D975" s="182"/>
      <c r="E975" s="182"/>
      <c r="F975" s="182"/>
      <c r="G975" s="182"/>
      <c r="H975" s="182"/>
    </row>
    <row r="976" spans="1:8" x14ac:dyDescent="0.25">
      <c r="A976" s="182">
        <v>972</v>
      </c>
      <c r="B976" s="182"/>
      <c r="C976" s="182"/>
      <c r="D976" s="182"/>
      <c r="E976" s="182"/>
      <c r="F976" s="182"/>
      <c r="G976" s="182"/>
      <c r="H976" s="182"/>
    </row>
    <row r="977" spans="1:8" x14ac:dyDescent="0.25">
      <c r="A977" s="182">
        <v>973</v>
      </c>
      <c r="B977" s="182"/>
      <c r="C977" s="182"/>
      <c r="D977" s="182"/>
      <c r="E977" s="182"/>
      <c r="F977" s="182"/>
      <c r="G977" s="182"/>
      <c r="H977" s="182"/>
    </row>
    <row r="978" spans="1:8" x14ac:dyDescent="0.25">
      <c r="A978" s="182">
        <v>974</v>
      </c>
      <c r="B978" s="182"/>
      <c r="C978" s="182"/>
      <c r="D978" s="182"/>
      <c r="E978" s="182"/>
      <c r="F978" s="182"/>
      <c r="G978" s="182"/>
      <c r="H978" s="182"/>
    </row>
    <row r="979" spans="1:8" x14ac:dyDescent="0.25">
      <c r="A979" s="182">
        <v>975</v>
      </c>
      <c r="B979" s="182"/>
      <c r="C979" s="182"/>
      <c r="D979" s="182"/>
      <c r="E979" s="182"/>
      <c r="F979" s="182"/>
      <c r="G979" s="182"/>
      <c r="H979" s="182"/>
    </row>
    <row r="980" spans="1:8" x14ac:dyDescent="0.25">
      <c r="A980" s="182">
        <v>976</v>
      </c>
      <c r="B980" s="182"/>
      <c r="C980" s="182"/>
      <c r="D980" s="182"/>
      <c r="E980" s="182"/>
      <c r="F980" s="182"/>
      <c r="G980" s="182"/>
      <c r="H980" s="182"/>
    </row>
    <row r="981" spans="1:8" x14ac:dyDescent="0.25">
      <c r="A981" s="182">
        <v>977</v>
      </c>
      <c r="B981" s="182"/>
      <c r="C981" s="182"/>
      <c r="D981" s="182"/>
      <c r="E981" s="182"/>
      <c r="F981" s="182"/>
      <c r="G981" s="182"/>
      <c r="H981" s="182"/>
    </row>
    <row r="982" spans="1:8" x14ac:dyDescent="0.25">
      <c r="A982" s="182">
        <v>978</v>
      </c>
      <c r="B982" s="182"/>
      <c r="C982" s="182"/>
      <c r="D982" s="182"/>
      <c r="E982" s="182"/>
      <c r="F982" s="182"/>
      <c r="G982" s="182"/>
      <c r="H982" s="182"/>
    </row>
    <row r="983" spans="1:8" x14ac:dyDescent="0.25">
      <c r="A983" s="182">
        <v>979</v>
      </c>
      <c r="B983" s="182"/>
      <c r="C983" s="182"/>
      <c r="D983" s="182"/>
      <c r="E983" s="182"/>
      <c r="F983" s="182"/>
      <c r="G983" s="182"/>
      <c r="H983" s="182"/>
    </row>
    <row r="984" spans="1:8" x14ac:dyDescent="0.25">
      <c r="A984" s="182">
        <v>980</v>
      </c>
      <c r="B984" s="182"/>
      <c r="C984" s="182"/>
      <c r="D984" s="182"/>
      <c r="E984" s="182"/>
      <c r="F984" s="182"/>
      <c r="G984" s="182"/>
      <c r="H984" s="182"/>
    </row>
    <row r="985" spans="1:8" x14ac:dyDescent="0.25">
      <c r="A985" s="182">
        <v>981</v>
      </c>
      <c r="B985" s="182"/>
      <c r="C985" s="182"/>
      <c r="D985" s="182"/>
      <c r="E985" s="182"/>
      <c r="F985" s="182"/>
      <c r="G985" s="182"/>
      <c r="H985" s="182"/>
    </row>
    <row r="986" spans="1:8" x14ac:dyDescent="0.25">
      <c r="A986" s="182">
        <v>982</v>
      </c>
      <c r="B986" s="182"/>
      <c r="C986" s="182"/>
      <c r="D986" s="182"/>
      <c r="E986" s="182"/>
      <c r="F986" s="182"/>
      <c r="G986" s="182"/>
      <c r="H986" s="182"/>
    </row>
    <row r="987" spans="1:8" x14ac:dyDescent="0.25">
      <c r="A987" s="182">
        <v>983</v>
      </c>
      <c r="B987" s="182"/>
      <c r="C987" s="182"/>
      <c r="D987" s="182"/>
      <c r="E987" s="182"/>
      <c r="F987" s="182"/>
      <c r="G987" s="182"/>
      <c r="H987" s="182"/>
    </row>
    <row r="988" spans="1:8" x14ac:dyDescent="0.25">
      <c r="A988" s="182">
        <v>984</v>
      </c>
      <c r="B988" s="182"/>
      <c r="C988" s="182"/>
      <c r="D988" s="182"/>
      <c r="E988" s="182"/>
      <c r="F988" s="182"/>
      <c r="G988" s="182"/>
      <c r="H988" s="182"/>
    </row>
    <row r="989" spans="1:8" x14ac:dyDescent="0.25">
      <c r="A989" s="182">
        <v>985</v>
      </c>
      <c r="B989" s="182"/>
      <c r="C989" s="182"/>
      <c r="D989" s="182"/>
      <c r="E989" s="182"/>
      <c r="F989" s="182"/>
      <c r="G989" s="182"/>
      <c r="H989" s="182"/>
    </row>
    <row r="990" spans="1:8" x14ac:dyDescent="0.25">
      <c r="A990" s="182">
        <v>986</v>
      </c>
      <c r="B990" s="182"/>
      <c r="C990" s="182"/>
      <c r="D990" s="182"/>
      <c r="E990" s="182"/>
      <c r="F990" s="182"/>
      <c r="G990" s="182"/>
      <c r="H990" s="182"/>
    </row>
    <row r="991" spans="1:8" x14ac:dyDescent="0.25">
      <c r="A991" s="182">
        <v>987</v>
      </c>
      <c r="B991" s="182"/>
      <c r="C991" s="182"/>
      <c r="D991" s="182"/>
      <c r="E991" s="182"/>
      <c r="F991" s="182"/>
      <c r="G991" s="182"/>
      <c r="H991" s="182"/>
    </row>
    <row r="992" spans="1:8" x14ac:dyDescent="0.25">
      <c r="A992" s="182">
        <v>988</v>
      </c>
      <c r="B992" s="182"/>
      <c r="C992" s="182"/>
      <c r="D992" s="182"/>
      <c r="E992" s="182"/>
      <c r="F992" s="182"/>
      <c r="G992" s="182"/>
      <c r="H992" s="182"/>
    </row>
    <row r="993" spans="1:8" x14ac:dyDescent="0.25">
      <c r="A993" s="182">
        <v>989</v>
      </c>
      <c r="B993" s="182"/>
      <c r="C993" s="182"/>
      <c r="D993" s="182"/>
      <c r="E993" s="182"/>
      <c r="F993" s="182"/>
      <c r="G993" s="182"/>
      <c r="H993" s="182"/>
    </row>
    <row r="994" spans="1:8" x14ac:dyDescent="0.25">
      <c r="A994" s="182">
        <v>990</v>
      </c>
      <c r="B994" s="182"/>
      <c r="C994" s="182"/>
      <c r="D994" s="182"/>
      <c r="E994" s="182"/>
      <c r="F994" s="182"/>
      <c r="G994" s="182"/>
      <c r="H994" s="182"/>
    </row>
    <row r="995" spans="1:8" x14ac:dyDescent="0.25">
      <c r="A995" s="182">
        <v>991</v>
      </c>
      <c r="B995" s="182"/>
      <c r="C995" s="182"/>
      <c r="D995" s="182"/>
      <c r="E995" s="182"/>
      <c r="F995" s="182"/>
      <c r="G995" s="182"/>
      <c r="H995" s="182"/>
    </row>
    <row r="996" spans="1:8" x14ac:dyDescent="0.25">
      <c r="A996" s="182">
        <v>992</v>
      </c>
      <c r="B996" s="182"/>
      <c r="C996" s="182"/>
      <c r="D996" s="182"/>
      <c r="E996" s="182"/>
      <c r="F996" s="182"/>
      <c r="G996" s="182"/>
      <c r="H996" s="182"/>
    </row>
    <row r="997" spans="1:8" x14ac:dyDescent="0.25">
      <c r="A997" s="182">
        <v>993</v>
      </c>
      <c r="B997" s="182"/>
      <c r="C997" s="182"/>
      <c r="D997" s="182"/>
      <c r="E997" s="182"/>
      <c r="F997" s="182"/>
      <c r="G997" s="182"/>
      <c r="H997" s="182"/>
    </row>
    <row r="998" spans="1:8" x14ac:dyDescent="0.25">
      <c r="A998" s="182">
        <v>994</v>
      </c>
      <c r="B998" s="182"/>
      <c r="C998" s="182"/>
      <c r="D998" s="182"/>
      <c r="E998" s="182"/>
      <c r="F998" s="182"/>
      <c r="G998" s="182"/>
      <c r="H998" s="182"/>
    </row>
    <row r="999" spans="1:8" x14ac:dyDescent="0.25">
      <c r="A999" s="182">
        <v>995</v>
      </c>
      <c r="B999" s="182"/>
      <c r="C999" s="182"/>
      <c r="D999" s="182"/>
      <c r="E999" s="182"/>
      <c r="F999" s="182"/>
      <c r="G999" s="182"/>
      <c r="H999" s="182"/>
    </row>
    <row r="1000" spans="1:8" x14ac:dyDescent="0.25">
      <c r="A1000" s="182">
        <v>996</v>
      </c>
      <c r="B1000" s="182"/>
      <c r="C1000" s="182"/>
      <c r="D1000" s="182"/>
      <c r="E1000" s="182"/>
      <c r="F1000" s="182"/>
      <c r="G1000" s="182"/>
      <c r="H1000" s="182"/>
    </row>
    <row r="1001" spans="1:8" x14ac:dyDescent="0.25">
      <c r="A1001" s="182">
        <v>997</v>
      </c>
      <c r="B1001" s="182"/>
      <c r="C1001" s="182"/>
      <c r="D1001" s="182"/>
      <c r="E1001" s="182"/>
      <c r="F1001" s="182"/>
      <c r="G1001" s="182"/>
      <c r="H1001" s="182"/>
    </row>
    <row r="1002" spans="1:8" x14ac:dyDescent="0.25">
      <c r="A1002" s="182">
        <v>998</v>
      </c>
      <c r="B1002" s="182"/>
      <c r="C1002" s="182"/>
      <c r="D1002" s="182"/>
      <c r="E1002" s="182"/>
      <c r="F1002" s="182"/>
      <c r="G1002" s="182"/>
      <c r="H1002" s="182"/>
    </row>
    <row r="1003" spans="1:8" x14ac:dyDescent="0.25">
      <c r="A1003" s="182">
        <v>999</v>
      </c>
      <c r="B1003" s="182"/>
      <c r="C1003" s="182"/>
      <c r="D1003" s="182"/>
      <c r="E1003" s="182"/>
      <c r="F1003" s="182"/>
      <c r="G1003" s="182"/>
      <c r="H1003" s="182"/>
    </row>
    <row r="1004" spans="1:8" x14ac:dyDescent="0.25">
      <c r="A1004" s="182">
        <v>1000</v>
      </c>
      <c r="B1004" s="182"/>
      <c r="C1004" s="182"/>
      <c r="D1004" s="182"/>
      <c r="E1004" s="182"/>
      <c r="F1004" s="182"/>
      <c r="G1004" s="182"/>
      <c r="H1004" s="182"/>
    </row>
  </sheetData>
  <sheetProtection algorithmName="SHA-512" hashValue="Fa18wYSIxeZtT9LCUy/bBHelp0rnU5/IfWzwDL3fACWrOx9/FErp7lSadRZbK2oYANLINvm7g87PoI/9vi3KaQ==" saltValue="e3LZh15lOJyQa8/ssPC55Q==" spinCount="100000" sheet="1" objects="1" scenarios="1"/>
  <phoneticPr fontId="3" type="noConversion"/>
  <pageMargins left="0.75" right="0.75" top="1" bottom="1" header="0.5" footer="0.5"/>
  <pageSetup paperSize="9" orientation="portrait" horizontalDpi="4294967294" verticalDpi="300"/>
  <headerFooter alignWithMargins="0"/>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03">
    <tabColor indexed="43"/>
  </sheetPr>
  <dimension ref="A1:J1004"/>
  <sheetViews>
    <sheetView showGridLines="0" showRowColHeaders="0" workbookViewId="0">
      <selection activeCell="A21" sqref="A21"/>
    </sheetView>
  </sheetViews>
  <sheetFormatPr defaultColWidth="9.21875" defaultRowHeight="13.2" x14ac:dyDescent="0.25"/>
  <cols>
    <col min="1" max="1" width="12.77734375" style="181" customWidth="1"/>
    <col min="2" max="9" width="14.21875" style="181" customWidth="1"/>
    <col min="10" max="10" width="93" style="181" customWidth="1"/>
    <col min="11" max="16384" width="9.21875" style="183"/>
  </cols>
  <sheetData>
    <row r="1" spans="1:10" s="181" customFormat="1" ht="72" customHeight="1" x14ac:dyDescent="0.25"/>
    <row r="2" spans="1:10" s="181" customFormat="1" ht="72" hidden="1" customHeight="1" x14ac:dyDescent="0.25"/>
    <row r="3" spans="1:10" s="181" customFormat="1" ht="12" customHeight="1" x14ac:dyDescent="0.25"/>
    <row r="4" spans="1:10" s="19" customFormat="1" ht="32.25" customHeight="1" x14ac:dyDescent="0.25">
      <c r="A4" s="179" t="s">
        <v>64</v>
      </c>
      <c r="B4" s="179" t="s">
        <v>6</v>
      </c>
      <c r="C4" s="179" t="s">
        <v>7</v>
      </c>
      <c r="D4" s="179" t="s">
        <v>8</v>
      </c>
      <c r="E4" s="179" t="s">
        <v>127</v>
      </c>
      <c r="F4" s="179" t="s">
        <v>11</v>
      </c>
      <c r="G4" s="179" t="s">
        <v>9</v>
      </c>
      <c r="H4" s="179" t="s">
        <v>10</v>
      </c>
      <c r="I4" s="179" t="s">
        <v>41</v>
      </c>
      <c r="J4" s="178"/>
    </row>
    <row r="5" spans="1:10" x14ac:dyDescent="0.25">
      <c r="A5" s="182">
        <v>1</v>
      </c>
      <c r="B5" s="182"/>
      <c r="C5" s="182"/>
      <c r="D5" s="182"/>
      <c r="E5" s="182"/>
      <c r="F5" s="182"/>
      <c r="G5" s="182"/>
      <c r="H5" s="182"/>
      <c r="I5" s="182"/>
    </row>
    <row r="6" spans="1:10" x14ac:dyDescent="0.25">
      <c r="A6" s="182">
        <v>2</v>
      </c>
      <c r="B6" s="182"/>
      <c r="C6" s="182"/>
      <c r="D6" s="182"/>
      <c r="E6" s="182"/>
      <c r="F6" s="182"/>
      <c r="G6" s="182"/>
      <c r="H6" s="182"/>
      <c r="I6" s="182"/>
    </row>
    <row r="7" spans="1:10" x14ac:dyDescent="0.25">
      <c r="A7" s="182">
        <v>3</v>
      </c>
      <c r="B7" s="182"/>
      <c r="C7" s="182"/>
      <c r="D7" s="182"/>
      <c r="E7" s="182"/>
      <c r="F7" s="182"/>
      <c r="G7" s="182"/>
      <c r="H7" s="182"/>
      <c r="I7" s="182"/>
    </row>
    <row r="8" spans="1:10" x14ac:dyDescent="0.25">
      <c r="A8" s="182">
        <v>4</v>
      </c>
      <c r="B8" s="182"/>
      <c r="C8" s="182"/>
      <c r="D8" s="182"/>
      <c r="E8" s="182"/>
      <c r="F8" s="182"/>
      <c r="G8" s="182"/>
      <c r="H8" s="182"/>
      <c r="I8" s="182"/>
    </row>
    <row r="9" spans="1:10" x14ac:dyDescent="0.25">
      <c r="A9" s="182">
        <v>5</v>
      </c>
      <c r="B9" s="182"/>
      <c r="C9" s="182"/>
      <c r="D9" s="182"/>
      <c r="E9" s="182"/>
      <c r="F9" s="182"/>
      <c r="G9" s="182"/>
      <c r="H9" s="182"/>
      <c r="I9" s="182"/>
    </row>
    <row r="10" spans="1:10" x14ac:dyDescent="0.25">
      <c r="A10" s="182">
        <v>6</v>
      </c>
      <c r="B10" s="182"/>
      <c r="C10" s="182"/>
      <c r="D10" s="182"/>
      <c r="E10" s="182"/>
      <c r="F10" s="182"/>
      <c r="G10" s="182"/>
      <c r="H10" s="182"/>
      <c r="I10" s="182"/>
    </row>
    <row r="11" spans="1:10" x14ac:dyDescent="0.25">
      <c r="A11" s="182">
        <v>7</v>
      </c>
      <c r="B11" s="182"/>
      <c r="C11" s="182"/>
      <c r="D11" s="182"/>
      <c r="E11" s="182"/>
      <c r="F11" s="182"/>
      <c r="G11" s="182"/>
      <c r="H11" s="182"/>
      <c r="I11" s="182"/>
    </row>
    <row r="12" spans="1:10" x14ac:dyDescent="0.25">
      <c r="A12" s="182">
        <v>8</v>
      </c>
      <c r="B12" s="182"/>
      <c r="C12" s="182"/>
      <c r="D12" s="182"/>
      <c r="E12" s="182"/>
      <c r="F12" s="182"/>
      <c r="G12" s="182"/>
      <c r="H12" s="182"/>
      <c r="I12" s="182"/>
    </row>
    <row r="13" spans="1:10" x14ac:dyDescent="0.25">
      <c r="A13" s="182">
        <v>9</v>
      </c>
      <c r="B13" s="182"/>
      <c r="C13" s="182"/>
      <c r="D13" s="182"/>
      <c r="E13" s="182"/>
      <c r="F13" s="182"/>
      <c r="G13" s="182"/>
      <c r="H13" s="182"/>
      <c r="I13" s="182"/>
    </row>
    <row r="14" spans="1:10" x14ac:dyDescent="0.25">
      <c r="A14" s="182">
        <v>10</v>
      </c>
      <c r="B14" s="182"/>
      <c r="C14" s="182"/>
      <c r="D14" s="182"/>
      <c r="E14" s="182"/>
      <c r="F14" s="182"/>
      <c r="G14" s="182"/>
      <c r="H14" s="182"/>
      <c r="I14" s="182"/>
    </row>
    <row r="15" spans="1:10" x14ac:dyDescent="0.25">
      <c r="A15" s="182">
        <v>11</v>
      </c>
      <c r="B15" s="182"/>
      <c r="C15" s="182"/>
      <c r="D15" s="182"/>
      <c r="E15" s="182"/>
      <c r="F15" s="182"/>
      <c r="G15" s="182"/>
      <c r="H15" s="182"/>
      <c r="I15" s="182"/>
    </row>
    <row r="16" spans="1:10" x14ac:dyDescent="0.25">
      <c r="A16" s="182">
        <v>12</v>
      </c>
      <c r="B16" s="182"/>
      <c r="C16" s="182"/>
      <c r="D16" s="182"/>
      <c r="E16" s="182"/>
      <c r="F16" s="182"/>
      <c r="G16" s="182"/>
      <c r="H16" s="182"/>
      <c r="I16" s="182"/>
    </row>
    <row r="17" spans="1:9" x14ac:dyDescent="0.25">
      <c r="A17" s="182">
        <v>13</v>
      </c>
      <c r="B17" s="182"/>
      <c r="C17" s="182"/>
      <c r="D17" s="182"/>
      <c r="E17" s="182"/>
      <c r="F17" s="182"/>
      <c r="G17" s="182"/>
      <c r="H17" s="182"/>
      <c r="I17" s="182"/>
    </row>
    <row r="18" spans="1:9" x14ac:dyDescent="0.25">
      <c r="A18" s="182">
        <v>14</v>
      </c>
      <c r="B18" s="182"/>
      <c r="C18" s="182"/>
      <c r="D18" s="182"/>
      <c r="E18" s="182"/>
      <c r="F18" s="182"/>
      <c r="G18" s="182"/>
      <c r="H18" s="182"/>
      <c r="I18" s="182"/>
    </row>
    <row r="19" spans="1:9" x14ac:dyDescent="0.25">
      <c r="A19" s="182">
        <v>15</v>
      </c>
      <c r="B19" s="182"/>
      <c r="C19" s="182"/>
      <c r="D19" s="182"/>
      <c r="E19" s="182"/>
      <c r="F19" s="182"/>
      <c r="G19" s="182"/>
      <c r="H19" s="182"/>
      <c r="I19" s="182"/>
    </row>
    <row r="20" spans="1:9" x14ac:dyDescent="0.25">
      <c r="A20" s="182">
        <v>16</v>
      </c>
      <c r="B20" s="182"/>
      <c r="C20" s="182"/>
      <c r="D20" s="182"/>
      <c r="E20" s="182"/>
      <c r="F20" s="182"/>
      <c r="G20" s="182"/>
      <c r="H20" s="182"/>
      <c r="I20" s="182"/>
    </row>
    <row r="21" spans="1:9" x14ac:dyDescent="0.25">
      <c r="A21" s="182">
        <v>17</v>
      </c>
      <c r="B21" s="182"/>
      <c r="C21" s="182"/>
      <c r="D21" s="182"/>
      <c r="E21" s="182"/>
      <c r="F21" s="182"/>
      <c r="G21" s="182"/>
      <c r="H21" s="182"/>
      <c r="I21" s="182"/>
    </row>
    <row r="22" spans="1:9" x14ac:dyDescent="0.25">
      <c r="A22" s="182">
        <v>18</v>
      </c>
      <c r="B22" s="182"/>
      <c r="C22" s="182"/>
      <c r="D22" s="182"/>
      <c r="E22" s="182"/>
      <c r="F22" s="182"/>
      <c r="G22" s="182"/>
      <c r="H22" s="182"/>
      <c r="I22" s="182"/>
    </row>
    <row r="23" spans="1:9" x14ac:dyDescent="0.25">
      <c r="A23" s="182">
        <v>19</v>
      </c>
      <c r="B23" s="182"/>
      <c r="C23" s="182"/>
      <c r="D23" s="182"/>
      <c r="E23" s="182"/>
      <c r="F23" s="182"/>
      <c r="G23" s="182"/>
      <c r="H23" s="182"/>
      <c r="I23" s="182"/>
    </row>
    <row r="24" spans="1:9" x14ac:dyDescent="0.25">
      <c r="A24" s="182">
        <v>20</v>
      </c>
      <c r="B24" s="182"/>
      <c r="C24" s="182"/>
      <c r="D24" s="182"/>
      <c r="E24" s="182"/>
      <c r="F24" s="182"/>
      <c r="G24" s="182"/>
      <c r="H24" s="182"/>
      <c r="I24" s="182"/>
    </row>
    <row r="25" spans="1:9" x14ac:dyDescent="0.25">
      <c r="A25" s="182">
        <v>21</v>
      </c>
      <c r="B25" s="182"/>
      <c r="C25" s="182"/>
      <c r="D25" s="182"/>
      <c r="E25" s="182"/>
      <c r="F25" s="182"/>
      <c r="G25" s="182"/>
      <c r="H25" s="182"/>
      <c r="I25" s="182"/>
    </row>
    <row r="26" spans="1:9" x14ac:dyDescent="0.25">
      <c r="A26" s="182">
        <v>22</v>
      </c>
      <c r="B26" s="182"/>
      <c r="C26" s="182"/>
      <c r="D26" s="182"/>
      <c r="E26" s="182"/>
      <c r="F26" s="182"/>
      <c r="G26" s="182"/>
      <c r="H26" s="182"/>
      <c r="I26" s="182"/>
    </row>
    <row r="27" spans="1:9" x14ac:dyDescent="0.25">
      <c r="A27" s="184">
        <v>23</v>
      </c>
      <c r="B27" s="182"/>
      <c r="C27" s="182"/>
      <c r="D27" s="182"/>
      <c r="E27" s="182"/>
      <c r="F27" s="182"/>
      <c r="G27" s="182"/>
      <c r="H27" s="182"/>
      <c r="I27" s="182"/>
    </row>
    <row r="28" spans="1:9" x14ac:dyDescent="0.25">
      <c r="A28" s="185">
        <v>24</v>
      </c>
      <c r="B28" s="182"/>
      <c r="C28" s="182"/>
      <c r="D28" s="182"/>
      <c r="E28" s="182"/>
      <c r="F28" s="182"/>
      <c r="G28" s="182"/>
      <c r="H28" s="182"/>
      <c r="I28" s="182"/>
    </row>
    <row r="29" spans="1:9" x14ac:dyDescent="0.25">
      <c r="A29" s="184">
        <v>25</v>
      </c>
      <c r="B29" s="182"/>
      <c r="C29" s="182"/>
      <c r="D29" s="182"/>
      <c r="E29" s="182"/>
      <c r="F29" s="182"/>
      <c r="G29" s="182"/>
      <c r="H29" s="182"/>
      <c r="I29" s="182"/>
    </row>
    <row r="30" spans="1:9" x14ac:dyDescent="0.25">
      <c r="A30" s="184">
        <v>26</v>
      </c>
      <c r="B30" s="182"/>
      <c r="C30" s="182"/>
      <c r="D30" s="182"/>
      <c r="E30" s="182"/>
      <c r="F30" s="182"/>
      <c r="G30" s="182"/>
      <c r="H30" s="182"/>
      <c r="I30" s="182"/>
    </row>
    <row r="31" spans="1:9" x14ac:dyDescent="0.25">
      <c r="A31" s="184">
        <v>27</v>
      </c>
      <c r="B31" s="182"/>
      <c r="C31" s="182"/>
      <c r="D31" s="182"/>
      <c r="E31" s="182"/>
      <c r="F31" s="182"/>
      <c r="G31" s="182"/>
      <c r="H31" s="182"/>
      <c r="I31" s="182"/>
    </row>
    <row r="32" spans="1:9" x14ac:dyDescent="0.25">
      <c r="A32" s="184">
        <v>28</v>
      </c>
      <c r="B32" s="182"/>
      <c r="C32" s="182"/>
      <c r="D32" s="182"/>
      <c r="E32" s="182"/>
      <c r="F32" s="182"/>
      <c r="G32" s="182"/>
      <c r="H32" s="182"/>
      <c r="I32" s="182"/>
    </row>
    <row r="33" spans="1:9" x14ac:dyDescent="0.25">
      <c r="A33" s="184">
        <v>29</v>
      </c>
      <c r="B33" s="182"/>
      <c r="C33" s="182"/>
      <c r="D33" s="182"/>
      <c r="E33" s="182"/>
      <c r="F33" s="182"/>
      <c r="G33" s="182"/>
      <c r="H33" s="182"/>
      <c r="I33" s="182"/>
    </row>
    <row r="34" spans="1:9" x14ac:dyDescent="0.25">
      <c r="A34" s="184">
        <v>30</v>
      </c>
      <c r="B34" s="182"/>
      <c r="C34" s="182"/>
      <c r="D34" s="182"/>
      <c r="E34" s="182"/>
      <c r="F34" s="182"/>
      <c r="G34" s="182"/>
      <c r="H34" s="182"/>
      <c r="I34" s="182"/>
    </row>
    <row r="35" spans="1:9" x14ac:dyDescent="0.25">
      <c r="A35" s="182">
        <v>31</v>
      </c>
      <c r="B35" s="182"/>
      <c r="C35" s="182"/>
      <c r="D35" s="182"/>
      <c r="E35" s="182"/>
      <c r="F35" s="182"/>
      <c r="G35" s="182"/>
      <c r="H35" s="182"/>
      <c r="I35" s="182"/>
    </row>
    <row r="36" spans="1:9" x14ac:dyDescent="0.25">
      <c r="A36" s="182">
        <v>32</v>
      </c>
      <c r="B36" s="182"/>
      <c r="C36" s="182"/>
      <c r="D36" s="182"/>
      <c r="E36" s="182"/>
      <c r="F36" s="182"/>
      <c r="G36" s="182"/>
      <c r="H36" s="182"/>
      <c r="I36" s="182"/>
    </row>
    <row r="37" spans="1:9" x14ac:dyDescent="0.25">
      <c r="A37" s="182">
        <v>33</v>
      </c>
      <c r="B37" s="182"/>
      <c r="C37" s="182"/>
      <c r="D37" s="182"/>
      <c r="E37" s="182"/>
      <c r="F37" s="182"/>
      <c r="G37" s="182"/>
      <c r="H37" s="182"/>
      <c r="I37" s="182"/>
    </row>
    <row r="38" spans="1:9" x14ac:dyDescent="0.25">
      <c r="A38" s="182">
        <v>34</v>
      </c>
      <c r="B38" s="182"/>
      <c r="C38" s="182"/>
      <c r="D38" s="182"/>
      <c r="E38" s="182"/>
      <c r="F38" s="182"/>
      <c r="G38" s="182"/>
      <c r="H38" s="182"/>
      <c r="I38" s="182"/>
    </row>
    <row r="39" spans="1:9" x14ac:dyDescent="0.25">
      <c r="A39" s="182">
        <v>35</v>
      </c>
      <c r="B39" s="182"/>
      <c r="C39" s="182"/>
      <c r="D39" s="182"/>
      <c r="E39" s="182"/>
      <c r="F39" s="182"/>
      <c r="G39" s="182"/>
      <c r="H39" s="182"/>
      <c r="I39" s="182"/>
    </row>
    <row r="40" spans="1:9" x14ac:dyDescent="0.25">
      <c r="A40" s="182">
        <v>36</v>
      </c>
      <c r="B40" s="182"/>
      <c r="C40" s="182"/>
      <c r="D40" s="182"/>
      <c r="E40" s="182"/>
      <c r="F40" s="182"/>
      <c r="G40" s="182"/>
      <c r="H40" s="182"/>
      <c r="I40" s="182"/>
    </row>
    <row r="41" spans="1:9" x14ac:dyDescent="0.25">
      <c r="A41" s="182">
        <v>37</v>
      </c>
      <c r="B41" s="182"/>
      <c r="C41" s="182"/>
      <c r="D41" s="182"/>
      <c r="E41" s="182"/>
      <c r="F41" s="182"/>
      <c r="G41" s="182"/>
      <c r="H41" s="182"/>
      <c r="I41" s="182"/>
    </row>
    <row r="42" spans="1:9" x14ac:dyDescent="0.25">
      <c r="A42" s="182">
        <v>38</v>
      </c>
      <c r="B42" s="182"/>
      <c r="C42" s="182"/>
      <c r="D42" s="182"/>
      <c r="E42" s="182"/>
      <c r="F42" s="182"/>
      <c r="G42" s="182"/>
      <c r="H42" s="182"/>
      <c r="I42" s="182"/>
    </row>
    <row r="43" spans="1:9" x14ac:dyDescent="0.25">
      <c r="A43" s="182">
        <v>39</v>
      </c>
      <c r="B43" s="182"/>
      <c r="C43" s="182"/>
      <c r="D43" s="182"/>
      <c r="E43" s="182"/>
      <c r="F43" s="182"/>
      <c r="G43" s="182"/>
      <c r="H43" s="182"/>
      <c r="I43" s="182"/>
    </row>
    <row r="44" spans="1:9" x14ac:dyDescent="0.25">
      <c r="A44" s="182">
        <v>40</v>
      </c>
      <c r="B44" s="182"/>
      <c r="C44" s="182"/>
      <c r="D44" s="182"/>
      <c r="E44" s="182"/>
      <c r="F44" s="182"/>
      <c r="G44" s="182"/>
      <c r="H44" s="182"/>
      <c r="I44" s="182"/>
    </row>
    <row r="45" spans="1:9" x14ac:dyDescent="0.25">
      <c r="A45" s="182">
        <v>41</v>
      </c>
      <c r="B45" s="182"/>
      <c r="C45" s="182"/>
      <c r="D45" s="182"/>
      <c r="E45" s="182"/>
      <c r="F45" s="182"/>
      <c r="G45" s="182"/>
      <c r="H45" s="182"/>
      <c r="I45" s="182"/>
    </row>
    <row r="46" spans="1:9" x14ac:dyDescent="0.25">
      <c r="A46" s="182">
        <v>42</v>
      </c>
      <c r="B46" s="182"/>
      <c r="C46" s="182"/>
      <c r="D46" s="182"/>
      <c r="E46" s="182"/>
      <c r="F46" s="182"/>
      <c r="G46" s="182"/>
      <c r="H46" s="182"/>
      <c r="I46" s="182"/>
    </row>
    <row r="47" spans="1:9" x14ac:dyDescent="0.25">
      <c r="A47" s="182">
        <v>43</v>
      </c>
      <c r="B47" s="182"/>
      <c r="C47" s="182"/>
      <c r="D47" s="182"/>
      <c r="E47" s="182"/>
      <c r="F47" s="182"/>
      <c r="G47" s="182"/>
      <c r="H47" s="182"/>
      <c r="I47" s="182"/>
    </row>
    <row r="48" spans="1:9" x14ac:dyDescent="0.25">
      <c r="A48" s="182">
        <v>44</v>
      </c>
      <c r="B48" s="182"/>
      <c r="C48" s="182"/>
      <c r="D48" s="182"/>
      <c r="E48" s="182"/>
      <c r="F48" s="182"/>
      <c r="G48" s="182"/>
      <c r="H48" s="182"/>
      <c r="I48" s="182"/>
    </row>
    <row r="49" spans="1:9" x14ac:dyDescent="0.25">
      <c r="A49" s="182">
        <v>45</v>
      </c>
      <c r="B49" s="182"/>
      <c r="C49" s="182"/>
      <c r="D49" s="182"/>
      <c r="E49" s="182"/>
      <c r="F49" s="182"/>
      <c r="G49" s="182"/>
      <c r="H49" s="182"/>
      <c r="I49" s="182"/>
    </row>
    <row r="50" spans="1:9" x14ac:dyDescent="0.25">
      <c r="A50" s="182">
        <v>46</v>
      </c>
      <c r="B50" s="182"/>
      <c r="C50" s="182"/>
      <c r="D50" s="182"/>
      <c r="E50" s="182"/>
      <c r="F50" s="182"/>
      <c r="G50" s="182"/>
      <c r="H50" s="182"/>
      <c r="I50" s="182"/>
    </row>
    <row r="51" spans="1:9" x14ac:dyDescent="0.25">
      <c r="A51" s="182">
        <v>47</v>
      </c>
      <c r="B51" s="182"/>
      <c r="C51" s="182"/>
      <c r="D51" s="182"/>
      <c r="E51" s="182"/>
      <c r="F51" s="182"/>
      <c r="G51" s="182"/>
      <c r="H51" s="182"/>
      <c r="I51" s="182"/>
    </row>
    <row r="52" spans="1:9" x14ac:dyDescent="0.25">
      <c r="A52" s="182">
        <v>48</v>
      </c>
      <c r="B52" s="182"/>
      <c r="C52" s="182"/>
      <c r="D52" s="182"/>
      <c r="E52" s="182"/>
      <c r="F52" s="182"/>
      <c r="G52" s="182"/>
      <c r="H52" s="182"/>
      <c r="I52" s="182"/>
    </row>
    <row r="53" spans="1:9" x14ac:dyDescent="0.25">
      <c r="A53" s="182">
        <v>49</v>
      </c>
      <c r="B53" s="182"/>
      <c r="C53" s="182"/>
      <c r="D53" s="182"/>
      <c r="E53" s="182"/>
      <c r="F53" s="182"/>
      <c r="G53" s="182"/>
      <c r="H53" s="182"/>
      <c r="I53" s="182"/>
    </row>
    <row r="54" spans="1:9" x14ac:dyDescent="0.25">
      <c r="A54" s="182">
        <v>50</v>
      </c>
      <c r="B54" s="182"/>
      <c r="C54" s="182"/>
      <c r="D54" s="182"/>
      <c r="E54" s="182"/>
      <c r="F54" s="182"/>
      <c r="G54" s="182"/>
      <c r="H54" s="182"/>
      <c r="I54" s="182"/>
    </row>
    <row r="55" spans="1:9" x14ac:dyDescent="0.25">
      <c r="A55" s="182">
        <v>51</v>
      </c>
      <c r="B55" s="182"/>
      <c r="C55" s="182"/>
      <c r="D55" s="182"/>
      <c r="E55" s="182"/>
      <c r="F55" s="182"/>
      <c r="G55" s="182"/>
      <c r="H55" s="182"/>
      <c r="I55" s="182"/>
    </row>
    <row r="56" spans="1:9" x14ac:dyDescent="0.25">
      <c r="A56" s="182">
        <v>52</v>
      </c>
      <c r="B56" s="182"/>
      <c r="C56" s="182"/>
      <c r="D56" s="182"/>
      <c r="E56" s="182"/>
      <c r="F56" s="182"/>
      <c r="G56" s="182"/>
      <c r="H56" s="182"/>
      <c r="I56" s="182"/>
    </row>
    <row r="57" spans="1:9" x14ac:dyDescent="0.25">
      <c r="A57" s="182">
        <v>53</v>
      </c>
      <c r="B57" s="182"/>
      <c r="C57" s="182"/>
      <c r="D57" s="182"/>
      <c r="E57" s="182"/>
      <c r="F57" s="182"/>
      <c r="G57" s="182"/>
      <c r="H57" s="182"/>
      <c r="I57" s="182"/>
    </row>
    <row r="58" spans="1:9" x14ac:dyDescent="0.25">
      <c r="A58" s="182">
        <v>54</v>
      </c>
      <c r="B58" s="182"/>
      <c r="C58" s="182"/>
      <c r="D58" s="182"/>
      <c r="E58" s="182"/>
      <c r="F58" s="182"/>
      <c r="G58" s="182"/>
      <c r="H58" s="182"/>
      <c r="I58" s="182"/>
    </row>
    <row r="59" spans="1:9" x14ac:dyDescent="0.25">
      <c r="A59" s="182">
        <v>55</v>
      </c>
      <c r="B59" s="182"/>
      <c r="C59" s="182"/>
      <c r="D59" s="182"/>
      <c r="E59" s="182"/>
      <c r="F59" s="182"/>
      <c r="G59" s="182"/>
      <c r="H59" s="182"/>
      <c r="I59" s="182"/>
    </row>
    <row r="60" spans="1:9" x14ac:dyDescent="0.25">
      <c r="A60" s="182">
        <v>56</v>
      </c>
      <c r="B60" s="182"/>
      <c r="C60" s="182"/>
      <c r="D60" s="182"/>
      <c r="E60" s="182"/>
      <c r="F60" s="182"/>
      <c r="G60" s="182"/>
      <c r="H60" s="182"/>
      <c r="I60" s="182"/>
    </row>
    <row r="61" spans="1:9" x14ac:dyDescent="0.25">
      <c r="A61" s="182">
        <v>57</v>
      </c>
      <c r="B61" s="182"/>
      <c r="C61" s="182"/>
      <c r="D61" s="182"/>
      <c r="E61" s="182"/>
      <c r="F61" s="182"/>
      <c r="G61" s="182"/>
      <c r="H61" s="182"/>
      <c r="I61" s="182"/>
    </row>
    <row r="62" spans="1:9" x14ac:dyDescent="0.25">
      <c r="A62" s="182">
        <v>58</v>
      </c>
      <c r="B62" s="182"/>
      <c r="C62" s="182"/>
      <c r="D62" s="182"/>
      <c r="E62" s="182"/>
      <c r="F62" s="182"/>
      <c r="G62" s="182"/>
      <c r="H62" s="182"/>
      <c r="I62" s="182"/>
    </row>
    <row r="63" spans="1:9" x14ac:dyDescent="0.25">
      <c r="A63" s="182">
        <v>59</v>
      </c>
      <c r="B63" s="182"/>
      <c r="C63" s="182"/>
      <c r="D63" s="182"/>
      <c r="E63" s="182"/>
      <c r="F63" s="182"/>
      <c r="G63" s="182"/>
      <c r="H63" s="182"/>
      <c r="I63" s="182"/>
    </row>
    <row r="64" spans="1:9" x14ac:dyDescent="0.25">
      <c r="A64" s="182">
        <v>60</v>
      </c>
      <c r="B64" s="182"/>
      <c r="C64" s="182"/>
      <c r="D64" s="182"/>
      <c r="E64" s="182"/>
      <c r="F64" s="182"/>
      <c r="G64" s="182"/>
      <c r="H64" s="182"/>
      <c r="I64" s="182"/>
    </row>
    <row r="65" spans="1:9" x14ac:dyDescent="0.25">
      <c r="A65" s="182">
        <v>61</v>
      </c>
      <c r="B65" s="182"/>
      <c r="C65" s="182"/>
      <c r="D65" s="182"/>
      <c r="E65" s="182"/>
      <c r="F65" s="182"/>
      <c r="G65" s="182"/>
      <c r="H65" s="182"/>
      <c r="I65" s="182"/>
    </row>
    <row r="66" spans="1:9" x14ac:dyDescent="0.25">
      <c r="A66" s="182">
        <v>62</v>
      </c>
      <c r="B66" s="182"/>
      <c r="C66" s="182"/>
      <c r="D66" s="182"/>
      <c r="E66" s="182"/>
      <c r="F66" s="182"/>
      <c r="G66" s="182"/>
      <c r="H66" s="182"/>
      <c r="I66" s="182"/>
    </row>
    <row r="67" spans="1:9" x14ac:dyDescent="0.25">
      <c r="A67" s="182">
        <v>63</v>
      </c>
      <c r="B67" s="182"/>
      <c r="C67" s="182"/>
      <c r="D67" s="182"/>
      <c r="E67" s="182"/>
      <c r="F67" s="182"/>
      <c r="G67" s="182"/>
      <c r="H67" s="182"/>
      <c r="I67" s="182"/>
    </row>
    <row r="68" spans="1:9" x14ac:dyDescent="0.25">
      <c r="A68" s="182">
        <v>64</v>
      </c>
      <c r="B68" s="182"/>
      <c r="C68" s="182"/>
      <c r="D68" s="182"/>
      <c r="E68" s="182"/>
      <c r="F68" s="182"/>
      <c r="G68" s="182"/>
      <c r="H68" s="182"/>
      <c r="I68" s="182"/>
    </row>
    <row r="69" spans="1:9" x14ac:dyDescent="0.25">
      <c r="A69" s="182">
        <v>65</v>
      </c>
      <c r="B69" s="182"/>
      <c r="C69" s="182"/>
      <c r="D69" s="182"/>
      <c r="E69" s="182"/>
      <c r="F69" s="182"/>
      <c r="G69" s="182"/>
      <c r="H69" s="182"/>
      <c r="I69" s="182"/>
    </row>
    <row r="70" spans="1:9" x14ac:dyDescent="0.25">
      <c r="A70" s="182">
        <v>66</v>
      </c>
      <c r="B70" s="182"/>
      <c r="C70" s="182"/>
      <c r="D70" s="182"/>
      <c r="E70" s="182"/>
      <c r="F70" s="182"/>
      <c r="G70" s="182"/>
      <c r="H70" s="182"/>
      <c r="I70" s="182"/>
    </row>
    <row r="71" spans="1:9" x14ac:dyDescent="0.25">
      <c r="A71" s="182">
        <v>67</v>
      </c>
      <c r="B71" s="182"/>
      <c r="C71" s="182"/>
      <c r="D71" s="182"/>
      <c r="E71" s="182"/>
      <c r="F71" s="182"/>
      <c r="G71" s="182"/>
      <c r="H71" s="182"/>
      <c r="I71" s="182"/>
    </row>
    <row r="72" spans="1:9" x14ac:dyDescent="0.25">
      <c r="A72" s="182">
        <v>68</v>
      </c>
      <c r="B72" s="182"/>
      <c r="C72" s="182"/>
      <c r="D72" s="182"/>
      <c r="E72" s="182"/>
      <c r="F72" s="182"/>
      <c r="G72" s="182"/>
      <c r="H72" s="182"/>
      <c r="I72" s="182"/>
    </row>
    <row r="73" spans="1:9" x14ac:dyDescent="0.25">
      <c r="A73" s="182">
        <v>69</v>
      </c>
      <c r="B73" s="182"/>
      <c r="C73" s="182"/>
      <c r="D73" s="182"/>
      <c r="E73" s="182"/>
      <c r="F73" s="182"/>
      <c r="G73" s="182"/>
      <c r="H73" s="182"/>
      <c r="I73" s="182"/>
    </row>
    <row r="74" spans="1:9" x14ac:dyDescent="0.25">
      <c r="A74" s="182">
        <v>70</v>
      </c>
      <c r="B74" s="182"/>
      <c r="C74" s="182"/>
      <c r="D74" s="182"/>
      <c r="E74" s="182"/>
      <c r="F74" s="182"/>
      <c r="G74" s="182"/>
      <c r="H74" s="182"/>
      <c r="I74" s="182"/>
    </row>
    <row r="75" spans="1:9" x14ac:dyDescent="0.25">
      <c r="A75" s="182">
        <v>71</v>
      </c>
      <c r="B75" s="182"/>
      <c r="C75" s="182"/>
      <c r="D75" s="182"/>
      <c r="E75" s="182"/>
      <c r="F75" s="182"/>
      <c r="G75" s="182"/>
      <c r="H75" s="182"/>
      <c r="I75" s="182"/>
    </row>
    <row r="76" spans="1:9" x14ac:dyDescent="0.25">
      <c r="A76" s="182">
        <v>72</v>
      </c>
      <c r="B76" s="182"/>
      <c r="C76" s="182"/>
      <c r="D76" s="182"/>
      <c r="E76" s="182"/>
      <c r="F76" s="182"/>
      <c r="G76" s="182"/>
      <c r="H76" s="182"/>
      <c r="I76" s="182"/>
    </row>
    <row r="77" spans="1:9" x14ac:dyDescent="0.25">
      <c r="A77" s="182">
        <v>73</v>
      </c>
      <c r="B77" s="182"/>
      <c r="C77" s="182"/>
      <c r="D77" s="182"/>
      <c r="E77" s="182"/>
      <c r="F77" s="182"/>
      <c r="G77" s="182"/>
      <c r="H77" s="182"/>
      <c r="I77" s="182"/>
    </row>
    <row r="78" spans="1:9" x14ac:dyDescent="0.25">
      <c r="A78" s="182">
        <v>74</v>
      </c>
      <c r="B78" s="182"/>
      <c r="C78" s="182"/>
      <c r="D78" s="182"/>
      <c r="E78" s="182"/>
      <c r="F78" s="182"/>
      <c r="G78" s="182"/>
      <c r="H78" s="182"/>
      <c r="I78" s="182"/>
    </row>
    <row r="79" spans="1:9" x14ac:dyDescent="0.25">
      <c r="A79" s="182">
        <v>75</v>
      </c>
      <c r="B79" s="182"/>
      <c r="C79" s="182"/>
      <c r="D79" s="182"/>
      <c r="E79" s="182"/>
      <c r="F79" s="182"/>
      <c r="G79" s="182"/>
      <c r="H79" s="182"/>
      <c r="I79" s="182"/>
    </row>
    <row r="80" spans="1:9" x14ac:dyDescent="0.25">
      <c r="A80" s="182">
        <v>76</v>
      </c>
      <c r="B80" s="182"/>
      <c r="C80" s="182"/>
      <c r="D80" s="182"/>
      <c r="E80" s="182"/>
      <c r="F80" s="182"/>
      <c r="G80" s="182"/>
      <c r="H80" s="182"/>
      <c r="I80" s="182"/>
    </row>
    <row r="81" spans="1:9" x14ac:dyDescent="0.25">
      <c r="A81" s="182">
        <v>77</v>
      </c>
      <c r="B81" s="182"/>
      <c r="C81" s="182"/>
      <c r="D81" s="182"/>
      <c r="E81" s="182"/>
      <c r="F81" s="182"/>
      <c r="G81" s="182"/>
      <c r="H81" s="182"/>
      <c r="I81" s="182"/>
    </row>
    <row r="82" spans="1:9" x14ac:dyDescent="0.25">
      <c r="A82" s="182">
        <v>78</v>
      </c>
      <c r="B82" s="182"/>
      <c r="C82" s="182"/>
      <c r="D82" s="182"/>
      <c r="E82" s="182"/>
      <c r="F82" s="182"/>
      <c r="G82" s="182"/>
      <c r="H82" s="182"/>
      <c r="I82" s="182"/>
    </row>
    <row r="83" spans="1:9" x14ac:dyDescent="0.25">
      <c r="A83" s="182">
        <v>79</v>
      </c>
      <c r="B83" s="182"/>
      <c r="C83" s="182"/>
      <c r="D83" s="182"/>
      <c r="E83" s="182"/>
      <c r="F83" s="182"/>
      <c r="G83" s="182"/>
      <c r="H83" s="182"/>
      <c r="I83" s="182"/>
    </row>
    <row r="84" spans="1:9" x14ac:dyDescent="0.25">
      <c r="A84" s="182">
        <v>80</v>
      </c>
      <c r="B84" s="182"/>
      <c r="C84" s="182"/>
      <c r="D84" s="182"/>
      <c r="E84" s="182"/>
      <c r="F84" s="182"/>
      <c r="G84" s="182"/>
      <c r="H84" s="182"/>
      <c r="I84" s="182"/>
    </row>
    <row r="85" spans="1:9" x14ac:dyDescent="0.25">
      <c r="A85" s="182">
        <v>81</v>
      </c>
      <c r="B85" s="182"/>
      <c r="C85" s="182"/>
      <c r="D85" s="182"/>
      <c r="E85" s="182"/>
      <c r="F85" s="182"/>
      <c r="G85" s="182"/>
      <c r="H85" s="182"/>
      <c r="I85" s="182"/>
    </row>
    <row r="86" spans="1:9" x14ac:dyDescent="0.25">
      <c r="A86" s="182">
        <v>82</v>
      </c>
      <c r="B86" s="182"/>
      <c r="C86" s="182"/>
      <c r="D86" s="182"/>
      <c r="E86" s="182"/>
      <c r="F86" s="182"/>
      <c r="G86" s="182"/>
      <c r="H86" s="182"/>
      <c r="I86" s="182"/>
    </row>
    <row r="87" spans="1:9" x14ac:dyDescent="0.25">
      <c r="A87" s="182">
        <v>83</v>
      </c>
      <c r="B87" s="182"/>
      <c r="C87" s="182"/>
      <c r="D87" s="182"/>
      <c r="E87" s="182"/>
      <c r="F87" s="182"/>
      <c r="G87" s="182"/>
      <c r="H87" s="182"/>
      <c r="I87" s="182"/>
    </row>
    <row r="88" spans="1:9" x14ac:dyDescent="0.25">
      <c r="A88" s="182">
        <v>84</v>
      </c>
      <c r="B88" s="182"/>
      <c r="C88" s="182"/>
      <c r="D88" s="182"/>
      <c r="E88" s="182"/>
      <c r="F88" s="182"/>
      <c r="G88" s="182"/>
      <c r="H88" s="182"/>
      <c r="I88" s="182"/>
    </row>
    <row r="89" spans="1:9" x14ac:dyDescent="0.25">
      <c r="A89" s="182">
        <v>85</v>
      </c>
      <c r="B89" s="182"/>
      <c r="C89" s="182"/>
      <c r="D89" s="182"/>
      <c r="E89" s="182"/>
      <c r="F89" s="182"/>
      <c r="G89" s="182"/>
      <c r="H89" s="182"/>
      <c r="I89" s="182"/>
    </row>
    <row r="90" spans="1:9" x14ac:dyDescent="0.25">
      <c r="A90" s="182">
        <v>86</v>
      </c>
      <c r="B90" s="182"/>
      <c r="C90" s="182"/>
      <c r="D90" s="182"/>
      <c r="E90" s="182"/>
      <c r="F90" s="182"/>
      <c r="G90" s="182"/>
      <c r="H90" s="182"/>
      <c r="I90" s="182"/>
    </row>
    <row r="91" spans="1:9" x14ac:dyDescent="0.25">
      <c r="A91" s="182">
        <v>87</v>
      </c>
      <c r="B91" s="182"/>
      <c r="C91" s="182"/>
      <c r="D91" s="182"/>
      <c r="E91" s="182"/>
      <c r="F91" s="182"/>
      <c r="G91" s="182"/>
      <c r="H91" s="182"/>
      <c r="I91" s="182"/>
    </row>
    <row r="92" spans="1:9" x14ac:dyDescent="0.25">
      <c r="A92" s="182">
        <v>88</v>
      </c>
      <c r="B92" s="182"/>
      <c r="C92" s="182"/>
      <c r="D92" s="182"/>
      <c r="E92" s="182"/>
      <c r="F92" s="182"/>
      <c r="G92" s="182"/>
      <c r="H92" s="182"/>
      <c r="I92" s="182"/>
    </row>
    <row r="93" spans="1:9" x14ac:dyDescent="0.25">
      <c r="A93" s="182">
        <v>89</v>
      </c>
      <c r="B93" s="182"/>
      <c r="C93" s="182"/>
      <c r="D93" s="182"/>
      <c r="E93" s="182"/>
      <c r="F93" s="182"/>
      <c r="G93" s="182"/>
      <c r="H93" s="182"/>
      <c r="I93" s="182"/>
    </row>
    <row r="94" spans="1:9" x14ac:dyDescent="0.25">
      <c r="A94" s="182">
        <v>90</v>
      </c>
      <c r="B94" s="182"/>
      <c r="C94" s="182"/>
      <c r="D94" s="182"/>
      <c r="E94" s="182"/>
      <c r="F94" s="182"/>
      <c r="G94" s="182"/>
      <c r="H94" s="182"/>
      <c r="I94" s="182"/>
    </row>
    <row r="95" spans="1:9" x14ac:dyDescent="0.25">
      <c r="A95" s="182">
        <v>91</v>
      </c>
      <c r="B95" s="182"/>
      <c r="C95" s="182"/>
      <c r="D95" s="182"/>
      <c r="E95" s="182"/>
      <c r="F95" s="182"/>
      <c r="G95" s="182"/>
      <c r="H95" s="182"/>
      <c r="I95" s="182"/>
    </row>
    <row r="96" spans="1:9" x14ac:dyDescent="0.25">
      <c r="A96" s="182">
        <v>92</v>
      </c>
      <c r="B96" s="182"/>
      <c r="C96" s="182"/>
      <c r="D96" s="182"/>
      <c r="E96" s="182"/>
      <c r="F96" s="182"/>
      <c r="G96" s="182"/>
      <c r="H96" s="182"/>
      <c r="I96" s="182"/>
    </row>
    <row r="97" spans="1:9" x14ac:dyDescent="0.25">
      <c r="A97" s="182">
        <v>93</v>
      </c>
      <c r="B97" s="182"/>
      <c r="C97" s="182"/>
      <c r="D97" s="182"/>
      <c r="E97" s="182"/>
      <c r="F97" s="182"/>
      <c r="G97" s="182"/>
      <c r="H97" s="182"/>
      <c r="I97" s="182"/>
    </row>
    <row r="98" spans="1:9" x14ac:dyDescent="0.25">
      <c r="A98" s="182">
        <v>94</v>
      </c>
      <c r="B98" s="182"/>
      <c r="C98" s="182"/>
      <c r="D98" s="182"/>
      <c r="E98" s="182"/>
      <c r="F98" s="182"/>
      <c r="G98" s="182"/>
      <c r="H98" s="182"/>
      <c r="I98" s="182"/>
    </row>
    <row r="99" spans="1:9" x14ac:dyDescent="0.25">
      <c r="A99" s="182">
        <v>95</v>
      </c>
      <c r="B99" s="182"/>
      <c r="C99" s="182"/>
      <c r="D99" s="182"/>
      <c r="E99" s="182"/>
      <c r="F99" s="182"/>
      <c r="G99" s="182"/>
      <c r="H99" s="182"/>
      <c r="I99" s="182"/>
    </row>
    <row r="100" spans="1:9" x14ac:dyDescent="0.25">
      <c r="A100" s="182">
        <v>96</v>
      </c>
      <c r="B100" s="182"/>
      <c r="C100" s="182"/>
      <c r="D100" s="182"/>
      <c r="E100" s="182"/>
      <c r="F100" s="182"/>
      <c r="G100" s="182"/>
      <c r="H100" s="182"/>
      <c r="I100" s="182"/>
    </row>
    <row r="101" spans="1:9" x14ac:dyDescent="0.25">
      <c r="A101" s="182">
        <v>97</v>
      </c>
      <c r="B101" s="182"/>
      <c r="C101" s="182"/>
      <c r="D101" s="182"/>
      <c r="E101" s="182"/>
      <c r="F101" s="182"/>
      <c r="G101" s="182"/>
      <c r="H101" s="182"/>
      <c r="I101" s="182"/>
    </row>
    <row r="102" spans="1:9" x14ac:dyDescent="0.25">
      <c r="A102" s="182">
        <v>98</v>
      </c>
      <c r="B102" s="182"/>
      <c r="C102" s="182"/>
      <c r="D102" s="182"/>
      <c r="E102" s="182"/>
      <c r="F102" s="182"/>
      <c r="G102" s="182"/>
      <c r="H102" s="182"/>
      <c r="I102" s="182"/>
    </row>
    <row r="103" spans="1:9" x14ac:dyDescent="0.25">
      <c r="A103" s="182">
        <v>99</v>
      </c>
      <c r="B103" s="182"/>
      <c r="C103" s="182"/>
      <c r="D103" s="182"/>
      <c r="E103" s="182"/>
      <c r="F103" s="182"/>
      <c r="G103" s="182"/>
      <c r="H103" s="182"/>
      <c r="I103" s="182"/>
    </row>
    <row r="104" spans="1:9" x14ac:dyDescent="0.25">
      <c r="A104" s="182">
        <v>100</v>
      </c>
      <c r="B104" s="182"/>
      <c r="C104" s="182"/>
      <c r="D104" s="182"/>
      <c r="E104" s="182"/>
      <c r="F104" s="182"/>
      <c r="G104" s="182"/>
      <c r="H104" s="182"/>
      <c r="I104" s="182"/>
    </row>
    <row r="105" spans="1:9" x14ac:dyDescent="0.25">
      <c r="A105" s="182">
        <v>101</v>
      </c>
      <c r="B105" s="182"/>
      <c r="C105" s="182"/>
      <c r="D105" s="182"/>
      <c r="E105" s="182"/>
      <c r="F105" s="182"/>
      <c r="G105" s="182"/>
      <c r="H105" s="182"/>
      <c r="I105" s="182"/>
    </row>
    <row r="106" spans="1:9" x14ac:dyDescent="0.25">
      <c r="A106" s="182">
        <v>102</v>
      </c>
      <c r="B106" s="182"/>
      <c r="C106" s="182"/>
      <c r="D106" s="182"/>
      <c r="E106" s="182"/>
      <c r="F106" s="182"/>
      <c r="G106" s="182"/>
      <c r="H106" s="182"/>
      <c r="I106" s="182"/>
    </row>
    <row r="107" spans="1:9" x14ac:dyDescent="0.25">
      <c r="A107" s="182">
        <v>103</v>
      </c>
      <c r="B107" s="182"/>
      <c r="C107" s="182"/>
      <c r="D107" s="182"/>
      <c r="E107" s="182"/>
      <c r="F107" s="182"/>
      <c r="G107" s="182"/>
      <c r="H107" s="182"/>
      <c r="I107" s="182"/>
    </row>
    <row r="108" spans="1:9" x14ac:dyDescent="0.25">
      <c r="A108" s="182">
        <v>104</v>
      </c>
      <c r="B108" s="182"/>
      <c r="C108" s="182"/>
      <c r="D108" s="182"/>
      <c r="E108" s="182"/>
      <c r="F108" s="182"/>
      <c r="G108" s="182"/>
      <c r="H108" s="182"/>
      <c r="I108" s="182"/>
    </row>
    <row r="109" spans="1:9" x14ac:dyDescent="0.25">
      <c r="A109" s="182">
        <v>105</v>
      </c>
      <c r="B109" s="182"/>
      <c r="C109" s="182"/>
      <c r="D109" s="182"/>
      <c r="E109" s="182"/>
      <c r="F109" s="182"/>
      <c r="G109" s="182"/>
      <c r="H109" s="182"/>
      <c r="I109" s="182"/>
    </row>
    <row r="110" spans="1:9" x14ac:dyDescent="0.25">
      <c r="A110" s="182">
        <v>106</v>
      </c>
      <c r="B110" s="182"/>
      <c r="C110" s="182"/>
      <c r="D110" s="182"/>
      <c r="E110" s="182"/>
      <c r="F110" s="182"/>
      <c r="G110" s="182"/>
      <c r="H110" s="182"/>
      <c r="I110" s="182"/>
    </row>
    <row r="111" spans="1:9" x14ac:dyDescent="0.25">
      <c r="A111" s="182">
        <v>107</v>
      </c>
      <c r="B111" s="182"/>
      <c r="C111" s="182"/>
      <c r="D111" s="182"/>
      <c r="E111" s="182"/>
      <c r="F111" s="182"/>
      <c r="G111" s="182"/>
      <c r="H111" s="182"/>
      <c r="I111" s="182"/>
    </row>
    <row r="112" spans="1:9" x14ac:dyDescent="0.25">
      <c r="A112" s="182">
        <v>108</v>
      </c>
      <c r="B112" s="182"/>
      <c r="C112" s="182"/>
      <c r="D112" s="182"/>
      <c r="E112" s="182"/>
      <c r="F112" s="182"/>
      <c r="G112" s="182"/>
      <c r="H112" s="182"/>
      <c r="I112" s="182"/>
    </row>
    <row r="113" spans="1:9" x14ac:dyDescent="0.25">
      <c r="A113" s="182">
        <v>109</v>
      </c>
      <c r="B113" s="182"/>
      <c r="C113" s="182"/>
      <c r="D113" s="182"/>
      <c r="E113" s="182"/>
      <c r="F113" s="182"/>
      <c r="G113" s="182"/>
      <c r="H113" s="182"/>
      <c r="I113" s="182"/>
    </row>
    <row r="114" spans="1:9" x14ac:dyDescent="0.25">
      <c r="A114" s="182">
        <v>110</v>
      </c>
      <c r="B114" s="182"/>
      <c r="C114" s="182"/>
      <c r="D114" s="182"/>
      <c r="E114" s="182"/>
      <c r="F114" s="182"/>
      <c r="G114" s="182"/>
      <c r="H114" s="182"/>
      <c r="I114" s="182"/>
    </row>
    <row r="115" spans="1:9" x14ac:dyDescent="0.25">
      <c r="A115" s="182">
        <v>111</v>
      </c>
      <c r="B115" s="182"/>
      <c r="C115" s="182"/>
      <c r="D115" s="182"/>
      <c r="E115" s="182"/>
      <c r="F115" s="182"/>
      <c r="G115" s="182"/>
      <c r="H115" s="182"/>
      <c r="I115" s="182"/>
    </row>
    <row r="116" spans="1:9" x14ac:dyDescent="0.25">
      <c r="A116" s="182">
        <v>112</v>
      </c>
      <c r="B116" s="182"/>
      <c r="C116" s="182"/>
      <c r="D116" s="182"/>
      <c r="E116" s="182"/>
      <c r="F116" s="182"/>
      <c r="G116" s="182"/>
      <c r="H116" s="182"/>
      <c r="I116" s="182"/>
    </row>
    <row r="117" spans="1:9" x14ac:dyDescent="0.25">
      <c r="A117" s="182">
        <v>113</v>
      </c>
      <c r="B117" s="182"/>
      <c r="C117" s="182"/>
      <c r="D117" s="182"/>
      <c r="E117" s="182"/>
      <c r="F117" s="182"/>
      <c r="G117" s="182"/>
      <c r="H117" s="182"/>
      <c r="I117" s="182"/>
    </row>
    <row r="118" spans="1:9" x14ac:dyDescent="0.25">
      <c r="A118" s="182">
        <v>114</v>
      </c>
      <c r="B118" s="182"/>
      <c r="C118" s="182"/>
      <c r="D118" s="182"/>
      <c r="E118" s="182"/>
      <c r="F118" s="182"/>
      <c r="G118" s="182"/>
      <c r="H118" s="182"/>
      <c r="I118" s="182"/>
    </row>
    <row r="119" spans="1:9" x14ac:dyDescent="0.25">
      <c r="A119" s="182">
        <v>115</v>
      </c>
      <c r="B119" s="182"/>
      <c r="C119" s="182"/>
      <c r="D119" s="182"/>
      <c r="E119" s="182"/>
      <c r="F119" s="182"/>
      <c r="G119" s="182"/>
      <c r="H119" s="182"/>
      <c r="I119" s="182"/>
    </row>
    <row r="120" spans="1:9" x14ac:dyDescent="0.25">
      <c r="A120" s="182">
        <v>116</v>
      </c>
      <c r="B120" s="182"/>
      <c r="C120" s="182"/>
      <c r="D120" s="182"/>
      <c r="E120" s="182"/>
      <c r="F120" s="182"/>
      <c r="G120" s="182"/>
      <c r="H120" s="182"/>
      <c r="I120" s="182"/>
    </row>
    <row r="121" spans="1:9" x14ac:dyDescent="0.25">
      <c r="A121" s="182">
        <v>117</v>
      </c>
      <c r="B121" s="182"/>
      <c r="C121" s="182"/>
      <c r="D121" s="182"/>
      <c r="E121" s="182"/>
      <c r="F121" s="182"/>
      <c r="G121" s="182"/>
      <c r="H121" s="182"/>
      <c r="I121" s="182"/>
    </row>
    <row r="122" spans="1:9" x14ac:dyDescent="0.25">
      <c r="A122" s="182">
        <v>118</v>
      </c>
      <c r="B122" s="182"/>
      <c r="C122" s="182"/>
      <c r="D122" s="182"/>
      <c r="E122" s="182"/>
      <c r="F122" s="182"/>
      <c r="G122" s="182"/>
      <c r="H122" s="182"/>
      <c r="I122" s="182"/>
    </row>
    <row r="123" spans="1:9" x14ac:dyDescent="0.25">
      <c r="A123" s="182">
        <v>119</v>
      </c>
      <c r="B123" s="182"/>
      <c r="C123" s="182"/>
      <c r="D123" s="182"/>
      <c r="E123" s="182"/>
      <c r="F123" s="182"/>
      <c r="G123" s="182"/>
      <c r="H123" s="182"/>
      <c r="I123" s="182"/>
    </row>
    <row r="124" spans="1:9" x14ac:dyDescent="0.25">
      <c r="A124" s="182">
        <v>120</v>
      </c>
      <c r="B124" s="182"/>
      <c r="C124" s="182"/>
      <c r="D124" s="182"/>
      <c r="E124" s="182"/>
      <c r="F124" s="182"/>
      <c r="G124" s="182"/>
      <c r="H124" s="182"/>
      <c r="I124" s="182"/>
    </row>
    <row r="125" spans="1:9" x14ac:dyDescent="0.25">
      <c r="A125" s="182">
        <v>121</v>
      </c>
      <c r="B125" s="182"/>
      <c r="C125" s="182"/>
      <c r="D125" s="182"/>
      <c r="E125" s="182"/>
      <c r="F125" s="182"/>
      <c r="G125" s="182"/>
      <c r="H125" s="182"/>
      <c r="I125" s="182"/>
    </row>
    <row r="126" spans="1:9" x14ac:dyDescent="0.25">
      <c r="A126" s="182">
        <v>122</v>
      </c>
      <c r="B126" s="182"/>
      <c r="C126" s="182"/>
      <c r="D126" s="182"/>
      <c r="E126" s="182"/>
      <c r="F126" s="182"/>
      <c r="G126" s="182"/>
      <c r="H126" s="182"/>
      <c r="I126" s="182"/>
    </row>
    <row r="127" spans="1:9" x14ac:dyDescent="0.25">
      <c r="A127" s="182">
        <v>123</v>
      </c>
      <c r="B127" s="182"/>
      <c r="C127" s="182"/>
      <c r="D127" s="182"/>
      <c r="E127" s="182"/>
      <c r="F127" s="182"/>
      <c r="G127" s="182"/>
      <c r="H127" s="182"/>
      <c r="I127" s="182"/>
    </row>
    <row r="128" spans="1:9" x14ac:dyDescent="0.25">
      <c r="A128" s="182">
        <v>124</v>
      </c>
      <c r="B128" s="182"/>
      <c r="C128" s="182"/>
      <c r="D128" s="182"/>
      <c r="E128" s="182"/>
      <c r="F128" s="182"/>
      <c r="G128" s="182"/>
      <c r="H128" s="182"/>
      <c r="I128" s="182"/>
    </row>
    <row r="129" spans="1:9" x14ac:dyDescent="0.25">
      <c r="A129" s="182">
        <v>125</v>
      </c>
      <c r="B129" s="182"/>
      <c r="C129" s="182"/>
      <c r="D129" s="182"/>
      <c r="E129" s="182"/>
      <c r="F129" s="182"/>
      <c r="G129" s="182"/>
      <c r="H129" s="182"/>
      <c r="I129" s="182"/>
    </row>
    <row r="130" spans="1:9" x14ac:dyDescent="0.25">
      <c r="A130" s="182">
        <v>126</v>
      </c>
      <c r="B130" s="182"/>
      <c r="C130" s="182"/>
      <c r="D130" s="182"/>
      <c r="E130" s="182"/>
      <c r="F130" s="182"/>
      <c r="G130" s="182"/>
      <c r="H130" s="182"/>
      <c r="I130" s="182"/>
    </row>
    <row r="131" spans="1:9" x14ac:dyDescent="0.25">
      <c r="A131" s="182">
        <v>127</v>
      </c>
      <c r="B131" s="182"/>
      <c r="C131" s="182"/>
      <c r="D131" s="182"/>
      <c r="E131" s="182"/>
      <c r="F131" s="182"/>
      <c r="G131" s="182"/>
      <c r="H131" s="182"/>
      <c r="I131" s="182"/>
    </row>
    <row r="132" spans="1:9" x14ac:dyDescent="0.25">
      <c r="A132" s="182">
        <v>128</v>
      </c>
      <c r="B132" s="182"/>
      <c r="C132" s="182"/>
      <c r="D132" s="182"/>
      <c r="E132" s="182"/>
      <c r="F132" s="182"/>
      <c r="G132" s="182"/>
      <c r="H132" s="182"/>
      <c r="I132" s="182"/>
    </row>
    <row r="133" spans="1:9" x14ac:dyDescent="0.25">
      <c r="A133" s="182">
        <v>129</v>
      </c>
      <c r="B133" s="182"/>
      <c r="C133" s="182"/>
      <c r="D133" s="182"/>
      <c r="E133" s="182"/>
      <c r="F133" s="182"/>
      <c r="G133" s="182"/>
      <c r="H133" s="182"/>
      <c r="I133" s="182"/>
    </row>
    <row r="134" spans="1:9" x14ac:dyDescent="0.25">
      <c r="A134" s="182">
        <v>130</v>
      </c>
      <c r="B134" s="182"/>
      <c r="C134" s="182"/>
      <c r="D134" s="182"/>
      <c r="E134" s="182"/>
      <c r="F134" s="182"/>
      <c r="G134" s="182"/>
      <c r="H134" s="182"/>
      <c r="I134" s="182"/>
    </row>
    <row r="135" spans="1:9" x14ac:dyDescent="0.25">
      <c r="A135" s="182">
        <v>131</v>
      </c>
      <c r="B135" s="182"/>
      <c r="C135" s="182"/>
      <c r="D135" s="182"/>
      <c r="E135" s="182"/>
      <c r="F135" s="182"/>
      <c r="G135" s="182"/>
      <c r="H135" s="182"/>
      <c r="I135" s="182"/>
    </row>
    <row r="136" spans="1:9" x14ac:dyDescent="0.25">
      <c r="A136" s="182">
        <v>132</v>
      </c>
      <c r="B136" s="182"/>
      <c r="C136" s="182"/>
      <c r="D136" s="182"/>
      <c r="E136" s="182"/>
      <c r="F136" s="182"/>
      <c r="G136" s="182"/>
      <c r="H136" s="182"/>
      <c r="I136" s="182"/>
    </row>
    <row r="137" spans="1:9" x14ac:dyDescent="0.25">
      <c r="A137" s="182">
        <v>133</v>
      </c>
      <c r="B137" s="182"/>
      <c r="C137" s="182"/>
      <c r="D137" s="182"/>
      <c r="E137" s="182"/>
      <c r="F137" s="182"/>
      <c r="G137" s="182"/>
      <c r="H137" s="182"/>
      <c r="I137" s="182"/>
    </row>
    <row r="138" spans="1:9" x14ac:dyDescent="0.25">
      <c r="A138" s="182">
        <v>134</v>
      </c>
      <c r="B138" s="182"/>
      <c r="C138" s="182"/>
      <c r="D138" s="182"/>
      <c r="E138" s="182"/>
      <c r="F138" s="182"/>
      <c r="G138" s="182"/>
      <c r="H138" s="182"/>
      <c r="I138" s="182"/>
    </row>
    <row r="139" spans="1:9" x14ac:dyDescent="0.25">
      <c r="A139" s="182">
        <v>135</v>
      </c>
      <c r="B139" s="182"/>
      <c r="C139" s="182"/>
      <c r="D139" s="182"/>
      <c r="E139" s="182"/>
      <c r="F139" s="182"/>
      <c r="G139" s="182"/>
      <c r="H139" s="182"/>
      <c r="I139" s="182"/>
    </row>
    <row r="140" spans="1:9" x14ac:dyDescent="0.25">
      <c r="A140" s="182">
        <v>136</v>
      </c>
      <c r="B140" s="182"/>
      <c r="C140" s="182"/>
      <c r="D140" s="182"/>
      <c r="E140" s="182"/>
      <c r="F140" s="182"/>
      <c r="G140" s="182"/>
      <c r="H140" s="182"/>
      <c r="I140" s="182"/>
    </row>
    <row r="141" spans="1:9" x14ac:dyDescent="0.25">
      <c r="A141" s="182">
        <v>137</v>
      </c>
      <c r="B141" s="182"/>
      <c r="C141" s="182"/>
      <c r="D141" s="182"/>
      <c r="E141" s="182"/>
      <c r="F141" s="182"/>
      <c r="G141" s="182"/>
      <c r="H141" s="182"/>
      <c r="I141" s="182"/>
    </row>
    <row r="142" spans="1:9" x14ac:dyDescent="0.25">
      <c r="A142" s="182">
        <v>138</v>
      </c>
      <c r="B142" s="182"/>
      <c r="C142" s="182"/>
      <c r="D142" s="182"/>
      <c r="E142" s="182"/>
      <c r="F142" s="182"/>
      <c r="G142" s="182"/>
      <c r="H142" s="182"/>
      <c r="I142" s="182"/>
    </row>
    <row r="143" spans="1:9" x14ac:dyDescent="0.25">
      <c r="A143" s="182">
        <v>139</v>
      </c>
      <c r="B143" s="182"/>
      <c r="C143" s="182"/>
      <c r="D143" s="182"/>
      <c r="E143" s="182"/>
      <c r="F143" s="182"/>
      <c r="G143" s="182"/>
      <c r="H143" s="182"/>
      <c r="I143" s="182"/>
    </row>
    <row r="144" spans="1:9" x14ac:dyDescent="0.25">
      <c r="A144" s="182">
        <v>140</v>
      </c>
      <c r="B144" s="182"/>
      <c r="C144" s="182"/>
      <c r="D144" s="182"/>
      <c r="E144" s="182"/>
      <c r="F144" s="182"/>
      <c r="G144" s="182"/>
      <c r="H144" s="182"/>
      <c r="I144" s="182"/>
    </row>
    <row r="145" spans="1:9" x14ac:dyDescent="0.25">
      <c r="A145" s="182">
        <v>141</v>
      </c>
      <c r="B145" s="182"/>
      <c r="C145" s="182"/>
      <c r="D145" s="182"/>
      <c r="E145" s="182"/>
      <c r="F145" s="182"/>
      <c r="G145" s="182"/>
      <c r="H145" s="182"/>
      <c r="I145" s="182"/>
    </row>
    <row r="146" spans="1:9" x14ac:dyDescent="0.25">
      <c r="A146" s="182">
        <v>142</v>
      </c>
      <c r="B146" s="182"/>
      <c r="C146" s="182"/>
      <c r="D146" s="182"/>
      <c r="E146" s="182"/>
      <c r="F146" s="182"/>
      <c r="G146" s="182"/>
      <c r="H146" s="182"/>
      <c r="I146" s="182"/>
    </row>
    <row r="147" spans="1:9" x14ac:dyDescent="0.25">
      <c r="A147" s="182">
        <v>143</v>
      </c>
      <c r="B147" s="182"/>
      <c r="C147" s="182"/>
      <c r="D147" s="182"/>
      <c r="E147" s="182"/>
      <c r="F147" s="182"/>
      <c r="G147" s="182"/>
      <c r="H147" s="182"/>
      <c r="I147" s="182"/>
    </row>
    <row r="148" spans="1:9" x14ac:dyDescent="0.25">
      <c r="A148" s="182">
        <v>144</v>
      </c>
      <c r="B148" s="182"/>
      <c r="C148" s="182"/>
      <c r="D148" s="182"/>
      <c r="E148" s="182"/>
      <c r="F148" s="182"/>
      <c r="G148" s="182"/>
      <c r="H148" s="182"/>
      <c r="I148" s="182"/>
    </row>
    <row r="149" spans="1:9" x14ac:dyDescent="0.25">
      <c r="A149" s="182">
        <v>145</v>
      </c>
      <c r="B149" s="182"/>
      <c r="C149" s="182"/>
      <c r="D149" s="182"/>
      <c r="E149" s="182"/>
      <c r="F149" s="182"/>
      <c r="G149" s="182"/>
      <c r="H149" s="182"/>
      <c r="I149" s="182"/>
    </row>
    <row r="150" spans="1:9" x14ac:dyDescent="0.25">
      <c r="A150" s="182">
        <v>146</v>
      </c>
      <c r="B150" s="182"/>
      <c r="C150" s="182"/>
      <c r="D150" s="182"/>
      <c r="E150" s="182"/>
      <c r="F150" s="182"/>
      <c r="G150" s="182"/>
      <c r="H150" s="182"/>
      <c r="I150" s="182"/>
    </row>
    <row r="151" spans="1:9" x14ac:dyDescent="0.25">
      <c r="A151" s="182">
        <v>147</v>
      </c>
      <c r="B151" s="182"/>
      <c r="C151" s="182"/>
      <c r="D151" s="182"/>
      <c r="E151" s="182"/>
      <c r="F151" s="182"/>
      <c r="G151" s="182"/>
      <c r="H151" s="182"/>
      <c r="I151" s="182"/>
    </row>
    <row r="152" spans="1:9" x14ac:dyDescent="0.25">
      <c r="A152" s="182">
        <v>148</v>
      </c>
      <c r="B152" s="182"/>
      <c r="C152" s="182"/>
      <c r="D152" s="182"/>
      <c r="E152" s="182"/>
      <c r="F152" s="182"/>
      <c r="G152" s="182"/>
      <c r="H152" s="182"/>
      <c r="I152" s="182"/>
    </row>
    <row r="153" spans="1:9" x14ac:dyDescent="0.25">
      <c r="A153" s="182">
        <v>149</v>
      </c>
      <c r="B153" s="182"/>
      <c r="C153" s="182"/>
      <c r="D153" s="182"/>
      <c r="E153" s="182"/>
      <c r="F153" s="182"/>
      <c r="G153" s="182"/>
      <c r="H153" s="182"/>
      <c r="I153" s="182"/>
    </row>
    <row r="154" spans="1:9" x14ac:dyDescent="0.25">
      <c r="A154" s="182">
        <v>150</v>
      </c>
      <c r="B154" s="182"/>
      <c r="C154" s="182"/>
      <c r="D154" s="182"/>
      <c r="E154" s="182"/>
      <c r="F154" s="182"/>
      <c r="G154" s="182"/>
      <c r="H154" s="182"/>
      <c r="I154" s="182"/>
    </row>
    <row r="155" spans="1:9" x14ac:dyDescent="0.25">
      <c r="A155" s="182">
        <v>151</v>
      </c>
      <c r="B155" s="182"/>
      <c r="C155" s="182"/>
      <c r="D155" s="182"/>
      <c r="E155" s="182"/>
      <c r="F155" s="182"/>
      <c r="G155" s="182"/>
      <c r="H155" s="182"/>
      <c r="I155" s="182"/>
    </row>
    <row r="156" spans="1:9" x14ac:dyDescent="0.25">
      <c r="A156" s="182">
        <v>152</v>
      </c>
      <c r="B156" s="182"/>
      <c r="C156" s="182"/>
      <c r="D156" s="182"/>
      <c r="E156" s="182"/>
      <c r="F156" s="182"/>
      <c r="G156" s="182"/>
      <c r="H156" s="182"/>
      <c r="I156" s="182"/>
    </row>
    <row r="157" spans="1:9" x14ac:dyDescent="0.25">
      <c r="A157" s="182">
        <v>153</v>
      </c>
      <c r="B157" s="182"/>
      <c r="C157" s="182"/>
      <c r="D157" s="182"/>
      <c r="E157" s="182"/>
      <c r="F157" s="182"/>
      <c r="G157" s="182"/>
      <c r="H157" s="182"/>
      <c r="I157" s="182"/>
    </row>
    <row r="158" spans="1:9" x14ac:dyDescent="0.25">
      <c r="A158" s="182">
        <v>154</v>
      </c>
      <c r="B158" s="182"/>
      <c r="C158" s="182"/>
      <c r="D158" s="182"/>
      <c r="E158" s="182"/>
      <c r="F158" s="182"/>
      <c r="G158" s="182"/>
      <c r="H158" s="182"/>
      <c r="I158" s="182"/>
    </row>
    <row r="159" spans="1:9" x14ac:dyDescent="0.25">
      <c r="A159" s="182">
        <v>155</v>
      </c>
      <c r="B159" s="182"/>
      <c r="C159" s="182"/>
      <c r="D159" s="182"/>
      <c r="E159" s="182"/>
      <c r="F159" s="182"/>
      <c r="G159" s="182"/>
      <c r="H159" s="182"/>
      <c r="I159" s="182"/>
    </row>
    <row r="160" spans="1:9" x14ac:dyDescent="0.25">
      <c r="A160" s="182">
        <v>156</v>
      </c>
      <c r="B160" s="182"/>
      <c r="C160" s="182"/>
      <c r="D160" s="182"/>
      <c r="E160" s="182"/>
      <c r="F160" s="182"/>
      <c r="G160" s="182"/>
      <c r="H160" s="182"/>
      <c r="I160" s="182"/>
    </row>
    <row r="161" spans="1:9" x14ac:dyDescent="0.25">
      <c r="A161" s="182">
        <v>157</v>
      </c>
      <c r="B161" s="182"/>
      <c r="C161" s="182"/>
      <c r="D161" s="182"/>
      <c r="E161" s="182"/>
      <c r="F161" s="182"/>
      <c r="G161" s="182"/>
      <c r="H161" s="182"/>
      <c r="I161" s="182"/>
    </row>
    <row r="162" spans="1:9" x14ac:dyDescent="0.25">
      <c r="A162" s="182">
        <v>158</v>
      </c>
      <c r="B162" s="182"/>
      <c r="C162" s="182"/>
      <c r="D162" s="182"/>
      <c r="E162" s="182"/>
      <c r="F162" s="182"/>
      <c r="G162" s="182"/>
      <c r="H162" s="182"/>
      <c r="I162" s="182"/>
    </row>
    <row r="163" spans="1:9" x14ac:dyDescent="0.25">
      <c r="A163" s="182">
        <v>159</v>
      </c>
      <c r="B163" s="182"/>
      <c r="C163" s="182"/>
      <c r="D163" s="182"/>
      <c r="E163" s="182"/>
      <c r="F163" s="182"/>
      <c r="G163" s="182"/>
      <c r="H163" s="182"/>
      <c r="I163" s="182"/>
    </row>
    <row r="164" spans="1:9" x14ac:dyDescent="0.25">
      <c r="A164" s="182">
        <v>160</v>
      </c>
      <c r="B164" s="182"/>
      <c r="C164" s="182"/>
      <c r="D164" s="182"/>
      <c r="E164" s="182"/>
      <c r="F164" s="182"/>
      <c r="G164" s="182"/>
      <c r="H164" s="182"/>
      <c r="I164" s="182"/>
    </row>
    <row r="165" spans="1:9" x14ac:dyDescent="0.25">
      <c r="A165" s="182">
        <v>161</v>
      </c>
      <c r="B165" s="182"/>
      <c r="C165" s="182"/>
      <c r="D165" s="182"/>
      <c r="E165" s="182"/>
      <c r="F165" s="182"/>
      <c r="G165" s="182"/>
      <c r="H165" s="182"/>
      <c r="I165" s="182"/>
    </row>
    <row r="166" spans="1:9" x14ac:dyDescent="0.25">
      <c r="A166" s="182">
        <v>162</v>
      </c>
      <c r="B166" s="182"/>
      <c r="C166" s="182"/>
      <c r="D166" s="182"/>
      <c r="E166" s="182"/>
      <c r="F166" s="182"/>
      <c r="G166" s="182"/>
      <c r="H166" s="182"/>
      <c r="I166" s="182"/>
    </row>
    <row r="167" spans="1:9" x14ac:dyDescent="0.25">
      <c r="A167" s="182">
        <v>163</v>
      </c>
      <c r="B167" s="182"/>
      <c r="C167" s="182"/>
      <c r="D167" s="182"/>
      <c r="E167" s="182"/>
      <c r="F167" s="182"/>
      <c r="G167" s="182"/>
      <c r="H167" s="182"/>
      <c r="I167" s="182"/>
    </row>
    <row r="168" spans="1:9" x14ac:dyDescent="0.25">
      <c r="A168" s="182">
        <v>164</v>
      </c>
      <c r="B168" s="182"/>
      <c r="C168" s="182"/>
      <c r="D168" s="182"/>
      <c r="E168" s="182"/>
      <c r="F168" s="182"/>
      <c r="G168" s="182"/>
      <c r="H168" s="182"/>
      <c r="I168" s="182"/>
    </row>
    <row r="169" spans="1:9" x14ac:dyDescent="0.25">
      <c r="A169" s="182">
        <v>165</v>
      </c>
      <c r="B169" s="182"/>
      <c r="C169" s="182"/>
      <c r="D169" s="182"/>
      <c r="E169" s="182"/>
      <c r="F169" s="182"/>
      <c r="G169" s="182"/>
      <c r="H169" s="182"/>
      <c r="I169" s="182"/>
    </row>
    <row r="170" spans="1:9" x14ac:dyDescent="0.25">
      <c r="A170" s="182">
        <v>166</v>
      </c>
      <c r="B170" s="182"/>
      <c r="C170" s="182"/>
      <c r="D170" s="182"/>
      <c r="E170" s="182"/>
      <c r="F170" s="182"/>
      <c r="G170" s="182"/>
      <c r="H170" s="182"/>
      <c r="I170" s="182"/>
    </row>
    <row r="171" spans="1:9" x14ac:dyDescent="0.25">
      <c r="A171" s="182">
        <v>167</v>
      </c>
      <c r="B171" s="182"/>
      <c r="C171" s="182"/>
      <c r="D171" s="182"/>
      <c r="E171" s="182"/>
      <c r="F171" s="182"/>
      <c r="G171" s="182"/>
      <c r="H171" s="182"/>
      <c r="I171" s="182"/>
    </row>
    <row r="172" spans="1:9" x14ac:dyDescent="0.25">
      <c r="A172" s="182">
        <v>168</v>
      </c>
      <c r="B172" s="182"/>
      <c r="C172" s="182"/>
      <c r="D172" s="182"/>
      <c r="E172" s="182"/>
      <c r="F172" s="182"/>
      <c r="G172" s="182"/>
      <c r="H172" s="182"/>
      <c r="I172" s="182"/>
    </row>
    <row r="173" spans="1:9" x14ac:dyDescent="0.25">
      <c r="A173" s="182">
        <v>169</v>
      </c>
      <c r="B173" s="182"/>
      <c r="C173" s="182"/>
      <c r="D173" s="182"/>
      <c r="E173" s="182"/>
      <c r="F173" s="182"/>
      <c r="G173" s="182"/>
      <c r="H173" s="182"/>
      <c r="I173" s="182"/>
    </row>
    <row r="174" spans="1:9" x14ac:dyDescent="0.25">
      <c r="A174" s="182">
        <v>170</v>
      </c>
      <c r="B174" s="182"/>
      <c r="C174" s="182"/>
      <c r="D174" s="182"/>
      <c r="E174" s="182"/>
      <c r="F174" s="182"/>
      <c r="G174" s="182"/>
      <c r="H174" s="182"/>
      <c r="I174" s="182"/>
    </row>
    <row r="175" spans="1:9" x14ac:dyDescent="0.25">
      <c r="A175" s="182">
        <v>171</v>
      </c>
      <c r="B175" s="182"/>
      <c r="C175" s="182"/>
      <c r="D175" s="182"/>
      <c r="E175" s="182"/>
      <c r="F175" s="182"/>
      <c r="G175" s="182"/>
      <c r="H175" s="182"/>
      <c r="I175" s="182"/>
    </row>
    <row r="176" spans="1:9" x14ac:dyDescent="0.25">
      <c r="A176" s="182">
        <v>172</v>
      </c>
      <c r="B176" s="182"/>
      <c r="C176" s="182"/>
      <c r="D176" s="182"/>
      <c r="E176" s="182"/>
      <c r="F176" s="182"/>
      <c r="G176" s="182"/>
      <c r="H176" s="182"/>
      <c r="I176" s="182"/>
    </row>
    <row r="177" spans="1:9" x14ac:dyDescent="0.25">
      <c r="A177" s="182">
        <v>173</v>
      </c>
      <c r="B177" s="182"/>
      <c r="C177" s="182"/>
      <c r="D177" s="182"/>
      <c r="E177" s="182"/>
      <c r="F177" s="182"/>
      <c r="G177" s="182"/>
      <c r="H177" s="182"/>
      <c r="I177" s="182"/>
    </row>
    <row r="178" spans="1:9" x14ac:dyDescent="0.25">
      <c r="A178" s="182">
        <v>174</v>
      </c>
      <c r="B178" s="182"/>
      <c r="C178" s="182"/>
      <c r="D178" s="182"/>
      <c r="E178" s="182"/>
      <c r="F178" s="182"/>
      <c r="G178" s="182"/>
      <c r="H178" s="182"/>
      <c r="I178" s="182"/>
    </row>
    <row r="179" spans="1:9" x14ac:dyDescent="0.25">
      <c r="A179" s="182">
        <v>175</v>
      </c>
      <c r="B179" s="182"/>
      <c r="C179" s="182"/>
      <c r="D179" s="182"/>
      <c r="E179" s="182"/>
      <c r="F179" s="182"/>
      <c r="G179" s="182"/>
      <c r="H179" s="182"/>
      <c r="I179" s="182"/>
    </row>
    <row r="180" spans="1:9" x14ac:dyDescent="0.25">
      <c r="A180" s="182">
        <v>176</v>
      </c>
      <c r="B180" s="182"/>
      <c r="C180" s="182"/>
      <c r="D180" s="182"/>
      <c r="E180" s="182"/>
      <c r="F180" s="182"/>
      <c r="G180" s="182"/>
      <c r="H180" s="182"/>
      <c r="I180" s="182"/>
    </row>
    <row r="181" spans="1:9" x14ac:dyDescent="0.25">
      <c r="A181" s="182">
        <v>177</v>
      </c>
      <c r="B181" s="182"/>
      <c r="C181" s="182"/>
      <c r="D181" s="182"/>
      <c r="E181" s="182"/>
      <c r="F181" s="182"/>
      <c r="G181" s="182"/>
      <c r="H181" s="182"/>
      <c r="I181" s="182"/>
    </row>
    <row r="182" spans="1:9" x14ac:dyDescent="0.25">
      <c r="A182" s="182">
        <v>178</v>
      </c>
      <c r="B182" s="182"/>
      <c r="C182" s="182"/>
      <c r="D182" s="182"/>
      <c r="E182" s="182"/>
      <c r="F182" s="182"/>
      <c r="G182" s="182"/>
      <c r="H182" s="182"/>
      <c r="I182" s="182"/>
    </row>
    <row r="183" spans="1:9" x14ac:dyDescent="0.25">
      <c r="A183" s="182">
        <v>179</v>
      </c>
      <c r="B183" s="182"/>
      <c r="C183" s="182"/>
      <c r="D183" s="182"/>
      <c r="E183" s="182"/>
      <c r="F183" s="182"/>
      <c r="G183" s="182"/>
      <c r="H183" s="182"/>
      <c r="I183" s="182"/>
    </row>
    <row r="184" spans="1:9" x14ac:dyDescent="0.25">
      <c r="A184" s="182">
        <v>180</v>
      </c>
      <c r="B184" s="182"/>
      <c r="C184" s="182"/>
      <c r="D184" s="182"/>
      <c r="E184" s="182"/>
      <c r="F184" s="182"/>
      <c r="G184" s="182"/>
      <c r="H184" s="182"/>
      <c r="I184" s="182"/>
    </row>
    <row r="185" spans="1:9" x14ac:dyDescent="0.25">
      <c r="A185" s="182">
        <v>181</v>
      </c>
      <c r="B185" s="182"/>
      <c r="C185" s="182"/>
      <c r="D185" s="182"/>
      <c r="E185" s="182"/>
      <c r="F185" s="182"/>
      <c r="G185" s="182"/>
      <c r="H185" s="182"/>
      <c r="I185" s="182"/>
    </row>
    <row r="186" spans="1:9" x14ac:dyDescent="0.25">
      <c r="A186" s="182">
        <v>182</v>
      </c>
      <c r="B186" s="182"/>
      <c r="C186" s="182"/>
      <c r="D186" s="182"/>
      <c r="E186" s="182"/>
      <c r="F186" s="182"/>
      <c r="G186" s="182"/>
      <c r="H186" s="182"/>
      <c r="I186" s="182"/>
    </row>
    <row r="187" spans="1:9" x14ac:dyDescent="0.25">
      <c r="A187" s="182">
        <v>183</v>
      </c>
      <c r="B187" s="182"/>
      <c r="C187" s="182"/>
      <c r="D187" s="182"/>
      <c r="E187" s="182"/>
      <c r="F187" s="182"/>
      <c r="G187" s="182"/>
      <c r="H187" s="182"/>
      <c r="I187" s="182"/>
    </row>
    <row r="188" spans="1:9" x14ac:dyDescent="0.25">
      <c r="A188" s="182">
        <v>184</v>
      </c>
      <c r="B188" s="182"/>
      <c r="C188" s="182"/>
      <c r="D188" s="182"/>
      <c r="E188" s="182"/>
      <c r="F188" s="182"/>
      <c r="G188" s="182"/>
      <c r="H188" s="182"/>
      <c r="I188" s="182"/>
    </row>
    <row r="189" spans="1:9" x14ac:dyDescent="0.25">
      <c r="A189" s="182">
        <v>185</v>
      </c>
      <c r="B189" s="182"/>
      <c r="C189" s="182"/>
      <c r="D189" s="182"/>
      <c r="E189" s="182"/>
      <c r="F189" s="182"/>
      <c r="G189" s="182"/>
      <c r="H189" s="182"/>
      <c r="I189" s="182"/>
    </row>
    <row r="190" spans="1:9" x14ac:dyDescent="0.25">
      <c r="A190" s="182">
        <v>186</v>
      </c>
      <c r="B190" s="182"/>
      <c r="C190" s="182"/>
      <c r="D190" s="182"/>
      <c r="E190" s="182"/>
      <c r="F190" s="182"/>
      <c r="G190" s="182"/>
      <c r="H190" s="182"/>
      <c r="I190" s="182"/>
    </row>
    <row r="191" spans="1:9" x14ac:dyDescent="0.25">
      <c r="A191" s="182">
        <v>187</v>
      </c>
      <c r="B191" s="182"/>
      <c r="C191" s="182"/>
      <c r="D191" s="182"/>
      <c r="E191" s="182"/>
      <c r="F191" s="182"/>
      <c r="G191" s="182"/>
      <c r="H191" s="182"/>
      <c r="I191" s="182"/>
    </row>
    <row r="192" spans="1:9" x14ac:dyDescent="0.25">
      <c r="A192" s="182">
        <v>188</v>
      </c>
      <c r="B192" s="182"/>
      <c r="C192" s="182"/>
      <c r="D192" s="182"/>
      <c r="E192" s="182"/>
      <c r="F192" s="182"/>
      <c r="G192" s="182"/>
      <c r="H192" s="182"/>
      <c r="I192" s="182"/>
    </row>
    <row r="193" spans="1:9" x14ac:dyDescent="0.25">
      <c r="A193" s="182">
        <v>189</v>
      </c>
      <c r="B193" s="182"/>
      <c r="C193" s="182"/>
      <c r="D193" s="182"/>
      <c r="E193" s="182"/>
      <c r="F193" s="182"/>
      <c r="G193" s="182"/>
      <c r="H193" s="182"/>
      <c r="I193" s="182"/>
    </row>
    <row r="194" spans="1:9" x14ac:dyDescent="0.25">
      <c r="A194" s="182">
        <v>190</v>
      </c>
      <c r="B194" s="182"/>
      <c r="C194" s="182"/>
      <c r="D194" s="182"/>
      <c r="E194" s="182"/>
      <c r="F194" s="182"/>
      <c r="G194" s="182"/>
      <c r="H194" s="182"/>
      <c r="I194" s="182"/>
    </row>
    <row r="195" spans="1:9" x14ac:dyDescent="0.25">
      <c r="A195" s="182">
        <v>191</v>
      </c>
      <c r="B195" s="182"/>
      <c r="C195" s="182"/>
      <c r="D195" s="182"/>
      <c r="E195" s="182"/>
      <c r="F195" s="182"/>
      <c r="G195" s="182"/>
      <c r="H195" s="182"/>
      <c r="I195" s="182"/>
    </row>
    <row r="196" spans="1:9" x14ac:dyDescent="0.25">
      <c r="A196" s="182">
        <v>192</v>
      </c>
      <c r="B196" s="182"/>
      <c r="C196" s="182"/>
      <c r="D196" s="182"/>
      <c r="E196" s="182"/>
      <c r="F196" s="182"/>
      <c r="G196" s="182"/>
      <c r="H196" s="182"/>
      <c r="I196" s="182"/>
    </row>
    <row r="197" spans="1:9" x14ac:dyDescent="0.25">
      <c r="A197" s="182">
        <v>193</v>
      </c>
      <c r="B197" s="182"/>
      <c r="C197" s="182"/>
      <c r="D197" s="182"/>
      <c r="E197" s="182"/>
      <c r="F197" s="182"/>
      <c r="G197" s="182"/>
      <c r="H197" s="182"/>
      <c r="I197" s="182"/>
    </row>
    <row r="198" spans="1:9" x14ac:dyDescent="0.25">
      <c r="A198" s="182">
        <v>194</v>
      </c>
      <c r="B198" s="182"/>
      <c r="C198" s="182"/>
      <c r="D198" s="182"/>
      <c r="E198" s="182"/>
      <c r="F198" s="182"/>
      <c r="G198" s="182"/>
      <c r="H198" s="182"/>
      <c r="I198" s="182"/>
    </row>
    <row r="199" spans="1:9" x14ac:dyDescent="0.25">
      <c r="A199" s="182">
        <v>195</v>
      </c>
      <c r="B199" s="182"/>
      <c r="C199" s="182"/>
      <c r="D199" s="182"/>
      <c r="E199" s="182"/>
      <c r="F199" s="182"/>
      <c r="G199" s="182"/>
      <c r="H199" s="182"/>
      <c r="I199" s="182"/>
    </row>
    <row r="200" spans="1:9" x14ac:dyDescent="0.25">
      <c r="A200" s="182">
        <v>196</v>
      </c>
      <c r="B200" s="182"/>
      <c r="C200" s="182"/>
      <c r="D200" s="182"/>
      <c r="E200" s="182"/>
      <c r="F200" s="182"/>
      <c r="G200" s="182"/>
      <c r="H200" s="182"/>
      <c r="I200" s="182"/>
    </row>
    <row r="201" spans="1:9" x14ac:dyDescent="0.25">
      <c r="A201" s="182">
        <v>197</v>
      </c>
      <c r="B201" s="182"/>
      <c r="C201" s="182"/>
      <c r="D201" s="182"/>
      <c r="E201" s="182"/>
      <c r="F201" s="182"/>
      <c r="G201" s="182"/>
      <c r="H201" s="182"/>
      <c r="I201" s="182"/>
    </row>
    <row r="202" spans="1:9" x14ac:dyDescent="0.25">
      <c r="A202" s="182">
        <v>198</v>
      </c>
      <c r="B202" s="182"/>
      <c r="C202" s="182"/>
      <c r="D202" s="182"/>
      <c r="E202" s="182"/>
      <c r="F202" s="182"/>
      <c r="G202" s="182"/>
      <c r="H202" s="182"/>
      <c r="I202" s="182"/>
    </row>
    <row r="203" spans="1:9" x14ac:dyDescent="0.25">
      <c r="A203" s="182">
        <v>199</v>
      </c>
      <c r="B203" s="182"/>
      <c r="C203" s="182"/>
      <c r="D203" s="182"/>
      <c r="E203" s="182"/>
      <c r="F203" s="182"/>
      <c r="G203" s="182"/>
      <c r="H203" s="182"/>
      <c r="I203" s="182"/>
    </row>
    <row r="204" spans="1:9" x14ac:dyDescent="0.25">
      <c r="A204" s="182">
        <v>200</v>
      </c>
      <c r="B204" s="182"/>
      <c r="C204" s="182"/>
      <c r="D204" s="182"/>
      <c r="E204" s="182"/>
      <c r="F204" s="182"/>
      <c r="G204" s="182"/>
      <c r="H204" s="182"/>
      <c r="I204" s="182"/>
    </row>
    <row r="205" spans="1:9" x14ac:dyDescent="0.25">
      <c r="A205" s="182">
        <v>201</v>
      </c>
      <c r="B205" s="182"/>
      <c r="C205" s="182"/>
      <c r="D205" s="182"/>
      <c r="E205" s="182"/>
      <c r="F205" s="182"/>
      <c r="G205" s="182"/>
      <c r="H205" s="182"/>
      <c r="I205" s="182"/>
    </row>
    <row r="206" spans="1:9" x14ac:dyDescent="0.25">
      <c r="A206" s="182">
        <v>202</v>
      </c>
      <c r="B206" s="182"/>
      <c r="C206" s="182"/>
      <c r="D206" s="182"/>
      <c r="E206" s="182"/>
      <c r="F206" s="182"/>
      <c r="G206" s="182"/>
      <c r="H206" s="182"/>
      <c r="I206" s="182"/>
    </row>
    <row r="207" spans="1:9" x14ac:dyDescent="0.25">
      <c r="A207" s="182">
        <v>203</v>
      </c>
      <c r="B207" s="182"/>
      <c r="C207" s="182"/>
      <c r="D207" s="182"/>
      <c r="E207" s="182"/>
      <c r="F207" s="182"/>
      <c r="G207" s="182"/>
      <c r="H207" s="182"/>
      <c r="I207" s="182"/>
    </row>
    <row r="208" spans="1:9" x14ac:dyDescent="0.25">
      <c r="A208" s="182">
        <v>204</v>
      </c>
      <c r="B208" s="182"/>
      <c r="C208" s="182"/>
      <c r="D208" s="182"/>
      <c r="E208" s="182"/>
      <c r="F208" s="182"/>
      <c r="G208" s="182"/>
      <c r="H208" s="182"/>
      <c r="I208" s="182"/>
    </row>
    <row r="209" spans="1:9" x14ac:dyDescent="0.25">
      <c r="A209" s="182">
        <v>205</v>
      </c>
      <c r="B209" s="182"/>
      <c r="C209" s="182"/>
      <c r="D209" s="182"/>
      <c r="E209" s="182"/>
      <c r="F209" s="182"/>
      <c r="G209" s="182"/>
      <c r="H209" s="182"/>
      <c r="I209" s="182"/>
    </row>
    <row r="210" spans="1:9" x14ac:dyDescent="0.25">
      <c r="A210" s="182">
        <v>206</v>
      </c>
      <c r="B210" s="182"/>
      <c r="C210" s="182"/>
      <c r="D210" s="182"/>
      <c r="E210" s="182"/>
      <c r="F210" s="182"/>
      <c r="G210" s="182"/>
      <c r="H210" s="182"/>
      <c r="I210" s="182"/>
    </row>
    <row r="211" spans="1:9" x14ac:dyDescent="0.25">
      <c r="A211" s="182">
        <v>207</v>
      </c>
      <c r="B211" s="182"/>
      <c r="C211" s="182"/>
      <c r="D211" s="182"/>
      <c r="E211" s="182"/>
      <c r="F211" s="182"/>
      <c r="G211" s="182"/>
      <c r="H211" s="182"/>
      <c r="I211" s="182"/>
    </row>
    <row r="212" spans="1:9" x14ac:dyDescent="0.25">
      <c r="A212" s="182">
        <v>208</v>
      </c>
      <c r="B212" s="182"/>
      <c r="C212" s="182"/>
      <c r="D212" s="182"/>
      <c r="E212" s="182"/>
      <c r="F212" s="182"/>
      <c r="G212" s="182"/>
      <c r="H212" s="182"/>
      <c r="I212" s="182"/>
    </row>
    <row r="213" spans="1:9" x14ac:dyDescent="0.25">
      <c r="A213" s="182">
        <v>209</v>
      </c>
      <c r="B213" s="182"/>
      <c r="C213" s="182"/>
      <c r="D213" s="182"/>
      <c r="E213" s="182"/>
      <c r="F213" s="182"/>
      <c r="G213" s="182"/>
      <c r="H213" s="182"/>
      <c r="I213" s="182"/>
    </row>
    <row r="214" spans="1:9" x14ac:dyDescent="0.25">
      <c r="A214" s="182">
        <v>210</v>
      </c>
      <c r="B214" s="182"/>
      <c r="C214" s="182"/>
      <c r="D214" s="182"/>
      <c r="E214" s="182"/>
      <c r="F214" s="182"/>
      <c r="G214" s="182"/>
      <c r="H214" s="182"/>
      <c r="I214" s="182"/>
    </row>
    <row r="215" spans="1:9" x14ac:dyDescent="0.25">
      <c r="A215" s="182">
        <v>211</v>
      </c>
      <c r="B215" s="182"/>
      <c r="C215" s="182"/>
      <c r="D215" s="182"/>
      <c r="E215" s="182"/>
      <c r="F215" s="182"/>
      <c r="G215" s="182"/>
      <c r="H215" s="182"/>
      <c r="I215" s="182"/>
    </row>
    <row r="216" spans="1:9" x14ac:dyDescent="0.25">
      <c r="A216" s="182">
        <v>212</v>
      </c>
      <c r="B216" s="182"/>
      <c r="C216" s="182"/>
      <c r="D216" s="182"/>
      <c r="E216" s="182"/>
      <c r="F216" s="182"/>
      <c r="G216" s="182"/>
      <c r="H216" s="182"/>
      <c r="I216" s="182"/>
    </row>
    <row r="217" spans="1:9" x14ac:dyDescent="0.25">
      <c r="A217" s="182">
        <v>213</v>
      </c>
      <c r="B217" s="182"/>
      <c r="C217" s="182"/>
      <c r="D217" s="182"/>
      <c r="E217" s="182"/>
      <c r="F217" s="182"/>
      <c r="G217" s="182"/>
      <c r="H217" s="182"/>
      <c r="I217" s="182"/>
    </row>
    <row r="218" spans="1:9" x14ac:dyDescent="0.25">
      <c r="A218" s="182">
        <v>214</v>
      </c>
      <c r="B218" s="182"/>
      <c r="C218" s="182"/>
      <c r="D218" s="182"/>
      <c r="E218" s="182"/>
      <c r="F218" s="182"/>
      <c r="G218" s="182"/>
      <c r="H218" s="182"/>
      <c r="I218" s="182"/>
    </row>
    <row r="219" spans="1:9" x14ac:dyDescent="0.25">
      <c r="A219" s="182">
        <v>215</v>
      </c>
      <c r="B219" s="182"/>
      <c r="C219" s="182"/>
      <c r="D219" s="182"/>
      <c r="E219" s="182"/>
      <c r="F219" s="182"/>
      <c r="G219" s="182"/>
      <c r="H219" s="182"/>
      <c r="I219" s="182"/>
    </row>
    <row r="220" spans="1:9" x14ac:dyDescent="0.25">
      <c r="A220" s="182">
        <v>216</v>
      </c>
      <c r="B220" s="182"/>
      <c r="C220" s="182"/>
      <c r="D220" s="182"/>
      <c r="E220" s="182"/>
      <c r="F220" s="182"/>
      <c r="G220" s="182"/>
      <c r="H220" s="182"/>
      <c r="I220" s="182"/>
    </row>
    <row r="221" spans="1:9" x14ac:dyDescent="0.25">
      <c r="A221" s="182">
        <v>217</v>
      </c>
      <c r="B221" s="182"/>
      <c r="C221" s="182"/>
      <c r="D221" s="182"/>
      <c r="E221" s="182"/>
      <c r="F221" s="182"/>
      <c r="G221" s="182"/>
      <c r="H221" s="182"/>
      <c r="I221" s="182"/>
    </row>
    <row r="222" spans="1:9" x14ac:dyDescent="0.25">
      <c r="A222" s="182">
        <v>218</v>
      </c>
      <c r="B222" s="182"/>
      <c r="C222" s="182"/>
      <c r="D222" s="182"/>
      <c r="E222" s="182"/>
      <c r="F222" s="182"/>
      <c r="G222" s="182"/>
      <c r="H222" s="182"/>
      <c r="I222" s="182"/>
    </row>
    <row r="223" spans="1:9" x14ac:dyDescent="0.25">
      <c r="A223" s="182">
        <v>219</v>
      </c>
      <c r="B223" s="182"/>
      <c r="C223" s="182"/>
      <c r="D223" s="182"/>
      <c r="E223" s="182"/>
      <c r="F223" s="182"/>
      <c r="G223" s="182"/>
      <c r="H223" s="182"/>
      <c r="I223" s="182"/>
    </row>
    <row r="224" spans="1:9" x14ac:dyDescent="0.25">
      <c r="A224" s="182">
        <v>220</v>
      </c>
      <c r="B224" s="182"/>
      <c r="C224" s="182"/>
      <c r="D224" s="182"/>
      <c r="E224" s="182"/>
      <c r="F224" s="182"/>
      <c r="G224" s="182"/>
      <c r="H224" s="182"/>
      <c r="I224" s="182"/>
    </row>
    <row r="225" spans="1:9" x14ac:dyDescent="0.25">
      <c r="A225" s="182">
        <v>221</v>
      </c>
      <c r="B225" s="182"/>
      <c r="C225" s="182"/>
      <c r="D225" s="182"/>
      <c r="E225" s="182"/>
      <c r="F225" s="182"/>
      <c r="G225" s="182"/>
      <c r="H225" s="182"/>
      <c r="I225" s="182"/>
    </row>
    <row r="226" spans="1:9" x14ac:dyDescent="0.25">
      <c r="A226" s="182">
        <v>222</v>
      </c>
      <c r="B226" s="182"/>
      <c r="C226" s="182"/>
      <c r="D226" s="182"/>
      <c r="E226" s="182"/>
      <c r="F226" s="182"/>
      <c r="G226" s="182"/>
      <c r="H226" s="182"/>
      <c r="I226" s="182"/>
    </row>
    <row r="227" spans="1:9" x14ac:dyDescent="0.25">
      <c r="A227" s="182">
        <v>223</v>
      </c>
      <c r="B227" s="182"/>
      <c r="C227" s="182"/>
      <c r="D227" s="182"/>
      <c r="E227" s="182"/>
      <c r="F227" s="182"/>
      <c r="G227" s="182"/>
      <c r="H227" s="182"/>
      <c r="I227" s="182"/>
    </row>
    <row r="228" spans="1:9" x14ac:dyDescent="0.25">
      <c r="A228" s="182">
        <v>224</v>
      </c>
      <c r="B228" s="182"/>
      <c r="C228" s="182"/>
      <c r="D228" s="182"/>
      <c r="E228" s="182"/>
      <c r="F228" s="182"/>
      <c r="G228" s="182"/>
      <c r="H228" s="182"/>
      <c r="I228" s="182"/>
    </row>
    <row r="229" spans="1:9" x14ac:dyDescent="0.25">
      <c r="A229" s="182">
        <v>225</v>
      </c>
      <c r="B229" s="182"/>
      <c r="C229" s="182"/>
      <c r="D229" s="182"/>
      <c r="E229" s="182"/>
      <c r="F229" s="182"/>
      <c r="G229" s="182"/>
      <c r="H229" s="182"/>
      <c r="I229" s="182"/>
    </row>
    <row r="230" spans="1:9" x14ac:dyDescent="0.25">
      <c r="A230" s="182">
        <v>226</v>
      </c>
      <c r="B230" s="182"/>
      <c r="C230" s="182"/>
      <c r="D230" s="182"/>
      <c r="E230" s="182"/>
      <c r="F230" s="182"/>
      <c r="G230" s="182"/>
      <c r="H230" s="182"/>
      <c r="I230" s="182"/>
    </row>
    <row r="231" spans="1:9" x14ac:dyDescent="0.25">
      <c r="A231" s="182">
        <v>227</v>
      </c>
      <c r="B231" s="182"/>
      <c r="C231" s="182"/>
      <c r="D231" s="182"/>
      <c r="E231" s="182"/>
      <c r="F231" s="182"/>
      <c r="G231" s="182"/>
      <c r="H231" s="182"/>
      <c r="I231" s="182"/>
    </row>
    <row r="232" spans="1:9" x14ac:dyDescent="0.25">
      <c r="A232" s="182">
        <v>228</v>
      </c>
      <c r="B232" s="182"/>
      <c r="C232" s="182"/>
      <c r="D232" s="182"/>
      <c r="E232" s="182"/>
      <c r="F232" s="182"/>
      <c r="G232" s="182"/>
      <c r="H232" s="182"/>
      <c r="I232" s="182"/>
    </row>
    <row r="233" spans="1:9" x14ac:dyDescent="0.25">
      <c r="A233" s="182">
        <v>229</v>
      </c>
      <c r="B233" s="182"/>
      <c r="C233" s="182"/>
      <c r="D233" s="182"/>
      <c r="E233" s="182"/>
      <c r="F233" s="182"/>
      <c r="G233" s="182"/>
      <c r="H233" s="182"/>
      <c r="I233" s="182"/>
    </row>
    <row r="234" spans="1:9" x14ac:dyDescent="0.25">
      <c r="A234" s="182">
        <v>230</v>
      </c>
      <c r="B234" s="182"/>
      <c r="C234" s="182"/>
      <c r="D234" s="182"/>
      <c r="E234" s="182"/>
      <c r="F234" s="182"/>
      <c r="G234" s="182"/>
      <c r="H234" s="182"/>
      <c r="I234" s="182"/>
    </row>
    <row r="235" spans="1:9" x14ac:dyDescent="0.25">
      <c r="A235" s="182">
        <v>231</v>
      </c>
      <c r="B235" s="182"/>
      <c r="C235" s="182"/>
      <c r="D235" s="182"/>
      <c r="E235" s="182"/>
      <c r="F235" s="182"/>
      <c r="G235" s="182"/>
      <c r="H235" s="182"/>
      <c r="I235" s="182"/>
    </row>
    <row r="236" spans="1:9" x14ac:dyDescent="0.25">
      <c r="A236" s="182">
        <v>232</v>
      </c>
      <c r="B236" s="182"/>
      <c r="C236" s="182"/>
      <c r="D236" s="182"/>
      <c r="E236" s="182"/>
      <c r="F236" s="182"/>
      <c r="G236" s="182"/>
      <c r="H236" s="182"/>
      <c r="I236" s="182"/>
    </row>
    <row r="237" spans="1:9" x14ac:dyDescent="0.25">
      <c r="A237" s="182">
        <v>233</v>
      </c>
      <c r="B237" s="182"/>
      <c r="C237" s="182"/>
      <c r="D237" s="182"/>
      <c r="E237" s="182"/>
      <c r="F237" s="182"/>
      <c r="G237" s="182"/>
      <c r="H237" s="182"/>
      <c r="I237" s="182"/>
    </row>
    <row r="238" spans="1:9" x14ac:dyDescent="0.25">
      <c r="A238" s="182">
        <v>234</v>
      </c>
      <c r="B238" s="182"/>
      <c r="C238" s="182"/>
      <c r="D238" s="182"/>
      <c r="E238" s="182"/>
      <c r="F238" s="182"/>
      <c r="G238" s="182"/>
      <c r="H238" s="182"/>
      <c r="I238" s="182"/>
    </row>
    <row r="239" spans="1:9" x14ac:dyDescent="0.25">
      <c r="A239" s="182">
        <v>235</v>
      </c>
      <c r="B239" s="182"/>
      <c r="C239" s="182"/>
      <c r="D239" s="182"/>
      <c r="E239" s="182"/>
      <c r="F239" s="182"/>
      <c r="G239" s="182"/>
      <c r="H239" s="182"/>
      <c r="I239" s="182"/>
    </row>
    <row r="240" spans="1:9" x14ac:dyDescent="0.25">
      <c r="A240" s="182">
        <v>236</v>
      </c>
      <c r="B240" s="182"/>
      <c r="C240" s="182"/>
      <c r="D240" s="182"/>
      <c r="E240" s="182"/>
      <c r="F240" s="182"/>
      <c r="G240" s="182"/>
      <c r="H240" s="182"/>
      <c r="I240" s="182"/>
    </row>
    <row r="241" spans="1:9" x14ac:dyDescent="0.25">
      <c r="A241" s="182">
        <v>237</v>
      </c>
      <c r="B241" s="182"/>
      <c r="C241" s="182"/>
      <c r="D241" s="182"/>
      <c r="E241" s="182"/>
      <c r="F241" s="182"/>
      <c r="G241" s="182"/>
      <c r="H241" s="182"/>
      <c r="I241" s="182"/>
    </row>
    <row r="242" spans="1:9" x14ac:dyDescent="0.25">
      <c r="A242" s="182">
        <v>238</v>
      </c>
      <c r="B242" s="182"/>
      <c r="C242" s="182"/>
      <c r="D242" s="182"/>
      <c r="E242" s="182"/>
      <c r="F242" s="182"/>
      <c r="G242" s="182"/>
      <c r="H242" s="182"/>
      <c r="I242" s="182"/>
    </row>
    <row r="243" spans="1:9" x14ac:dyDescent="0.25">
      <c r="A243" s="182">
        <v>239</v>
      </c>
      <c r="B243" s="182"/>
      <c r="C243" s="182"/>
      <c r="D243" s="182"/>
      <c r="E243" s="182"/>
      <c r="F243" s="182"/>
      <c r="G243" s="182"/>
      <c r="H243" s="182"/>
      <c r="I243" s="182"/>
    </row>
    <row r="244" spans="1:9" x14ac:dyDescent="0.25">
      <c r="A244" s="182">
        <v>240</v>
      </c>
      <c r="B244" s="182"/>
      <c r="C244" s="182"/>
      <c r="D244" s="182"/>
      <c r="E244" s="182"/>
      <c r="F244" s="182"/>
      <c r="G244" s="182"/>
      <c r="H244" s="182"/>
      <c r="I244" s="182"/>
    </row>
    <row r="245" spans="1:9" x14ac:dyDescent="0.25">
      <c r="A245" s="182">
        <v>241</v>
      </c>
      <c r="B245" s="182"/>
      <c r="C245" s="182"/>
      <c r="D245" s="182"/>
      <c r="E245" s="182"/>
      <c r="F245" s="182"/>
      <c r="G245" s="182"/>
      <c r="H245" s="182"/>
      <c r="I245" s="182"/>
    </row>
    <row r="246" spans="1:9" x14ac:dyDescent="0.25">
      <c r="A246" s="182">
        <v>242</v>
      </c>
      <c r="B246" s="182"/>
      <c r="C246" s="182"/>
      <c r="D246" s="182"/>
      <c r="E246" s="182"/>
      <c r="F246" s="182"/>
      <c r="G246" s="182"/>
      <c r="H246" s="182"/>
      <c r="I246" s="182"/>
    </row>
    <row r="247" spans="1:9" x14ac:dyDescent="0.25">
      <c r="A247" s="182">
        <v>243</v>
      </c>
      <c r="B247" s="182"/>
      <c r="C247" s="182"/>
      <c r="D247" s="182"/>
      <c r="E247" s="182"/>
      <c r="F247" s="182"/>
      <c r="G247" s="182"/>
      <c r="H247" s="182"/>
      <c r="I247" s="182"/>
    </row>
    <row r="248" spans="1:9" x14ac:dyDescent="0.25">
      <c r="A248" s="182">
        <v>244</v>
      </c>
      <c r="B248" s="182"/>
      <c r="C248" s="182"/>
      <c r="D248" s="182"/>
      <c r="E248" s="182"/>
      <c r="F248" s="182"/>
      <c r="G248" s="182"/>
      <c r="H248" s="182"/>
      <c r="I248" s="182"/>
    </row>
    <row r="249" spans="1:9" x14ac:dyDescent="0.25">
      <c r="A249" s="182">
        <v>245</v>
      </c>
      <c r="B249" s="182"/>
      <c r="C249" s="182"/>
      <c r="D249" s="182"/>
      <c r="E249" s="182"/>
      <c r="F249" s="182"/>
      <c r="G249" s="182"/>
      <c r="H249" s="182"/>
      <c r="I249" s="182"/>
    </row>
    <row r="250" spans="1:9" x14ac:dyDescent="0.25">
      <c r="A250" s="182">
        <v>246</v>
      </c>
      <c r="B250" s="182"/>
      <c r="C250" s="182"/>
      <c r="D250" s="182"/>
      <c r="E250" s="182"/>
      <c r="F250" s="182"/>
      <c r="G250" s="182"/>
      <c r="H250" s="182"/>
      <c r="I250" s="182"/>
    </row>
    <row r="251" spans="1:9" x14ac:dyDescent="0.25">
      <c r="A251" s="182">
        <v>247</v>
      </c>
      <c r="B251" s="182"/>
      <c r="C251" s="182"/>
      <c r="D251" s="182"/>
      <c r="E251" s="182"/>
      <c r="F251" s="182"/>
      <c r="G251" s="182"/>
      <c r="H251" s="182"/>
      <c r="I251" s="182"/>
    </row>
    <row r="252" spans="1:9" x14ac:dyDescent="0.25">
      <c r="A252" s="182">
        <v>248</v>
      </c>
      <c r="B252" s="182"/>
      <c r="C252" s="182"/>
      <c r="D252" s="182"/>
      <c r="E252" s="182"/>
      <c r="F252" s="182"/>
      <c r="G252" s="182"/>
      <c r="H252" s="182"/>
      <c r="I252" s="182"/>
    </row>
    <row r="253" spans="1:9" x14ac:dyDescent="0.25">
      <c r="A253" s="182">
        <v>249</v>
      </c>
      <c r="B253" s="182"/>
      <c r="C253" s="182"/>
      <c r="D253" s="182"/>
      <c r="E253" s="182"/>
      <c r="F253" s="182"/>
      <c r="G253" s="182"/>
      <c r="H253" s="182"/>
      <c r="I253" s="182"/>
    </row>
    <row r="254" spans="1:9" x14ac:dyDescent="0.25">
      <c r="A254" s="182">
        <v>250</v>
      </c>
      <c r="B254" s="182"/>
      <c r="C254" s="182"/>
      <c r="D254" s="182"/>
      <c r="E254" s="182"/>
      <c r="F254" s="182"/>
      <c r="G254" s="182"/>
      <c r="H254" s="182"/>
      <c r="I254" s="182"/>
    </row>
    <row r="255" spans="1:9" x14ac:dyDescent="0.25">
      <c r="A255" s="182">
        <v>251</v>
      </c>
      <c r="B255" s="182"/>
      <c r="C255" s="182"/>
      <c r="D255" s="182"/>
      <c r="E255" s="182"/>
      <c r="F255" s="182"/>
      <c r="G255" s="182"/>
      <c r="H255" s="182"/>
      <c r="I255" s="182"/>
    </row>
    <row r="256" spans="1:9" x14ac:dyDescent="0.25">
      <c r="A256" s="182">
        <v>252</v>
      </c>
      <c r="B256" s="182"/>
      <c r="C256" s="182"/>
      <c r="D256" s="182"/>
      <c r="E256" s="182"/>
      <c r="F256" s="182"/>
      <c r="G256" s="182"/>
      <c r="H256" s="182"/>
      <c r="I256" s="182"/>
    </row>
    <row r="257" spans="1:9" x14ac:dyDescent="0.25">
      <c r="A257" s="182">
        <v>253</v>
      </c>
      <c r="B257" s="182"/>
      <c r="C257" s="182"/>
      <c r="D257" s="182"/>
      <c r="E257" s="182"/>
      <c r="F257" s="182"/>
      <c r="G257" s="182"/>
      <c r="H257" s="182"/>
      <c r="I257" s="182"/>
    </row>
    <row r="258" spans="1:9" x14ac:dyDescent="0.25">
      <c r="A258" s="182">
        <v>254</v>
      </c>
      <c r="B258" s="182"/>
      <c r="C258" s="182"/>
      <c r="D258" s="182"/>
      <c r="E258" s="182"/>
      <c r="F258" s="182"/>
      <c r="G258" s="182"/>
      <c r="H258" s="182"/>
      <c r="I258" s="182"/>
    </row>
    <row r="259" spans="1:9" x14ac:dyDescent="0.25">
      <c r="A259" s="182">
        <v>255</v>
      </c>
      <c r="B259" s="182"/>
      <c r="C259" s="182"/>
      <c r="D259" s="182"/>
      <c r="E259" s="182"/>
      <c r="F259" s="182"/>
      <c r="G259" s="182"/>
      <c r="H259" s="182"/>
      <c r="I259" s="182"/>
    </row>
    <row r="260" spans="1:9" x14ac:dyDescent="0.25">
      <c r="A260" s="182">
        <v>256</v>
      </c>
      <c r="B260" s="182"/>
      <c r="C260" s="182"/>
      <c r="D260" s="182"/>
      <c r="E260" s="182"/>
      <c r="F260" s="182"/>
      <c r="G260" s="182"/>
      <c r="H260" s="182"/>
      <c r="I260" s="182"/>
    </row>
    <row r="261" spans="1:9" x14ac:dyDescent="0.25">
      <c r="A261" s="182">
        <v>257</v>
      </c>
      <c r="B261" s="182"/>
      <c r="C261" s="182"/>
      <c r="D261" s="182"/>
      <c r="E261" s="182"/>
      <c r="F261" s="182"/>
      <c r="G261" s="182"/>
      <c r="H261" s="182"/>
      <c r="I261" s="182"/>
    </row>
    <row r="262" spans="1:9" x14ac:dyDescent="0.25">
      <c r="A262" s="182">
        <v>258</v>
      </c>
      <c r="B262" s="182"/>
      <c r="C262" s="182"/>
      <c r="D262" s="182"/>
      <c r="E262" s="182"/>
      <c r="F262" s="182"/>
      <c r="G262" s="182"/>
      <c r="H262" s="182"/>
      <c r="I262" s="182"/>
    </row>
    <row r="263" spans="1:9" x14ac:dyDescent="0.25">
      <c r="A263" s="182">
        <v>259</v>
      </c>
      <c r="B263" s="182"/>
      <c r="C263" s="182"/>
      <c r="D263" s="182"/>
      <c r="E263" s="182"/>
      <c r="F263" s="182"/>
      <c r="G263" s="182"/>
      <c r="H263" s="182"/>
      <c r="I263" s="182"/>
    </row>
    <row r="264" spans="1:9" x14ac:dyDescent="0.25">
      <c r="A264" s="182">
        <v>260</v>
      </c>
      <c r="B264" s="182"/>
      <c r="C264" s="182"/>
      <c r="D264" s="182"/>
      <c r="E264" s="182"/>
      <c r="F264" s="182"/>
      <c r="G264" s="182"/>
      <c r="H264" s="182"/>
      <c r="I264" s="182"/>
    </row>
    <row r="265" spans="1:9" x14ac:dyDescent="0.25">
      <c r="A265" s="182">
        <v>261</v>
      </c>
      <c r="B265" s="182"/>
      <c r="C265" s="182"/>
      <c r="D265" s="182"/>
      <c r="E265" s="182"/>
      <c r="F265" s="182"/>
      <c r="G265" s="182"/>
      <c r="H265" s="182"/>
      <c r="I265" s="182"/>
    </row>
    <row r="266" spans="1:9" x14ac:dyDescent="0.25">
      <c r="A266" s="182">
        <v>262</v>
      </c>
      <c r="B266" s="182"/>
      <c r="C266" s="182"/>
      <c r="D266" s="182"/>
      <c r="E266" s="182"/>
      <c r="F266" s="182"/>
      <c r="G266" s="182"/>
      <c r="H266" s="182"/>
      <c r="I266" s="182"/>
    </row>
    <row r="267" spans="1:9" x14ac:dyDescent="0.25">
      <c r="A267" s="182">
        <v>263</v>
      </c>
      <c r="B267" s="182"/>
      <c r="C267" s="182"/>
      <c r="D267" s="182"/>
      <c r="E267" s="182"/>
      <c r="F267" s="182"/>
      <c r="G267" s="182"/>
      <c r="H267" s="182"/>
      <c r="I267" s="182"/>
    </row>
    <row r="268" spans="1:9" x14ac:dyDescent="0.25">
      <c r="A268" s="182">
        <v>264</v>
      </c>
      <c r="B268" s="182"/>
      <c r="C268" s="182"/>
      <c r="D268" s="182"/>
      <c r="E268" s="182"/>
      <c r="F268" s="182"/>
      <c r="G268" s="182"/>
      <c r="H268" s="182"/>
      <c r="I268" s="182"/>
    </row>
    <row r="269" spans="1:9" x14ac:dyDescent="0.25">
      <c r="A269" s="182">
        <v>265</v>
      </c>
      <c r="B269" s="182"/>
      <c r="C269" s="182"/>
      <c r="D269" s="182"/>
      <c r="E269" s="182"/>
      <c r="F269" s="182"/>
      <c r="G269" s="182"/>
      <c r="H269" s="182"/>
      <c r="I269" s="182"/>
    </row>
    <row r="270" spans="1:9" x14ac:dyDescent="0.25">
      <c r="A270" s="182">
        <v>266</v>
      </c>
      <c r="B270" s="182"/>
      <c r="C270" s="182"/>
      <c r="D270" s="182"/>
      <c r="E270" s="182"/>
      <c r="F270" s="182"/>
      <c r="G270" s="182"/>
      <c r="H270" s="182"/>
      <c r="I270" s="182"/>
    </row>
    <row r="271" spans="1:9" x14ac:dyDescent="0.25">
      <c r="A271" s="182">
        <v>267</v>
      </c>
      <c r="B271" s="182"/>
      <c r="C271" s="182"/>
      <c r="D271" s="182"/>
      <c r="E271" s="182"/>
      <c r="F271" s="182"/>
      <c r="G271" s="182"/>
      <c r="H271" s="182"/>
      <c r="I271" s="182"/>
    </row>
    <row r="272" spans="1:9" x14ac:dyDescent="0.25">
      <c r="A272" s="182">
        <v>268</v>
      </c>
      <c r="B272" s="182"/>
      <c r="C272" s="182"/>
      <c r="D272" s="182"/>
      <c r="E272" s="182"/>
      <c r="F272" s="182"/>
      <c r="G272" s="182"/>
      <c r="H272" s="182"/>
      <c r="I272" s="182"/>
    </row>
    <row r="273" spans="1:9" x14ac:dyDescent="0.25">
      <c r="A273" s="182">
        <v>269</v>
      </c>
      <c r="B273" s="182"/>
      <c r="C273" s="182"/>
      <c r="D273" s="182"/>
      <c r="E273" s="182"/>
      <c r="F273" s="182"/>
      <c r="G273" s="182"/>
      <c r="H273" s="182"/>
      <c r="I273" s="182"/>
    </row>
    <row r="274" spans="1:9" x14ac:dyDescent="0.25">
      <c r="A274" s="182">
        <v>270</v>
      </c>
      <c r="B274" s="182"/>
      <c r="C274" s="182"/>
      <c r="D274" s="182"/>
      <c r="E274" s="182"/>
      <c r="F274" s="182"/>
      <c r="G274" s="182"/>
      <c r="H274" s="182"/>
      <c r="I274" s="182"/>
    </row>
    <row r="275" spans="1:9" x14ac:dyDescent="0.25">
      <c r="A275" s="182">
        <v>271</v>
      </c>
      <c r="B275" s="182"/>
      <c r="C275" s="182"/>
      <c r="D275" s="182"/>
      <c r="E275" s="182"/>
      <c r="F275" s="182"/>
      <c r="G275" s="182"/>
      <c r="H275" s="182"/>
      <c r="I275" s="182"/>
    </row>
    <row r="276" spans="1:9" x14ac:dyDescent="0.25">
      <c r="A276" s="182">
        <v>272</v>
      </c>
      <c r="B276" s="182"/>
      <c r="C276" s="182"/>
      <c r="D276" s="182"/>
      <c r="E276" s="182"/>
      <c r="F276" s="182"/>
      <c r="G276" s="182"/>
      <c r="H276" s="182"/>
      <c r="I276" s="182"/>
    </row>
    <row r="277" spans="1:9" x14ac:dyDescent="0.25">
      <c r="A277" s="182">
        <v>273</v>
      </c>
      <c r="B277" s="182"/>
      <c r="C277" s="182"/>
      <c r="D277" s="182"/>
      <c r="E277" s="182"/>
      <c r="F277" s="182"/>
      <c r="G277" s="182"/>
      <c r="H277" s="182"/>
      <c r="I277" s="182"/>
    </row>
    <row r="278" spans="1:9" x14ac:dyDescent="0.25">
      <c r="A278" s="182">
        <v>274</v>
      </c>
      <c r="B278" s="182"/>
      <c r="C278" s="182"/>
      <c r="D278" s="182"/>
      <c r="E278" s="182"/>
      <c r="F278" s="182"/>
      <c r="G278" s="182"/>
      <c r="H278" s="182"/>
      <c r="I278" s="182"/>
    </row>
    <row r="279" spans="1:9" x14ac:dyDescent="0.25">
      <c r="A279" s="182">
        <v>275</v>
      </c>
      <c r="B279" s="182"/>
      <c r="C279" s="182"/>
      <c r="D279" s="182"/>
      <c r="E279" s="182"/>
      <c r="F279" s="182"/>
      <c r="G279" s="182"/>
      <c r="H279" s="182"/>
      <c r="I279" s="182"/>
    </row>
    <row r="280" spans="1:9" x14ac:dyDescent="0.25">
      <c r="A280" s="182">
        <v>276</v>
      </c>
      <c r="B280" s="182"/>
      <c r="C280" s="182"/>
      <c r="D280" s="182"/>
      <c r="E280" s="182"/>
      <c r="F280" s="182"/>
      <c r="G280" s="182"/>
      <c r="H280" s="182"/>
      <c r="I280" s="182"/>
    </row>
    <row r="281" spans="1:9" x14ac:dyDescent="0.25">
      <c r="A281" s="182">
        <v>277</v>
      </c>
      <c r="B281" s="182"/>
      <c r="C281" s="182"/>
      <c r="D281" s="182"/>
      <c r="E281" s="182"/>
      <c r="F281" s="182"/>
      <c r="G281" s="182"/>
      <c r="H281" s="182"/>
      <c r="I281" s="182"/>
    </row>
    <row r="282" spans="1:9" x14ac:dyDescent="0.25">
      <c r="A282" s="182">
        <v>278</v>
      </c>
      <c r="B282" s="182"/>
      <c r="C282" s="182"/>
      <c r="D282" s="182"/>
      <c r="E282" s="182"/>
      <c r="F282" s="182"/>
      <c r="G282" s="182"/>
      <c r="H282" s="182"/>
      <c r="I282" s="182"/>
    </row>
    <row r="283" spans="1:9" x14ac:dyDescent="0.25">
      <c r="A283" s="182">
        <v>279</v>
      </c>
      <c r="B283" s="182"/>
      <c r="C283" s="182"/>
      <c r="D283" s="182"/>
      <c r="E283" s="182"/>
      <c r="F283" s="182"/>
      <c r="G283" s="182"/>
      <c r="H283" s="182"/>
      <c r="I283" s="182"/>
    </row>
    <row r="284" spans="1:9" x14ac:dyDescent="0.25">
      <c r="A284" s="182">
        <v>280</v>
      </c>
      <c r="B284" s="182"/>
      <c r="C284" s="182"/>
      <c r="D284" s="182"/>
      <c r="E284" s="182"/>
      <c r="F284" s="182"/>
      <c r="G284" s="182"/>
      <c r="H284" s="182"/>
      <c r="I284" s="182"/>
    </row>
    <row r="285" spans="1:9" x14ac:dyDescent="0.25">
      <c r="A285" s="182">
        <v>281</v>
      </c>
      <c r="B285" s="182"/>
      <c r="C285" s="182"/>
      <c r="D285" s="182"/>
      <c r="E285" s="182"/>
      <c r="F285" s="182"/>
      <c r="G285" s="182"/>
      <c r="H285" s="182"/>
      <c r="I285" s="182"/>
    </row>
    <row r="286" spans="1:9" x14ac:dyDescent="0.25">
      <c r="A286" s="182">
        <v>282</v>
      </c>
      <c r="B286" s="182"/>
      <c r="C286" s="182"/>
      <c r="D286" s="182"/>
      <c r="E286" s="182"/>
      <c r="F286" s="182"/>
      <c r="G286" s="182"/>
      <c r="H286" s="182"/>
      <c r="I286" s="182"/>
    </row>
    <row r="287" spans="1:9" x14ac:dyDescent="0.25">
      <c r="A287" s="182">
        <v>283</v>
      </c>
      <c r="B287" s="182"/>
      <c r="C287" s="182"/>
      <c r="D287" s="182"/>
      <c r="E287" s="182"/>
      <c r="F287" s="182"/>
      <c r="G287" s="182"/>
      <c r="H287" s="182"/>
      <c r="I287" s="182"/>
    </row>
    <row r="288" spans="1:9" x14ac:dyDescent="0.25">
      <c r="A288" s="182">
        <v>284</v>
      </c>
      <c r="B288" s="182"/>
      <c r="C288" s="182"/>
      <c r="D288" s="182"/>
      <c r="E288" s="182"/>
      <c r="F288" s="182"/>
      <c r="G288" s="182"/>
      <c r="H288" s="182"/>
      <c r="I288" s="182"/>
    </row>
    <row r="289" spans="1:9" x14ac:dyDescent="0.25">
      <c r="A289" s="182">
        <v>285</v>
      </c>
      <c r="B289" s="182"/>
      <c r="C289" s="182"/>
      <c r="D289" s="182"/>
      <c r="E289" s="182"/>
      <c r="F289" s="182"/>
      <c r="G289" s="182"/>
      <c r="H289" s="182"/>
      <c r="I289" s="182"/>
    </row>
    <row r="290" spans="1:9" x14ac:dyDescent="0.25">
      <c r="A290" s="182">
        <v>286</v>
      </c>
      <c r="B290" s="182"/>
      <c r="C290" s="182"/>
      <c r="D290" s="182"/>
      <c r="E290" s="182"/>
      <c r="F290" s="182"/>
      <c r="G290" s="182"/>
      <c r="H290" s="182"/>
      <c r="I290" s="182"/>
    </row>
    <row r="291" spans="1:9" x14ac:dyDescent="0.25">
      <c r="A291" s="182">
        <v>287</v>
      </c>
      <c r="B291" s="182"/>
      <c r="C291" s="182"/>
      <c r="D291" s="182"/>
      <c r="E291" s="182"/>
      <c r="F291" s="182"/>
      <c r="G291" s="182"/>
      <c r="H291" s="182"/>
      <c r="I291" s="182"/>
    </row>
    <row r="292" spans="1:9" x14ac:dyDescent="0.25">
      <c r="A292" s="182">
        <v>288</v>
      </c>
      <c r="B292" s="182"/>
      <c r="C292" s="182"/>
      <c r="D292" s="182"/>
      <c r="E292" s="182"/>
      <c r="F292" s="182"/>
      <c r="G292" s="182"/>
      <c r="H292" s="182"/>
      <c r="I292" s="182"/>
    </row>
    <row r="293" spans="1:9" x14ac:dyDescent="0.25">
      <c r="A293" s="182">
        <v>289</v>
      </c>
      <c r="B293" s="182"/>
      <c r="C293" s="182"/>
      <c r="D293" s="182"/>
      <c r="E293" s="182"/>
      <c r="F293" s="182"/>
      <c r="G293" s="182"/>
      <c r="H293" s="182"/>
      <c r="I293" s="182"/>
    </row>
    <row r="294" spans="1:9" x14ac:dyDescent="0.25">
      <c r="A294" s="182">
        <v>290</v>
      </c>
      <c r="B294" s="182"/>
      <c r="C294" s="182"/>
      <c r="D294" s="182"/>
      <c r="E294" s="182"/>
      <c r="F294" s="182"/>
      <c r="G294" s="182"/>
      <c r="H294" s="182"/>
      <c r="I294" s="182"/>
    </row>
    <row r="295" spans="1:9" x14ac:dyDescent="0.25">
      <c r="A295" s="182">
        <v>291</v>
      </c>
      <c r="B295" s="182"/>
      <c r="C295" s="182"/>
      <c r="D295" s="182"/>
      <c r="E295" s="182"/>
      <c r="F295" s="182"/>
      <c r="G295" s="182"/>
      <c r="H295" s="182"/>
      <c r="I295" s="182"/>
    </row>
    <row r="296" spans="1:9" x14ac:dyDescent="0.25">
      <c r="A296" s="182">
        <v>292</v>
      </c>
      <c r="B296" s="182"/>
      <c r="C296" s="182"/>
      <c r="D296" s="182"/>
      <c r="E296" s="182"/>
      <c r="F296" s="182"/>
      <c r="G296" s="182"/>
      <c r="H296" s="182"/>
      <c r="I296" s="182"/>
    </row>
    <row r="297" spans="1:9" x14ac:dyDescent="0.25">
      <c r="A297" s="182">
        <v>293</v>
      </c>
      <c r="B297" s="182"/>
      <c r="C297" s="182"/>
      <c r="D297" s="182"/>
      <c r="E297" s="182"/>
      <c r="F297" s="182"/>
      <c r="G297" s="182"/>
      <c r="H297" s="182"/>
      <c r="I297" s="182"/>
    </row>
    <row r="298" spans="1:9" x14ac:dyDescent="0.25">
      <c r="A298" s="182">
        <v>294</v>
      </c>
      <c r="B298" s="182"/>
      <c r="C298" s="182"/>
      <c r="D298" s="182"/>
      <c r="E298" s="182"/>
      <c r="F298" s="182"/>
      <c r="G298" s="182"/>
      <c r="H298" s="182"/>
      <c r="I298" s="182"/>
    </row>
    <row r="299" spans="1:9" x14ac:dyDescent="0.25">
      <c r="A299" s="182">
        <v>295</v>
      </c>
      <c r="B299" s="182"/>
      <c r="C299" s="182"/>
      <c r="D299" s="182"/>
      <c r="E299" s="182"/>
      <c r="F299" s="182"/>
      <c r="G299" s="182"/>
      <c r="H299" s="182"/>
      <c r="I299" s="182"/>
    </row>
    <row r="300" spans="1:9" x14ac:dyDescent="0.25">
      <c r="A300" s="182">
        <v>296</v>
      </c>
      <c r="B300" s="182"/>
      <c r="C300" s="182"/>
      <c r="D300" s="182"/>
      <c r="E300" s="182"/>
      <c r="F300" s="182"/>
      <c r="G300" s="182"/>
      <c r="H300" s="182"/>
      <c r="I300" s="182"/>
    </row>
    <row r="301" spans="1:9" x14ac:dyDescent="0.25">
      <c r="A301" s="182">
        <v>297</v>
      </c>
      <c r="B301" s="182"/>
      <c r="C301" s="182"/>
      <c r="D301" s="182"/>
      <c r="E301" s="182"/>
      <c r="F301" s="182"/>
      <c r="G301" s="182"/>
      <c r="H301" s="182"/>
      <c r="I301" s="182"/>
    </row>
    <row r="302" spans="1:9" x14ac:dyDescent="0.25">
      <c r="A302" s="182">
        <v>298</v>
      </c>
      <c r="B302" s="182"/>
      <c r="C302" s="182"/>
      <c r="D302" s="182"/>
      <c r="E302" s="182"/>
      <c r="F302" s="182"/>
      <c r="G302" s="182"/>
      <c r="H302" s="182"/>
      <c r="I302" s="182"/>
    </row>
    <row r="303" spans="1:9" x14ac:dyDescent="0.25">
      <c r="A303" s="182">
        <v>299</v>
      </c>
      <c r="B303" s="182"/>
      <c r="C303" s="182"/>
      <c r="D303" s="182"/>
      <c r="E303" s="182"/>
      <c r="F303" s="182"/>
      <c r="G303" s="182"/>
      <c r="H303" s="182"/>
      <c r="I303" s="182"/>
    </row>
    <row r="304" spans="1:9" x14ac:dyDescent="0.25">
      <c r="A304" s="182">
        <v>300</v>
      </c>
      <c r="B304" s="182"/>
      <c r="C304" s="182"/>
      <c r="D304" s="182"/>
      <c r="E304" s="182"/>
      <c r="F304" s="182"/>
      <c r="G304" s="182"/>
      <c r="H304" s="182"/>
      <c r="I304" s="182"/>
    </row>
    <row r="305" spans="1:9" x14ac:dyDescent="0.25">
      <c r="A305" s="182">
        <v>301</v>
      </c>
      <c r="B305" s="182"/>
      <c r="C305" s="182"/>
      <c r="D305" s="182"/>
      <c r="E305" s="182"/>
      <c r="F305" s="182"/>
      <c r="G305" s="182"/>
      <c r="H305" s="182"/>
      <c r="I305" s="182"/>
    </row>
    <row r="306" spans="1:9" x14ac:dyDescent="0.25">
      <c r="A306" s="182">
        <v>302</v>
      </c>
      <c r="B306" s="182"/>
      <c r="C306" s="182"/>
      <c r="D306" s="182"/>
      <c r="E306" s="182"/>
      <c r="F306" s="182"/>
      <c r="G306" s="182"/>
      <c r="H306" s="182"/>
      <c r="I306" s="182"/>
    </row>
    <row r="307" spans="1:9" x14ac:dyDescent="0.25">
      <c r="A307" s="182">
        <v>303</v>
      </c>
      <c r="B307" s="182"/>
      <c r="C307" s="182"/>
      <c r="D307" s="182"/>
      <c r="E307" s="182"/>
      <c r="F307" s="182"/>
      <c r="G307" s="182"/>
      <c r="H307" s="182"/>
      <c r="I307" s="182"/>
    </row>
    <row r="308" spans="1:9" x14ac:dyDescent="0.25">
      <c r="A308" s="182">
        <v>304</v>
      </c>
      <c r="B308" s="182"/>
      <c r="C308" s="182"/>
      <c r="D308" s="182"/>
      <c r="E308" s="182"/>
      <c r="F308" s="182"/>
      <c r="G308" s="182"/>
      <c r="H308" s="182"/>
      <c r="I308" s="182"/>
    </row>
    <row r="309" spans="1:9" x14ac:dyDescent="0.25">
      <c r="A309" s="182">
        <v>305</v>
      </c>
      <c r="B309" s="182"/>
      <c r="C309" s="182"/>
      <c r="D309" s="182"/>
      <c r="E309" s="182"/>
      <c r="F309" s="182"/>
      <c r="G309" s="182"/>
      <c r="H309" s="182"/>
      <c r="I309" s="182"/>
    </row>
    <row r="310" spans="1:9" x14ac:dyDescent="0.25">
      <c r="A310" s="182">
        <v>306</v>
      </c>
      <c r="B310" s="182"/>
      <c r="C310" s="182"/>
      <c r="D310" s="182"/>
      <c r="E310" s="182"/>
      <c r="F310" s="182"/>
      <c r="G310" s="182"/>
      <c r="H310" s="182"/>
      <c r="I310" s="182"/>
    </row>
    <row r="311" spans="1:9" x14ac:dyDescent="0.25">
      <c r="A311" s="182">
        <v>307</v>
      </c>
      <c r="B311" s="182"/>
      <c r="C311" s="182"/>
      <c r="D311" s="182"/>
      <c r="E311" s="182"/>
      <c r="F311" s="182"/>
      <c r="G311" s="182"/>
      <c r="H311" s="182"/>
      <c r="I311" s="182"/>
    </row>
    <row r="312" spans="1:9" x14ac:dyDescent="0.25">
      <c r="A312" s="182">
        <v>308</v>
      </c>
      <c r="B312" s="182"/>
      <c r="C312" s="182"/>
      <c r="D312" s="182"/>
      <c r="E312" s="182"/>
      <c r="F312" s="182"/>
      <c r="G312" s="182"/>
      <c r="H312" s="182"/>
      <c r="I312" s="182"/>
    </row>
    <row r="313" spans="1:9" x14ac:dyDescent="0.25">
      <c r="A313" s="182">
        <v>309</v>
      </c>
      <c r="B313" s="182"/>
      <c r="C313" s="182"/>
      <c r="D313" s="182"/>
      <c r="E313" s="182"/>
      <c r="F313" s="182"/>
      <c r="G313" s="182"/>
      <c r="H313" s="182"/>
      <c r="I313" s="182"/>
    </row>
    <row r="314" spans="1:9" x14ac:dyDescent="0.25">
      <c r="A314" s="182">
        <v>310</v>
      </c>
      <c r="B314" s="182"/>
      <c r="C314" s="182"/>
      <c r="D314" s="182"/>
      <c r="E314" s="182"/>
      <c r="F314" s="182"/>
      <c r="G314" s="182"/>
      <c r="H314" s="182"/>
      <c r="I314" s="182"/>
    </row>
    <row r="315" spans="1:9" x14ac:dyDescent="0.25">
      <c r="A315" s="182">
        <v>311</v>
      </c>
      <c r="B315" s="182"/>
      <c r="C315" s="182"/>
      <c r="D315" s="182"/>
      <c r="E315" s="182"/>
      <c r="F315" s="182"/>
      <c r="G315" s="182"/>
      <c r="H315" s="182"/>
      <c r="I315" s="182"/>
    </row>
    <row r="316" spans="1:9" x14ac:dyDescent="0.25">
      <c r="A316" s="182">
        <v>312</v>
      </c>
      <c r="B316" s="182"/>
      <c r="C316" s="182"/>
      <c r="D316" s="182"/>
      <c r="E316" s="182"/>
      <c r="F316" s="182"/>
      <c r="G316" s="182"/>
      <c r="H316" s="182"/>
      <c r="I316" s="182"/>
    </row>
    <row r="317" spans="1:9" x14ac:dyDescent="0.25">
      <c r="A317" s="182">
        <v>313</v>
      </c>
      <c r="B317" s="182"/>
      <c r="C317" s="182"/>
      <c r="D317" s="182"/>
      <c r="E317" s="182"/>
      <c r="F317" s="182"/>
      <c r="G317" s="182"/>
      <c r="H317" s="182"/>
      <c r="I317" s="182"/>
    </row>
    <row r="318" spans="1:9" x14ac:dyDescent="0.25">
      <c r="A318" s="182">
        <v>314</v>
      </c>
      <c r="B318" s="182"/>
      <c r="C318" s="182"/>
      <c r="D318" s="182"/>
      <c r="E318" s="182"/>
      <c r="F318" s="182"/>
      <c r="G318" s="182"/>
      <c r="H318" s="182"/>
      <c r="I318" s="182"/>
    </row>
    <row r="319" spans="1:9" x14ac:dyDescent="0.25">
      <c r="A319" s="182">
        <v>315</v>
      </c>
      <c r="B319" s="182"/>
      <c r="C319" s="182"/>
      <c r="D319" s="182"/>
      <c r="E319" s="182"/>
      <c r="F319" s="182"/>
      <c r="G319" s="182"/>
      <c r="H319" s="182"/>
      <c r="I319" s="182"/>
    </row>
    <row r="320" spans="1:9" x14ac:dyDescent="0.25">
      <c r="A320" s="182">
        <v>316</v>
      </c>
      <c r="B320" s="182"/>
      <c r="C320" s="182"/>
      <c r="D320" s="182"/>
      <c r="E320" s="182"/>
      <c r="F320" s="182"/>
      <c r="G320" s="182"/>
      <c r="H320" s="182"/>
      <c r="I320" s="182"/>
    </row>
    <row r="321" spans="1:9" x14ac:dyDescent="0.25">
      <c r="A321" s="182">
        <v>317</v>
      </c>
      <c r="B321" s="182"/>
      <c r="C321" s="182"/>
      <c r="D321" s="182"/>
      <c r="E321" s="182"/>
      <c r="F321" s="182"/>
      <c r="G321" s="182"/>
      <c r="H321" s="182"/>
      <c r="I321" s="182"/>
    </row>
    <row r="322" spans="1:9" x14ac:dyDescent="0.25">
      <c r="A322" s="182">
        <v>318</v>
      </c>
      <c r="B322" s="182"/>
      <c r="C322" s="182"/>
      <c r="D322" s="182"/>
      <c r="E322" s="182"/>
      <c r="F322" s="182"/>
      <c r="G322" s="182"/>
      <c r="H322" s="182"/>
      <c r="I322" s="182"/>
    </row>
    <row r="323" spans="1:9" x14ac:dyDescent="0.25">
      <c r="A323" s="182">
        <v>319</v>
      </c>
      <c r="B323" s="182"/>
      <c r="C323" s="182"/>
      <c r="D323" s="182"/>
      <c r="E323" s="182"/>
      <c r="F323" s="182"/>
      <c r="G323" s="182"/>
      <c r="H323" s="182"/>
      <c r="I323" s="182"/>
    </row>
    <row r="324" spans="1:9" x14ac:dyDescent="0.25">
      <c r="A324" s="182">
        <v>320</v>
      </c>
      <c r="B324" s="182"/>
      <c r="C324" s="182"/>
      <c r="D324" s="182"/>
      <c r="E324" s="182"/>
      <c r="F324" s="182"/>
      <c r="G324" s="182"/>
      <c r="H324" s="182"/>
      <c r="I324" s="182"/>
    </row>
    <row r="325" spans="1:9" x14ac:dyDescent="0.25">
      <c r="A325" s="182">
        <v>321</v>
      </c>
      <c r="B325" s="182"/>
      <c r="C325" s="182"/>
      <c r="D325" s="182"/>
      <c r="E325" s="182"/>
      <c r="F325" s="182"/>
      <c r="G325" s="182"/>
      <c r="H325" s="182"/>
      <c r="I325" s="182"/>
    </row>
    <row r="326" spans="1:9" x14ac:dyDescent="0.25">
      <c r="A326" s="182">
        <v>322</v>
      </c>
      <c r="B326" s="182"/>
      <c r="C326" s="182"/>
      <c r="D326" s="182"/>
      <c r="E326" s="182"/>
      <c r="F326" s="182"/>
      <c r="G326" s="182"/>
      <c r="H326" s="182"/>
      <c r="I326" s="182"/>
    </row>
    <row r="327" spans="1:9" x14ac:dyDescent="0.25">
      <c r="A327" s="182">
        <v>323</v>
      </c>
      <c r="B327" s="182"/>
      <c r="C327" s="182"/>
      <c r="D327" s="182"/>
      <c r="E327" s="182"/>
      <c r="F327" s="182"/>
      <c r="G327" s="182"/>
      <c r="H327" s="182"/>
      <c r="I327" s="182"/>
    </row>
    <row r="328" spans="1:9" x14ac:dyDescent="0.25">
      <c r="A328" s="182">
        <v>324</v>
      </c>
      <c r="B328" s="182"/>
      <c r="C328" s="182"/>
      <c r="D328" s="182"/>
      <c r="E328" s="182"/>
      <c r="F328" s="182"/>
      <c r="G328" s="182"/>
      <c r="H328" s="182"/>
      <c r="I328" s="182"/>
    </row>
    <row r="329" spans="1:9" x14ac:dyDescent="0.25">
      <c r="A329" s="182">
        <v>325</v>
      </c>
      <c r="B329" s="182"/>
      <c r="C329" s="182"/>
      <c r="D329" s="182"/>
      <c r="E329" s="182"/>
      <c r="F329" s="182"/>
      <c r="G329" s="182"/>
      <c r="H329" s="182"/>
      <c r="I329" s="182"/>
    </row>
    <row r="330" spans="1:9" x14ac:dyDescent="0.25">
      <c r="A330" s="182">
        <v>326</v>
      </c>
      <c r="B330" s="182"/>
      <c r="C330" s="182"/>
      <c r="D330" s="182"/>
      <c r="E330" s="182"/>
      <c r="F330" s="182"/>
      <c r="G330" s="182"/>
      <c r="H330" s="182"/>
      <c r="I330" s="182"/>
    </row>
    <row r="331" spans="1:9" x14ac:dyDescent="0.25">
      <c r="A331" s="182">
        <v>327</v>
      </c>
      <c r="B331" s="182"/>
      <c r="C331" s="182"/>
      <c r="D331" s="182"/>
      <c r="E331" s="182"/>
      <c r="F331" s="182"/>
      <c r="G331" s="182"/>
      <c r="H331" s="182"/>
      <c r="I331" s="182"/>
    </row>
    <row r="332" spans="1:9" x14ac:dyDescent="0.25">
      <c r="A332" s="182">
        <v>328</v>
      </c>
      <c r="B332" s="182"/>
      <c r="C332" s="182"/>
      <c r="D332" s="182"/>
      <c r="E332" s="182"/>
      <c r="F332" s="182"/>
      <c r="G332" s="182"/>
      <c r="H332" s="182"/>
      <c r="I332" s="182"/>
    </row>
    <row r="333" spans="1:9" x14ac:dyDescent="0.25">
      <c r="A333" s="182">
        <v>329</v>
      </c>
      <c r="B333" s="182"/>
      <c r="C333" s="182"/>
      <c r="D333" s="182"/>
      <c r="E333" s="182"/>
      <c r="F333" s="182"/>
      <c r="G333" s="182"/>
      <c r="H333" s="182"/>
      <c r="I333" s="182"/>
    </row>
    <row r="334" spans="1:9" x14ac:dyDescent="0.25">
      <c r="A334" s="182">
        <v>330</v>
      </c>
      <c r="B334" s="182"/>
      <c r="C334" s="182"/>
      <c r="D334" s="182"/>
      <c r="E334" s="182"/>
      <c r="F334" s="182"/>
      <c r="G334" s="182"/>
      <c r="H334" s="182"/>
      <c r="I334" s="182"/>
    </row>
    <row r="335" spans="1:9" x14ac:dyDescent="0.25">
      <c r="A335" s="182">
        <v>331</v>
      </c>
      <c r="B335" s="182"/>
      <c r="C335" s="182"/>
      <c r="D335" s="182"/>
      <c r="E335" s="182"/>
      <c r="F335" s="182"/>
      <c r="G335" s="182"/>
      <c r="H335" s="182"/>
      <c r="I335" s="182"/>
    </row>
    <row r="336" spans="1:9" x14ac:dyDescent="0.25">
      <c r="A336" s="182">
        <v>332</v>
      </c>
      <c r="B336" s="182"/>
      <c r="C336" s="182"/>
      <c r="D336" s="182"/>
      <c r="E336" s="182"/>
      <c r="F336" s="182"/>
      <c r="G336" s="182"/>
      <c r="H336" s="182"/>
      <c r="I336" s="182"/>
    </row>
    <row r="337" spans="1:9" x14ac:dyDescent="0.25">
      <c r="A337" s="182">
        <v>333</v>
      </c>
      <c r="B337" s="182"/>
      <c r="C337" s="182"/>
      <c r="D337" s="182"/>
      <c r="E337" s="182"/>
      <c r="F337" s="182"/>
      <c r="G337" s="182"/>
      <c r="H337" s="182"/>
      <c r="I337" s="182"/>
    </row>
    <row r="338" spans="1:9" x14ac:dyDescent="0.25">
      <c r="A338" s="182">
        <v>334</v>
      </c>
      <c r="B338" s="182"/>
      <c r="C338" s="182"/>
      <c r="D338" s="182"/>
      <c r="E338" s="182"/>
      <c r="F338" s="182"/>
      <c r="G338" s="182"/>
      <c r="H338" s="182"/>
      <c r="I338" s="182"/>
    </row>
    <row r="339" spans="1:9" x14ac:dyDescent="0.25">
      <c r="A339" s="182">
        <v>335</v>
      </c>
      <c r="B339" s="182"/>
      <c r="C339" s="182"/>
      <c r="D339" s="182"/>
      <c r="E339" s="182"/>
      <c r="F339" s="182"/>
      <c r="G339" s="182"/>
      <c r="H339" s="182"/>
      <c r="I339" s="182"/>
    </row>
    <row r="340" spans="1:9" x14ac:dyDescent="0.25">
      <c r="A340" s="182">
        <v>336</v>
      </c>
      <c r="B340" s="182"/>
      <c r="C340" s="182"/>
      <c r="D340" s="182"/>
      <c r="E340" s="182"/>
      <c r="F340" s="182"/>
      <c r="G340" s="182"/>
      <c r="H340" s="182"/>
      <c r="I340" s="182"/>
    </row>
    <row r="341" spans="1:9" x14ac:dyDescent="0.25">
      <c r="A341" s="182">
        <v>337</v>
      </c>
      <c r="B341" s="182"/>
      <c r="C341" s="182"/>
      <c r="D341" s="182"/>
      <c r="E341" s="182"/>
      <c r="F341" s="182"/>
      <c r="G341" s="182"/>
      <c r="H341" s="182"/>
      <c r="I341" s="182"/>
    </row>
    <row r="342" spans="1:9" x14ac:dyDescent="0.25">
      <c r="A342" s="182">
        <v>338</v>
      </c>
      <c r="B342" s="182"/>
      <c r="C342" s="182"/>
      <c r="D342" s="182"/>
      <c r="E342" s="182"/>
      <c r="F342" s="182"/>
      <c r="G342" s="182"/>
      <c r="H342" s="182"/>
      <c r="I342" s="182"/>
    </row>
    <row r="343" spans="1:9" x14ac:dyDescent="0.25">
      <c r="A343" s="182">
        <v>339</v>
      </c>
      <c r="B343" s="182"/>
      <c r="C343" s="182"/>
      <c r="D343" s="182"/>
      <c r="E343" s="182"/>
      <c r="F343" s="182"/>
      <c r="G343" s="182"/>
      <c r="H343" s="182"/>
      <c r="I343" s="182"/>
    </row>
    <row r="344" spans="1:9" x14ac:dyDescent="0.25">
      <c r="A344" s="182">
        <v>340</v>
      </c>
      <c r="B344" s="182"/>
      <c r="C344" s="182"/>
      <c r="D344" s="182"/>
      <c r="E344" s="182"/>
      <c r="F344" s="182"/>
      <c r="G344" s="182"/>
      <c r="H344" s="182"/>
      <c r="I344" s="182"/>
    </row>
    <row r="345" spans="1:9" x14ac:dyDescent="0.25">
      <c r="A345" s="182">
        <v>341</v>
      </c>
      <c r="B345" s="182"/>
      <c r="C345" s="182"/>
      <c r="D345" s="182"/>
      <c r="E345" s="182"/>
      <c r="F345" s="182"/>
      <c r="G345" s="182"/>
      <c r="H345" s="182"/>
      <c r="I345" s="182"/>
    </row>
    <row r="346" spans="1:9" x14ac:dyDescent="0.25">
      <c r="A346" s="182">
        <v>342</v>
      </c>
      <c r="B346" s="182"/>
      <c r="C346" s="182"/>
      <c r="D346" s="182"/>
      <c r="E346" s="182"/>
      <c r="F346" s="182"/>
      <c r="G346" s="182"/>
      <c r="H346" s="182"/>
      <c r="I346" s="182"/>
    </row>
    <row r="347" spans="1:9" x14ac:dyDescent="0.25">
      <c r="A347" s="182">
        <v>343</v>
      </c>
      <c r="B347" s="182"/>
      <c r="C347" s="182"/>
      <c r="D347" s="182"/>
      <c r="E347" s="182"/>
      <c r="F347" s="182"/>
      <c r="G347" s="182"/>
      <c r="H347" s="182"/>
      <c r="I347" s="182"/>
    </row>
    <row r="348" spans="1:9" x14ac:dyDescent="0.25">
      <c r="A348" s="182">
        <v>344</v>
      </c>
      <c r="B348" s="182"/>
      <c r="C348" s="182"/>
      <c r="D348" s="182"/>
      <c r="E348" s="182"/>
      <c r="F348" s="182"/>
      <c r="G348" s="182"/>
      <c r="H348" s="182"/>
      <c r="I348" s="182"/>
    </row>
    <row r="349" spans="1:9" x14ac:dyDescent="0.25">
      <c r="A349" s="182">
        <v>345</v>
      </c>
      <c r="B349" s="182"/>
      <c r="C349" s="182"/>
      <c r="D349" s="182"/>
      <c r="E349" s="182"/>
      <c r="F349" s="182"/>
      <c r="G349" s="182"/>
      <c r="H349" s="182"/>
      <c r="I349" s="182"/>
    </row>
    <row r="350" spans="1:9" x14ac:dyDescent="0.25">
      <c r="A350" s="182">
        <v>346</v>
      </c>
      <c r="B350" s="182"/>
      <c r="C350" s="182"/>
      <c r="D350" s="182"/>
      <c r="E350" s="182"/>
      <c r="F350" s="182"/>
      <c r="G350" s="182"/>
      <c r="H350" s="182"/>
      <c r="I350" s="182"/>
    </row>
    <row r="351" spans="1:9" x14ac:dyDescent="0.25">
      <c r="A351" s="182">
        <v>347</v>
      </c>
      <c r="B351" s="182"/>
      <c r="C351" s="182"/>
      <c r="D351" s="182"/>
      <c r="E351" s="182"/>
      <c r="F351" s="182"/>
      <c r="G351" s="182"/>
      <c r="H351" s="182"/>
      <c r="I351" s="182"/>
    </row>
    <row r="352" spans="1:9" x14ac:dyDescent="0.25">
      <c r="A352" s="182">
        <v>348</v>
      </c>
      <c r="B352" s="182"/>
      <c r="C352" s="182"/>
      <c r="D352" s="182"/>
      <c r="E352" s="182"/>
      <c r="F352" s="182"/>
      <c r="G352" s="182"/>
      <c r="H352" s="182"/>
      <c r="I352" s="182"/>
    </row>
    <row r="353" spans="1:9" x14ac:dyDescent="0.25">
      <c r="A353" s="182">
        <v>349</v>
      </c>
      <c r="B353" s="182"/>
      <c r="C353" s="182"/>
      <c r="D353" s="182"/>
      <c r="E353" s="182"/>
      <c r="F353" s="182"/>
      <c r="G353" s="182"/>
      <c r="H353" s="182"/>
      <c r="I353" s="182"/>
    </row>
    <row r="354" spans="1:9" x14ac:dyDescent="0.25">
      <c r="A354" s="182">
        <v>350</v>
      </c>
      <c r="B354" s="182"/>
      <c r="C354" s="182"/>
      <c r="D354" s="182"/>
      <c r="E354" s="182"/>
      <c r="F354" s="182"/>
      <c r="G354" s="182"/>
      <c r="H354" s="182"/>
      <c r="I354" s="182"/>
    </row>
    <row r="355" spans="1:9" x14ac:dyDescent="0.25">
      <c r="A355" s="182">
        <v>351</v>
      </c>
      <c r="B355" s="182"/>
      <c r="C355" s="182"/>
      <c r="D355" s="182"/>
      <c r="E355" s="182"/>
      <c r="F355" s="182"/>
      <c r="G355" s="182"/>
      <c r="H355" s="182"/>
      <c r="I355" s="182"/>
    </row>
    <row r="356" spans="1:9" x14ac:dyDescent="0.25">
      <c r="A356" s="182">
        <v>352</v>
      </c>
      <c r="B356" s="182"/>
      <c r="C356" s="182"/>
      <c r="D356" s="182"/>
      <c r="E356" s="182"/>
      <c r="F356" s="182"/>
      <c r="G356" s="182"/>
      <c r="H356" s="182"/>
      <c r="I356" s="182"/>
    </row>
    <row r="357" spans="1:9" x14ac:dyDescent="0.25">
      <c r="A357" s="182">
        <v>353</v>
      </c>
      <c r="B357" s="182"/>
      <c r="C357" s="182"/>
      <c r="D357" s="182"/>
      <c r="E357" s="182"/>
      <c r="F357" s="182"/>
      <c r="G357" s="182"/>
      <c r="H357" s="182"/>
      <c r="I357" s="182"/>
    </row>
    <row r="358" spans="1:9" x14ac:dyDescent="0.25">
      <c r="A358" s="182">
        <v>354</v>
      </c>
      <c r="B358" s="182"/>
      <c r="C358" s="182"/>
      <c r="D358" s="182"/>
      <c r="E358" s="182"/>
      <c r="F358" s="182"/>
      <c r="G358" s="182"/>
      <c r="H358" s="182"/>
      <c r="I358" s="182"/>
    </row>
    <row r="359" spans="1:9" x14ac:dyDescent="0.25">
      <c r="A359" s="182">
        <v>355</v>
      </c>
      <c r="B359" s="182"/>
      <c r="C359" s="182"/>
      <c r="D359" s="182"/>
      <c r="E359" s="182"/>
      <c r="F359" s="182"/>
      <c r="G359" s="182"/>
      <c r="H359" s="182"/>
      <c r="I359" s="182"/>
    </row>
    <row r="360" spans="1:9" x14ac:dyDescent="0.25">
      <c r="A360" s="182">
        <v>356</v>
      </c>
      <c r="B360" s="182"/>
      <c r="C360" s="182"/>
      <c r="D360" s="182"/>
      <c r="E360" s="182"/>
      <c r="F360" s="182"/>
      <c r="G360" s="182"/>
      <c r="H360" s="182"/>
      <c r="I360" s="182"/>
    </row>
    <row r="361" spans="1:9" x14ac:dyDescent="0.25">
      <c r="A361" s="182">
        <v>357</v>
      </c>
      <c r="B361" s="182"/>
      <c r="C361" s="182"/>
      <c r="D361" s="182"/>
      <c r="E361" s="182"/>
      <c r="F361" s="182"/>
      <c r="G361" s="182"/>
      <c r="H361" s="182"/>
      <c r="I361" s="182"/>
    </row>
    <row r="362" spans="1:9" x14ac:dyDescent="0.25">
      <c r="A362" s="182">
        <v>358</v>
      </c>
      <c r="B362" s="182"/>
      <c r="C362" s="182"/>
      <c r="D362" s="182"/>
      <c r="E362" s="182"/>
      <c r="F362" s="182"/>
      <c r="G362" s="182"/>
      <c r="H362" s="182"/>
      <c r="I362" s="182"/>
    </row>
    <row r="363" spans="1:9" x14ac:dyDescent="0.25">
      <c r="A363" s="182">
        <v>359</v>
      </c>
      <c r="B363" s="182"/>
      <c r="C363" s="182"/>
      <c r="D363" s="182"/>
      <c r="E363" s="182"/>
      <c r="F363" s="182"/>
      <c r="G363" s="182"/>
      <c r="H363" s="182"/>
      <c r="I363" s="182"/>
    </row>
    <row r="364" spans="1:9" x14ac:dyDescent="0.25">
      <c r="A364" s="182">
        <v>360</v>
      </c>
      <c r="B364" s="182"/>
      <c r="C364" s="182"/>
      <c r="D364" s="182"/>
      <c r="E364" s="182"/>
      <c r="F364" s="182"/>
      <c r="G364" s="182"/>
      <c r="H364" s="182"/>
      <c r="I364" s="182"/>
    </row>
    <row r="365" spans="1:9" x14ac:dyDescent="0.25">
      <c r="A365" s="182">
        <v>361</v>
      </c>
      <c r="B365" s="182"/>
      <c r="C365" s="182"/>
      <c r="D365" s="182"/>
      <c r="E365" s="182"/>
      <c r="F365" s="182"/>
      <c r="G365" s="182"/>
      <c r="H365" s="182"/>
      <c r="I365" s="182"/>
    </row>
    <row r="366" spans="1:9" x14ac:dyDescent="0.25">
      <c r="A366" s="182">
        <v>362</v>
      </c>
      <c r="B366" s="182"/>
      <c r="C366" s="182"/>
      <c r="D366" s="182"/>
      <c r="E366" s="182"/>
      <c r="F366" s="182"/>
      <c r="G366" s="182"/>
      <c r="H366" s="182"/>
      <c r="I366" s="182"/>
    </row>
    <row r="367" spans="1:9" x14ac:dyDescent="0.25">
      <c r="A367" s="182">
        <v>363</v>
      </c>
      <c r="B367" s="182"/>
      <c r="C367" s="182"/>
      <c r="D367" s="182"/>
      <c r="E367" s="182"/>
      <c r="F367" s="182"/>
      <c r="G367" s="182"/>
      <c r="H367" s="182"/>
      <c r="I367" s="182"/>
    </row>
    <row r="368" spans="1:9" x14ac:dyDescent="0.25">
      <c r="A368" s="182">
        <v>364</v>
      </c>
      <c r="B368" s="182"/>
      <c r="C368" s="182"/>
      <c r="D368" s="182"/>
      <c r="E368" s="182"/>
      <c r="F368" s="182"/>
      <c r="G368" s="182"/>
      <c r="H368" s="182"/>
      <c r="I368" s="182"/>
    </row>
    <row r="369" spans="1:9" x14ac:dyDescent="0.25">
      <c r="A369" s="182">
        <v>365</v>
      </c>
      <c r="B369" s="182"/>
      <c r="C369" s="182"/>
      <c r="D369" s="182"/>
      <c r="E369" s="182"/>
      <c r="F369" s="182"/>
      <c r="G369" s="182"/>
      <c r="H369" s="182"/>
      <c r="I369" s="182"/>
    </row>
    <row r="370" spans="1:9" x14ac:dyDescent="0.25">
      <c r="A370" s="182">
        <v>366</v>
      </c>
      <c r="B370" s="182"/>
      <c r="C370" s="182"/>
      <c r="D370" s="182"/>
      <c r="E370" s="182"/>
      <c r="F370" s="182"/>
      <c r="G370" s="182"/>
      <c r="H370" s="182"/>
      <c r="I370" s="182"/>
    </row>
    <row r="371" spans="1:9" x14ac:dyDescent="0.25">
      <c r="A371" s="182">
        <v>367</v>
      </c>
      <c r="B371" s="182"/>
      <c r="C371" s="182"/>
      <c r="D371" s="182"/>
      <c r="E371" s="182"/>
      <c r="F371" s="182"/>
      <c r="G371" s="182"/>
      <c r="H371" s="182"/>
      <c r="I371" s="182"/>
    </row>
    <row r="372" spans="1:9" x14ac:dyDescent="0.25">
      <c r="A372" s="182">
        <v>368</v>
      </c>
      <c r="B372" s="182"/>
      <c r="C372" s="182"/>
      <c r="D372" s="182"/>
      <c r="E372" s="182"/>
      <c r="F372" s="182"/>
      <c r="G372" s="182"/>
      <c r="H372" s="182"/>
      <c r="I372" s="182"/>
    </row>
    <row r="373" spans="1:9" x14ac:dyDescent="0.25">
      <c r="A373" s="182">
        <v>369</v>
      </c>
      <c r="B373" s="182"/>
      <c r="C373" s="182"/>
      <c r="D373" s="182"/>
      <c r="E373" s="182"/>
      <c r="F373" s="182"/>
      <c r="G373" s="182"/>
      <c r="H373" s="182"/>
      <c r="I373" s="182"/>
    </row>
    <row r="374" spans="1:9" x14ac:dyDescent="0.25">
      <c r="A374" s="182">
        <v>370</v>
      </c>
      <c r="B374" s="182"/>
      <c r="C374" s="182"/>
      <c r="D374" s="182"/>
      <c r="E374" s="182"/>
      <c r="F374" s="182"/>
      <c r="G374" s="182"/>
      <c r="H374" s="182"/>
      <c r="I374" s="182"/>
    </row>
    <row r="375" spans="1:9" x14ac:dyDescent="0.25">
      <c r="A375" s="182">
        <v>371</v>
      </c>
      <c r="B375" s="182"/>
      <c r="C375" s="182"/>
      <c r="D375" s="182"/>
      <c r="E375" s="182"/>
      <c r="F375" s="182"/>
      <c r="G375" s="182"/>
      <c r="H375" s="182"/>
      <c r="I375" s="182"/>
    </row>
    <row r="376" spans="1:9" x14ac:dyDescent="0.25">
      <c r="A376" s="182">
        <v>372</v>
      </c>
      <c r="B376" s="182"/>
      <c r="C376" s="182"/>
      <c r="D376" s="182"/>
      <c r="E376" s="182"/>
      <c r="F376" s="182"/>
      <c r="G376" s="182"/>
      <c r="H376" s="182"/>
      <c r="I376" s="182"/>
    </row>
    <row r="377" spans="1:9" x14ac:dyDescent="0.25">
      <c r="A377" s="182">
        <v>373</v>
      </c>
      <c r="B377" s="182"/>
      <c r="C377" s="182"/>
      <c r="D377" s="182"/>
      <c r="E377" s="182"/>
      <c r="F377" s="182"/>
      <c r="G377" s="182"/>
      <c r="H377" s="182"/>
      <c r="I377" s="182"/>
    </row>
    <row r="378" spans="1:9" x14ac:dyDescent="0.25">
      <c r="A378" s="182">
        <v>374</v>
      </c>
      <c r="B378" s="182"/>
      <c r="C378" s="182"/>
      <c r="D378" s="182"/>
      <c r="E378" s="182"/>
      <c r="F378" s="182"/>
      <c r="G378" s="182"/>
      <c r="H378" s="182"/>
      <c r="I378" s="182"/>
    </row>
    <row r="379" spans="1:9" x14ac:dyDescent="0.25">
      <c r="A379" s="182">
        <v>375</v>
      </c>
      <c r="B379" s="182"/>
      <c r="C379" s="182"/>
      <c r="D379" s="182"/>
      <c r="E379" s="182"/>
      <c r="F379" s="182"/>
      <c r="G379" s="182"/>
      <c r="H379" s="182"/>
      <c r="I379" s="182"/>
    </row>
    <row r="380" spans="1:9" x14ac:dyDescent="0.25">
      <c r="A380" s="182">
        <v>376</v>
      </c>
      <c r="B380" s="182"/>
      <c r="C380" s="182"/>
      <c r="D380" s="182"/>
      <c r="E380" s="182"/>
      <c r="F380" s="182"/>
      <c r="G380" s="182"/>
      <c r="H380" s="182"/>
      <c r="I380" s="182"/>
    </row>
    <row r="381" spans="1:9" x14ac:dyDescent="0.25">
      <c r="A381" s="182">
        <v>377</v>
      </c>
      <c r="B381" s="182"/>
      <c r="C381" s="182"/>
      <c r="D381" s="182"/>
      <c r="E381" s="182"/>
      <c r="F381" s="182"/>
      <c r="G381" s="182"/>
      <c r="H381" s="182"/>
      <c r="I381" s="182"/>
    </row>
    <row r="382" spans="1:9" x14ac:dyDescent="0.25">
      <c r="A382" s="182">
        <v>378</v>
      </c>
      <c r="B382" s="182"/>
      <c r="C382" s="182"/>
      <c r="D382" s="182"/>
      <c r="E382" s="182"/>
      <c r="F382" s="182"/>
      <c r="G382" s="182"/>
      <c r="H382" s="182"/>
      <c r="I382" s="182"/>
    </row>
    <row r="383" spans="1:9" x14ac:dyDescent="0.25">
      <c r="A383" s="182">
        <v>379</v>
      </c>
      <c r="B383" s="182"/>
      <c r="C383" s="182"/>
      <c r="D383" s="182"/>
      <c r="E383" s="182"/>
      <c r="F383" s="182"/>
      <c r="G383" s="182"/>
      <c r="H383" s="182"/>
      <c r="I383" s="182"/>
    </row>
    <row r="384" spans="1:9" x14ac:dyDescent="0.25">
      <c r="A384" s="182">
        <v>380</v>
      </c>
      <c r="B384" s="182"/>
      <c r="C384" s="182"/>
      <c r="D384" s="182"/>
      <c r="E384" s="182"/>
      <c r="F384" s="182"/>
      <c r="G384" s="182"/>
      <c r="H384" s="182"/>
      <c r="I384" s="182"/>
    </row>
    <row r="385" spans="1:9" x14ac:dyDescent="0.25">
      <c r="A385" s="182">
        <v>381</v>
      </c>
      <c r="B385" s="182"/>
      <c r="C385" s="182"/>
      <c r="D385" s="182"/>
      <c r="E385" s="182"/>
      <c r="F385" s="182"/>
      <c r="G385" s="182"/>
      <c r="H385" s="182"/>
      <c r="I385" s="182"/>
    </row>
    <row r="386" spans="1:9" x14ac:dyDescent="0.25">
      <c r="A386" s="182">
        <v>382</v>
      </c>
      <c r="B386" s="182"/>
      <c r="C386" s="182"/>
      <c r="D386" s="182"/>
      <c r="E386" s="182"/>
      <c r="F386" s="182"/>
      <c r="G386" s="182"/>
      <c r="H386" s="182"/>
      <c r="I386" s="182"/>
    </row>
    <row r="387" spans="1:9" x14ac:dyDescent="0.25">
      <c r="A387" s="182">
        <v>383</v>
      </c>
      <c r="B387" s="182"/>
      <c r="C387" s="182"/>
      <c r="D387" s="182"/>
      <c r="E387" s="182"/>
      <c r="F387" s="182"/>
      <c r="G387" s="182"/>
      <c r="H387" s="182"/>
      <c r="I387" s="182"/>
    </row>
    <row r="388" spans="1:9" x14ac:dyDescent="0.25">
      <c r="A388" s="182">
        <v>384</v>
      </c>
      <c r="B388" s="182"/>
      <c r="C388" s="182"/>
      <c r="D388" s="182"/>
      <c r="E388" s="182"/>
      <c r="F388" s="182"/>
      <c r="G388" s="182"/>
      <c r="H388" s="182"/>
      <c r="I388" s="182"/>
    </row>
    <row r="389" spans="1:9" x14ac:dyDescent="0.25">
      <c r="A389" s="182">
        <v>385</v>
      </c>
      <c r="B389" s="182"/>
      <c r="C389" s="182"/>
      <c r="D389" s="182"/>
      <c r="E389" s="182"/>
      <c r="F389" s="182"/>
      <c r="G389" s="182"/>
      <c r="H389" s="182"/>
      <c r="I389" s="182"/>
    </row>
    <row r="390" spans="1:9" x14ac:dyDescent="0.25">
      <c r="A390" s="182">
        <v>386</v>
      </c>
      <c r="B390" s="182"/>
      <c r="C390" s="182"/>
      <c r="D390" s="182"/>
      <c r="E390" s="182"/>
      <c r="F390" s="182"/>
      <c r="G390" s="182"/>
      <c r="H390" s="182"/>
      <c r="I390" s="182"/>
    </row>
    <row r="391" spans="1:9" x14ac:dyDescent="0.25">
      <c r="A391" s="182">
        <v>387</v>
      </c>
      <c r="B391" s="182"/>
      <c r="C391" s="182"/>
      <c r="D391" s="182"/>
      <c r="E391" s="182"/>
      <c r="F391" s="182"/>
      <c r="G391" s="182"/>
      <c r="H391" s="182"/>
      <c r="I391" s="182"/>
    </row>
    <row r="392" spans="1:9" x14ac:dyDescent="0.25">
      <c r="A392" s="182">
        <v>388</v>
      </c>
      <c r="B392" s="182"/>
      <c r="C392" s="182"/>
      <c r="D392" s="182"/>
      <c r="E392" s="182"/>
      <c r="F392" s="182"/>
      <c r="G392" s="182"/>
      <c r="H392" s="182"/>
      <c r="I392" s="182"/>
    </row>
    <row r="393" spans="1:9" x14ac:dyDescent="0.25">
      <c r="A393" s="182">
        <v>389</v>
      </c>
      <c r="B393" s="182"/>
      <c r="C393" s="182"/>
      <c r="D393" s="182"/>
      <c r="E393" s="182"/>
      <c r="F393" s="182"/>
      <c r="G393" s="182"/>
      <c r="H393" s="182"/>
      <c r="I393" s="182"/>
    </row>
    <row r="394" spans="1:9" x14ac:dyDescent="0.25">
      <c r="A394" s="182">
        <v>390</v>
      </c>
      <c r="B394" s="182"/>
      <c r="C394" s="182"/>
      <c r="D394" s="182"/>
      <c r="E394" s="182"/>
      <c r="F394" s="182"/>
      <c r="G394" s="182"/>
      <c r="H394" s="182"/>
      <c r="I394" s="182"/>
    </row>
    <row r="395" spans="1:9" x14ac:dyDescent="0.25">
      <c r="A395" s="182">
        <v>391</v>
      </c>
      <c r="B395" s="182"/>
      <c r="C395" s="182"/>
      <c r="D395" s="182"/>
      <c r="E395" s="182"/>
      <c r="F395" s="182"/>
      <c r="G395" s="182"/>
      <c r="H395" s="182"/>
      <c r="I395" s="182"/>
    </row>
    <row r="396" spans="1:9" x14ac:dyDescent="0.25">
      <c r="A396" s="182">
        <v>392</v>
      </c>
      <c r="B396" s="182"/>
      <c r="C396" s="182"/>
      <c r="D396" s="182"/>
      <c r="E396" s="182"/>
      <c r="F396" s="182"/>
      <c r="G396" s="182"/>
      <c r="H396" s="182"/>
      <c r="I396" s="182"/>
    </row>
    <row r="397" spans="1:9" x14ac:dyDescent="0.25">
      <c r="A397" s="182">
        <v>393</v>
      </c>
      <c r="B397" s="182"/>
      <c r="C397" s="182"/>
      <c r="D397" s="182"/>
      <c r="E397" s="182"/>
      <c r="F397" s="182"/>
      <c r="G397" s="182"/>
      <c r="H397" s="182"/>
      <c r="I397" s="182"/>
    </row>
    <row r="398" spans="1:9" x14ac:dyDescent="0.25">
      <c r="A398" s="182">
        <v>394</v>
      </c>
      <c r="B398" s="182"/>
      <c r="C398" s="182"/>
      <c r="D398" s="182"/>
      <c r="E398" s="182"/>
      <c r="F398" s="182"/>
      <c r="G398" s="182"/>
      <c r="H398" s="182"/>
      <c r="I398" s="182"/>
    </row>
    <row r="399" spans="1:9" x14ac:dyDescent="0.25">
      <c r="A399" s="182">
        <v>395</v>
      </c>
      <c r="B399" s="182"/>
      <c r="C399" s="182"/>
      <c r="D399" s="182"/>
      <c r="E399" s="182"/>
      <c r="F399" s="182"/>
      <c r="G399" s="182"/>
      <c r="H399" s="182"/>
      <c r="I399" s="182"/>
    </row>
    <row r="400" spans="1:9" x14ac:dyDescent="0.25">
      <c r="A400" s="182">
        <v>396</v>
      </c>
      <c r="B400" s="182"/>
      <c r="C400" s="182"/>
      <c r="D400" s="182"/>
      <c r="E400" s="182"/>
      <c r="F400" s="182"/>
      <c r="G400" s="182"/>
      <c r="H400" s="182"/>
      <c r="I400" s="182"/>
    </row>
    <row r="401" spans="1:9" x14ac:dyDescent="0.25">
      <c r="A401" s="182">
        <v>397</v>
      </c>
      <c r="B401" s="182"/>
      <c r="C401" s="182"/>
      <c r="D401" s="182"/>
      <c r="E401" s="182"/>
      <c r="F401" s="182"/>
      <c r="G401" s="182"/>
      <c r="H401" s="182"/>
      <c r="I401" s="182"/>
    </row>
    <row r="402" spans="1:9" x14ac:dyDescent="0.25">
      <c r="A402" s="182">
        <v>398</v>
      </c>
      <c r="B402" s="182"/>
      <c r="C402" s="182"/>
      <c r="D402" s="182"/>
      <c r="E402" s="182"/>
      <c r="F402" s="182"/>
      <c r="G402" s="182"/>
      <c r="H402" s="182"/>
      <c r="I402" s="182"/>
    </row>
    <row r="403" spans="1:9" x14ac:dyDescent="0.25">
      <c r="A403" s="182">
        <v>399</v>
      </c>
      <c r="B403" s="182"/>
      <c r="C403" s="182"/>
      <c r="D403" s="182"/>
      <c r="E403" s="182"/>
      <c r="F403" s="182"/>
      <c r="G403" s="182"/>
      <c r="H403" s="182"/>
      <c r="I403" s="182"/>
    </row>
    <row r="404" spans="1:9" x14ac:dyDescent="0.25">
      <c r="A404" s="182">
        <v>400</v>
      </c>
      <c r="B404" s="182"/>
      <c r="C404" s="182"/>
      <c r="D404" s="182"/>
      <c r="E404" s="182"/>
      <c r="F404" s="182"/>
      <c r="G404" s="182"/>
      <c r="H404" s="182"/>
      <c r="I404" s="182"/>
    </row>
    <row r="405" spans="1:9" x14ac:dyDescent="0.25">
      <c r="A405" s="182">
        <v>401</v>
      </c>
      <c r="B405" s="182"/>
      <c r="C405" s="182"/>
      <c r="D405" s="182"/>
      <c r="E405" s="182"/>
      <c r="F405" s="182"/>
      <c r="G405" s="182"/>
      <c r="H405" s="182"/>
      <c r="I405" s="182"/>
    </row>
    <row r="406" spans="1:9" x14ac:dyDescent="0.25">
      <c r="A406" s="182">
        <v>402</v>
      </c>
      <c r="B406" s="182"/>
      <c r="C406" s="182"/>
      <c r="D406" s="182"/>
      <c r="E406" s="182"/>
      <c r="F406" s="182"/>
      <c r="G406" s="182"/>
      <c r="H406" s="182"/>
      <c r="I406" s="182"/>
    </row>
    <row r="407" spans="1:9" x14ac:dyDescent="0.25">
      <c r="A407" s="182">
        <v>403</v>
      </c>
      <c r="B407" s="182"/>
      <c r="C407" s="182"/>
      <c r="D407" s="182"/>
      <c r="E407" s="182"/>
      <c r="F407" s="182"/>
      <c r="G407" s="182"/>
      <c r="H407" s="182"/>
      <c r="I407" s="182"/>
    </row>
    <row r="408" spans="1:9" x14ac:dyDescent="0.25">
      <c r="A408" s="182">
        <v>404</v>
      </c>
      <c r="B408" s="182"/>
      <c r="C408" s="182"/>
      <c r="D408" s="182"/>
      <c r="E408" s="182"/>
      <c r="F408" s="182"/>
      <c r="G408" s="182"/>
      <c r="H408" s="182"/>
      <c r="I408" s="182"/>
    </row>
    <row r="409" spans="1:9" x14ac:dyDescent="0.25">
      <c r="A409" s="182">
        <v>405</v>
      </c>
      <c r="B409" s="182"/>
      <c r="C409" s="182"/>
      <c r="D409" s="182"/>
      <c r="E409" s="182"/>
      <c r="F409" s="182"/>
      <c r="G409" s="182"/>
      <c r="H409" s="182"/>
      <c r="I409" s="182"/>
    </row>
    <row r="410" spans="1:9" x14ac:dyDescent="0.25">
      <c r="A410" s="182">
        <v>406</v>
      </c>
      <c r="B410" s="182"/>
      <c r="C410" s="182"/>
      <c r="D410" s="182"/>
      <c r="E410" s="182"/>
      <c r="F410" s="182"/>
      <c r="G410" s="182"/>
      <c r="H410" s="182"/>
      <c r="I410" s="182"/>
    </row>
    <row r="411" spans="1:9" x14ac:dyDescent="0.25">
      <c r="A411" s="182">
        <v>407</v>
      </c>
      <c r="B411" s="182"/>
      <c r="C411" s="182"/>
      <c r="D411" s="182"/>
      <c r="E411" s="182"/>
      <c r="F411" s="182"/>
      <c r="G411" s="182"/>
      <c r="H411" s="182"/>
      <c r="I411" s="182"/>
    </row>
    <row r="412" spans="1:9" x14ac:dyDescent="0.25">
      <c r="A412" s="182">
        <v>408</v>
      </c>
      <c r="B412" s="182"/>
      <c r="C412" s="182"/>
      <c r="D412" s="182"/>
      <c r="E412" s="182"/>
      <c r="F412" s="182"/>
      <c r="G412" s="182"/>
      <c r="H412" s="182"/>
      <c r="I412" s="182"/>
    </row>
    <row r="413" spans="1:9" x14ac:dyDescent="0.25">
      <c r="A413" s="182">
        <v>409</v>
      </c>
      <c r="B413" s="182"/>
      <c r="C413" s="182"/>
      <c r="D413" s="182"/>
      <c r="E413" s="182"/>
      <c r="F413" s="182"/>
      <c r="G413" s="182"/>
      <c r="H413" s="182"/>
      <c r="I413" s="182"/>
    </row>
    <row r="414" spans="1:9" x14ac:dyDescent="0.25">
      <c r="A414" s="182">
        <v>410</v>
      </c>
      <c r="B414" s="182"/>
      <c r="C414" s="182"/>
      <c r="D414" s="182"/>
      <c r="E414" s="182"/>
      <c r="F414" s="182"/>
      <c r="G414" s="182"/>
      <c r="H414" s="182"/>
      <c r="I414" s="182"/>
    </row>
    <row r="415" spans="1:9" x14ac:dyDescent="0.25">
      <c r="A415" s="182">
        <v>411</v>
      </c>
      <c r="B415" s="182"/>
      <c r="C415" s="182"/>
      <c r="D415" s="182"/>
      <c r="E415" s="182"/>
      <c r="F415" s="182"/>
      <c r="G415" s="182"/>
      <c r="H415" s="182"/>
      <c r="I415" s="182"/>
    </row>
    <row r="416" spans="1:9" x14ac:dyDescent="0.25">
      <c r="A416" s="182">
        <v>412</v>
      </c>
      <c r="B416" s="182"/>
      <c r="C416" s="182"/>
      <c r="D416" s="182"/>
      <c r="E416" s="182"/>
      <c r="F416" s="182"/>
      <c r="G416" s="182"/>
      <c r="H416" s="182"/>
      <c r="I416" s="182"/>
    </row>
    <row r="417" spans="1:9" x14ac:dyDescent="0.25">
      <c r="A417" s="182">
        <v>413</v>
      </c>
      <c r="B417" s="182"/>
      <c r="C417" s="182"/>
      <c r="D417" s="182"/>
      <c r="E417" s="182"/>
      <c r="F417" s="182"/>
      <c r="G417" s="182"/>
      <c r="H417" s="182"/>
      <c r="I417" s="182"/>
    </row>
    <row r="418" spans="1:9" x14ac:dyDescent="0.25">
      <c r="A418" s="182">
        <v>414</v>
      </c>
      <c r="B418" s="182"/>
      <c r="C418" s="182"/>
      <c r="D418" s="182"/>
      <c r="E418" s="182"/>
      <c r="F418" s="182"/>
      <c r="G418" s="182"/>
      <c r="H418" s="182"/>
      <c r="I418" s="182"/>
    </row>
    <row r="419" spans="1:9" x14ac:dyDescent="0.25">
      <c r="A419" s="182">
        <v>415</v>
      </c>
      <c r="B419" s="182"/>
      <c r="C419" s="182"/>
      <c r="D419" s="182"/>
      <c r="E419" s="182"/>
      <c r="F419" s="182"/>
      <c r="G419" s="182"/>
      <c r="H419" s="182"/>
      <c r="I419" s="182"/>
    </row>
    <row r="420" spans="1:9" x14ac:dyDescent="0.25">
      <c r="A420" s="182">
        <v>416</v>
      </c>
      <c r="B420" s="182"/>
      <c r="C420" s="182"/>
      <c r="D420" s="182"/>
      <c r="E420" s="182"/>
      <c r="F420" s="182"/>
      <c r="G420" s="182"/>
      <c r="H420" s="182"/>
      <c r="I420" s="182"/>
    </row>
    <row r="421" spans="1:9" x14ac:dyDescent="0.25">
      <c r="A421" s="182">
        <v>417</v>
      </c>
      <c r="B421" s="182"/>
      <c r="C421" s="182"/>
      <c r="D421" s="182"/>
      <c r="E421" s="182"/>
      <c r="F421" s="182"/>
      <c r="G421" s="182"/>
      <c r="H421" s="182"/>
      <c r="I421" s="182"/>
    </row>
    <row r="422" spans="1:9" x14ac:dyDescent="0.25">
      <c r="A422" s="182">
        <v>418</v>
      </c>
      <c r="B422" s="182"/>
      <c r="C422" s="182"/>
      <c r="D422" s="182"/>
      <c r="E422" s="182"/>
      <c r="F422" s="182"/>
      <c r="G422" s="182"/>
      <c r="H422" s="182"/>
      <c r="I422" s="182"/>
    </row>
    <row r="423" spans="1:9" x14ac:dyDescent="0.25">
      <c r="A423" s="182">
        <v>419</v>
      </c>
      <c r="B423" s="182"/>
      <c r="C423" s="182"/>
      <c r="D423" s="182"/>
      <c r="E423" s="182"/>
      <c r="F423" s="182"/>
      <c r="G423" s="182"/>
      <c r="H423" s="182"/>
      <c r="I423" s="182"/>
    </row>
    <row r="424" spans="1:9" x14ac:dyDescent="0.25">
      <c r="A424" s="182">
        <v>420</v>
      </c>
      <c r="B424" s="182"/>
      <c r="C424" s="182"/>
      <c r="D424" s="182"/>
      <c r="E424" s="182"/>
      <c r="F424" s="182"/>
      <c r="G424" s="182"/>
      <c r="H424" s="182"/>
      <c r="I424" s="182"/>
    </row>
    <row r="425" spans="1:9" x14ac:dyDescent="0.25">
      <c r="A425" s="182">
        <v>421</v>
      </c>
      <c r="B425" s="182"/>
      <c r="C425" s="182"/>
      <c r="D425" s="182"/>
      <c r="E425" s="182"/>
      <c r="F425" s="182"/>
      <c r="G425" s="182"/>
      <c r="H425" s="182"/>
      <c r="I425" s="182"/>
    </row>
    <row r="426" spans="1:9" x14ac:dyDescent="0.25">
      <c r="A426" s="182">
        <v>422</v>
      </c>
      <c r="B426" s="182"/>
      <c r="C426" s="182"/>
      <c r="D426" s="182"/>
      <c r="E426" s="182"/>
      <c r="F426" s="182"/>
      <c r="G426" s="182"/>
      <c r="H426" s="182"/>
      <c r="I426" s="182"/>
    </row>
    <row r="427" spans="1:9" x14ac:dyDescent="0.25">
      <c r="A427" s="182">
        <v>423</v>
      </c>
      <c r="B427" s="182"/>
      <c r="C427" s="182"/>
      <c r="D427" s="182"/>
      <c r="E427" s="182"/>
      <c r="F427" s="182"/>
      <c r="G427" s="182"/>
      <c r="H427" s="182"/>
      <c r="I427" s="182"/>
    </row>
    <row r="428" spans="1:9" x14ac:dyDescent="0.25">
      <c r="A428" s="182">
        <v>424</v>
      </c>
      <c r="B428" s="182"/>
      <c r="C428" s="182"/>
      <c r="D428" s="182"/>
      <c r="E428" s="182"/>
      <c r="F428" s="182"/>
      <c r="G428" s="182"/>
      <c r="H428" s="182"/>
      <c r="I428" s="182"/>
    </row>
    <row r="429" spans="1:9" x14ac:dyDescent="0.25">
      <c r="A429" s="182">
        <v>425</v>
      </c>
      <c r="B429" s="182"/>
      <c r="C429" s="182"/>
      <c r="D429" s="182"/>
      <c r="E429" s="182"/>
      <c r="F429" s="182"/>
      <c r="G429" s="182"/>
      <c r="H429" s="182"/>
      <c r="I429" s="182"/>
    </row>
    <row r="430" spans="1:9" x14ac:dyDescent="0.25">
      <c r="A430" s="182">
        <v>426</v>
      </c>
      <c r="B430" s="182"/>
      <c r="C430" s="182"/>
      <c r="D430" s="182"/>
      <c r="E430" s="182"/>
      <c r="F430" s="182"/>
      <c r="G430" s="182"/>
      <c r="H430" s="182"/>
      <c r="I430" s="182"/>
    </row>
    <row r="431" spans="1:9" x14ac:dyDescent="0.25">
      <c r="A431" s="182">
        <v>427</v>
      </c>
      <c r="B431" s="182"/>
      <c r="C431" s="182"/>
      <c r="D431" s="182"/>
      <c r="E431" s="182"/>
      <c r="F431" s="182"/>
      <c r="G431" s="182"/>
      <c r="H431" s="182"/>
      <c r="I431" s="182"/>
    </row>
    <row r="432" spans="1:9" x14ac:dyDescent="0.25">
      <c r="A432" s="182">
        <v>428</v>
      </c>
      <c r="B432" s="182"/>
      <c r="C432" s="182"/>
      <c r="D432" s="182"/>
      <c r="E432" s="182"/>
      <c r="F432" s="182"/>
      <c r="G432" s="182"/>
      <c r="H432" s="182"/>
      <c r="I432" s="182"/>
    </row>
    <row r="433" spans="1:9" x14ac:dyDescent="0.25">
      <c r="A433" s="182">
        <v>429</v>
      </c>
      <c r="B433" s="182"/>
      <c r="C433" s="182"/>
      <c r="D433" s="182"/>
      <c r="E433" s="182"/>
      <c r="F433" s="182"/>
      <c r="G433" s="182"/>
      <c r="H433" s="182"/>
      <c r="I433" s="182"/>
    </row>
    <row r="434" spans="1:9" x14ac:dyDescent="0.25">
      <c r="A434" s="182">
        <v>430</v>
      </c>
      <c r="B434" s="182"/>
      <c r="C434" s="182"/>
      <c r="D434" s="182"/>
      <c r="E434" s="182"/>
      <c r="F434" s="182"/>
      <c r="G434" s="182"/>
      <c r="H434" s="182"/>
      <c r="I434" s="182"/>
    </row>
    <row r="435" spans="1:9" x14ac:dyDescent="0.25">
      <c r="A435" s="182">
        <v>431</v>
      </c>
      <c r="B435" s="182"/>
      <c r="C435" s="182"/>
      <c r="D435" s="182"/>
      <c r="E435" s="182"/>
      <c r="F435" s="182"/>
      <c r="G435" s="182"/>
      <c r="H435" s="182"/>
      <c r="I435" s="182"/>
    </row>
    <row r="436" spans="1:9" x14ac:dyDescent="0.25">
      <c r="A436" s="182">
        <v>432</v>
      </c>
      <c r="B436" s="182"/>
      <c r="C436" s="182"/>
      <c r="D436" s="182"/>
      <c r="E436" s="182"/>
      <c r="F436" s="182"/>
      <c r="G436" s="182"/>
      <c r="H436" s="182"/>
      <c r="I436" s="182"/>
    </row>
    <row r="437" spans="1:9" x14ac:dyDescent="0.25">
      <c r="A437" s="182">
        <v>433</v>
      </c>
      <c r="B437" s="182"/>
      <c r="C437" s="182"/>
      <c r="D437" s="182"/>
      <c r="E437" s="182"/>
      <c r="F437" s="182"/>
      <c r="G437" s="182"/>
      <c r="H437" s="182"/>
      <c r="I437" s="182"/>
    </row>
    <row r="438" spans="1:9" x14ac:dyDescent="0.25">
      <c r="A438" s="182">
        <v>434</v>
      </c>
      <c r="B438" s="182"/>
      <c r="C438" s="182"/>
      <c r="D438" s="182"/>
      <c r="E438" s="182"/>
      <c r="F438" s="182"/>
      <c r="G438" s="182"/>
      <c r="H438" s="182"/>
      <c r="I438" s="182"/>
    </row>
    <row r="439" spans="1:9" x14ac:dyDescent="0.25">
      <c r="A439" s="182">
        <v>435</v>
      </c>
      <c r="B439" s="182"/>
      <c r="C439" s="182"/>
      <c r="D439" s="182"/>
      <c r="E439" s="182"/>
      <c r="F439" s="182"/>
      <c r="G439" s="182"/>
      <c r="H439" s="182"/>
      <c r="I439" s="182"/>
    </row>
    <row r="440" spans="1:9" x14ac:dyDescent="0.25">
      <c r="A440" s="182">
        <v>436</v>
      </c>
      <c r="B440" s="182"/>
      <c r="C440" s="182"/>
      <c r="D440" s="182"/>
      <c r="E440" s="182"/>
      <c r="F440" s="182"/>
      <c r="G440" s="182"/>
      <c r="H440" s="182"/>
      <c r="I440" s="182"/>
    </row>
    <row r="441" spans="1:9" x14ac:dyDescent="0.25">
      <c r="A441" s="182">
        <v>437</v>
      </c>
      <c r="B441" s="182"/>
      <c r="C441" s="182"/>
      <c r="D441" s="182"/>
      <c r="E441" s="182"/>
      <c r="F441" s="182"/>
      <c r="G441" s="182"/>
      <c r="H441" s="182"/>
      <c r="I441" s="182"/>
    </row>
    <row r="442" spans="1:9" x14ac:dyDescent="0.25">
      <c r="A442" s="182">
        <v>438</v>
      </c>
      <c r="B442" s="182"/>
      <c r="C442" s="182"/>
      <c r="D442" s="182"/>
      <c r="E442" s="182"/>
      <c r="F442" s="182"/>
      <c r="G442" s="182"/>
      <c r="H442" s="182"/>
      <c r="I442" s="182"/>
    </row>
    <row r="443" spans="1:9" x14ac:dyDescent="0.25">
      <c r="A443" s="182">
        <v>439</v>
      </c>
      <c r="B443" s="182"/>
      <c r="C443" s="182"/>
      <c r="D443" s="182"/>
      <c r="E443" s="182"/>
      <c r="F443" s="182"/>
      <c r="G443" s="182"/>
      <c r="H443" s="182"/>
      <c r="I443" s="182"/>
    </row>
    <row r="444" spans="1:9" x14ac:dyDescent="0.25">
      <c r="A444" s="182">
        <v>440</v>
      </c>
      <c r="B444" s="182"/>
      <c r="C444" s="182"/>
      <c r="D444" s="182"/>
      <c r="E444" s="182"/>
      <c r="F444" s="182"/>
      <c r="G444" s="182"/>
      <c r="H444" s="182"/>
      <c r="I444" s="182"/>
    </row>
    <row r="445" spans="1:9" x14ac:dyDescent="0.25">
      <c r="A445" s="182">
        <v>441</v>
      </c>
      <c r="B445" s="182"/>
      <c r="C445" s="182"/>
      <c r="D445" s="182"/>
      <c r="E445" s="182"/>
      <c r="F445" s="182"/>
      <c r="G445" s="182"/>
      <c r="H445" s="182"/>
      <c r="I445" s="182"/>
    </row>
    <row r="446" spans="1:9" x14ac:dyDescent="0.25">
      <c r="A446" s="182">
        <v>442</v>
      </c>
      <c r="B446" s="182"/>
      <c r="C446" s="182"/>
      <c r="D446" s="182"/>
      <c r="E446" s="182"/>
      <c r="F446" s="182"/>
      <c r="G446" s="182"/>
      <c r="H446" s="182"/>
      <c r="I446" s="182"/>
    </row>
    <row r="447" spans="1:9" x14ac:dyDescent="0.25">
      <c r="A447" s="182">
        <v>443</v>
      </c>
      <c r="B447" s="182"/>
      <c r="C447" s="182"/>
      <c r="D447" s="182"/>
      <c r="E447" s="182"/>
      <c r="F447" s="182"/>
      <c r="G447" s="182"/>
      <c r="H447" s="182"/>
      <c r="I447" s="182"/>
    </row>
    <row r="448" spans="1:9" x14ac:dyDescent="0.25">
      <c r="A448" s="182">
        <v>444</v>
      </c>
      <c r="B448" s="182"/>
      <c r="C448" s="182"/>
      <c r="D448" s="182"/>
      <c r="E448" s="182"/>
      <c r="F448" s="182"/>
      <c r="G448" s="182"/>
      <c r="H448" s="182"/>
      <c r="I448" s="182"/>
    </row>
    <row r="449" spans="1:9" x14ac:dyDescent="0.25">
      <c r="A449" s="182">
        <v>445</v>
      </c>
      <c r="B449" s="182"/>
      <c r="C449" s="182"/>
      <c r="D449" s="182"/>
      <c r="E449" s="182"/>
      <c r="F449" s="182"/>
      <c r="G449" s="182"/>
      <c r="H449" s="182"/>
      <c r="I449" s="182"/>
    </row>
    <row r="450" spans="1:9" x14ac:dyDescent="0.25">
      <c r="A450" s="182">
        <v>446</v>
      </c>
      <c r="B450" s="182"/>
      <c r="C450" s="182"/>
      <c r="D450" s="182"/>
      <c r="E450" s="182"/>
      <c r="F450" s="182"/>
      <c r="G450" s="182"/>
      <c r="H450" s="182"/>
      <c r="I450" s="182"/>
    </row>
    <row r="451" spans="1:9" x14ac:dyDescent="0.25">
      <c r="A451" s="182">
        <v>447</v>
      </c>
      <c r="B451" s="182"/>
      <c r="C451" s="182"/>
      <c r="D451" s="182"/>
      <c r="E451" s="182"/>
      <c r="F451" s="182"/>
      <c r="G451" s="182"/>
      <c r="H451" s="182"/>
      <c r="I451" s="182"/>
    </row>
    <row r="452" spans="1:9" x14ac:dyDescent="0.25">
      <c r="A452" s="182">
        <v>448</v>
      </c>
      <c r="B452" s="182"/>
      <c r="C452" s="182"/>
      <c r="D452" s="182"/>
      <c r="E452" s="182"/>
      <c r="F452" s="182"/>
      <c r="G452" s="182"/>
      <c r="H452" s="182"/>
      <c r="I452" s="182"/>
    </row>
    <row r="453" spans="1:9" x14ac:dyDescent="0.25">
      <c r="A453" s="182">
        <v>449</v>
      </c>
      <c r="B453" s="182"/>
      <c r="C453" s="182"/>
      <c r="D453" s="182"/>
      <c r="E453" s="182"/>
      <c r="F453" s="182"/>
      <c r="G453" s="182"/>
      <c r="H453" s="182"/>
      <c r="I453" s="182"/>
    </row>
    <row r="454" spans="1:9" x14ac:dyDescent="0.25">
      <c r="A454" s="182">
        <v>450</v>
      </c>
      <c r="B454" s="182"/>
      <c r="C454" s="182"/>
      <c r="D454" s="182"/>
      <c r="E454" s="182"/>
      <c r="F454" s="182"/>
      <c r="G454" s="182"/>
      <c r="H454" s="182"/>
      <c r="I454" s="182"/>
    </row>
    <row r="455" spans="1:9" x14ac:dyDescent="0.25">
      <c r="A455" s="182">
        <v>451</v>
      </c>
      <c r="B455" s="182"/>
      <c r="C455" s="182"/>
      <c r="D455" s="182"/>
      <c r="E455" s="182"/>
      <c r="F455" s="182"/>
      <c r="G455" s="182"/>
      <c r="H455" s="182"/>
      <c r="I455" s="182"/>
    </row>
    <row r="456" spans="1:9" x14ac:dyDescent="0.25">
      <c r="A456" s="182">
        <v>452</v>
      </c>
      <c r="B456" s="182"/>
      <c r="C456" s="182"/>
      <c r="D456" s="182"/>
      <c r="E456" s="182"/>
      <c r="F456" s="182"/>
      <c r="G456" s="182"/>
      <c r="H456" s="182"/>
      <c r="I456" s="182"/>
    </row>
    <row r="457" spans="1:9" x14ac:dyDescent="0.25">
      <c r="A457" s="182">
        <v>453</v>
      </c>
      <c r="B457" s="182"/>
      <c r="C457" s="182"/>
      <c r="D457" s="182"/>
      <c r="E457" s="182"/>
      <c r="F457" s="182"/>
      <c r="G457" s="182"/>
      <c r="H457" s="182"/>
      <c r="I457" s="182"/>
    </row>
    <row r="458" spans="1:9" x14ac:dyDescent="0.25">
      <c r="A458" s="182">
        <v>454</v>
      </c>
      <c r="B458" s="182"/>
      <c r="C458" s="182"/>
      <c r="D458" s="182"/>
      <c r="E458" s="182"/>
      <c r="F458" s="182"/>
      <c r="G458" s="182"/>
      <c r="H458" s="182"/>
      <c r="I458" s="182"/>
    </row>
    <row r="459" spans="1:9" x14ac:dyDescent="0.25">
      <c r="A459" s="182">
        <v>455</v>
      </c>
      <c r="B459" s="182"/>
      <c r="C459" s="182"/>
      <c r="D459" s="182"/>
      <c r="E459" s="182"/>
      <c r="F459" s="182"/>
      <c r="G459" s="182"/>
      <c r="H459" s="182"/>
      <c r="I459" s="182"/>
    </row>
    <row r="460" spans="1:9" x14ac:dyDescent="0.25">
      <c r="A460" s="182">
        <v>456</v>
      </c>
      <c r="B460" s="182"/>
      <c r="C460" s="182"/>
      <c r="D460" s="182"/>
      <c r="E460" s="182"/>
      <c r="F460" s="182"/>
      <c r="G460" s="182"/>
      <c r="H460" s="182"/>
      <c r="I460" s="182"/>
    </row>
    <row r="461" spans="1:9" x14ac:dyDescent="0.25">
      <c r="A461" s="182">
        <v>457</v>
      </c>
      <c r="B461" s="182"/>
      <c r="C461" s="182"/>
      <c r="D461" s="182"/>
      <c r="E461" s="182"/>
      <c r="F461" s="182"/>
      <c r="G461" s="182"/>
      <c r="H461" s="182"/>
      <c r="I461" s="182"/>
    </row>
    <row r="462" spans="1:9" x14ac:dyDescent="0.25">
      <c r="A462" s="182">
        <v>458</v>
      </c>
      <c r="B462" s="182"/>
      <c r="C462" s="182"/>
      <c r="D462" s="182"/>
      <c r="E462" s="182"/>
      <c r="F462" s="182"/>
      <c r="G462" s="182"/>
      <c r="H462" s="182"/>
      <c r="I462" s="182"/>
    </row>
    <row r="463" spans="1:9" x14ac:dyDescent="0.25">
      <c r="A463" s="182">
        <v>459</v>
      </c>
      <c r="B463" s="182"/>
      <c r="C463" s="182"/>
      <c r="D463" s="182"/>
      <c r="E463" s="182"/>
      <c r="F463" s="182"/>
      <c r="G463" s="182"/>
      <c r="H463" s="182"/>
      <c r="I463" s="182"/>
    </row>
    <row r="464" spans="1:9" x14ac:dyDescent="0.25">
      <c r="A464" s="182">
        <v>460</v>
      </c>
      <c r="B464" s="182"/>
      <c r="C464" s="182"/>
      <c r="D464" s="182"/>
      <c r="E464" s="182"/>
      <c r="F464" s="182"/>
      <c r="G464" s="182"/>
      <c r="H464" s="182"/>
      <c r="I464" s="182"/>
    </row>
    <row r="465" spans="1:9" x14ac:dyDescent="0.25">
      <c r="A465" s="182">
        <v>461</v>
      </c>
      <c r="B465" s="182"/>
      <c r="C465" s="182"/>
      <c r="D465" s="182"/>
      <c r="E465" s="182"/>
      <c r="F465" s="182"/>
      <c r="G465" s="182"/>
      <c r="H465" s="182"/>
      <c r="I465" s="182"/>
    </row>
    <row r="466" spans="1:9" x14ac:dyDescent="0.25">
      <c r="A466" s="182">
        <v>462</v>
      </c>
      <c r="B466" s="182"/>
      <c r="C466" s="182"/>
      <c r="D466" s="182"/>
      <c r="E466" s="182"/>
      <c r="F466" s="182"/>
      <c r="G466" s="182"/>
      <c r="H466" s="182"/>
      <c r="I466" s="182"/>
    </row>
    <row r="467" spans="1:9" x14ac:dyDescent="0.25">
      <c r="A467" s="182">
        <v>463</v>
      </c>
      <c r="B467" s="182"/>
      <c r="C467" s="182"/>
      <c r="D467" s="182"/>
      <c r="E467" s="182"/>
      <c r="F467" s="182"/>
      <c r="G467" s="182"/>
      <c r="H467" s="182"/>
      <c r="I467" s="182"/>
    </row>
    <row r="468" spans="1:9" x14ac:dyDescent="0.25">
      <c r="A468" s="182">
        <v>464</v>
      </c>
      <c r="B468" s="182"/>
      <c r="C468" s="182"/>
      <c r="D468" s="182"/>
      <c r="E468" s="182"/>
      <c r="F468" s="182"/>
      <c r="G468" s="182"/>
      <c r="H468" s="182"/>
      <c r="I468" s="182"/>
    </row>
    <row r="469" spans="1:9" x14ac:dyDescent="0.25">
      <c r="A469" s="182">
        <v>465</v>
      </c>
      <c r="B469" s="182"/>
      <c r="C469" s="182"/>
      <c r="D469" s="182"/>
      <c r="E469" s="182"/>
      <c r="F469" s="182"/>
      <c r="G469" s="182"/>
      <c r="H469" s="182"/>
      <c r="I469" s="182"/>
    </row>
    <row r="470" spans="1:9" x14ac:dyDescent="0.25">
      <c r="A470" s="182">
        <v>466</v>
      </c>
      <c r="B470" s="182"/>
      <c r="C470" s="182"/>
      <c r="D470" s="182"/>
      <c r="E470" s="182"/>
      <c r="F470" s="182"/>
      <c r="G470" s="182"/>
      <c r="H470" s="182"/>
      <c r="I470" s="182"/>
    </row>
    <row r="471" spans="1:9" x14ac:dyDescent="0.25">
      <c r="A471" s="182">
        <v>467</v>
      </c>
      <c r="B471" s="182"/>
      <c r="C471" s="182"/>
      <c r="D471" s="182"/>
      <c r="E471" s="182"/>
      <c r="F471" s="182"/>
      <c r="G471" s="182"/>
      <c r="H471" s="182"/>
      <c r="I471" s="182"/>
    </row>
    <row r="472" spans="1:9" x14ac:dyDescent="0.25">
      <c r="A472" s="182">
        <v>468</v>
      </c>
      <c r="B472" s="182"/>
      <c r="C472" s="182"/>
      <c r="D472" s="182"/>
      <c r="E472" s="182"/>
      <c r="F472" s="182"/>
      <c r="G472" s="182"/>
      <c r="H472" s="182"/>
      <c r="I472" s="182"/>
    </row>
    <row r="473" spans="1:9" x14ac:dyDescent="0.25">
      <c r="A473" s="182">
        <v>469</v>
      </c>
      <c r="B473" s="182"/>
      <c r="C473" s="182"/>
      <c r="D473" s="182"/>
      <c r="E473" s="182"/>
      <c r="F473" s="182"/>
      <c r="G473" s="182"/>
      <c r="H473" s="182"/>
      <c r="I473" s="182"/>
    </row>
    <row r="474" spans="1:9" x14ac:dyDescent="0.25">
      <c r="A474" s="182">
        <v>470</v>
      </c>
      <c r="B474" s="182"/>
      <c r="C474" s="182"/>
      <c r="D474" s="182"/>
      <c r="E474" s="182"/>
      <c r="F474" s="182"/>
      <c r="G474" s="182"/>
      <c r="H474" s="182"/>
      <c r="I474" s="182"/>
    </row>
    <row r="475" spans="1:9" x14ac:dyDescent="0.25">
      <c r="A475" s="182">
        <v>471</v>
      </c>
      <c r="B475" s="182"/>
      <c r="C475" s="182"/>
      <c r="D475" s="182"/>
      <c r="E475" s="182"/>
      <c r="F475" s="182"/>
      <c r="G475" s="182"/>
      <c r="H475" s="182"/>
      <c r="I475" s="182"/>
    </row>
    <row r="476" spans="1:9" x14ac:dyDescent="0.25">
      <c r="A476" s="182">
        <v>472</v>
      </c>
      <c r="B476" s="182"/>
      <c r="C476" s="182"/>
      <c r="D476" s="182"/>
      <c r="E476" s="182"/>
      <c r="F476" s="182"/>
      <c r="G476" s="182"/>
      <c r="H476" s="182"/>
      <c r="I476" s="182"/>
    </row>
    <row r="477" spans="1:9" x14ac:dyDescent="0.25">
      <c r="A477" s="182">
        <v>473</v>
      </c>
      <c r="B477" s="182"/>
      <c r="C477" s="182"/>
      <c r="D477" s="182"/>
      <c r="E477" s="182"/>
      <c r="F477" s="182"/>
      <c r="G477" s="182"/>
      <c r="H477" s="182"/>
      <c r="I477" s="182"/>
    </row>
    <row r="478" spans="1:9" x14ac:dyDescent="0.25">
      <c r="A478" s="182">
        <v>474</v>
      </c>
      <c r="B478" s="182"/>
      <c r="C478" s="182"/>
      <c r="D478" s="182"/>
      <c r="E478" s="182"/>
      <c r="F478" s="182"/>
      <c r="G478" s="182"/>
      <c r="H478" s="182"/>
      <c r="I478" s="182"/>
    </row>
    <row r="479" spans="1:9" x14ac:dyDescent="0.25">
      <c r="A479" s="182">
        <v>475</v>
      </c>
      <c r="B479" s="182"/>
      <c r="C479" s="182"/>
      <c r="D479" s="182"/>
      <c r="E479" s="182"/>
      <c r="F479" s="182"/>
      <c r="G479" s="182"/>
      <c r="H479" s="182"/>
      <c r="I479" s="182"/>
    </row>
    <row r="480" spans="1:9" x14ac:dyDescent="0.25">
      <c r="A480" s="182">
        <v>476</v>
      </c>
      <c r="B480" s="182"/>
      <c r="C480" s="182"/>
      <c r="D480" s="182"/>
      <c r="E480" s="182"/>
      <c r="F480" s="182"/>
      <c r="G480" s="182"/>
      <c r="H480" s="182"/>
      <c r="I480" s="182"/>
    </row>
    <row r="481" spans="1:9" x14ac:dyDescent="0.25">
      <c r="A481" s="182">
        <v>477</v>
      </c>
      <c r="B481" s="182"/>
      <c r="C481" s="182"/>
      <c r="D481" s="182"/>
      <c r="E481" s="182"/>
      <c r="F481" s="182"/>
      <c r="G481" s="182"/>
      <c r="H481" s="182"/>
      <c r="I481" s="182"/>
    </row>
    <row r="482" spans="1:9" x14ac:dyDescent="0.25">
      <c r="A482" s="182">
        <v>478</v>
      </c>
      <c r="B482" s="182"/>
      <c r="C482" s="182"/>
      <c r="D482" s="182"/>
      <c r="E482" s="182"/>
      <c r="F482" s="182"/>
      <c r="G482" s="182"/>
      <c r="H482" s="182"/>
      <c r="I482" s="182"/>
    </row>
    <row r="483" spans="1:9" x14ac:dyDescent="0.25">
      <c r="A483" s="182">
        <v>479</v>
      </c>
      <c r="B483" s="182"/>
      <c r="C483" s="182"/>
      <c r="D483" s="182"/>
      <c r="E483" s="182"/>
      <c r="F483" s="182"/>
      <c r="G483" s="182"/>
      <c r="H483" s="182"/>
      <c r="I483" s="182"/>
    </row>
    <row r="484" spans="1:9" x14ac:dyDescent="0.25">
      <c r="A484" s="182">
        <v>480</v>
      </c>
      <c r="B484" s="182"/>
      <c r="C484" s="182"/>
      <c r="D484" s="182"/>
      <c r="E484" s="182"/>
      <c r="F484" s="182"/>
      <c r="G484" s="182"/>
      <c r="H484" s="182"/>
      <c r="I484" s="182"/>
    </row>
    <row r="485" spans="1:9" x14ac:dyDescent="0.25">
      <c r="A485" s="182">
        <v>481</v>
      </c>
      <c r="B485" s="182"/>
      <c r="C485" s="182"/>
      <c r="D485" s="182"/>
      <c r="E485" s="182"/>
      <c r="F485" s="182"/>
      <c r="G485" s="182"/>
      <c r="H485" s="182"/>
      <c r="I485" s="182"/>
    </row>
    <row r="486" spans="1:9" x14ac:dyDescent="0.25">
      <c r="A486" s="182">
        <v>482</v>
      </c>
      <c r="B486" s="182"/>
      <c r="C486" s="182"/>
      <c r="D486" s="182"/>
      <c r="E486" s="182"/>
      <c r="F486" s="182"/>
      <c r="G486" s="182"/>
      <c r="H486" s="182"/>
      <c r="I486" s="182"/>
    </row>
    <row r="487" spans="1:9" x14ac:dyDescent="0.25">
      <c r="A487" s="182">
        <v>483</v>
      </c>
      <c r="B487" s="182"/>
      <c r="C487" s="182"/>
      <c r="D487" s="182"/>
      <c r="E487" s="182"/>
      <c r="F487" s="182"/>
      <c r="G487" s="182"/>
      <c r="H487" s="182"/>
      <c r="I487" s="182"/>
    </row>
    <row r="488" spans="1:9" x14ac:dyDescent="0.25">
      <c r="A488" s="182">
        <v>484</v>
      </c>
      <c r="B488" s="182"/>
      <c r="C488" s="182"/>
      <c r="D488" s="182"/>
      <c r="E488" s="182"/>
      <c r="F488" s="182"/>
      <c r="G488" s="182"/>
      <c r="H488" s="182"/>
      <c r="I488" s="182"/>
    </row>
    <row r="489" spans="1:9" x14ac:dyDescent="0.25">
      <c r="A489" s="182">
        <v>485</v>
      </c>
      <c r="B489" s="182"/>
      <c r="C489" s="182"/>
      <c r="D489" s="182"/>
      <c r="E489" s="182"/>
      <c r="F489" s="182"/>
      <c r="G489" s="182"/>
      <c r="H489" s="182"/>
      <c r="I489" s="182"/>
    </row>
    <row r="490" spans="1:9" x14ac:dyDescent="0.25">
      <c r="A490" s="182">
        <v>486</v>
      </c>
      <c r="B490" s="182"/>
      <c r="C490" s="182"/>
      <c r="D490" s="182"/>
      <c r="E490" s="182"/>
      <c r="F490" s="182"/>
      <c r="G490" s="182"/>
      <c r="H490" s="182"/>
      <c r="I490" s="182"/>
    </row>
    <row r="491" spans="1:9" x14ac:dyDescent="0.25">
      <c r="A491" s="182">
        <v>487</v>
      </c>
      <c r="B491" s="182"/>
      <c r="C491" s="182"/>
      <c r="D491" s="182"/>
      <c r="E491" s="182"/>
      <c r="F491" s="182"/>
      <c r="G491" s="182"/>
      <c r="H491" s="182"/>
      <c r="I491" s="182"/>
    </row>
    <row r="492" spans="1:9" x14ac:dyDescent="0.25">
      <c r="A492" s="182">
        <v>488</v>
      </c>
      <c r="B492" s="182"/>
      <c r="C492" s="182"/>
      <c r="D492" s="182"/>
      <c r="E492" s="182"/>
      <c r="F492" s="182"/>
      <c r="G492" s="182"/>
      <c r="H492" s="182"/>
      <c r="I492" s="182"/>
    </row>
    <row r="493" spans="1:9" x14ac:dyDescent="0.25">
      <c r="A493" s="182">
        <v>489</v>
      </c>
      <c r="B493" s="182"/>
      <c r="C493" s="182"/>
      <c r="D493" s="182"/>
      <c r="E493" s="182"/>
      <c r="F493" s="182"/>
      <c r="G493" s="182"/>
      <c r="H493" s="182"/>
      <c r="I493" s="182"/>
    </row>
    <row r="494" spans="1:9" x14ac:dyDescent="0.25">
      <c r="A494" s="182">
        <v>490</v>
      </c>
      <c r="B494" s="182"/>
      <c r="C494" s="182"/>
      <c r="D494" s="182"/>
      <c r="E494" s="182"/>
      <c r="F494" s="182"/>
      <c r="G494" s="182"/>
      <c r="H494" s="182"/>
      <c r="I494" s="182"/>
    </row>
    <row r="495" spans="1:9" x14ac:dyDescent="0.25">
      <c r="A495" s="182">
        <v>491</v>
      </c>
      <c r="B495" s="182"/>
      <c r="C495" s="182"/>
      <c r="D495" s="182"/>
      <c r="E495" s="182"/>
      <c r="F495" s="182"/>
      <c r="G495" s="182"/>
      <c r="H495" s="182"/>
      <c r="I495" s="182"/>
    </row>
    <row r="496" spans="1:9" x14ac:dyDescent="0.25">
      <c r="A496" s="182">
        <v>492</v>
      </c>
      <c r="B496" s="182"/>
      <c r="C496" s="182"/>
      <c r="D496" s="182"/>
      <c r="E496" s="182"/>
      <c r="F496" s="182"/>
      <c r="G496" s="182"/>
      <c r="H496" s="182"/>
      <c r="I496" s="182"/>
    </row>
    <row r="497" spans="1:9" x14ac:dyDescent="0.25">
      <c r="A497" s="182">
        <v>493</v>
      </c>
      <c r="B497" s="182"/>
      <c r="C497" s="182"/>
      <c r="D497" s="182"/>
      <c r="E497" s="182"/>
      <c r="F497" s="182"/>
      <c r="G497" s="182"/>
      <c r="H497" s="182"/>
      <c r="I497" s="182"/>
    </row>
    <row r="498" spans="1:9" x14ac:dyDescent="0.25">
      <c r="A498" s="182">
        <v>494</v>
      </c>
      <c r="B498" s="182"/>
      <c r="C498" s="182"/>
      <c r="D498" s="182"/>
      <c r="E498" s="182"/>
      <c r="F498" s="182"/>
      <c r="G498" s="182"/>
      <c r="H498" s="182"/>
      <c r="I498" s="182"/>
    </row>
    <row r="499" spans="1:9" x14ac:dyDescent="0.25">
      <c r="A499" s="182">
        <v>495</v>
      </c>
      <c r="B499" s="182"/>
      <c r="C499" s="182"/>
      <c r="D499" s="182"/>
      <c r="E499" s="182"/>
      <c r="F499" s="182"/>
      <c r="G499" s="182"/>
      <c r="H499" s="182"/>
      <c r="I499" s="182"/>
    </row>
    <row r="500" spans="1:9" x14ac:dyDescent="0.25">
      <c r="A500" s="182">
        <v>496</v>
      </c>
      <c r="B500" s="182"/>
      <c r="C500" s="182"/>
      <c r="D500" s="182"/>
      <c r="E500" s="182"/>
      <c r="F500" s="182"/>
      <c r="G500" s="182"/>
      <c r="H500" s="182"/>
      <c r="I500" s="182"/>
    </row>
    <row r="501" spans="1:9" x14ac:dyDescent="0.25">
      <c r="A501" s="182">
        <v>497</v>
      </c>
      <c r="B501" s="182"/>
      <c r="C501" s="182"/>
      <c r="D501" s="182"/>
      <c r="E501" s="182"/>
      <c r="F501" s="182"/>
      <c r="G501" s="182"/>
      <c r="H501" s="182"/>
      <c r="I501" s="182"/>
    </row>
    <row r="502" spans="1:9" x14ac:dyDescent="0.25">
      <c r="A502" s="182">
        <v>498</v>
      </c>
      <c r="B502" s="182"/>
      <c r="C502" s="182"/>
      <c r="D502" s="182"/>
      <c r="E502" s="182"/>
      <c r="F502" s="182"/>
      <c r="G502" s="182"/>
      <c r="H502" s="182"/>
      <c r="I502" s="182"/>
    </row>
    <row r="503" spans="1:9" x14ac:dyDescent="0.25">
      <c r="A503" s="182">
        <v>499</v>
      </c>
      <c r="B503" s="182"/>
      <c r="C503" s="182"/>
      <c r="D503" s="182"/>
      <c r="E503" s="182"/>
      <c r="F503" s="182"/>
      <c r="G503" s="182"/>
      <c r="H503" s="182"/>
      <c r="I503" s="182"/>
    </row>
    <row r="504" spans="1:9" x14ac:dyDescent="0.25">
      <c r="A504" s="182">
        <v>500</v>
      </c>
      <c r="B504" s="182"/>
      <c r="C504" s="182"/>
      <c r="D504" s="182"/>
      <c r="E504" s="182"/>
      <c r="F504" s="182"/>
      <c r="G504" s="182"/>
      <c r="H504" s="182"/>
      <c r="I504" s="182"/>
    </row>
    <row r="505" spans="1:9" x14ac:dyDescent="0.25">
      <c r="A505" s="182">
        <v>501</v>
      </c>
      <c r="B505" s="182"/>
      <c r="C505" s="182"/>
      <c r="D505" s="182"/>
      <c r="E505" s="182"/>
      <c r="F505" s="182"/>
      <c r="G505" s="182"/>
      <c r="H505" s="182"/>
      <c r="I505" s="182"/>
    </row>
    <row r="506" spans="1:9" x14ac:dyDescent="0.25">
      <c r="A506" s="182">
        <v>502</v>
      </c>
      <c r="B506" s="182"/>
      <c r="C506" s="182"/>
      <c r="D506" s="182"/>
      <c r="E506" s="182"/>
      <c r="F506" s="182"/>
      <c r="G506" s="182"/>
      <c r="H506" s="182"/>
      <c r="I506" s="182"/>
    </row>
    <row r="507" spans="1:9" x14ac:dyDescent="0.25">
      <c r="A507" s="182">
        <v>503</v>
      </c>
      <c r="B507" s="182"/>
      <c r="C507" s="182"/>
      <c r="D507" s="182"/>
      <c r="E507" s="182"/>
      <c r="F507" s="182"/>
      <c r="G507" s="182"/>
      <c r="H507" s="182"/>
      <c r="I507" s="182"/>
    </row>
    <row r="508" spans="1:9" x14ac:dyDescent="0.25">
      <c r="A508" s="182">
        <v>504</v>
      </c>
      <c r="B508" s="182"/>
      <c r="C508" s="182"/>
      <c r="D508" s="182"/>
      <c r="E508" s="182"/>
      <c r="F508" s="182"/>
      <c r="G508" s="182"/>
      <c r="H508" s="182"/>
      <c r="I508" s="182"/>
    </row>
    <row r="509" spans="1:9" x14ac:dyDescent="0.25">
      <c r="A509" s="182">
        <v>505</v>
      </c>
      <c r="B509" s="182"/>
      <c r="C509" s="182"/>
      <c r="D509" s="182"/>
      <c r="E509" s="182"/>
      <c r="F509" s="182"/>
      <c r="G509" s="182"/>
      <c r="H509" s="182"/>
      <c r="I509" s="182"/>
    </row>
    <row r="510" spans="1:9" x14ac:dyDescent="0.25">
      <c r="A510" s="182">
        <v>506</v>
      </c>
      <c r="B510" s="182"/>
      <c r="C510" s="182"/>
      <c r="D510" s="182"/>
      <c r="E510" s="182"/>
      <c r="F510" s="182"/>
      <c r="G510" s="182"/>
      <c r="H510" s="182"/>
      <c r="I510" s="182"/>
    </row>
    <row r="511" spans="1:9" x14ac:dyDescent="0.25">
      <c r="A511" s="182">
        <v>507</v>
      </c>
      <c r="B511" s="182"/>
      <c r="C511" s="182"/>
      <c r="D511" s="182"/>
      <c r="E511" s="182"/>
      <c r="F511" s="182"/>
      <c r="G511" s="182"/>
      <c r="H511" s="182"/>
      <c r="I511" s="182"/>
    </row>
    <row r="512" spans="1:9" x14ac:dyDescent="0.25">
      <c r="A512" s="182">
        <v>508</v>
      </c>
      <c r="B512" s="182"/>
      <c r="C512" s="182"/>
      <c r="D512" s="182"/>
      <c r="E512" s="182"/>
      <c r="F512" s="182"/>
      <c r="G512" s="182"/>
      <c r="H512" s="182"/>
      <c r="I512" s="182"/>
    </row>
    <row r="513" spans="1:9" x14ac:dyDescent="0.25">
      <c r="A513" s="182">
        <v>509</v>
      </c>
      <c r="B513" s="182"/>
      <c r="C513" s="182"/>
      <c r="D513" s="182"/>
      <c r="E513" s="182"/>
      <c r="F513" s="182"/>
      <c r="G513" s="182"/>
      <c r="H513" s="182"/>
      <c r="I513" s="182"/>
    </row>
    <row r="514" spans="1:9" x14ac:dyDescent="0.25">
      <c r="A514" s="182">
        <v>510</v>
      </c>
      <c r="B514" s="182"/>
      <c r="C514" s="182"/>
      <c r="D514" s="182"/>
      <c r="E514" s="182"/>
      <c r="F514" s="182"/>
      <c r="G514" s="182"/>
      <c r="H514" s="182"/>
      <c r="I514" s="182"/>
    </row>
    <row r="515" spans="1:9" x14ac:dyDescent="0.25">
      <c r="A515" s="182">
        <v>511</v>
      </c>
      <c r="B515" s="182"/>
      <c r="C515" s="182"/>
      <c r="D515" s="182"/>
      <c r="E515" s="182"/>
      <c r="F515" s="182"/>
      <c r="G515" s="182"/>
      <c r="H515" s="182"/>
      <c r="I515" s="182"/>
    </row>
    <row r="516" spans="1:9" x14ac:dyDescent="0.25">
      <c r="A516" s="182">
        <v>512</v>
      </c>
      <c r="B516" s="182"/>
      <c r="C516" s="182"/>
      <c r="D516" s="182"/>
      <c r="E516" s="182"/>
      <c r="F516" s="182"/>
      <c r="G516" s="182"/>
      <c r="H516" s="182"/>
      <c r="I516" s="182"/>
    </row>
    <row r="517" spans="1:9" x14ac:dyDescent="0.25">
      <c r="A517" s="182">
        <v>513</v>
      </c>
      <c r="B517" s="182"/>
      <c r="C517" s="182"/>
      <c r="D517" s="182"/>
      <c r="E517" s="182"/>
      <c r="F517" s="182"/>
      <c r="G517" s="182"/>
      <c r="H517" s="182"/>
      <c r="I517" s="182"/>
    </row>
    <row r="518" spans="1:9" x14ac:dyDescent="0.25">
      <c r="A518" s="182">
        <v>514</v>
      </c>
      <c r="B518" s="182"/>
      <c r="C518" s="182"/>
      <c r="D518" s="182"/>
      <c r="E518" s="182"/>
      <c r="F518" s="182"/>
      <c r="G518" s="182"/>
      <c r="H518" s="182"/>
      <c r="I518" s="182"/>
    </row>
    <row r="519" spans="1:9" x14ac:dyDescent="0.25">
      <c r="A519" s="182">
        <v>515</v>
      </c>
      <c r="B519" s="182"/>
      <c r="C519" s="182"/>
      <c r="D519" s="182"/>
      <c r="E519" s="182"/>
      <c r="F519" s="182"/>
      <c r="G519" s="182"/>
      <c r="H519" s="182"/>
      <c r="I519" s="182"/>
    </row>
    <row r="520" spans="1:9" x14ac:dyDescent="0.25">
      <c r="A520" s="182">
        <v>516</v>
      </c>
      <c r="B520" s="182"/>
      <c r="C520" s="182"/>
      <c r="D520" s="182"/>
      <c r="E520" s="182"/>
      <c r="F520" s="182"/>
      <c r="G520" s="182"/>
      <c r="H520" s="182"/>
      <c r="I520" s="182"/>
    </row>
    <row r="521" spans="1:9" x14ac:dyDescent="0.25">
      <c r="A521" s="182">
        <v>517</v>
      </c>
      <c r="B521" s="182"/>
      <c r="C521" s="182"/>
      <c r="D521" s="182"/>
      <c r="E521" s="182"/>
      <c r="F521" s="182"/>
      <c r="G521" s="182"/>
      <c r="H521" s="182"/>
      <c r="I521" s="182"/>
    </row>
    <row r="522" spans="1:9" x14ac:dyDescent="0.25">
      <c r="A522" s="182">
        <v>518</v>
      </c>
      <c r="B522" s="182"/>
      <c r="C522" s="182"/>
      <c r="D522" s="182"/>
      <c r="E522" s="182"/>
      <c r="F522" s="182"/>
      <c r="G522" s="182"/>
      <c r="H522" s="182"/>
      <c r="I522" s="182"/>
    </row>
    <row r="523" spans="1:9" x14ac:dyDescent="0.25">
      <c r="A523" s="182">
        <v>519</v>
      </c>
      <c r="B523" s="182"/>
      <c r="C523" s="182"/>
      <c r="D523" s="182"/>
      <c r="E523" s="182"/>
      <c r="F523" s="182"/>
      <c r="G523" s="182"/>
      <c r="H523" s="182"/>
      <c r="I523" s="182"/>
    </row>
    <row r="524" spans="1:9" x14ac:dyDescent="0.25">
      <c r="A524" s="182">
        <v>520</v>
      </c>
      <c r="B524" s="182"/>
      <c r="C524" s="182"/>
      <c r="D524" s="182"/>
      <c r="E524" s="182"/>
      <c r="F524" s="182"/>
      <c r="G524" s="182"/>
      <c r="H524" s="182"/>
      <c r="I524" s="182"/>
    </row>
    <row r="525" spans="1:9" x14ac:dyDescent="0.25">
      <c r="A525" s="182">
        <v>521</v>
      </c>
      <c r="B525" s="182"/>
      <c r="C525" s="182"/>
      <c r="D525" s="182"/>
      <c r="E525" s="182"/>
      <c r="F525" s="182"/>
      <c r="G525" s="182"/>
      <c r="H525" s="182"/>
      <c r="I525" s="182"/>
    </row>
    <row r="526" spans="1:9" x14ac:dyDescent="0.25">
      <c r="A526" s="182">
        <v>522</v>
      </c>
      <c r="B526" s="182"/>
      <c r="C526" s="182"/>
      <c r="D526" s="182"/>
      <c r="E526" s="182"/>
      <c r="F526" s="182"/>
      <c r="G526" s="182"/>
      <c r="H526" s="182"/>
      <c r="I526" s="182"/>
    </row>
    <row r="527" spans="1:9" x14ac:dyDescent="0.25">
      <c r="A527" s="182">
        <v>523</v>
      </c>
      <c r="B527" s="182"/>
      <c r="C527" s="182"/>
      <c r="D527" s="182"/>
      <c r="E527" s="182"/>
      <c r="F527" s="182"/>
      <c r="G527" s="182"/>
      <c r="H527" s="182"/>
      <c r="I527" s="182"/>
    </row>
    <row r="528" spans="1:9" x14ac:dyDescent="0.25">
      <c r="A528" s="182">
        <v>524</v>
      </c>
      <c r="B528" s="182"/>
      <c r="C528" s="182"/>
      <c r="D528" s="182"/>
      <c r="E528" s="182"/>
      <c r="F528" s="182"/>
      <c r="G528" s="182"/>
      <c r="H528" s="182"/>
      <c r="I528" s="182"/>
    </row>
    <row r="529" spans="1:9" x14ac:dyDescent="0.25">
      <c r="A529" s="182">
        <v>525</v>
      </c>
      <c r="B529" s="182"/>
      <c r="C529" s="182"/>
      <c r="D529" s="182"/>
      <c r="E529" s="182"/>
      <c r="F529" s="182"/>
      <c r="G529" s="182"/>
      <c r="H529" s="182"/>
      <c r="I529" s="182"/>
    </row>
    <row r="530" spans="1:9" x14ac:dyDescent="0.25">
      <c r="A530" s="182">
        <v>526</v>
      </c>
      <c r="B530" s="182"/>
      <c r="C530" s="182"/>
      <c r="D530" s="182"/>
      <c r="E530" s="182"/>
      <c r="F530" s="182"/>
      <c r="G530" s="182"/>
      <c r="H530" s="182"/>
      <c r="I530" s="182"/>
    </row>
    <row r="531" spans="1:9" x14ac:dyDescent="0.25">
      <c r="A531" s="182">
        <v>527</v>
      </c>
      <c r="B531" s="182"/>
      <c r="C531" s="182"/>
      <c r="D531" s="182"/>
      <c r="E531" s="182"/>
      <c r="F531" s="182"/>
      <c r="G531" s="182"/>
      <c r="H531" s="182"/>
      <c r="I531" s="182"/>
    </row>
    <row r="532" spans="1:9" x14ac:dyDescent="0.25">
      <c r="A532" s="182">
        <v>528</v>
      </c>
      <c r="B532" s="182"/>
      <c r="C532" s="182"/>
      <c r="D532" s="182"/>
      <c r="E532" s="182"/>
      <c r="F532" s="182"/>
      <c r="G532" s="182"/>
      <c r="H532" s="182"/>
      <c r="I532" s="182"/>
    </row>
    <row r="533" spans="1:9" x14ac:dyDescent="0.25">
      <c r="A533" s="182">
        <v>529</v>
      </c>
      <c r="B533" s="182"/>
      <c r="C533" s="182"/>
      <c r="D533" s="182"/>
      <c r="E533" s="182"/>
      <c r="F533" s="182"/>
      <c r="G533" s="182"/>
      <c r="H533" s="182"/>
      <c r="I533" s="182"/>
    </row>
    <row r="534" spans="1:9" x14ac:dyDescent="0.25">
      <c r="A534" s="182">
        <v>530</v>
      </c>
      <c r="B534" s="182"/>
      <c r="C534" s="182"/>
      <c r="D534" s="182"/>
      <c r="E534" s="182"/>
      <c r="F534" s="182"/>
      <c r="G534" s="182"/>
      <c r="H534" s="182"/>
      <c r="I534" s="182"/>
    </row>
    <row r="535" spans="1:9" x14ac:dyDescent="0.25">
      <c r="A535" s="182">
        <v>531</v>
      </c>
      <c r="B535" s="182"/>
      <c r="C535" s="182"/>
      <c r="D535" s="182"/>
      <c r="E535" s="182"/>
      <c r="F535" s="182"/>
      <c r="G535" s="182"/>
      <c r="H535" s="182"/>
      <c r="I535" s="182"/>
    </row>
    <row r="536" spans="1:9" x14ac:dyDescent="0.25">
      <c r="A536" s="182">
        <v>532</v>
      </c>
      <c r="B536" s="182"/>
      <c r="C536" s="182"/>
      <c r="D536" s="182"/>
      <c r="E536" s="182"/>
      <c r="F536" s="182"/>
      <c r="G536" s="182"/>
      <c r="H536" s="182"/>
      <c r="I536" s="182"/>
    </row>
    <row r="537" spans="1:9" x14ac:dyDescent="0.25">
      <c r="A537" s="182">
        <v>533</v>
      </c>
      <c r="B537" s="182"/>
      <c r="C537" s="182"/>
      <c r="D537" s="182"/>
      <c r="E537" s="182"/>
      <c r="F537" s="182"/>
      <c r="G537" s="182"/>
      <c r="H537" s="182"/>
      <c r="I537" s="182"/>
    </row>
    <row r="538" spans="1:9" x14ac:dyDescent="0.25">
      <c r="A538" s="182">
        <v>534</v>
      </c>
      <c r="B538" s="182"/>
      <c r="C538" s="182"/>
      <c r="D538" s="182"/>
      <c r="E538" s="182"/>
      <c r="F538" s="182"/>
      <c r="G538" s="182"/>
      <c r="H538" s="182"/>
      <c r="I538" s="182"/>
    </row>
    <row r="539" spans="1:9" x14ac:dyDescent="0.25">
      <c r="A539" s="182">
        <v>535</v>
      </c>
      <c r="B539" s="182"/>
      <c r="C539" s="182"/>
      <c r="D539" s="182"/>
      <c r="E539" s="182"/>
      <c r="F539" s="182"/>
      <c r="G539" s="182"/>
      <c r="H539" s="182"/>
      <c r="I539" s="182"/>
    </row>
    <row r="540" spans="1:9" x14ac:dyDescent="0.25">
      <c r="A540" s="182">
        <v>536</v>
      </c>
      <c r="B540" s="182"/>
      <c r="C540" s="182"/>
      <c r="D540" s="182"/>
      <c r="E540" s="182"/>
      <c r="F540" s="182"/>
      <c r="G540" s="182"/>
      <c r="H540" s="182"/>
      <c r="I540" s="182"/>
    </row>
    <row r="541" spans="1:9" x14ac:dyDescent="0.25">
      <c r="A541" s="182">
        <v>537</v>
      </c>
      <c r="B541" s="182"/>
      <c r="C541" s="182"/>
      <c r="D541" s="182"/>
      <c r="E541" s="182"/>
      <c r="F541" s="182"/>
      <c r="G541" s="182"/>
      <c r="H541" s="182"/>
      <c r="I541" s="182"/>
    </row>
    <row r="542" spans="1:9" x14ac:dyDescent="0.25">
      <c r="A542" s="182">
        <v>538</v>
      </c>
      <c r="B542" s="182"/>
      <c r="C542" s="182"/>
      <c r="D542" s="182"/>
      <c r="E542" s="182"/>
      <c r="F542" s="182"/>
      <c r="G542" s="182"/>
      <c r="H542" s="182"/>
      <c r="I542" s="182"/>
    </row>
    <row r="543" spans="1:9" x14ac:dyDescent="0.25">
      <c r="A543" s="182">
        <v>539</v>
      </c>
      <c r="B543" s="182"/>
      <c r="C543" s="182"/>
      <c r="D543" s="182"/>
      <c r="E543" s="182"/>
      <c r="F543" s="182"/>
      <c r="G543" s="182"/>
      <c r="H543" s="182"/>
      <c r="I543" s="182"/>
    </row>
    <row r="544" spans="1:9" x14ac:dyDescent="0.25">
      <c r="A544" s="182">
        <v>540</v>
      </c>
      <c r="B544" s="182"/>
      <c r="C544" s="182"/>
      <c r="D544" s="182"/>
      <c r="E544" s="182"/>
      <c r="F544" s="182"/>
      <c r="G544" s="182"/>
      <c r="H544" s="182"/>
      <c r="I544" s="182"/>
    </row>
    <row r="545" spans="1:9" x14ac:dyDescent="0.25">
      <c r="A545" s="182">
        <v>541</v>
      </c>
      <c r="B545" s="182"/>
      <c r="C545" s="182"/>
      <c r="D545" s="182"/>
      <c r="E545" s="182"/>
      <c r="F545" s="182"/>
      <c r="G545" s="182"/>
      <c r="H545" s="182"/>
      <c r="I545" s="182"/>
    </row>
    <row r="546" spans="1:9" x14ac:dyDescent="0.25">
      <c r="A546" s="182">
        <v>542</v>
      </c>
      <c r="B546" s="182"/>
      <c r="C546" s="182"/>
      <c r="D546" s="182"/>
      <c r="E546" s="182"/>
      <c r="F546" s="182"/>
      <c r="G546" s="182"/>
      <c r="H546" s="182"/>
      <c r="I546" s="182"/>
    </row>
    <row r="547" spans="1:9" x14ac:dyDescent="0.25">
      <c r="A547" s="182">
        <v>543</v>
      </c>
      <c r="B547" s="182"/>
      <c r="C547" s="182"/>
      <c r="D547" s="182"/>
      <c r="E547" s="182"/>
      <c r="F547" s="182"/>
      <c r="G547" s="182"/>
      <c r="H547" s="182"/>
      <c r="I547" s="182"/>
    </row>
    <row r="548" spans="1:9" x14ac:dyDescent="0.25">
      <c r="A548" s="182">
        <v>544</v>
      </c>
      <c r="B548" s="182"/>
      <c r="C548" s="182"/>
      <c r="D548" s="182"/>
      <c r="E548" s="182"/>
      <c r="F548" s="182"/>
      <c r="G548" s="182"/>
      <c r="H548" s="182"/>
      <c r="I548" s="182"/>
    </row>
    <row r="549" spans="1:9" x14ac:dyDescent="0.25">
      <c r="A549" s="182">
        <v>545</v>
      </c>
      <c r="B549" s="182"/>
      <c r="C549" s="182"/>
      <c r="D549" s="182"/>
      <c r="E549" s="182"/>
      <c r="F549" s="182"/>
      <c r="G549" s="182"/>
      <c r="H549" s="182"/>
      <c r="I549" s="182"/>
    </row>
    <row r="550" spans="1:9" x14ac:dyDescent="0.25">
      <c r="A550" s="182">
        <v>546</v>
      </c>
      <c r="B550" s="182"/>
      <c r="C550" s="182"/>
      <c r="D550" s="182"/>
      <c r="E550" s="182"/>
      <c r="F550" s="182"/>
      <c r="G550" s="182"/>
      <c r="H550" s="182"/>
      <c r="I550" s="182"/>
    </row>
    <row r="551" spans="1:9" x14ac:dyDescent="0.25">
      <c r="A551" s="182">
        <v>547</v>
      </c>
      <c r="B551" s="182"/>
      <c r="C551" s="182"/>
      <c r="D551" s="182"/>
      <c r="E551" s="182"/>
      <c r="F551" s="182"/>
      <c r="G551" s="182"/>
      <c r="H551" s="182"/>
      <c r="I551" s="182"/>
    </row>
    <row r="552" spans="1:9" x14ac:dyDescent="0.25">
      <c r="A552" s="182">
        <v>548</v>
      </c>
      <c r="B552" s="182"/>
      <c r="C552" s="182"/>
      <c r="D552" s="182"/>
      <c r="E552" s="182"/>
      <c r="F552" s="182"/>
      <c r="G552" s="182"/>
      <c r="H552" s="182"/>
      <c r="I552" s="182"/>
    </row>
    <row r="553" spans="1:9" x14ac:dyDescent="0.25">
      <c r="A553" s="182">
        <v>549</v>
      </c>
      <c r="B553" s="182"/>
      <c r="C553" s="182"/>
      <c r="D553" s="182"/>
      <c r="E553" s="182"/>
      <c r="F553" s="182"/>
      <c r="G553" s="182"/>
      <c r="H553" s="182"/>
      <c r="I553" s="182"/>
    </row>
    <row r="554" spans="1:9" x14ac:dyDescent="0.25">
      <c r="A554" s="182">
        <v>550</v>
      </c>
      <c r="B554" s="182"/>
      <c r="C554" s="182"/>
      <c r="D554" s="182"/>
      <c r="E554" s="182"/>
      <c r="F554" s="182"/>
      <c r="G554" s="182"/>
      <c r="H554" s="182"/>
      <c r="I554" s="182"/>
    </row>
    <row r="555" spans="1:9" x14ac:dyDescent="0.25">
      <c r="A555" s="182">
        <v>551</v>
      </c>
      <c r="B555" s="182"/>
      <c r="C555" s="182"/>
      <c r="D555" s="182"/>
      <c r="E555" s="182"/>
      <c r="F555" s="182"/>
      <c r="G555" s="182"/>
      <c r="H555" s="182"/>
      <c r="I555" s="182"/>
    </row>
    <row r="556" spans="1:9" x14ac:dyDescent="0.25">
      <c r="A556" s="182">
        <v>552</v>
      </c>
      <c r="B556" s="182"/>
      <c r="C556" s="182"/>
      <c r="D556" s="182"/>
      <c r="E556" s="182"/>
      <c r="F556" s="182"/>
      <c r="G556" s="182"/>
      <c r="H556" s="182"/>
      <c r="I556" s="182"/>
    </row>
    <row r="557" spans="1:9" x14ac:dyDescent="0.25">
      <c r="A557" s="182">
        <v>553</v>
      </c>
      <c r="B557" s="182"/>
      <c r="C557" s="182"/>
      <c r="D557" s="182"/>
      <c r="E557" s="182"/>
      <c r="F557" s="182"/>
      <c r="G557" s="182"/>
      <c r="H557" s="182"/>
      <c r="I557" s="182"/>
    </row>
    <row r="558" spans="1:9" x14ac:dyDescent="0.25">
      <c r="A558" s="182">
        <v>554</v>
      </c>
      <c r="B558" s="182"/>
      <c r="C558" s="182"/>
      <c r="D558" s="182"/>
      <c r="E558" s="182"/>
      <c r="F558" s="182"/>
      <c r="G558" s="182"/>
      <c r="H558" s="182"/>
      <c r="I558" s="182"/>
    </row>
    <row r="559" spans="1:9" x14ac:dyDescent="0.25">
      <c r="A559" s="182">
        <v>555</v>
      </c>
      <c r="B559" s="182"/>
      <c r="C559" s="182"/>
      <c r="D559" s="182"/>
      <c r="E559" s="182"/>
      <c r="F559" s="182"/>
      <c r="G559" s="182"/>
      <c r="H559" s="182"/>
      <c r="I559" s="182"/>
    </row>
    <row r="560" spans="1:9" x14ac:dyDescent="0.25">
      <c r="A560" s="182">
        <v>556</v>
      </c>
      <c r="B560" s="182"/>
      <c r="C560" s="182"/>
      <c r="D560" s="182"/>
      <c r="E560" s="182"/>
      <c r="F560" s="182"/>
      <c r="G560" s="182"/>
      <c r="H560" s="182"/>
      <c r="I560" s="182"/>
    </row>
    <row r="561" spans="1:9" x14ac:dyDescent="0.25">
      <c r="A561" s="182">
        <v>557</v>
      </c>
      <c r="B561" s="182"/>
      <c r="C561" s="182"/>
      <c r="D561" s="182"/>
      <c r="E561" s="182"/>
      <c r="F561" s="182"/>
      <c r="G561" s="182"/>
      <c r="H561" s="182"/>
      <c r="I561" s="182"/>
    </row>
    <row r="562" spans="1:9" x14ac:dyDescent="0.25">
      <c r="A562" s="182">
        <v>558</v>
      </c>
      <c r="B562" s="182"/>
      <c r="C562" s="182"/>
      <c r="D562" s="182"/>
      <c r="E562" s="182"/>
      <c r="F562" s="182"/>
      <c r="G562" s="182"/>
      <c r="H562" s="182"/>
      <c r="I562" s="182"/>
    </row>
    <row r="563" spans="1:9" x14ac:dyDescent="0.25">
      <c r="A563" s="182">
        <v>559</v>
      </c>
      <c r="B563" s="182"/>
      <c r="C563" s="182"/>
      <c r="D563" s="182"/>
      <c r="E563" s="182"/>
      <c r="F563" s="182"/>
      <c r="G563" s="182"/>
      <c r="H563" s="182"/>
      <c r="I563" s="182"/>
    </row>
    <row r="564" spans="1:9" x14ac:dyDescent="0.25">
      <c r="A564" s="182">
        <v>560</v>
      </c>
      <c r="B564" s="182"/>
      <c r="C564" s="182"/>
      <c r="D564" s="182"/>
      <c r="E564" s="182"/>
      <c r="F564" s="182"/>
      <c r="G564" s="182"/>
      <c r="H564" s="182"/>
      <c r="I564" s="182"/>
    </row>
    <row r="565" spans="1:9" x14ac:dyDescent="0.25">
      <c r="A565" s="182">
        <v>561</v>
      </c>
      <c r="B565" s="182"/>
      <c r="C565" s="182"/>
      <c r="D565" s="182"/>
      <c r="E565" s="182"/>
      <c r="F565" s="182"/>
      <c r="G565" s="182"/>
      <c r="H565" s="182"/>
      <c r="I565" s="182"/>
    </row>
    <row r="566" spans="1:9" x14ac:dyDescent="0.25">
      <c r="A566" s="182">
        <v>562</v>
      </c>
      <c r="B566" s="182"/>
      <c r="C566" s="182"/>
      <c r="D566" s="182"/>
      <c r="E566" s="182"/>
      <c r="F566" s="182"/>
      <c r="G566" s="182"/>
      <c r="H566" s="182"/>
      <c r="I566" s="182"/>
    </row>
    <row r="567" spans="1:9" x14ac:dyDescent="0.25">
      <c r="A567" s="182">
        <v>563</v>
      </c>
      <c r="B567" s="182"/>
      <c r="C567" s="182"/>
      <c r="D567" s="182"/>
      <c r="E567" s="182"/>
      <c r="F567" s="182"/>
      <c r="G567" s="182"/>
      <c r="H567" s="182"/>
      <c r="I567" s="182"/>
    </row>
    <row r="568" spans="1:9" x14ac:dyDescent="0.25">
      <c r="A568" s="182">
        <v>564</v>
      </c>
      <c r="B568" s="182"/>
      <c r="C568" s="182"/>
      <c r="D568" s="182"/>
      <c r="E568" s="182"/>
      <c r="F568" s="182"/>
      <c r="G568" s="182"/>
      <c r="H568" s="182"/>
      <c r="I568" s="182"/>
    </row>
    <row r="569" spans="1:9" x14ac:dyDescent="0.25">
      <c r="A569" s="182">
        <v>565</v>
      </c>
      <c r="B569" s="182"/>
      <c r="C569" s="182"/>
      <c r="D569" s="182"/>
      <c r="E569" s="182"/>
      <c r="F569" s="182"/>
      <c r="G569" s="182"/>
      <c r="H569" s="182"/>
      <c r="I569" s="182"/>
    </row>
    <row r="570" spans="1:9" x14ac:dyDescent="0.25">
      <c r="A570" s="182">
        <v>566</v>
      </c>
      <c r="B570" s="182"/>
      <c r="C570" s="182"/>
      <c r="D570" s="182"/>
      <c r="E570" s="182"/>
      <c r="F570" s="182"/>
      <c r="G570" s="182"/>
      <c r="H570" s="182"/>
      <c r="I570" s="182"/>
    </row>
    <row r="571" spans="1:9" x14ac:dyDescent="0.25">
      <c r="A571" s="182">
        <v>567</v>
      </c>
      <c r="B571" s="182"/>
      <c r="C571" s="182"/>
      <c r="D571" s="182"/>
      <c r="E571" s="182"/>
      <c r="F571" s="182"/>
      <c r="G571" s="182"/>
      <c r="H571" s="182"/>
      <c r="I571" s="182"/>
    </row>
    <row r="572" spans="1:9" x14ac:dyDescent="0.25">
      <c r="A572" s="182">
        <v>568</v>
      </c>
      <c r="B572" s="182"/>
      <c r="C572" s="182"/>
      <c r="D572" s="182"/>
      <c r="E572" s="182"/>
      <c r="F572" s="182"/>
      <c r="G572" s="182"/>
      <c r="H572" s="182"/>
      <c r="I572" s="182"/>
    </row>
    <row r="573" spans="1:9" x14ac:dyDescent="0.25">
      <c r="A573" s="182">
        <v>569</v>
      </c>
      <c r="B573" s="182"/>
      <c r="C573" s="182"/>
      <c r="D573" s="182"/>
      <c r="E573" s="182"/>
      <c r="F573" s="182"/>
      <c r="G573" s="182"/>
      <c r="H573" s="182"/>
      <c r="I573" s="182"/>
    </row>
    <row r="574" spans="1:9" x14ac:dyDescent="0.25">
      <c r="A574" s="182">
        <v>570</v>
      </c>
      <c r="B574" s="182"/>
      <c r="C574" s="182"/>
      <c r="D574" s="182"/>
      <c r="E574" s="182"/>
      <c r="F574" s="182"/>
      <c r="G574" s="182"/>
      <c r="H574" s="182"/>
      <c r="I574" s="182"/>
    </row>
    <row r="575" spans="1:9" x14ac:dyDescent="0.25">
      <c r="A575" s="182">
        <v>571</v>
      </c>
      <c r="B575" s="182"/>
      <c r="C575" s="182"/>
      <c r="D575" s="182"/>
      <c r="E575" s="182"/>
      <c r="F575" s="182"/>
      <c r="G575" s="182"/>
      <c r="H575" s="182"/>
      <c r="I575" s="182"/>
    </row>
    <row r="576" spans="1:9" x14ac:dyDescent="0.25">
      <c r="A576" s="182">
        <v>572</v>
      </c>
      <c r="B576" s="182"/>
      <c r="C576" s="182"/>
      <c r="D576" s="182"/>
      <c r="E576" s="182"/>
      <c r="F576" s="182"/>
      <c r="G576" s="182"/>
      <c r="H576" s="182"/>
      <c r="I576" s="182"/>
    </row>
    <row r="577" spans="1:9" x14ac:dyDescent="0.25">
      <c r="A577" s="182">
        <v>573</v>
      </c>
      <c r="B577" s="182"/>
      <c r="C577" s="182"/>
      <c r="D577" s="182"/>
      <c r="E577" s="182"/>
      <c r="F577" s="182"/>
      <c r="G577" s="182"/>
      <c r="H577" s="182"/>
      <c r="I577" s="182"/>
    </row>
    <row r="578" spans="1:9" x14ac:dyDescent="0.25">
      <c r="A578" s="182">
        <v>574</v>
      </c>
      <c r="B578" s="182"/>
      <c r="C578" s="182"/>
      <c r="D578" s="182"/>
      <c r="E578" s="182"/>
      <c r="F578" s="182"/>
      <c r="G578" s="182"/>
      <c r="H578" s="182"/>
      <c r="I578" s="182"/>
    </row>
    <row r="579" spans="1:9" x14ac:dyDescent="0.25">
      <c r="A579" s="182">
        <v>575</v>
      </c>
      <c r="B579" s="182"/>
      <c r="C579" s="182"/>
      <c r="D579" s="182"/>
      <c r="E579" s="182"/>
      <c r="F579" s="182"/>
      <c r="G579" s="182"/>
      <c r="H579" s="182"/>
      <c r="I579" s="182"/>
    </row>
    <row r="580" spans="1:9" x14ac:dyDescent="0.25">
      <c r="A580" s="182">
        <v>576</v>
      </c>
      <c r="B580" s="182"/>
      <c r="C580" s="182"/>
      <c r="D580" s="182"/>
      <c r="E580" s="182"/>
      <c r="F580" s="182"/>
      <c r="G580" s="182"/>
      <c r="H580" s="182"/>
      <c r="I580" s="182"/>
    </row>
    <row r="581" spans="1:9" x14ac:dyDescent="0.25">
      <c r="A581" s="182">
        <v>577</v>
      </c>
      <c r="B581" s="182"/>
      <c r="C581" s="182"/>
      <c r="D581" s="182"/>
      <c r="E581" s="182"/>
      <c r="F581" s="182"/>
      <c r="G581" s="182"/>
      <c r="H581" s="182"/>
      <c r="I581" s="182"/>
    </row>
    <row r="582" spans="1:9" x14ac:dyDescent="0.25">
      <c r="A582" s="182">
        <v>578</v>
      </c>
      <c r="B582" s="182"/>
      <c r="C582" s="182"/>
      <c r="D582" s="182"/>
      <c r="E582" s="182"/>
      <c r="F582" s="182"/>
      <c r="G582" s="182"/>
      <c r="H582" s="182"/>
      <c r="I582" s="182"/>
    </row>
    <row r="583" spans="1:9" x14ac:dyDescent="0.25">
      <c r="A583" s="182">
        <v>579</v>
      </c>
      <c r="B583" s="182"/>
      <c r="C583" s="182"/>
      <c r="D583" s="182"/>
      <c r="E583" s="182"/>
      <c r="F583" s="182"/>
      <c r="G583" s="182"/>
      <c r="H583" s="182"/>
      <c r="I583" s="182"/>
    </row>
    <row r="584" spans="1:9" x14ac:dyDescent="0.25">
      <c r="A584" s="182">
        <v>580</v>
      </c>
      <c r="B584" s="182"/>
      <c r="C584" s="182"/>
      <c r="D584" s="182"/>
      <c r="E584" s="182"/>
      <c r="F584" s="182"/>
      <c r="G584" s="182"/>
      <c r="H584" s="182"/>
      <c r="I584" s="182"/>
    </row>
    <row r="585" spans="1:9" x14ac:dyDescent="0.25">
      <c r="A585" s="182">
        <v>581</v>
      </c>
      <c r="B585" s="182"/>
      <c r="C585" s="182"/>
      <c r="D585" s="182"/>
      <c r="E585" s="182"/>
      <c r="F585" s="182"/>
      <c r="G585" s="182"/>
      <c r="H585" s="182"/>
      <c r="I585" s="182"/>
    </row>
    <row r="586" spans="1:9" x14ac:dyDescent="0.25">
      <c r="A586" s="182">
        <v>582</v>
      </c>
      <c r="B586" s="182"/>
      <c r="C586" s="182"/>
      <c r="D586" s="182"/>
      <c r="E586" s="182"/>
      <c r="F586" s="182"/>
      <c r="G586" s="182"/>
      <c r="H586" s="182"/>
      <c r="I586" s="182"/>
    </row>
    <row r="587" spans="1:9" x14ac:dyDescent="0.25">
      <c r="A587" s="182">
        <v>583</v>
      </c>
      <c r="B587" s="182"/>
      <c r="C587" s="182"/>
      <c r="D587" s="182"/>
      <c r="E587" s="182"/>
      <c r="F587" s="182"/>
      <c r="G587" s="182"/>
      <c r="H587" s="182"/>
      <c r="I587" s="182"/>
    </row>
    <row r="588" spans="1:9" x14ac:dyDescent="0.25">
      <c r="A588" s="182">
        <v>584</v>
      </c>
      <c r="B588" s="182"/>
      <c r="C588" s="182"/>
      <c r="D588" s="182"/>
      <c r="E588" s="182"/>
      <c r="F588" s="182"/>
      <c r="G588" s="182"/>
      <c r="H588" s="182"/>
      <c r="I588" s="182"/>
    </row>
    <row r="589" spans="1:9" x14ac:dyDescent="0.25">
      <c r="A589" s="182">
        <v>585</v>
      </c>
      <c r="B589" s="182"/>
      <c r="C589" s="182"/>
      <c r="D589" s="182"/>
      <c r="E589" s="182"/>
      <c r="F589" s="182"/>
      <c r="G589" s="182"/>
      <c r="H589" s="182"/>
      <c r="I589" s="182"/>
    </row>
    <row r="590" spans="1:9" x14ac:dyDescent="0.25">
      <c r="A590" s="182">
        <v>586</v>
      </c>
      <c r="B590" s="182"/>
      <c r="C590" s="182"/>
      <c r="D590" s="182"/>
      <c r="E590" s="182"/>
      <c r="F590" s="182"/>
      <c r="G590" s="182"/>
      <c r="H590" s="182"/>
      <c r="I590" s="182"/>
    </row>
    <row r="591" spans="1:9" x14ac:dyDescent="0.25">
      <c r="A591" s="182">
        <v>587</v>
      </c>
      <c r="B591" s="182"/>
      <c r="C591" s="182"/>
      <c r="D591" s="182"/>
      <c r="E591" s="182"/>
      <c r="F591" s="182"/>
      <c r="G591" s="182"/>
      <c r="H591" s="182"/>
      <c r="I591" s="182"/>
    </row>
    <row r="592" spans="1:9" x14ac:dyDescent="0.25">
      <c r="A592" s="182">
        <v>588</v>
      </c>
      <c r="B592" s="182"/>
      <c r="C592" s="182"/>
      <c r="D592" s="182"/>
      <c r="E592" s="182"/>
      <c r="F592" s="182"/>
      <c r="G592" s="182"/>
      <c r="H592" s="182"/>
      <c r="I592" s="182"/>
    </row>
    <row r="593" spans="1:9" x14ac:dyDescent="0.25">
      <c r="A593" s="182">
        <v>589</v>
      </c>
      <c r="B593" s="182"/>
      <c r="C593" s="182"/>
      <c r="D593" s="182"/>
      <c r="E593" s="182"/>
      <c r="F593" s="182"/>
      <c r="G593" s="182"/>
      <c r="H593" s="182"/>
      <c r="I593" s="182"/>
    </row>
    <row r="594" spans="1:9" x14ac:dyDescent="0.25">
      <c r="A594" s="182">
        <v>590</v>
      </c>
      <c r="B594" s="182"/>
      <c r="C594" s="182"/>
      <c r="D594" s="182"/>
      <c r="E594" s="182"/>
      <c r="F594" s="182"/>
      <c r="G594" s="182"/>
      <c r="H594" s="182"/>
      <c r="I594" s="182"/>
    </row>
    <row r="595" spans="1:9" x14ac:dyDescent="0.25">
      <c r="A595" s="182">
        <v>591</v>
      </c>
      <c r="B595" s="182"/>
      <c r="C595" s="182"/>
      <c r="D595" s="182"/>
      <c r="E595" s="182"/>
      <c r="F595" s="182"/>
      <c r="G595" s="182"/>
      <c r="H595" s="182"/>
      <c r="I595" s="182"/>
    </row>
    <row r="596" spans="1:9" x14ac:dyDescent="0.25">
      <c r="A596" s="182">
        <v>592</v>
      </c>
      <c r="B596" s="182"/>
      <c r="C596" s="182"/>
      <c r="D596" s="182"/>
      <c r="E596" s="182"/>
      <c r="F596" s="182"/>
      <c r="G596" s="182"/>
      <c r="H596" s="182"/>
      <c r="I596" s="182"/>
    </row>
    <row r="597" spans="1:9" x14ac:dyDescent="0.25">
      <c r="A597" s="182">
        <v>593</v>
      </c>
      <c r="B597" s="182"/>
      <c r="C597" s="182"/>
      <c r="D597" s="182"/>
      <c r="E597" s="182"/>
      <c r="F597" s="182"/>
      <c r="G597" s="182"/>
      <c r="H597" s="182"/>
      <c r="I597" s="182"/>
    </row>
    <row r="598" spans="1:9" x14ac:dyDescent="0.25">
      <c r="A598" s="182">
        <v>594</v>
      </c>
      <c r="B598" s="182"/>
      <c r="C598" s="182"/>
      <c r="D598" s="182"/>
      <c r="E598" s="182"/>
      <c r="F598" s="182"/>
      <c r="G598" s="182"/>
      <c r="H598" s="182"/>
      <c r="I598" s="182"/>
    </row>
    <row r="599" spans="1:9" x14ac:dyDescent="0.25">
      <c r="A599" s="182">
        <v>595</v>
      </c>
      <c r="B599" s="182"/>
      <c r="C599" s="182"/>
      <c r="D599" s="182"/>
      <c r="E599" s="182"/>
      <c r="F599" s="182"/>
      <c r="G599" s="182"/>
      <c r="H599" s="182"/>
      <c r="I599" s="182"/>
    </row>
    <row r="600" spans="1:9" x14ac:dyDescent="0.25">
      <c r="A600" s="182">
        <v>596</v>
      </c>
      <c r="B600" s="182"/>
      <c r="C600" s="182"/>
      <c r="D600" s="182"/>
      <c r="E600" s="182"/>
      <c r="F600" s="182"/>
      <c r="G600" s="182"/>
      <c r="H600" s="182"/>
      <c r="I600" s="182"/>
    </row>
    <row r="601" spans="1:9" x14ac:dyDescent="0.25">
      <c r="A601" s="182">
        <v>597</v>
      </c>
      <c r="B601" s="182"/>
      <c r="C601" s="182"/>
      <c r="D601" s="182"/>
      <c r="E601" s="182"/>
      <c r="F601" s="182"/>
      <c r="G601" s="182"/>
      <c r="H601" s="182"/>
      <c r="I601" s="182"/>
    </row>
    <row r="602" spans="1:9" x14ac:dyDescent="0.25">
      <c r="A602" s="182">
        <v>598</v>
      </c>
      <c r="B602" s="182"/>
      <c r="C602" s="182"/>
      <c r="D602" s="182"/>
      <c r="E602" s="182"/>
      <c r="F602" s="182"/>
      <c r="G602" s="182"/>
      <c r="H602" s="182"/>
      <c r="I602" s="182"/>
    </row>
    <row r="603" spans="1:9" x14ac:dyDescent="0.25">
      <c r="A603" s="182">
        <v>599</v>
      </c>
      <c r="B603" s="182"/>
      <c r="C603" s="182"/>
      <c r="D603" s="182"/>
      <c r="E603" s="182"/>
      <c r="F603" s="182"/>
      <c r="G603" s="182"/>
      <c r="H603" s="182"/>
      <c r="I603" s="182"/>
    </row>
    <row r="604" spans="1:9" x14ac:dyDescent="0.25">
      <c r="A604" s="182">
        <v>600</v>
      </c>
      <c r="B604" s="182"/>
      <c r="C604" s="182"/>
      <c r="D604" s="182"/>
      <c r="E604" s="182"/>
      <c r="F604" s="182"/>
      <c r="G604" s="182"/>
      <c r="H604" s="182"/>
      <c r="I604" s="182"/>
    </row>
    <row r="605" spans="1:9" x14ac:dyDescent="0.25">
      <c r="A605" s="182">
        <v>601</v>
      </c>
      <c r="B605" s="182"/>
      <c r="C605" s="182"/>
      <c r="D605" s="182"/>
      <c r="E605" s="182"/>
      <c r="F605" s="182"/>
      <c r="G605" s="182"/>
      <c r="H605" s="182"/>
      <c r="I605" s="182"/>
    </row>
    <row r="606" spans="1:9" x14ac:dyDescent="0.25">
      <c r="A606" s="182">
        <v>602</v>
      </c>
      <c r="B606" s="182"/>
      <c r="C606" s="182"/>
      <c r="D606" s="182"/>
      <c r="E606" s="182"/>
      <c r="F606" s="182"/>
      <c r="G606" s="182"/>
      <c r="H606" s="182"/>
      <c r="I606" s="182"/>
    </row>
    <row r="607" spans="1:9" x14ac:dyDescent="0.25">
      <c r="A607" s="182">
        <v>603</v>
      </c>
      <c r="B607" s="182"/>
      <c r="C607" s="182"/>
      <c r="D607" s="182"/>
      <c r="E607" s="182"/>
      <c r="F607" s="182"/>
      <c r="G607" s="182"/>
      <c r="H607" s="182"/>
      <c r="I607" s="182"/>
    </row>
    <row r="608" spans="1:9" x14ac:dyDescent="0.25">
      <c r="A608" s="182">
        <v>604</v>
      </c>
      <c r="B608" s="182"/>
      <c r="C608" s="182"/>
      <c r="D608" s="182"/>
      <c r="E608" s="182"/>
      <c r="F608" s="182"/>
      <c r="G608" s="182"/>
      <c r="H608" s="182"/>
      <c r="I608" s="182"/>
    </row>
    <row r="609" spans="1:9" x14ac:dyDescent="0.25">
      <c r="A609" s="182">
        <v>605</v>
      </c>
      <c r="B609" s="182"/>
      <c r="C609" s="182"/>
      <c r="D609" s="182"/>
      <c r="E609" s="182"/>
      <c r="F609" s="182"/>
      <c r="G609" s="182"/>
      <c r="H609" s="182"/>
      <c r="I609" s="182"/>
    </row>
    <row r="610" spans="1:9" x14ac:dyDescent="0.25">
      <c r="A610" s="182">
        <v>606</v>
      </c>
      <c r="B610" s="182"/>
      <c r="C610" s="182"/>
      <c r="D610" s="182"/>
      <c r="E610" s="182"/>
      <c r="F610" s="182"/>
      <c r="G610" s="182"/>
      <c r="H610" s="182"/>
      <c r="I610" s="182"/>
    </row>
    <row r="611" spans="1:9" x14ac:dyDescent="0.25">
      <c r="A611" s="182">
        <v>607</v>
      </c>
      <c r="B611" s="182"/>
      <c r="C611" s="182"/>
      <c r="D611" s="182"/>
      <c r="E611" s="182"/>
      <c r="F611" s="182"/>
      <c r="G611" s="182"/>
      <c r="H611" s="182"/>
      <c r="I611" s="182"/>
    </row>
    <row r="612" spans="1:9" x14ac:dyDescent="0.25">
      <c r="A612" s="182">
        <v>608</v>
      </c>
      <c r="B612" s="182"/>
      <c r="C612" s="182"/>
      <c r="D612" s="182"/>
      <c r="E612" s="182"/>
      <c r="F612" s="182"/>
      <c r="G612" s="182"/>
      <c r="H612" s="182"/>
      <c r="I612" s="182"/>
    </row>
    <row r="613" spans="1:9" x14ac:dyDescent="0.25">
      <c r="A613" s="182">
        <v>609</v>
      </c>
      <c r="B613" s="182"/>
      <c r="C613" s="182"/>
      <c r="D613" s="182"/>
      <c r="E613" s="182"/>
      <c r="F613" s="182"/>
      <c r="G613" s="182"/>
      <c r="H613" s="182"/>
      <c r="I613" s="182"/>
    </row>
    <row r="614" spans="1:9" x14ac:dyDescent="0.25">
      <c r="A614" s="182">
        <v>610</v>
      </c>
      <c r="B614" s="182"/>
      <c r="C614" s="182"/>
      <c r="D614" s="182"/>
      <c r="E614" s="182"/>
      <c r="F614" s="182"/>
      <c r="G614" s="182"/>
      <c r="H614" s="182"/>
      <c r="I614" s="182"/>
    </row>
    <row r="615" spans="1:9" x14ac:dyDescent="0.25">
      <c r="A615" s="182">
        <v>611</v>
      </c>
      <c r="B615" s="182"/>
      <c r="C615" s="182"/>
      <c r="D615" s="182"/>
      <c r="E615" s="182"/>
      <c r="F615" s="182"/>
      <c r="G615" s="182"/>
      <c r="H615" s="182"/>
      <c r="I615" s="182"/>
    </row>
    <row r="616" spans="1:9" x14ac:dyDescent="0.25">
      <c r="A616" s="182">
        <v>612</v>
      </c>
      <c r="B616" s="182"/>
      <c r="C616" s="182"/>
      <c r="D616" s="182"/>
      <c r="E616" s="182"/>
      <c r="F616" s="182"/>
      <c r="G616" s="182"/>
      <c r="H616" s="182"/>
      <c r="I616" s="182"/>
    </row>
    <row r="617" spans="1:9" x14ac:dyDescent="0.25">
      <c r="A617" s="182">
        <v>613</v>
      </c>
      <c r="B617" s="182"/>
      <c r="C617" s="182"/>
      <c r="D617" s="182"/>
      <c r="E617" s="182"/>
      <c r="F617" s="182"/>
      <c r="G617" s="182"/>
      <c r="H617" s="182"/>
      <c r="I617" s="182"/>
    </row>
    <row r="618" spans="1:9" x14ac:dyDescent="0.25">
      <c r="A618" s="182">
        <v>614</v>
      </c>
      <c r="B618" s="182"/>
      <c r="C618" s="182"/>
      <c r="D618" s="182"/>
      <c r="E618" s="182"/>
      <c r="F618" s="182"/>
      <c r="G618" s="182"/>
      <c r="H618" s="182"/>
      <c r="I618" s="182"/>
    </row>
    <row r="619" spans="1:9" x14ac:dyDescent="0.25">
      <c r="A619" s="182">
        <v>615</v>
      </c>
      <c r="B619" s="182"/>
      <c r="C619" s="182"/>
      <c r="D619" s="182"/>
      <c r="E619" s="182"/>
      <c r="F619" s="182"/>
      <c r="G619" s="182"/>
      <c r="H619" s="182"/>
      <c r="I619" s="182"/>
    </row>
    <row r="620" spans="1:9" x14ac:dyDescent="0.25">
      <c r="A620" s="182">
        <v>616</v>
      </c>
      <c r="B620" s="182"/>
      <c r="C620" s="182"/>
      <c r="D620" s="182"/>
      <c r="E620" s="182"/>
      <c r="F620" s="182"/>
      <c r="G620" s="182"/>
      <c r="H620" s="182"/>
      <c r="I620" s="182"/>
    </row>
    <row r="621" spans="1:9" x14ac:dyDescent="0.25">
      <c r="A621" s="182">
        <v>617</v>
      </c>
      <c r="B621" s="182"/>
      <c r="C621" s="182"/>
      <c r="D621" s="182"/>
      <c r="E621" s="182"/>
      <c r="F621" s="182"/>
      <c r="G621" s="182"/>
      <c r="H621" s="182"/>
      <c r="I621" s="182"/>
    </row>
    <row r="622" spans="1:9" x14ac:dyDescent="0.25">
      <c r="A622" s="182">
        <v>618</v>
      </c>
      <c r="B622" s="182"/>
      <c r="C622" s="182"/>
      <c r="D622" s="182"/>
      <c r="E622" s="182"/>
      <c r="F622" s="182"/>
      <c r="G622" s="182"/>
      <c r="H622" s="182"/>
      <c r="I622" s="182"/>
    </row>
    <row r="623" spans="1:9" x14ac:dyDescent="0.25">
      <c r="A623" s="182">
        <v>619</v>
      </c>
      <c r="B623" s="182"/>
      <c r="C623" s="182"/>
      <c r="D623" s="182"/>
      <c r="E623" s="182"/>
      <c r="F623" s="182"/>
      <c r="G623" s="182"/>
      <c r="H623" s="182"/>
      <c r="I623" s="182"/>
    </row>
    <row r="624" spans="1:9" x14ac:dyDescent="0.25">
      <c r="A624" s="182">
        <v>620</v>
      </c>
      <c r="B624" s="182"/>
      <c r="C624" s="182"/>
      <c r="D624" s="182"/>
      <c r="E624" s="182"/>
      <c r="F624" s="182"/>
      <c r="G624" s="182"/>
      <c r="H624" s="182"/>
      <c r="I624" s="182"/>
    </row>
    <row r="625" spans="1:9" x14ac:dyDescent="0.25">
      <c r="A625" s="182">
        <v>621</v>
      </c>
      <c r="B625" s="182"/>
      <c r="C625" s="182"/>
      <c r="D625" s="182"/>
      <c r="E625" s="182"/>
      <c r="F625" s="182"/>
      <c r="G625" s="182"/>
      <c r="H625" s="182"/>
      <c r="I625" s="182"/>
    </row>
    <row r="626" spans="1:9" x14ac:dyDescent="0.25">
      <c r="A626" s="182">
        <v>622</v>
      </c>
      <c r="B626" s="182"/>
      <c r="C626" s="182"/>
      <c r="D626" s="182"/>
      <c r="E626" s="182"/>
      <c r="F626" s="182"/>
      <c r="G626" s="182"/>
      <c r="H626" s="182"/>
      <c r="I626" s="182"/>
    </row>
    <row r="627" spans="1:9" x14ac:dyDescent="0.25">
      <c r="A627" s="182">
        <v>623</v>
      </c>
      <c r="B627" s="182"/>
      <c r="C627" s="182"/>
      <c r="D627" s="182"/>
      <c r="E627" s="182"/>
      <c r="F627" s="182"/>
      <c r="G627" s="182"/>
      <c r="H627" s="182"/>
      <c r="I627" s="182"/>
    </row>
    <row r="628" spans="1:9" x14ac:dyDescent="0.25">
      <c r="A628" s="182">
        <v>624</v>
      </c>
      <c r="B628" s="182"/>
      <c r="C628" s="182"/>
      <c r="D628" s="182"/>
      <c r="E628" s="182"/>
      <c r="F628" s="182"/>
      <c r="G628" s="182"/>
      <c r="H628" s="182"/>
      <c r="I628" s="182"/>
    </row>
    <row r="629" spans="1:9" x14ac:dyDescent="0.25">
      <c r="A629" s="182">
        <v>625</v>
      </c>
      <c r="B629" s="182"/>
      <c r="C629" s="182"/>
      <c r="D629" s="182"/>
      <c r="E629" s="182"/>
      <c r="F629" s="182"/>
      <c r="G629" s="182"/>
      <c r="H629" s="182"/>
      <c r="I629" s="182"/>
    </row>
    <row r="630" spans="1:9" x14ac:dyDescent="0.25">
      <c r="A630" s="182">
        <v>626</v>
      </c>
      <c r="B630" s="182"/>
      <c r="C630" s="182"/>
      <c r="D630" s="182"/>
      <c r="E630" s="182"/>
      <c r="F630" s="182"/>
      <c r="G630" s="182"/>
      <c r="H630" s="182"/>
      <c r="I630" s="182"/>
    </row>
    <row r="631" spans="1:9" x14ac:dyDescent="0.25">
      <c r="A631" s="182">
        <v>627</v>
      </c>
      <c r="B631" s="182"/>
      <c r="C631" s="182"/>
      <c r="D631" s="182"/>
      <c r="E631" s="182"/>
      <c r="F631" s="182"/>
      <c r="G631" s="182"/>
      <c r="H631" s="182"/>
      <c r="I631" s="182"/>
    </row>
    <row r="632" spans="1:9" x14ac:dyDescent="0.25">
      <c r="A632" s="182">
        <v>628</v>
      </c>
      <c r="B632" s="182"/>
      <c r="C632" s="182"/>
      <c r="D632" s="182"/>
      <c r="E632" s="182"/>
      <c r="F632" s="182"/>
      <c r="G632" s="182"/>
      <c r="H632" s="182"/>
      <c r="I632" s="182"/>
    </row>
    <row r="633" spans="1:9" x14ac:dyDescent="0.25">
      <c r="A633" s="182">
        <v>629</v>
      </c>
      <c r="B633" s="182"/>
      <c r="C633" s="182"/>
      <c r="D633" s="182"/>
      <c r="E633" s="182"/>
      <c r="F633" s="182"/>
      <c r="G633" s="182"/>
      <c r="H633" s="182"/>
      <c r="I633" s="182"/>
    </row>
    <row r="634" spans="1:9" x14ac:dyDescent="0.25">
      <c r="A634" s="182">
        <v>630</v>
      </c>
      <c r="B634" s="182"/>
      <c r="C634" s="182"/>
      <c r="D634" s="182"/>
      <c r="E634" s="182"/>
      <c r="F634" s="182"/>
      <c r="G634" s="182"/>
      <c r="H634" s="182"/>
      <c r="I634" s="182"/>
    </row>
    <row r="635" spans="1:9" x14ac:dyDescent="0.25">
      <c r="A635" s="182">
        <v>631</v>
      </c>
      <c r="B635" s="182"/>
      <c r="C635" s="182"/>
      <c r="D635" s="182"/>
      <c r="E635" s="182"/>
      <c r="F635" s="182"/>
      <c r="G635" s="182"/>
      <c r="H635" s="182"/>
      <c r="I635" s="182"/>
    </row>
    <row r="636" spans="1:9" x14ac:dyDescent="0.25">
      <c r="A636" s="182">
        <v>632</v>
      </c>
      <c r="B636" s="182"/>
      <c r="C636" s="182"/>
      <c r="D636" s="182"/>
      <c r="E636" s="182"/>
      <c r="F636" s="182"/>
      <c r="G636" s="182"/>
      <c r="H636" s="182"/>
      <c r="I636" s="182"/>
    </row>
    <row r="637" spans="1:9" x14ac:dyDescent="0.25">
      <c r="A637" s="182">
        <v>633</v>
      </c>
      <c r="B637" s="182"/>
      <c r="C637" s="182"/>
      <c r="D637" s="182"/>
      <c r="E637" s="182"/>
      <c r="F637" s="182"/>
      <c r="G637" s="182"/>
      <c r="H637" s="182"/>
      <c r="I637" s="182"/>
    </row>
    <row r="638" spans="1:9" x14ac:dyDescent="0.25">
      <c r="A638" s="182">
        <v>634</v>
      </c>
      <c r="B638" s="182"/>
      <c r="C638" s="182"/>
      <c r="D638" s="182"/>
      <c r="E638" s="182"/>
      <c r="F638" s="182"/>
      <c r="G638" s="182"/>
      <c r="H638" s="182"/>
      <c r="I638" s="182"/>
    </row>
    <row r="639" spans="1:9" x14ac:dyDescent="0.25">
      <c r="A639" s="182">
        <v>635</v>
      </c>
      <c r="B639" s="182"/>
      <c r="C639" s="182"/>
      <c r="D639" s="182"/>
      <c r="E639" s="182"/>
      <c r="F639" s="182"/>
      <c r="G639" s="182"/>
      <c r="H639" s="182"/>
      <c r="I639" s="182"/>
    </row>
    <row r="640" spans="1:9" x14ac:dyDescent="0.25">
      <c r="A640" s="182">
        <v>636</v>
      </c>
      <c r="B640" s="182"/>
      <c r="C640" s="182"/>
      <c r="D640" s="182"/>
      <c r="E640" s="182"/>
      <c r="F640" s="182"/>
      <c r="G640" s="182"/>
      <c r="H640" s="182"/>
      <c r="I640" s="182"/>
    </row>
    <row r="641" spans="1:9" x14ac:dyDescent="0.25">
      <c r="A641" s="182">
        <v>637</v>
      </c>
      <c r="B641" s="182"/>
      <c r="C641" s="182"/>
      <c r="D641" s="182"/>
      <c r="E641" s="182"/>
      <c r="F641" s="182"/>
      <c r="G641" s="182"/>
      <c r="H641" s="182"/>
      <c r="I641" s="182"/>
    </row>
    <row r="642" spans="1:9" x14ac:dyDescent="0.25">
      <c r="A642" s="182">
        <v>638</v>
      </c>
      <c r="B642" s="182"/>
      <c r="C642" s="182"/>
      <c r="D642" s="182"/>
      <c r="E642" s="182"/>
      <c r="F642" s="182"/>
      <c r="G642" s="182"/>
      <c r="H642" s="182"/>
      <c r="I642" s="182"/>
    </row>
    <row r="643" spans="1:9" x14ac:dyDescent="0.25">
      <c r="A643" s="182">
        <v>639</v>
      </c>
      <c r="B643" s="182"/>
      <c r="C643" s="182"/>
      <c r="D643" s="182"/>
      <c r="E643" s="182"/>
      <c r="F643" s="182"/>
      <c r="G643" s="182"/>
      <c r="H643" s="182"/>
      <c r="I643" s="182"/>
    </row>
    <row r="644" spans="1:9" x14ac:dyDescent="0.25">
      <c r="A644" s="182">
        <v>640</v>
      </c>
      <c r="B644" s="182"/>
      <c r="C644" s="182"/>
      <c r="D644" s="182"/>
      <c r="E644" s="182"/>
      <c r="F644" s="182"/>
      <c r="G644" s="182"/>
      <c r="H644" s="182"/>
      <c r="I644" s="182"/>
    </row>
    <row r="645" spans="1:9" x14ac:dyDescent="0.25">
      <c r="A645" s="182">
        <v>641</v>
      </c>
      <c r="B645" s="182"/>
      <c r="C645" s="182"/>
      <c r="D645" s="182"/>
      <c r="E645" s="182"/>
      <c r="F645" s="182"/>
      <c r="G645" s="182"/>
      <c r="H645" s="182"/>
      <c r="I645" s="182"/>
    </row>
    <row r="646" spans="1:9" x14ac:dyDescent="0.25">
      <c r="A646" s="182">
        <v>642</v>
      </c>
      <c r="B646" s="182"/>
      <c r="C646" s="182"/>
      <c r="D646" s="182"/>
      <c r="E646" s="182"/>
      <c r="F646" s="182"/>
      <c r="G646" s="182"/>
      <c r="H646" s="182"/>
      <c r="I646" s="182"/>
    </row>
    <row r="647" spans="1:9" x14ac:dyDescent="0.25">
      <c r="A647" s="182">
        <v>643</v>
      </c>
      <c r="B647" s="182"/>
      <c r="C647" s="182"/>
      <c r="D647" s="182"/>
      <c r="E647" s="182"/>
      <c r="F647" s="182"/>
      <c r="G647" s="182"/>
      <c r="H647" s="182"/>
      <c r="I647" s="182"/>
    </row>
    <row r="648" spans="1:9" x14ac:dyDescent="0.25">
      <c r="A648" s="182">
        <v>644</v>
      </c>
      <c r="B648" s="182"/>
      <c r="C648" s="182"/>
      <c r="D648" s="182"/>
      <c r="E648" s="182"/>
      <c r="F648" s="182"/>
      <c r="G648" s="182"/>
      <c r="H648" s="182"/>
      <c r="I648" s="182"/>
    </row>
    <row r="649" spans="1:9" x14ac:dyDescent="0.25">
      <c r="A649" s="182">
        <v>645</v>
      </c>
      <c r="B649" s="182"/>
      <c r="C649" s="182"/>
      <c r="D649" s="182"/>
      <c r="E649" s="182"/>
      <c r="F649" s="182"/>
      <c r="G649" s="182"/>
      <c r="H649" s="182"/>
      <c r="I649" s="182"/>
    </row>
    <row r="650" spans="1:9" x14ac:dyDescent="0.25">
      <c r="A650" s="182">
        <v>646</v>
      </c>
      <c r="B650" s="182"/>
      <c r="C650" s="182"/>
      <c r="D650" s="182"/>
      <c r="E650" s="182"/>
      <c r="F650" s="182"/>
      <c r="G650" s="182"/>
      <c r="H650" s="182"/>
      <c r="I650" s="182"/>
    </row>
    <row r="651" spans="1:9" x14ac:dyDescent="0.25">
      <c r="A651" s="182">
        <v>647</v>
      </c>
      <c r="B651" s="182"/>
      <c r="C651" s="182"/>
      <c r="D651" s="182"/>
      <c r="E651" s="182"/>
      <c r="F651" s="182"/>
      <c r="G651" s="182"/>
      <c r="H651" s="182"/>
      <c r="I651" s="182"/>
    </row>
    <row r="652" spans="1:9" x14ac:dyDescent="0.25">
      <c r="A652" s="182">
        <v>648</v>
      </c>
      <c r="B652" s="182"/>
      <c r="C652" s="182"/>
      <c r="D652" s="182"/>
      <c r="E652" s="182"/>
      <c r="F652" s="182"/>
      <c r="G652" s="182"/>
      <c r="H652" s="182"/>
      <c r="I652" s="182"/>
    </row>
    <row r="653" spans="1:9" x14ac:dyDescent="0.25">
      <c r="A653" s="182">
        <v>649</v>
      </c>
      <c r="B653" s="182"/>
      <c r="C653" s="182"/>
      <c r="D653" s="182"/>
      <c r="E653" s="182"/>
      <c r="F653" s="182"/>
      <c r="G653" s="182"/>
      <c r="H653" s="182"/>
      <c r="I653" s="182"/>
    </row>
    <row r="654" spans="1:9" x14ac:dyDescent="0.25">
      <c r="A654" s="182">
        <v>650</v>
      </c>
      <c r="B654" s="182"/>
      <c r="C654" s="182"/>
      <c r="D654" s="182"/>
      <c r="E654" s="182"/>
      <c r="F654" s="182"/>
      <c r="G654" s="182"/>
      <c r="H654" s="182"/>
      <c r="I654" s="182"/>
    </row>
    <row r="655" spans="1:9" x14ac:dyDescent="0.25">
      <c r="A655" s="182">
        <v>651</v>
      </c>
      <c r="B655" s="182"/>
      <c r="C655" s="182"/>
      <c r="D655" s="182"/>
      <c r="E655" s="182"/>
      <c r="F655" s="182"/>
      <c r="G655" s="182"/>
      <c r="H655" s="182"/>
      <c r="I655" s="182"/>
    </row>
    <row r="656" spans="1:9" x14ac:dyDescent="0.25">
      <c r="A656" s="182">
        <v>652</v>
      </c>
      <c r="B656" s="182"/>
      <c r="C656" s="182"/>
      <c r="D656" s="182"/>
      <c r="E656" s="182"/>
      <c r="F656" s="182"/>
      <c r="G656" s="182"/>
      <c r="H656" s="182"/>
      <c r="I656" s="182"/>
    </row>
    <row r="657" spans="1:9" x14ac:dyDescent="0.25">
      <c r="A657" s="182">
        <v>653</v>
      </c>
      <c r="B657" s="182"/>
      <c r="C657" s="182"/>
      <c r="D657" s="182"/>
      <c r="E657" s="182"/>
      <c r="F657" s="182"/>
      <c r="G657" s="182"/>
      <c r="H657" s="182"/>
      <c r="I657" s="182"/>
    </row>
    <row r="658" spans="1:9" x14ac:dyDescent="0.25">
      <c r="A658" s="182">
        <v>654</v>
      </c>
      <c r="B658" s="182"/>
      <c r="C658" s="182"/>
      <c r="D658" s="182"/>
      <c r="E658" s="182"/>
      <c r="F658" s="182"/>
      <c r="G658" s="182"/>
      <c r="H658" s="182"/>
      <c r="I658" s="182"/>
    </row>
    <row r="659" spans="1:9" x14ac:dyDescent="0.25">
      <c r="A659" s="182">
        <v>655</v>
      </c>
      <c r="B659" s="182"/>
      <c r="C659" s="182"/>
      <c r="D659" s="182"/>
      <c r="E659" s="182"/>
      <c r="F659" s="182"/>
      <c r="G659" s="182"/>
      <c r="H659" s="182"/>
      <c r="I659" s="182"/>
    </row>
    <row r="660" spans="1:9" x14ac:dyDescent="0.25">
      <c r="A660" s="182">
        <v>656</v>
      </c>
      <c r="B660" s="182"/>
      <c r="C660" s="182"/>
      <c r="D660" s="182"/>
      <c r="E660" s="182"/>
      <c r="F660" s="182"/>
      <c r="G660" s="182"/>
      <c r="H660" s="182"/>
      <c r="I660" s="182"/>
    </row>
    <row r="661" spans="1:9" x14ac:dyDescent="0.25">
      <c r="A661" s="182">
        <v>657</v>
      </c>
      <c r="B661" s="182"/>
      <c r="C661" s="182"/>
      <c r="D661" s="182"/>
      <c r="E661" s="182"/>
      <c r="F661" s="182"/>
      <c r="G661" s="182"/>
      <c r="H661" s="182"/>
      <c r="I661" s="182"/>
    </row>
    <row r="662" spans="1:9" x14ac:dyDescent="0.25">
      <c r="A662" s="182">
        <v>658</v>
      </c>
      <c r="B662" s="182"/>
      <c r="C662" s="182"/>
      <c r="D662" s="182"/>
      <c r="E662" s="182"/>
      <c r="F662" s="182"/>
      <c r="G662" s="182"/>
      <c r="H662" s="182"/>
      <c r="I662" s="182"/>
    </row>
    <row r="663" spans="1:9" x14ac:dyDescent="0.25">
      <c r="A663" s="182">
        <v>659</v>
      </c>
      <c r="B663" s="182"/>
      <c r="C663" s="182"/>
      <c r="D663" s="182"/>
      <c r="E663" s="182"/>
      <c r="F663" s="182"/>
      <c r="G663" s="182"/>
      <c r="H663" s="182"/>
      <c r="I663" s="182"/>
    </row>
    <row r="664" spans="1:9" x14ac:dyDescent="0.25">
      <c r="A664" s="182">
        <v>660</v>
      </c>
      <c r="B664" s="182"/>
      <c r="C664" s="182"/>
      <c r="D664" s="182"/>
      <c r="E664" s="182"/>
      <c r="F664" s="182"/>
      <c r="G664" s="182"/>
      <c r="H664" s="182"/>
      <c r="I664" s="182"/>
    </row>
    <row r="665" spans="1:9" x14ac:dyDescent="0.25">
      <c r="A665" s="182">
        <v>661</v>
      </c>
      <c r="B665" s="182"/>
      <c r="C665" s="182"/>
      <c r="D665" s="182"/>
      <c r="E665" s="182"/>
      <c r="F665" s="182"/>
      <c r="G665" s="182"/>
      <c r="H665" s="182"/>
      <c r="I665" s="182"/>
    </row>
    <row r="666" spans="1:9" x14ac:dyDescent="0.25">
      <c r="A666" s="182">
        <v>662</v>
      </c>
      <c r="B666" s="182"/>
      <c r="C666" s="182"/>
      <c r="D666" s="182"/>
      <c r="E666" s="182"/>
      <c r="F666" s="182"/>
      <c r="G666" s="182"/>
      <c r="H666" s="182"/>
      <c r="I666" s="182"/>
    </row>
    <row r="667" spans="1:9" x14ac:dyDescent="0.25">
      <c r="A667" s="182">
        <v>663</v>
      </c>
      <c r="B667" s="182"/>
      <c r="C667" s="182"/>
      <c r="D667" s="182"/>
      <c r="E667" s="182"/>
      <c r="F667" s="182"/>
      <c r="G667" s="182"/>
      <c r="H667" s="182"/>
      <c r="I667" s="182"/>
    </row>
    <row r="668" spans="1:9" x14ac:dyDescent="0.25">
      <c r="A668" s="182">
        <v>664</v>
      </c>
      <c r="B668" s="182"/>
      <c r="C668" s="182"/>
      <c r="D668" s="182"/>
      <c r="E668" s="182"/>
      <c r="F668" s="182"/>
      <c r="G668" s="182"/>
      <c r="H668" s="182"/>
      <c r="I668" s="182"/>
    </row>
    <row r="669" spans="1:9" x14ac:dyDescent="0.25">
      <c r="A669" s="182">
        <v>665</v>
      </c>
      <c r="B669" s="182"/>
      <c r="C669" s="182"/>
      <c r="D669" s="182"/>
      <c r="E669" s="182"/>
      <c r="F669" s="182"/>
      <c r="G669" s="182"/>
      <c r="H669" s="182"/>
      <c r="I669" s="182"/>
    </row>
    <row r="670" spans="1:9" x14ac:dyDescent="0.25">
      <c r="A670" s="182">
        <v>666</v>
      </c>
      <c r="B670" s="182"/>
      <c r="C670" s="182"/>
      <c r="D670" s="182"/>
      <c r="E670" s="182"/>
      <c r="F670" s="182"/>
      <c r="G670" s="182"/>
      <c r="H670" s="182"/>
      <c r="I670" s="182"/>
    </row>
    <row r="671" spans="1:9" x14ac:dyDescent="0.25">
      <c r="A671" s="182">
        <v>667</v>
      </c>
      <c r="B671" s="182"/>
      <c r="C671" s="182"/>
      <c r="D671" s="182"/>
      <c r="E671" s="182"/>
      <c r="F671" s="182"/>
      <c r="G671" s="182"/>
      <c r="H671" s="182"/>
      <c r="I671" s="182"/>
    </row>
    <row r="672" spans="1:9" x14ac:dyDescent="0.25">
      <c r="A672" s="182">
        <v>668</v>
      </c>
      <c r="B672" s="182"/>
      <c r="C672" s="182"/>
      <c r="D672" s="182"/>
      <c r="E672" s="182"/>
      <c r="F672" s="182"/>
      <c r="G672" s="182"/>
      <c r="H672" s="182"/>
      <c r="I672" s="182"/>
    </row>
    <row r="673" spans="1:9" x14ac:dyDescent="0.25">
      <c r="A673" s="182">
        <v>669</v>
      </c>
      <c r="B673" s="182"/>
      <c r="C673" s="182"/>
      <c r="D673" s="182"/>
      <c r="E673" s="182"/>
      <c r="F673" s="182"/>
      <c r="G673" s="182"/>
      <c r="H673" s="182"/>
      <c r="I673" s="182"/>
    </row>
    <row r="674" spans="1:9" x14ac:dyDescent="0.25">
      <c r="A674" s="182">
        <v>670</v>
      </c>
      <c r="B674" s="182"/>
      <c r="C674" s="182"/>
      <c r="D674" s="182"/>
      <c r="E674" s="182"/>
      <c r="F674" s="182"/>
      <c r="G674" s="182"/>
      <c r="H674" s="182"/>
      <c r="I674" s="182"/>
    </row>
    <row r="675" spans="1:9" x14ac:dyDescent="0.25">
      <c r="A675" s="182">
        <v>671</v>
      </c>
      <c r="B675" s="182"/>
      <c r="C675" s="182"/>
      <c r="D675" s="182"/>
      <c r="E675" s="182"/>
      <c r="F675" s="182"/>
      <c r="G675" s="182"/>
      <c r="H675" s="182"/>
      <c r="I675" s="182"/>
    </row>
    <row r="676" spans="1:9" x14ac:dyDescent="0.25">
      <c r="A676" s="182">
        <v>672</v>
      </c>
      <c r="B676" s="182"/>
      <c r="C676" s="182"/>
      <c r="D676" s="182"/>
      <c r="E676" s="182"/>
      <c r="F676" s="182"/>
      <c r="G676" s="182"/>
      <c r="H676" s="182"/>
      <c r="I676" s="182"/>
    </row>
    <row r="677" spans="1:9" x14ac:dyDescent="0.25">
      <c r="A677" s="182">
        <v>673</v>
      </c>
      <c r="B677" s="182"/>
      <c r="C677" s="182"/>
      <c r="D677" s="182"/>
      <c r="E677" s="182"/>
      <c r="F677" s="182"/>
      <c r="G677" s="182"/>
      <c r="H677" s="182"/>
      <c r="I677" s="182"/>
    </row>
    <row r="678" spans="1:9" x14ac:dyDescent="0.25">
      <c r="A678" s="182">
        <v>674</v>
      </c>
      <c r="B678" s="182"/>
      <c r="C678" s="182"/>
      <c r="D678" s="182"/>
      <c r="E678" s="182"/>
      <c r="F678" s="182"/>
      <c r="G678" s="182"/>
      <c r="H678" s="182"/>
      <c r="I678" s="182"/>
    </row>
    <row r="679" spans="1:9" x14ac:dyDescent="0.25">
      <c r="A679" s="182">
        <v>675</v>
      </c>
      <c r="B679" s="182"/>
      <c r="C679" s="182"/>
      <c r="D679" s="182"/>
      <c r="E679" s="182"/>
      <c r="F679" s="182"/>
      <c r="G679" s="182"/>
      <c r="H679" s="182"/>
      <c r="I679" s="182"/>
    </row>
    <row r="680" spans="1:9" x14ac:dyDescent="0.25">
      <c r="A680" s="182">
        <v>676</v>
      </c>
      <c r="B680" s="182"/>
      <c r="C680" s="182"/>
      <c r="D680" s="182"/>
      <c r="E680" s="182"/>
      <c r="F680" s="182"/>
      <c r="G680" s="182"/>
      <c r="H680" s="182"/>
      <c r="I680" s="182"/>
    </row>
    <row r="681" spans="1:9" x14ac:dyDescent="0.25">
      <c r="A681" s="182">
        <v>677</v>
      </c>
      <c r="B681" s="182"/>
      <c r="C681" s="182"/>
      <c r="D681" s="182"/>
      <c r="E681" s="182"/>
      <c r="F681" s="182"/>
      <c r="G681" s="182"/>
      <c r="H681" s="182"/>
      <c r="I681" s="182"/>
    </row>
    <row r="682" spans="1:9" x14ac:dyDescent="0.25">
      <c r="A682" s="182">
        <v>678</v>
      </c>
      <c r="B682" s="182"/>
      <c r="C682" s="182"/>
      <c r="D682" s="182"/>
      <c r="E682" s="182"/>
      <c r="F682" s="182"/>
      <c r="G682" s="182"/>
      <c r="H682" s="182"/>
      <c r="I682" s="182"/>
    </row>
    <row r="683" spans="1:9" x14ac:dyDescent="0.25">
      <c r="A683" s="182">
        <v>679</v>
      </c>
      <c r="B683" s="182"/>
      <c r="C683" s="182"/>
      <c r="D683" s="182"/>
      <c r="E683" s="182"/>
      <c r="F683" s="182"/>
      <c r="G683" s="182"/>
      <c r="H683" s="182"/>
      <c r="I683" s="182"/>
    </row>
    <row r="684" spans="1:9" x14ac:dyDescent="0.25">
      <c r="A684" s="182">
        <v>680</v>
      </c>
      <c r="B684" s="182"/>
      <c r="C684" s="182"/>
      <c r="D684" s="182"/>
      <c r="E684" s="182"/>
      <c r="F684" s="182"/>
      <c r="G684" s="182"/>
      <c r="H684" s="182"/>
      <c r="I684" s="182"/>
    </row>
    <row r="685" spans="1:9" x14ac:dyDescent="0.25">
      <c r="A685" s="182">
        <v>681</v>
      </c>
      <c r="B685" s="182"/>
      <c r="C685" s="182"/>
      <c r="D685" s="182"/>
      <c r="E685" s="182"/>
      <c r="F685" s="182"/>
      <c r="G685" s="182"/>
      <c r="H685" s="182"/>
      <c r="I685" s="182"/>
    </row>
    <row r="686" spans="1:9" x14ac:dyDescent="0.25">
      <c r="A686" s="182">
        <v>682</v>
      </c>
      <c r="B686" s="182"/>
      <c r="C686" s="182"/>
      <c r="D686" s="182"/>
      <c r="E686" s="182"/>
      <c r="F686" s="182"/>
      <c r="G686" s="182"/>
      <c r="H686" s="182"/>
      <c r="I686" s="182"/>
    </row>
    <row r="687" spans="1:9" x14ac:dyDescent="0.25">
      <c r="A687" s="182">
        <v>683</v>
      </c>
      <c r="B687" s="182"/>
      <c r="C687" s="182"/>
      <c r="D687" s="182"/>
      <c r="E687" s="182"/>
      <c r="F687" s="182"/>
      <c r="G687" s="182"/>
      <c r="H687" s="182"/>
      <c r="I687" s="182"/>
    </row>
    <row r="688" spans="1:9" x14ac:dyDescent="0.25">
      <c r="A688" s="182">
        <v>684</v>
      </c>
      <c r="B688" s="182"/>
      <c r="C688" s="182"/>
      <c r="D688" s="182"/>
      <c r="E688" s="182"/>
      <c r="F688" s="182"/>
      <c r="G688" s="182"/>
      <c r="H688" s="182"/>
      <c r="I688" s="182"/>
    </row>
    <row r="689" spans="1:9" x14ac:dyDescent="0.25">
      <c r="A689" s="182">
        <v>685</v>
      </c>
      <c r="B689" s="182"/>
      <c r="C689" s="182"/>
      <c r="D689" s="182"/>
      <c r="E689" s="182"/>
      <c r="F689" s="182"/>
      <c r="G689" s="182"/>
      <c r="H689" s="182"/>
      <c r="I689" s="182"/>
    </row>
    <row r="690" spans="1:9" x14ac:dyDescent="0.25">
      <c r="A690" s="182">
        <v>686</v>
      </c>
      <c r="B690" s="182"/>
      <c r="C690" s="182"/>
      <c r="D690" s="182"/>
      <c r="E690" s="182"/>
      <c r="F690" s="182"/>
      <c r="G690" s="182"/>
      <c r="H690" s="182"/>
      <c r="I690" s="182"/>
    </row>
    <row r="691" spans="1:9" x14ac:dyDescent="0.25">
      <c r="A691" s="182">
        <v>687</v>
      </c>
      <c r="B691" s="182"/>
      <c r="C691" s="182"/>
      <c r="D691" s="182"/>
      <c r="E691" s="182"/>
      <c r="F691" s="182"/>
      <c r="G691" s="182"/>
      <c r="H691" s="182"/>
      <c r="I691" s="182"/>
    </row>
    <row r="692" spans="1:9" x14ac:dyDescent="0.25">
      <c r="A692" s="182">
        <v>688</v>
      </c>
      <c r="B692" s="182"/>
      <c r="C692" s="182"/>
      <c r="D692" s="182"/>
      <c r="E692" s="182"/>
      <c r="F692" s="182"/>
      <c r="G692" s="182"/>
      <c r="H692" s="182"/>
      <c r="I692" s="182"/>
    </row>
    <row r="693" spans="1:9" x14ac:dyDescent="0.25">
      <c r="A693" s="182">
        <v>689</v>
      </c>
      <c r="B693" s="182"/>
      <c r="C693" s="182"/>
      <c r="D693" s="182"/>
      <c r="E693" s="182"/>
      <c r="F693" s="182"/>
      <c r="G693" s="182"/>
      <c r="H693" s="182"/>
      <c r="I693" s="182"/>
    </row>
    <row r="694" spans="1:9" x14ac:dyDescent="0.25">
      <c r="A694" s="182">
        <v>690</v>
      </c>
      <c r="B694" s="182"/>
      <c r="C694" s="182"/>
      <c r="D694" s="182"/>
      <c r="E694" s="182"/>
      <c r="F694" s="182"/>
      <c r="G694" s="182"/>
      <c r="H694" s="182"/>
      <c r="I694" s="182"/>
    </row>
    <row r="695" spans="1:9" x14ac:dyDescent="0.25">
      <c r="A695" s="182">
        <v>691</v>
      </c>
      <c r="B695" s="182"/>
      <c r="C695" s="182"/>
      <c r="D695" s="182"/>
      <c r="E695" s="182"/>
      <c r="F695" s="182"/>
      <c r="G695" s="182"/>
      <c r="H695" s="182"/>
      <c r="I695" s="182"/>
    </row>
    <row r="696" spans="1:9" x14ac:dyDescent="0.25">
      <c r="A696" s="182">
        <v>692</v>
      </c>
      <c r="B696" s="182"/>
      <c r="C696" s="182"/>
      <c r="D696" s="182"/>
      <c r="E696" s="182"/>
      <c r="F696" s="182"/>
      <c r="G696" s="182"/>
      <c r="H696" s="182"/>
      <c r="I696" s="182"/>
    </row>
    <row r="697" spans="1:9" x14ac:dyDescent="0.25">
      <c r="A697" s="182">
        <v>693</v>
      </c>
      <c r="B697" s="182"/>
      <c r="C697" s="182"/>
      <c r="D697" s="182"/>
      <c r="E697" s="182"/>
      <c r="F697" s="182"/>
      <c r="G697" s="182"/>
      <c r="H697" s="182"/>
      <c r="I697" s="182"/>
    </row>
    <row r="698" spans="1:9" x14ac:dyDescent="0.25">
      <c r="A698" s="182">
        <v>694</v>
      </c>
      <c r="B698" s="182"/>
      <c r="C698" s="182"/>
      <c r="D698" s="182"/>
      <c r="E698" s="182"/>
      <c r="F698" s="182"/>
      <c r="G698" s="182"/>
      <c r="H698" s="182"/>
      <c r="I698" s="182"/>
    </row>
    <row r="699" spans="1:9" x14ac:dyDescent="0.25">
      <c r="A699" s="182">
        <v>695</v>
      </c>
      <c r="B699" s="182"/>
      <c r="C699" s="182"/>
      <c r="D699" s="182"/>
      <c r="E699" s="182"/>
      <c r="F699" s="182"/>
      <c r="G699" s="182"/>
      <c r="H699" s="182"/>
      <c r="I699" s="182"/>
    </row>
    <row r="700" spans="1:9" x14ac:dyDescent="0.25">
      <c r="A700" s="182">
        <v>696</v>
      </c>
      <c r="B700" s="182"/>
      <c r="C700" s="182"/>
      <c r="D700" s="182"/>
      <c r="E700" s="182"/>
      <c r="F700" s="182"/>
      <c r="G700" s="182"/>
      <c r="H700" s="182"/>
      <c r="I700" s="182"/>
    </row>
    <row r="701" spans="1:9" x14ac:dyDescent="0.25">
      <c r="A701" s="182">
        <v>697</v>
      </c>
      <c r="B701" s="182"/>
      <c r="C701" s="182"/>
      <c r="D701" s="182"/>
      <c r="E701" s="182"/>
      <c r="F701" s="182"/>
      <c r="G701" s="182"/>
      <c r="H701" s="182"/>
      <c r="I701" s="182"/>
    </row>
    <row r="702" spans="1:9" x14ac:dyDescent="0.25">
      <c r="A702" s="182">
        <v>698</v>
      </c>
      <c r="B702" s="182"/>
      <c r="C702" s="182"/>
      <c r="D702" s="182"/>
      <c r="E702" s="182"/>
      <c r="F702" s="182"/>
      <c r="G702" s="182"/>
      <c r="H702" s="182"/>
      <c r="I702" s="182"/>
    </row>
    <row r="703" spans="1:9" x14ac:dyDescent="0.25">
      <c r="A703" s="182">
        <v>699</v>
      </c>
      <c r="B703" s="182"/>
      <c r="C703" s="182"/>
      <c r="D703" s="182"/>
      <c r="E703" s="182"/>
      <c r="F703" s="182"/>
      <c r="G703" s="182"/>
      <c r="H703" s="182"/>
      <c r="I703" s="182"/>
    </row>
    <row r="704" spans="1:9" x14ac:dyDescent="0.25">
      <c r="A704" s="182">
        <v>700</v>
      </c>
      <c r="B704" s="182"/>
      <c r="C704" s="182"/>
      <c r="D704" s="182"/>
      <c r="E704" s="182"/>
      <c r="F704" s="182"/>
      <c r="G704" s="182"/>
      <c r="H704" s="182"/>
      <c r="I704" s="182"/>
    </row>
    <row r="705" spans="1:9" x14ac:dyDescent="0.25">
      <c r="A705" s="182">
        <v>701</v>
      </c>
      <c r="B705" s="182"/>
      <c r="C705" s="182"/>
      <c r="D705" s="182"/>
      <c r="E705" s="182"/>
      <c r="F705" s="182"/>
      <c r="G705" s="182"/>
      <c r="H705" s="182"/>
      <c r="I705" s="182"/>
    </row>
    <row r="706" spans="1:9" x14ac:dyDescent="0.25">
      <c r="A706" s="182">
        <v>702</v>
      </c>
      <c r="B706" s="182"/>
      <c r="C706" s="182"/>
      <c r="D706" s="182"/>
      <c r="E706" s="182"/>
      <c r="F706" s="182"/>
      <c r="G706" s="182"/>
      <c r="H706" s="182"/>
      <c r="I706" s="182"/>
    </row>
    <row r="707" spans="1:9" x14ac:dyDescent="0.25">
      <c r="A707" s="182">
        <v>703</v>
      </c>
      <c r="B707" s="182"/>
      <c r="C707" s="182"/>
      <c r="D707" s="182"/>
      <c r="E707" s="182"/>
      <c r="F707" s="182"/>
      <c r="G707" s="182"/>
      <c r="H707" s="182"/>
      <c r="I707" s="182"/>
    </row>
    <row r="708" spans="1:9" x14ac:dyDescent="0.25">
      <c r="A708" s="182">
        <v>704</v>
      </c>
      <c r="B708" s="182"/>
      <c r="C708" s="182"/>
      <c r="D708" s="182"/>
      <c r="E708" s="182"/>
      <c r="F708" s="182"/>
      <c r="G708" s="182"/>
      <c r="H708" s="182"/>
      <c r="I708" s="182"/>
    </row>
    <row r="709" spans="1:9" x14ac:dyDescent="0.25">
      <c r="A709" s="182">
        <v>705</v>
      </c>
      <c r="B709" s="182"/>
      <c r="C709" s="182"/>
      <c r="D709" s="182"/>
      <c r="E709" s="182"/>
      <c r="F709" s="182"/>
      <c r="G709" s="182"/>
      <c r="H709" s="182"/>
      <c r="I709" s="182"/>
    </row>
    <row r="710" spans="1:9" x14ac:dyDescent="0.25">
      <c r="A710" s="182">
        <v>706</v>
      </c>
      <c r="B710" s="182"/>
      <c r="C710" s="182"/>
      <c r="D710" s="182"/>
      <c r="E710" s="182"/>
      <c r="F710" s="182"/>
      <c r="G710" s="182"/>
      <c r="H710" s="182"/>
      <c r="I710" s="182"/>
    </row>
    <row r="711" spans="1:9" x14ac:dyDescent="0.25">
      <c r="A711" s="182">
        <v>707</v>
      </c>
      <c r="B711" s="182"/>
      <c r="C711" s="182"/>
      <c r="D711" s="182"/>
      <c r="E711" s="182"/>
      <c r="F711" s="182"/>
      <c r="G711" s="182"/>
      <c r="H711" s="182"/>
      <c r="I711" s="182"/>
    </row>
    <row r="712" spans="1:9" x14ac:dyDescent="0.25">
      <c r="A712" s="182">
        <v>708</v>
      </c>
      <c r="B712" s="182"/>
      <c r="C712" s="182"/>
      <c r="D712" s="182"/>
      <c r="E712" s="182"/>
      <c r="F712" s="182"/>
      <c r="G712" s="182"/>
      <c r="H712" s="182"/>
      <c r="I712" s="182"/>
    </row>
    <row r="713" spans="1:9" x14ac:dyDescent="0.25">
      <c r="A713" s="182">
        <v>709</v>
      </c>
      <c r="B713" s="182"/>
      <c r="C713" s="182"/>
      <c r="D713" s="182"/>
      <c r="E713" s="182"/>
      <c r="F713" s="182"/>
      <c r="G713" s="182"/>
      <c r="H713" s="182"/>
      <c r="I713" s="182"/>
    </row>
    <row r="714" spans="1:9" x14ac:dyDescent="0.25">
      <c r="A714" s="182">
        <v>710</v>
      </c>
      <c r="B714" s="182"/>
      <c r="C714" s="182"/>
      <c r="D714" s="182"/>
      <c r="E714" s="182"/>
      <c r="F714" s="182"/>
      <c r="G714" s="182"/>
      <c r="H714" s="182"/>
      <c r="I714" s="182"/>
    </row>
    <row r="715" spans="1:9" x14ac:dyDescent="0.25">
      <c r="A715" s="182">
        <v>711</v>
      </c>
      <c r="B715" s="182"/>
      <c r="C715" s="182"/>
      <c r="D715" s="182"/>
      <c r="E715" s="182"/>
      <c r="F715" s="182"/>
      <c r="G715" s="182"/>
      <c r="H715" s="182"/>
      <c r="I715" s="182"/>
    </row>
    <row r="716" spans="1:9" x14ac:dyDescent="0.25">
      <c r="A716" s="182">
        <v>712</v>
      </c>
      <c r="B716" s="182"/>
      <c r="C716" s="182"/>
      <c r="D716" s="182"/>
      <c r="E716" s="182"/>
      <c r="F716" s="182"/>
      <c r="G716" s="182"/>
      <c r="H716" s="182"/>
      <c r="I716" s="182"/>
    </row>
    <row r="717" spans="1:9" x14ac:dyDescent="0.25">
      <c r="A717" s="182">
        <v>713</v>
      </c>
      <c r="B717" s="182"/>
      <c r="C717" s="182"/>
      <c r="D717" s="182"/>
      <c r="E717" s="182"/>
      <c r="F717" s="182"/>
      <c r="G717" s="182"/>
      <c r="H717" s="182"/>
      <c r="I717" s="182"/>
    </row>
    <row r="718" spans="1:9" x14ac:dyDescent="0.25">
      <c r="A718" s="182">
        <v>714</v>
      </c>
      <c r="B718" s="182"/>
      <c r="C718" s="182"/>
      <c r="D718" s="182"/>
      <c r="E718" s="182"/>
      <c r="F718" s="182"/>
      <c r="G718" s="182"/>
      <c r="H718" s="182"/>
      <c r="I718" s="182"/>
    </row>
    <row r="719" spans="1:9" x14ac:dyDescent="0.25">
      <c r="A719" s="182">
        <v>715</v>
      </c>
      <c r="B719" s="182"/>
      <c r="C719" s="182"/>
      <c r="D719" s="182"/>
      <c r="E719" s="182"/>
      <c r="F719" s="182"/>
      <c r="G719" s="182"/>
      <c r="H719" s="182"/>
      <c r="I719" s="182"/>
    </row>
    <row r="720" spans="1:9" x14ac:dyDescent="0.25">
      <c r="A720" s="182">
        <v>716</v>
      </c>
      <c r="B720" s="182"/>
      <c r="C720" s="182"/>
      <c r="D720" s="182"/>
      <c r="E720" s="182"/>
      <c r="F720" s="182"/>
      <c r="G720" s="182"/>
      <c r="H720" s="182"/>
      <c r="I720" s="182"/>
    </row>
    <row r="721" spans="1:9" x14ac:dyDescent="0.25">
      <c r="A721" s="182">
        <v>717</v>
      </c>
      <c r="B721" s="182"/>
      <c r="C721" s="182"/>
      <c r="D721" s="182"/>
      <c r="E721" s="182"/>
      <c r="F721" s="182"/>
      <c r="G721" s="182"/>
      <c r="H721" s="182"/>
      <c r="I721" s="182"/>
    </row>
    <row r="722" spans="1:9" x14ac:dyDescent="0.25">
      <c r="A722" s="182">
        <v>718</v>
      </c>
      <c r="B722" s="182"/>
      <c r="C722" s="182"/>
      <c r="D722" s="182"/>
      <c r="E722" s="182"/>
      <c r="F722" s="182"/>
      <c r="G722" s="182"/>
      <c r="H722" s="182"/>
      <c r="I722" s="182"/>
    </row>
    <row r="723" spans="1:9" x14ac:dyDescent="0.25">
      <c r="A723" s="182">
        <v>719</v>
      </c>
      <c r="B723" s="182"/>
      <c r="C723" s="182"/>
      <c r="D723" s="182"/>
      <c r="E723" s="182"/>
      <c r="F723" s="182"/>
      <c r="G723" s="182"/>
      <c r="H723" s="182"/>
      <c r="I723" s="182"/>
    </row>
    <row r="724" spans="1:9" x14ac:dyDescent="0.25">
      <c r="A724" s="182">
        <v>720</v>
      </c>
      <c r="B724" s="182"/>
      <c r="C724" s="182"/>
      <c r="D724" s="182"/>
      <c r="E724" s="182"/>
      <c r="F724" s="182"/>
      <c r="G724" s="182"/>
      <c r="H724" s="182"/>
      <c r="I724" s="182"/>
    </row>
    <row r="725" spans="1:9" x14ac:dyDescent="0.25">
      <c r="A725" s="182">
        <v>721</v>
      </c>
      <c r="B725" s="182"/>
      <c r="C725" s="182"/>
      <c r="D725" s="182"/>
      <c r="E725" s="182"/>
      <c r="F725" s="182"/>
      <c r="G725" s="182"/>
      <c r="H725" s="182"/>
      <c r="I725" s="182"/>
    </row>
    <row r="726" spans="1:9" x14ac:dyDescent="0.25">
      <c r="A726" s="182">
        <v>722</v>
      </c>
      <c r="B726" s="182"/>
      <c r="C726" s="182"/>
      <c r="D726" s="182"/>
      <c r="E726" s="182"/>
      <c r="F726" s="182"/>
      <c r="G726" s="182"/>
      <c r="H726" s="182"/>
      <c r="I726" s="182"/>
    </row>
    <row r="727" spans="1:9" x14ac:dyDescent="0.25">
      <c r="A727" s="182">
        <v>723</v>
      </c>
      <c r="B727" s="182"/>
      <c r="C727" s="182"/>
      <c r="D727" s="182"/>
      <c r="E727" s="182"/>
      <c r="F727" s="182"/>
      <c r="G727" s="182"/>
      <c r="H727" s="182"/>
      <c r="I727" s="182"/>
    </row>
    <row r="728" spans="1:9" x14ac:dyDescent="0.25">
      <c r="A728" s="182">
        <v>724</v>
      </c>
      <c r="B728" s="182"/>
      <c r="C728" s="182"/>
      <c r="D728" s="182"/>
      <c r="E728" s="182"/>
      <c r="F728" s="182"/>
      <c r="G728" s="182"/>
      <c r="H728" s="182"/>
      <c r="I728" s="182"/>
    </row>
    <row r="729" spans="1:9" x14ac:dyDescent="0.25">
      <c r="A729" s="182">
        <v>725</v>
      </c>
      <c r="B729" s="182"/>
      <c r="C729" s="182"/>
      <c r="D729" s="182"/>
      <c r="E729" s="182"/>
      <c r="F729" s="182"/>
      <c r="G729" s="182"/>
      <c r="H729" s="182"/>
      <c r="I729" s="182"/>
    </row>
    <row r="730" spans="1:9" x14ac:dyDescent="0.25">
      <c r="A730" s="182">
        <v>726</v>
      </c>
      <c r="B730" s="182"/>
      <c r="C730" s="182"/>
      <c r="D730" s="182"/>
      <c r="E730" s="182"/>
      <c r="F730" s="182"/>
      <c r="G730" s="182"/>
      <c r="H730" s="182"/>
      <c r="I730" s="182"/>
    </row>
    <row r="731" spans="1:9" x14ac:dyDescent="0.25">
      <c r="A731" s="182">
        <v>727</v>
      </c>
      <c r="B731" s="182"/>
      <c r="C731" s="182"/>
      <c r="D731" s="182"/>
      <c r="E731" s="182"/>
      <c r="F731" s="182"/>
      <c r="G731" s="182"/>
      <c r="H731" s="182"/>
      <c r="I731" s="182"/>
    </row>
    <row r="732" spans="1:9" x14ac:dyDescent="0.25">
      <c r="A732" s="182">
        <v>728</v>
      </c>
      <c r="B732" s="182"/>
      <c r="C732" s="182"/>
      <c r="D732" s="182"/>
      <c r="E732" s="182"/>
      <c r="F732" s="182"/>
      <c r="G732" s="182"/>
      <c r="H732" s="182"/>
      <c r="I732" s="182"/>
    </row>
    <row r="733" spans="1:9" x14ac:dyDescent="0.25">
      <c r="A733" s="182">
        <v>729</v>
      </c>
      <c r="B733" s="182"/>
      <c r="C733" s="182"/>
      <c r="D733" s="182"/>
      <c r="E733" s="182"/>
      <c r="F733" s="182"/>
      <c r="G733" s="182"/>
      <c r="H733" s="182"/>
      <c r="I733" s="182"/>
    </row>
    <row r="734" spans="1:9" x14ac:dyDescent="0.25">
      <c r="A734" s="182">
        <v>730</v>
      </c>
      <c r="B734" s="182"/>
      <c r="C734" s="182"/>
      <c r="D734" s="182"/>
      <c r="E734" s="182"/>
      <c r="F734" s="182"/>
      <c r="G734" s="182"/>
      <c r="H734" s="182"/>
      <c r="I734" s="182"/>
    </row>
    <row r="735" spans="1:9" x14ac:dyDescent="0.25">
      <c r="A735" s="182">
        <v>731</v>
      </c>
      <c r="B735" s="182"/>
      <c r="C735" s="182"/>
      <c r="D735" s="182"/>
      <c r="E735" s="182"/>
      <c r="F735" s="182"/>
      <c r="G735" s="182"/>
      <c r="H735" s="182"/>
      <c r="I735" s="182"/>
    </row>
    <row r="736" spans="1:9" x14ac:dyDescent="0.25">
      <c r="A736" s="182">
        <v>732</v>
      </c>
      <c r="B736" s="182"/>
      <c r="C736" s="182"/>
      <c r="D736" s="182"/>
      <c r="E736" s="182"/>
      <c r="F736" s="182"/>
      <c r="G736" s="182"/>
      <c r="H736" s="182"/>
      <c r="I736" s="182"/>
    </row>
    <row r="737" spans="1:9" x14ac:dyDescent="0.25">
      <c r="A737" s="182">
        <v>733</v>
      </c>
      <c r="B737" s="182"/>
      <c r="C737" s="182"/>
      <c r="D737" s="182"/>
      <c r="E737" s="182"/>
      <c r="F737" s="182"/>
      <c r="G737" s="182"/>
      <c r="H737" s="182"/>
      <c r="I737" s="182"/>
    </row>
    <row r="738" spans="1:9" x14ac:dyDescent="0.25">
      <c r="A738" s="182">
        <v>734</v>
      </c>
      <c r="B738" s="182"/>
      <c r="C738" s="182"/>
      <c r="D738" s="182"/>
      <c r="E738" s="182"/>
      <c r="F738" s="182"/>
      <c r="G738" s="182"/>
      <c r="H738" s="182"/>
      <c r="I738" s="182"/>
    </row>
    <row r="739" spans="1:9" x14ac:dyDescent="0.25">
      <c r="A739" s="182">
        <v>735</v>
      </c>
      <c r="B739" s="182"/>
      <c r="C739" s="182"/>
      <c r="D739" s="182"/>
      <c r="E739" s="182"/>
      <c r="F739" s="182"/>
      <c r="G739" s="182"/>
      <c r="H739" s="182"/>
      <c r="I739" s="182"/>
    </row>
    <row r="740" spans="1:9" x14ac:dyDescent="0.25">
      <c r="A740" s="182">
        <v>736</v>
      </c>
      <c r="B740" s="182"/>
      <c r="C740" s="182"/>
      <c r="D740" s="182"/>
      <c r="E740" s="182"/>
      <c r="F740" s="182"/>
      <c r="G740" s="182"/>
      <c r="H740" s="182"/>
      <c r="I740" s="182"/>
    </row>
    <row r="741" spans="1:9" x14ac:dyDescent="0.25">
      <c r="A741" s="182">
        <v>737</v>
      </c>
      <c r="B741" s="182"/>
      <c r="C741" s="182"/>
      <c r="D741" s="182"/>
      <c r="E741" s="182"/>
      <c r="F741" s="182"/>
      <c r="G741" s="182"/>
      <c r="H741" s="182"/>
      <c r="I741" s="182"/>
    </row>
    <row r="742" spans="1:9" x14ac:dyDescent="0.25">
      <c r="A742" s="182">
        <v>738</v>
      </c>
      <c r="B742" s="182"/>
      <c r="C742" s="182"/>
      <c r="D742" s="182"/>
      <c r="E742" s="182"/>
      <c r="F742" s="182"/>
      <c r="G742" s="182"/>
      <c r="H742" s="182"/>
      <c r="I742" s="182"/>
    </row>
    <row r="743" spans="1:9" x14ac:dyDescent="0.25">
      <c r="A743" s="182">
        <v>739</v>
      </c>
      <c r="B743" s="182"/>
      <c r="C743" s="182"/>
      <c r="D743" s="182"/>
      <c r="E743" s="182"/>
      <c r="F743" s="182"/>
      <c r="G743" s="182"/>
      <c r="H743" s="182"/>
      <c r="I743" s="182"/>
    </row>
    <row r="744" spans="1:9" x14ac:dyDescent="0.25">
      <c r="A744" s="182">
        <v>740</v>
      </c>
      <c r="B744" s="182"/>
      <c r="C744" s="182"/>
      <c r="D744" s="182"/>
      <c r="E744" s="182"/>
      <c r="F744" s="182"/>
      <c r="G744" s="182"/>
      <c r="H744" s="182"/>
      <c r="I744" s="182"/>
    </row>
    <row r="745" spans="1:9" x14ac:dyDescent="0.25">
      <c r="A745" s="182">
        <v>741</v>
      </c>
      <c r="B745" s="182"/>
      <c r="C745" s="182"/>
      <c r="D745" s="182"/>
      <c r="E745" s="182"/>
      <c r="F745" s="182"/>
      <c r="G745" s="182"/>
      <c r="H745" s="182"/>
      <c r="I745" s="182"/>
    </row>
    <row r="746" spans="1:9" x14ac:dyDescent="0.25">
      <c r="A746" s="182">
        <v>742</v>
      </c>
      <c r="B746" s="182"/>
      <c r="C746" s="182"/>
      <c r="D746" s="182"/>
      <c r="E746" s="182"/>
      <c r="F746" s="182"/>
      <c r="G746" s="182"/>
      <c r="H746" s="182"/>
      <c r="I746" s="182"/>
    </row>
    <row r="747" spans="1:9" x14ac:dyDescent="0.25">
      <c r="A747" s="182">
        <v>743</v>
      </c>
      <c r="B747" s="182"/>
      <c r="C747" s="182"/>
      <c r="D747" s="182"/>
      <c r="E747" s="182"/>
      <c r="F747" s="182"/>
      <c r="G747" s="182"/>
      <c r="H747" s="182"/>
      <c r="I747" s="182"/>
    </row>
    <row r="748" spans="1:9" x14ac:dyDescent="0.25">
      <c r="A748" s="182">
        <v>744</v>
      </c>
      <c r="B748" s="182"/>
      <c r="C748" s="182"/>
      <c r="D748" s="182"/>
      <c r="E748" s="182"/>
      <c r="F748" s="182"/>
      <c r="G748" s="182"/>
      <c r="H748" s="182"/>
      <c r="I748" s="182"/>
    </row>
    <row r="749" spans="1:9" x14ac:dyDescent="0.25">
      <c r="A749" s="182">
        <v>745</v>
      </c>
      <c r="B749" s="182"/>
      <c r="C749" s="182"/>
      <c r="D749" s="182"/>
      <c r="E749" s="182"/>
      <c r="F749" s="182"/>
      <c r="G749" s="182"/>
      <c r="H749" s="182"/>
      <c r="I749" s="182"/>
    </row>
    <row r="750" spans="1:9" x14ac:dyDescent="0.25">
      <c r="A750" s="182">
        <v>746</v>
      </c>
      <c r="B750" s="182"/>
      <c r="C750" s="182"/>
      <c r="D750" s="182"/>
      <c r="E750" s="182"/>
      <c r="F750" s="182"/>
      <c r="G750" s="182"/>
      <c r="H750" s="182"/>
      <c r="I750" s="182"/>
    </row>
    <row r="751" spans="1:9" x14ac:dyDescent="0.25">
      <c r="A751" s="182">
        <v>747</v>
      </c>
      <c r="B751" s="182"/>
      <c r="C751" s="182"/>
      <c r="D751" s="182"/>
      <c r="E751" s="182"/>
      <c r="F751" s="182"/>
      <c r="G751" s="182"/>
      <c r="H751" s="182"/>
      <c r="I751" s="182"/>
    </row>
    <row r="752" spans="1:9" x14ac:dyDescent="0.25">
      <c r="A752" s="182">
        <v>748</v>
      </c>
      <c r="B752" s="182"/>
      <c r="C752" s="182"/>
      <c r="D752" s="182"/>
      <c r="E752" s="182"/>
      <c r="F752" s="182"/>
      <c r="G752" s="182"/>
      <c r="H752" s="182"/>
      <c r="I752" s="182"/>
    </row>
    <row r="753" spans="1:9" x14ac:dyDescent="0.25">
      <c r="A753" s="182">
        <v>749</v>
      </c>
      <c r="B753" s="182"/>
      <c r="C753" s="182"/>
      <c r="D753" s="182"/>
      <c r="E753" s="182"/>
      <c r="F753" s="182"/>
      <c r="G753" s="182"/>
      <c r="H753" s="182"/>
      <c r="I753" s="182"/>
    </row>
    <row r="754" spans="1:9" x14ac:dyDescent="0.25">
      <c r="A754" s="182">
        <v>750</v>
      </c>
      <c r="B754" s="182"/>
      <c r="C754" s="182"/>
      <c r="D754" s="182"/>
      <c r="E754" s="182"/>
      <c r="F754" s="182"/>
      <c r="G754" s="182"/>
      <c r="H754" s="182"/>
      <c r="I754" s="182"/>
    </row>
    <row r="755" spans="1:9" x14ac:dyDescent="0.25">
      <c r="A755" s="182">
        <v>751</v>
      </c>
      <c r="B755" s="182"/>
      <c r="C755" s="182"/>
      <c r="D755" s="182"/>
      <c r="E755" s="182"/>
      <c r="F755" s="182"/>
      <c r="G755" s="182"/>
      <c r="H755" s="182"/>
      <c r="I755" s="182"/>
    </row>
    <row r="756" spans="1:9" x14ac:dyDescent="0.25">
      <c r="A756" s="182">
        <v>752</v>
      </c>
      <c r="B756" s="182"/>
      <c r="C756" s="182"/>
      <c r="D756" s="182"/>
      <c r="E756" s="182"/>
      <c r="F756" s="182"/>
      <c r="G756" s="182"/>
      <c r="H756" s="182"/>
      <c r="I756" s="182"/>
    </row>
    <row r="757" spans="1:9" x14ac:dyDescent="0.25">
      <c r="A757" s="182">
        <v>753</v>
      </c>
      <c r="B757" s="182"/>
      <c r="C757" s="182"/>
      <c r="D757" s="182"/>
      <c r="E757" s="182"/>
      <c r="F757" s="182"/>
      <c r="G757" s="182"/>
      <c r="H757" s="182"/>
      <c r="I757" s="182"/>
    </row>
    <row r="758" spans="1:9" x14ac:dyDescent="0.25">
      <c r="A758" s="182">
        <v>754</v>
      </c>
      <c r="B758" s="182"/>
      <c r="C758" s="182"/>
      <c r="D758" s="182"/>
      <c r="E758" s="182"/>
      <c r="F758" s="182"/>
      <c r="G758" s="182"/>
      <c r="H758" s="182"/>
      <c r="I758" s="182"/>
    </row>
    <row r="759" spans="1:9" x14ac:dyDescent="0.25">
      <c r="A759" s="182">
        <v>755</v>
      </c>
      <c r="B759" s="182"/>
      <c r="C759" s="182"/>
      <c r="D759" s="182"/>
      <c r="E759" s="182"/>
      <c r="F759" s="182"/>
      <c r="G759" s="182"/>
      <c r="H759" s="182"/>
      <c r="I759" s="182"/>
    </row>
    <row r="760" spans="1:9" x14ac:dyDescent="0.25">
      <c r="A760" s="182">
        <v>756</v>
      </c>
      <c r="B760" s="182"/>
      <c r="C760" s="182"/>
      <c r="D760" s="182"/>
      <c r="E760" s="182"/>
      <c r="F760" s="182"/>
      <c r="G760" s="182"/>
      <c r="H760" s="182"/>
      <c r="I760" s="182"/>
    </row>
    <row r="761" spans="1:9" x14ac:dyDescent="0.25">
      <c r="A761" s="182">
        <v>757</v>
      </c>
      <c r="B761" s="182"/>
      <c r="C761" s="182"/>
      <c r="D761" s="182"/>
      <c r="E761" s="182"/>
      <c r="F761" s="182"/>
      <c r="G761" s="182"/>
      <c r="H761" s="182"/>
      <c r="I761" s="182"/>
    </row>
    <row r="762" spans="1:9" x14ac:dyDescent="0.25">
      <c r="A762" s="182">
        <v>758</v>
      </c>
      <c r="B762" s="182"/>
      <c r="C762" s="182"/>
      <c r="D762" s="182"/>
      <c r="E762" s="182"/>
      <c r="F762" s="182"/>
      <c r="G762" s="182"/>
      <c r="H762" s="182"/>
      <c r="I762" s="182"/>
    </row>
    <row r="763" spans="1:9" x14ac:dyDescent="0.25">
      <c r="A763" s="182">
        <v>759</v>
      </c>
      <c r="B763" s="182"/>
      <c r="C763" s="182"/>
      <c r="D763" s="182"/>
      <c r="E763" s="182"/>
      <c r="F763" s="182"/>
      <c r="G763" s="182"/>
      <c r="H763" s="182"/>
      <c r="I763" s="182"/>
    </row>
    <row r="764" spans="1:9" x14ac:dyDescent="0.25">
      <c r="A764" s="182">
        <v>760</v>
      </c>
      <c r="B764" s="182"/>
      <c r="C764" s="182"/>
      <c r="D764" s="182"/>
      <c r="E764" s="182"/>
      <c r="F764" s="182"/>
      <c r="G764" s="182"/>
      <c r="H764" s="182"/>
      <c r="I764" s="182"/>
    </row>
    <row r="765" spans="1:9" x14ac:dyDescent="0.25">
      <c r="A765" s="182">
        <v>761</v>
      </c>
      <c r="B765" s="182"/>
      <c r="C765" s="182"/>
      <c r="D765" s="182"/>
      <c r="E765" s="182"/>
      <c r="F765" s="182"/>
      <c r="G765" s="182"/>
      <c r="H765" s="182"/>
      <c r="I765" s="182"/>
    </row>
    <row r="766" spans="1:9" x14ac:dyDescent="0.25">
      <c r="A766" s="182">
        <v>762</v>
      </c>
      <c r="B766" s="182"/>
      <c r="C766" s="182"/>
      <c r="D766" s="182"/>
      <c r="E766" s="182"/>
      <c r="F766" s="182"/>
      <c r="G766" s="182"/>
      <c r="H766" s="182"/>
      <c r="I766" s="182"/>
    </row>
    <row r="767" spans="1:9" x14ac:dyDescent="0.25">
      <c r="A767" s="182">
        <v>763</v>
      </c>
      <c r="B767" s="182"/>
      <c r="C767" s="182"/>
      <c r="D767" s="182"/>
      <c r="E767" s="182"/>
      <c r="F767" s="182"/>
      <c r="G767" s="182"/>
      <c r="H767" s="182"/>
      <c r="I767" s="182"/>
    </row>
    <row r="768" spans="1:9" x14ac:dyDescent="0.25">
      <c r="A768" s="182">
        <v>764</v>
      </c>
      <c r="B768" s="182"/>
      <c r="C768" s="182"/>
      <c r="D768" s="182"/>
      <c r="E768" s="182"/>
      <c r="F768" s="182"/>
      <c r="G768" s="182"/>
      <c r="H768" s="182"/>
      <c r="I768" s="182"/>
    </row>
    <row r="769" spans="1:9" x14ac:dyDescent="0.25">
      <c r="A769" s="182">
        <v>765</v>
      </c>
      <c r="B769" s="182"/>
      <c r="C769" s="182"/>
      <c r="D769" s="182"/>
      <c r="E769" s="182"/>
      <c r="F769" s="182"/>
      <c r="G769" s="182"/>
      <c r="H769" s="182"/>
      <c r="I769" s="182"/>
    </row>
    <row r="770" spans="1:9" x14ac:dyDescent="0.25">
      <c r="A770" s="182">
        <v>766</v>
      </c>
      <c r="B770" s="182"/>
      <c r="C770" s="182"/>
      <c r="D770" s="182"/>
      <c r="E770" s="182"/>
      <c r="F770" s="182"/>
      <c r="G770" s="182"/>
      <c r="H770" s="182"/>
      <c r="I770" s="182"/>
    </row>
    <row r="771" spans="1:9" x14ac:dyDescent="0.25">
      <c r="A771" s="182">
        <v>767</v>
      </c>
      <c r="B771" s="182"/>
      <c r="C771" s="182"/>
      <c r="D771" s="182"/>
      <c r="E771" s="182"/>
      <c r="F771" s="182"/>
      <c r="G771" s="182"/>
      <c r="H771" s="182"/>
      <c r="I771" s="182"/>
    </row>
    <row r="772" spans="1:9" x14ac:dyDescent="0.25">
      <c r="A772" s="182">
        <v>768</v>
      </c>
      <c r="B772" s="182"/>
      <c r="C772" s="182"/>
      <c r="D772" s="182"/>
      <c r="E772" s="182"/>
      <c r="F772" s="182"/>
      <c r="G772" s="182"/>
      <c r="H772" s="182"/>
      <c r="I772" s="182"/>
    </row>
    <row r="773" spans="1:9" x14ac:dyDescent="0.25">
      <c r="A773" s="182">
        <v>769</v>
      </c>
      <c r="B773" s="182"/>
      <c r="C773" s="182"/>
      <c r="D773" s="182"/>
      <c r="E773" s="182"/>
      <c r="F773" s="182"/>
      <c r="G773" s="182"/>
      <c r="H773" s="182"/>
      <c r="I773" s="182"/>
    </row>
    <row r="774" spans="1:9" x14ac:dyDescent="0.25">
      <c r="A774" s="182">
        <v>770</v>
      </c>
      <c r="B774" s="182"/>
      <c r="C774" s="182"/>
      <c r="D774" s="182"/>
      <c r="E774" s="182"/>
      <c r="F774" s="182"/>
      <c r="G774" s="182"/>
      <c r="H774" s="182"/>
      <c r="I774" s="182"/>
    </row>
    <row r="775" spans="1:9" x14ac:dyDescent="0.25">
      <c r="A775" s="182">
        <v>771</v>
      </c>
      <c r="B775" s="182"/>
      <c r="C775" s="182"/>
      <c r="D775" s="182"/>
      <c r="E775" s="182"/>
      <c r="F775" s="182"/>
      <c r="G775" s="182"/>
      <c r="H775" s="182"/>
      <c r="I775" s="182"/>
    </row>
    <row r="776" spans="1:9" x14ac:dyDescent="0.25">
      <c r="A776" s="182">
        <v>772</v>
      </c>
      <c r="B776" s="182"/>
      <c r="C776" s="182"/>
      <c r="D776" s="182"/>
      <c r="E776" s="182"/>
      <c r="F776" s="182"/>
      <c r="G776" s="182"/>
      <c r="H776" s="182"/>
      <c r="I776" s="182"/>
    </row>
    <row r="777" spans="1:9" x14ac:dyDescent="0.25">
      <c r="A777" s="182">
        <v>773</v>
      </c>
      <c r="B777" s="182"/>
      <c r="C777" s="182"/>
      <c r="D777" s="182"/>
      <c r="E777" s="182"/>
      <c r="F777" s="182"/>
      <c r="G777" s="182"/>
      <c r="H777" s="182"/>
      <c r="I777" s="182"/>
    </row>
    <row r="778" spans="1:9" x14ac:dyDescent="0.25">
      <c r="A778" s="182">
        <v>774</v>
      </c>
      <c r="B778" s="182"/>
      <c r="C778" s="182"/>
      <c r="D778" s="182"/>
      <c r="E778" s="182"/>
      <c r="F778" s="182"/>
      <c r="G778" s="182"/>
      <c r="H778" s="182"/>
      <c r="I778" s="182"/>
    </row>
    <row r="779" spans="1:9" x14ac:dyDescent="0.25">
      <c r="A779" s="182">
        <v>775</v>
      </c>
      <c r="B779" s="182"/>
      <c r="C779" s="182"/>
      <c r="D779" s="182"/>
      <c r="E779" s="182"/>
      <c r="F779" s="182"/>
      <c r="G779" s="182"/>
      <c r="H779" s="182"/>
      <c r="I779" s="182"/>
    </row>
    <row r="780" spans="1:9" x14ac:dyDescent="0.25">
      <c r="A780" s="182">
        <v>776</v>
      </c>
      <c r="B780" s="182"/>
      <c r="C780" s="182"/>
      <c r="D780" s="182"/>
      <c r="E780" s="182"/>
      <c r="F780" s="182"/>
      <c r="G780" s="182"/>
      <c r="H780" s="182"/>
      <c r="I780" s="182"/>
    </row>
    <row r="781" spans="1:9" x14ac:dyDescent="0.25">
      <c r="A781" s="182">
        <v>777</v>
      </c>
      <c r="B781" s="182"/>
      <c r="C781" s="182"/>
      <c r="D781" s="182"/>
      <c r="E781" s="182"/>
      <c r="F781" s="182"/>
      <c r="G781" s="182"/>
      <c r="H781" s="182"/>
      <c r="I781" s="182"/>
    </row>
    <row r="782" spans="1:9" x14ac:dyDescent="0.25">
      <c r="A782" s="182">
        <v>778</v>
      </c>
      <c r="B782" s="182"/>
      <c r="C782" s="182"/>
      <c r="D782" s="182"/>
      <c r="E782" s="182"/>
      <c r="F782" s="182"/>
      <c r="G782" s="182"/>
      <c r="H782" s="182"/>
      <c r="I782" s="182"/>
    </row>
    <row r="783" spans="1:9" x14ac:dyDescent="0.25">
      <c r="A783" s="182">
        <v>779</v>
      </c>
      <c r="B783" s="182"/>
      <c r="C783" s="182"/>
      <c r="D783" s="182"/>
      <c r="E783" s="182"/>
      <c r="F783" s="182"/>
      <c r="G783" s="182"/>
      <c r="H783" s="182"/>
      <c r="I783" s="182"/>
    </row>
    <row r="784" spans="1:9" x14ac:dyDescent="0.25">
      <c r="A784" s="182">
        <v>780</v>
      </c>
      <c r="B784" s="182"/>
      <c r="C784" s="182"/>
      <c r="D784" s="182"/>
      <c r="E784" s="182"/>
      <c r="F784" s="182"/>
      <c r="G784" s="182"/>
      <c r="H784" s="182"/>
      <c r="I784" s="182"/>
    </row>
    <row r="785" spans="1:9" x14ac:dyDescent="0.25">
      <c r="A785" s="182">
        <v>781</v>
      </c>
      <c r="B785" s="182"/>
      <c r="C785" s="182"/>
      <c r="D785" s="182"/>
      <c r="E785" s="182"/>
      <c r="F785" s="182"/>
      <c r="G785" s="182"/>
      <c r="H785" s="182"/>
      <c r="I785" s="182"/>
    </row>
    <row r="786" spans="1:9" x14ac:dyDescent="0.25">
      <c r="A786" s="182">
        <v>782</v>
      </c>
      <c r="B786" s="182"/>
      <c r="C786" s="182"/>
      <c r="D786" s="182"/>
      <c r="E786" s="182"/>
      <c r="F786" s="182"/>
      <c r="G786" s="182"/>
      <c r="H786" s="182"/>
      <c r="I786" s="182"/>
    </row>
    <row r="787" spans="1:9" x14ac:dyDescent="0.25">
      <c r="A787" s="182">
        <v>783</v>
      </c>
      <c r="B787" s="182"/>
      <c r="C787" s="182"/>
      <c r="D787" s="182"/>
      <c r="E787" s="182"/>
      <c r="F787" s="182"/>
      <c r="G787" s="182"/>
      <c r="H787" s="182"/>
      <c r="I787" s="182"/>
    </row>
    <row r="788" spans="1:9" x14ac:dyDescent="0.25">
      <c r="A788" s="182">
        <v>784</v>
      </c>
      <c r="B788" s="182"/>
      <c r="C788" s="182"/>
      <c r="D788" s="182"/>
      <c r="E788" s="182"/>
      <c r="F788" s="182"/>
      <c r="G788" s="182"/>
      <c r="H788" s="182"/>
      <c r="I788" s="182"/>
    </row>
    <row r="789" spans="1:9" x14ac:dyDescent="0.25">
      <c r="A789" s="182">
        <v>785</v>
      </c>
      <c r="B789" s="182"/>
      <c r="C789" s="182"/>
      <c r="D789" s="182"/>
      <c r="E789" s="182"/>
      <c r="F789" s="182"/>
      <c r="G789" s="182"/>
      <c r="H789" s="182"/>
      <c r="I789" s="182"/>
    </row>
    <row r="790" spans="1:9" x14ac:dyDescent="0.25">
      <c r="A790" s="182">
        <v>786</v>
      </c>
      <c r="B790" s="182"/>
      <c r="C790" s="182"/>
      <c r="D790" s="182"/>
      <c r="E790" s="182"/>
      <c r="F790" s="182"/>
      <c r="G790" s="182"/>
      <c r="H790" s="182"/>
      <c r="I790" s="182"/>
    </row>
    <row r="791" spans="1:9" x14ac:dyDescent="0.25">
      <c r="A791" s="182">
        <v>787</v>
      </c>
      <c r="B791" s="182"/>
      <c r="C791" s="182"/>
      <c r="D791" s="182"/>
      <c r="E791" s="182"/>
      <c r="F791" s="182"/>
      <c r="G791" s="182"/>
      <c r="H791" s="182"/>
      <c r="I791" s="182"/>
    </row>
    <row r="792" spans="1:9" x14ac:dyDescent="0.25">
      <c r="A792" s="182">
        <v>788</v>
      </c>
      <c r="B792" s="182"/>
      <c r="C792" s="182"/>
      <c r="D792" s="182"/>
      <c r="E792" s="182"/>
      <c r="F792" s="182"/>
      <c r="G792" s="182"/>
      <c r="H792" s="182"/>
      <c r="I792" s="182"/>
    </row>
    <row r="793" spans="1:9" x14ac:dyDescent="0.25">
      <c r="A793" s="182">
        <v>789</v>
      </c>
      <c r="B793" s="182"/>
      <c r="C793" s="182"/>
      <c r="D793" s="182"/>
      <c r="E793" s="182"/>
      <c r="F793" s="182"/>
      <c r="G793" s="182"/>
      <c r="H793" s="182"/>
      <c r="I793" s="182"/>
    </row>
    <row r="794" spans="1:9" x14ac:dyDescent="0.25">
      <c r="A794" s="182">
        <v>790</v>
      </c>
      <c r="B794" s="182"/>
      <c r="C794" s="182"/>
      <c r="D794" s="182"/>
      <c r="E794" s="182"/>
      <c r="F794" s="182"/>
      <c r="G794" s="182"/>
      <c r="H794" s="182"/>
      <c r="I794" s="182"/>
    </row>
    <row r="795" spans="1:9" x14ac:dyDescent="0.25">
      <c r="A795" s="182">
        <v>791</v>
      </c>
      <c r="B795" s="182"/>
      <c r="C795" s="182"/>
      <c r="D795" s="182"/>
      <c r="E795" s="182"/>
      <c r="F795" s="182"/>
      <c r="G795" s="182"/>
      <c r="H795" s="182"/>
      <c r="I795" s="182"/>
    </row>
    <row r="796" spans="1:9" x14ac:dyDescent="0.25">
      <c r="A796" s="182">
        <v>792</v>
      </c>
      <c r="B796" s="182"/>
      <c r="C796" s="182"/>
      <c r="D796" s="182"/>
      <c r="E796" s="182"/>
      <c r="F796" s="182"/>
      <c r="G796" s="182"/>
      <c r="H796" s="182"/>
      <c r="I796" s="182"/>
    </row>
    <row r="797" spans="1:9" x14ac:dyDescent="0.25">
      <c r="A797" s="182">
        <v>793</v>
      </c>
      <c r="B797" s="182"/>
      <c r="C797" s="182"/>
      <c r="D797" s="182"/>
      <c r="E797" s="182"/>
      <c r="F797" s="182"/>
      <c r="G797" s="182"/>
      <c r="H797" s="182"/>
      <c r="I797" s="182"/>
    </row>
    <row r="798" spans="1:9" x14ac:dyDescent="0.25">
      <c r="A798" s="182">
        <v>794</v>
      </c>
      <c r="B798" s="182"/>
      <c r="C798" s="182"/>
      <c r="D798" s="182"/>
      <c r="E798" s="182"/>
      <c r="F798" s="182"/>
      <c r="G798" s="182"/>
      <c r="H798" s="182"/>
      <c r="I798" s="182"/>
    </row>
    <row r="799" spans="1:9" x14ac:dyDescent="0.25">
      <c r="A799" s="182">
        <v>795</v>
      </c>
      <c r="B799" s="182"/>
      <c r="C799" s="182"/>
      <c r="D799" s="182"/>
      <c r="E799" s="182"/>
      <c r="F799" s="182"/>
      <c r="G799" s="182"/>
      <c r="H799" s="182"/>
      <c r="I799" s="182"/>
    </row>
    <row r="800" spans="1:9" x14ac:dyDescent="0.25">
      <c r="A800" s="182">
        <v>796</v>
      </c>
      <c r="B800" s="182"/>
      <c r="C800" s="182"/>
      <c r="D800" s="182"/>
      <c r="E800" s="182"/>
      <c r="F800" s="182"/>
      <c r="G800" s="182"/>
      <c r="H800" s="182"/>
      <c r="I800" s="182"/>
    </row>
    <row r="801" spans="1:9" x14ac:dyDescent="0.25">
      <c r="A801" s="182">
        <v>797</v>
      </c>
      <c r="B801" s="182"/>
      <c r="C801" s="182"/>
      <c r="D801" s="182"/>
      <c r="E801" s="182"/>
      <c r="F801" s="182"/>
      <c r="G801" s="182"/>
      <c r="H801" s="182"/>
      <c r="I801" s="182"/>
    </row>
    <row r="802" spans="1:9" x14ac:dyDescent="0.25">
      <c r="A802" s="182">
        <v>798</v>
      </c>
      <c r="B802" s="182"/>
      <c r="C802" s="182"/>
      <c r="D802" s="182"/>
      <c r="E802" s="182"/>
      <c r="F802" s="182"/>
      <c r="G802" s="182"/>
      <c r="H802" s="182"/>
      <c r="I802" s="182"/>
    </row>
    <row r="803" spans="1:9" x14ac:dyDescent="0.25">
      <c r="A803" s="182">
        <v>799</v>
      </c>
      <c r="B803" s="182"/>
      <c r="C803" s="182"/>
      <c r="D803" s="182"/>
      <c r="E803" s="182"/>
      <c r="F803" s="182"/>
      <c r="G803" s="182"/>
      <c r="H803" s="182"/>
      <c r="I803" s="182"/>
    </row>
    <row r="804" spans="1:9" x14ac:dyDescent="0.25">
      <c r="A804" s="182">
        <v>800</v>
      </c>
      <c r="B804" s="182"/>
      <c r="C804" s="182"/>
      <c r="D804" s="182"/>
      <c r="E804" s="182"/>
      <c r="F804" s="182"/>
      <c r="G804" s="182"/>
      <c r="H804" s="182"/>
      <c r="I804" s="182"/>
    </row>
    <row r="805" spans="1:9" x14ac:dyDescent="0.25">
      <c r="A805" s="182">
        <v>801</v>
      </c>
      <c r="B805" s="182"/>
      <c r="C805" s="182"/>
      <c r="D805" s="182"/>
      <c r="E805" s="182"/>
      <c r="F805" s="182"/>
      <c r="G805" s="182"/>
      <c r="H805" s="182"/>
      <c r="I805" s="182"/>
    </row>
    <row r="806" spans="1:9" x14ac:dyDescent="0.25">
      <c r="A806" s="182">
        <v>802</v>
      </c>
      <c r="B806" s="182"/>
      <c r="C806" s="182"/>
      <c r="D806" s="182"/>
      <c r="E806" s="182"/>
      <c r="F806" s="182"/>
      <c r="G806" s="182"/>
      <c r="H806" s="182"/>
      <c r="I806" s="182"/>
    </row>
    <row r="807" spans="1:9" x14ac:dyDescent="0.25">
      <c r="A807" s="182">
        <v>803</v>
      </c>
      <c r="B807" s="182"/>
      <c r="C807" s="182"/>
      <c r="D807" s="182"/>
      <c r="E807" s="182"/>
      <c r="F807" s="182"/>
      <c r="G807" s="182"/>
      <c r="H807" s="182"/>
      <c r="I807" s="182"/>
    </row>
    <row r="808" spans="1:9" x14ac:dyDescent="0.25">
      <c r="A808" s="182">
        <v>804</v>
      </c>
      <c r="B808" s="182"/>
      <c r="C808" s="182"/>
      <c r="D808" s="182"/>
      <c r="E808" s="182"/>
      <c r="F808" s="182"/>
      <c r="G808" s="182"/>
      <c r="H808" s="182"/>
      <c r="I808" s="182"/>
    </row>
    <row r="809" spans="1:9" x14ac:dyDescent="0.25">
      <c r="A809" s="182">
        <v>805</v>
      </c>
      <c r="B809" s="182"/>
      <c r="C809" s="182"/>
      <c r="D809" s="182"/>
      <c r="E809" s="182"/>
      <c r="F809" s="182"/>
      <c r="G809" s="182"/>
      <c r="H809" s="182"/>
      <c r="I809" s="182"/>
    </row>
    <row r="810" spans="1:9" x14ac:dyDescent="0.25">
      <c r="A810" s="182">
        <v>806</v>
      </c>
      <c r="B810" s="182"/>
      <c r="C810" s="182"/>
      <c r="D810" s="182"/>
      <c r="E810" s="182"/>
      <c r="F810" s="182"/>
      <c r="G810" s="182"/>
      <c r="H810" s="182"/>
      <c r="I810" s="182"/>
    </row>
    <row r="811" spans="1:9" x14ac:dyDescent="0.25">
      <c r="A811" s="182">
        <v>807</v>
      </c>
      <c r="B811" s="182"/>
      <c r="C811" s="182"/>
      <c r="D811" s="182"/>
      <c r="E811" s="182"/>
      <c r="F811" s="182"/>
      <c r="G811" s="182"/>
      <c r="H811" s="182"/>
      <c r="I811" s="182"/>
    </row>
    <row r="812" spans="1:9" x14ac:dyDescent="0.25">
      <c r="A812" s="182">
        <v>808</v>
      </c>
      <c r="B812" s="182"/>
      <c r="C812" s="182"/>
      <c r="D812" s="182"/>
      <c r="E812" s="182"/>
      <c r="F812" s="182"/>
      <c r="G812" s="182"/>
      <c r="H812" s="182"/>
      <c r="I812" s="182"/>
    </row>
    <row r="813" spans="1:9" x14ac:dyDescent="0.25">
      <c r="A813" s="182">
        <v>809</v>
      </c>
      <c r="B813" s="182"/>
      <c r="C813" s="182"/>
      <c r="D813" s="182"/>
      <c r="E813" s="182"/>
      <c r="F813" s="182"/>
      <c r="G813" s="182"/>
      <c r="H813" s="182"/>
      <c r="I813" s="182"/>
    </row>
    <row r="814" spans="1:9" x14ac:dyDescent="0.25">
      <c r="A814" s="182">
        <v>810</v>
      </c>
      <c r="B814" s="182"/>
      <c r="C814" s="182"/>
      <c r="D814" s="182"/>
      <c r="E814" s="182"/>
      <c r="F814" s="182"/>
      <c r="G814" s="182"/>
      <c r="H814" s="182"/>
      <c r="I814" s="182"/>
    </row>
    <row r="815" spans="1:9" x14ac:dyDescent="0.25">
      <c r="A815" s="182">
        <v>811</v>
      </c>
      <c r="B815" s="182"/>
      <c r="C815" s="182"/>
      <c r="D815" s="182"/>
      <c r="E815" s="182"/>
      <c r="F815" s="182"/>
      <c r="G815" s="182"/>
      <c r="H815" s="182"/>
      <c r="I815" s="182"/>
    </row>
    <row r="816" spans="1:9" x14ac:dyDescent="0.25">
      <c r="A816" s="182">
        <v>812</v>
      </c>
      <c r="B816" s="182"/>
      <c r="C816" s="182"/>
      <c r="D816" s="182"/>
      <c r="E816" s="182"/>
      <c r="F816" s="182"/>
      <c r="G816" s="182"/>
      <c r="H816" s="182"/>
      <c r="I816" s="182"/>
    </row>
    <row r="817" spans="1:9" x14ac:dyDescent="0.25">
      <c r="A817" s="182">
        <v>813</v>
      </c>
      <c r="B817" s="182"/>
      <c r="C817" s="182"/>
      <c r="D817" s="182"/>
      <c r="E817" s="182"/>
      <c r="F817" s="182"/>
      <c r="G817" s="182"/>
      <c r="H817" s="182"/>
      <c r="I817" s="182"/>
    </row>
    <row r="818" spans="1:9" x14ac:dyDescent="0.25">
      <c r="A818" s="182">
        <v>814</v>
      </c>
      <c r="B818" s="182"/>
      <c r="C818" s="182"/>
      <c r="D818" s="182"/>
      <c r="E818" s="182"/>
      <c r="F818" s="182"/>
      <c r="G818" s="182"/>
      <c r="H818" s="182"/>
      <c r="I818" s="182"/>
    </row>
    <row r="819" spans="1:9" x14ac:dyDescent="0.25">
      <c r="A819" s="182">
        <v>815</v>
      </c>
      <c r="B819" s="182"/>
      <c r="C819" s="182"/>
      <c r="D819" s="182"/>
      <c r="E819" s="182"/>
      <c r="F819" s="182"/>
      <c r="G819" s="182"/>
      <c r="H819" s="182"/>
      <c r="I819" s="182"/>
    </row>
    <row r="820" spans="1:9" x14ac:dyDescent="0.25">
      <c r="A820" s="182">
        <v>816</v>
      </c>
      <c r="B820" s="182"/>
      <c r="C820" s="182"/>
      <c r="D820" s="182"/>
      <c r="E820" s="182"/>
      <c r="F820" s="182"/>
      <c r="G820" s="182"/>
      <c r="H820" s="182"/>
      <c r="I820" s="182"/>
    </row>
    <row r="821" spans="1:9" x14ac:dyDescent="0.25">
      <c r="A821" s="182">
        <v>817</v>
      </c>
      <c r="B821" s="182"/>
      <c r="C821" s="182"/>
      <c r="D821" s="182"/>
      <c r="E821" s="182"/>
      <c r="F821" s="182"/>
      <c r="G821" s="182"/>
      <c r="H821" s="182"/>
      <c r="I821" s="182"/>
    </row>
    <row r="822" spans="1:9" x14ac:dyDescent="0.25">
      <c r="A822" s="182">
        <v>818</v>
      </c>
      <c r="B822" s="182"/>
      <c r="C822" s="182"/>
      <c r="D822" s="182"/>
      <c r="E822" s="182"/>
      <c r="F822" s="182"/>
      <c r="G822" s="182"/>
      <c r="H822" s="182"/>
      <c r="I822" s="182"/>
    </row>
    <row r="823" spans="1:9" x14ac:dyDescent="0.25">
      <c r="A823" s="182">
        <v>819</v>
      </c>
      <c r="B823" s="182"/>
      <c r="C823" s="182"/>
      <c r="D823" s="182"/>
      <c r="E823" s="182"/>
      <c r="F823" s="182"/>
      <c r="G823" s="182"/>
      <c r="H823" s="182"/>
      <c r="I823" s="182"/>
    </row>
    <row r="824" spans="1:9" x14ac:dyDescent="0.25">
      <c r="A824" s="182">
        <v>820</v>
      </c>
      <c r="B824" s="182"/>
      <c r="C824" s="182"/>
      <c r="D824" s="182"/>
      <c r="E824" s="182"/>
      <c r="F824" s="182"/>
      <c r="G824" s="182"/>
      <c r="H824" s="182"/>
      <c r="I824" s="182"/>
    </row>
    <row r="825" spans="1:9" x14ac:dyDescent="0.25">
      <c r="A825" s="182">
        <v>821</v>
      </c>
      <c r="B825" s="182"/>
      <c r="C825" s="182"/>
      <c r="D825" s="182"/>
      <c r="E825" s="182"/>
      <c r="F825" s="182"/>
      <c r="G825" s="182"/>
      <c r="H825" s="182"/>
      <c r="I825" s="182"/>
    </row>
    <row r="826" spans="1:9" x14ac:dyDescent="0.25">
      <c r="A826" s="182">
        <v>822</v>
      </c>
      <c r="B826" s="182"/>
      <c r="C826" s="182"/>
      <c r="D826" s="182"/>
      <c r="E826" s="182"/>
      <c r="F826" s="182"/>
      <c r="G826" s="182"/>
      <c r="H826" s="182"/>
      <c r="I826" s="182"/>
    </row>
    <row r="827" spans="1:9" x14ac:dyDescent="0.25">
      <c r="A827" s="182">
        <v>823</v>
      </c>
      <c r="B827" s="182"/>
      <c r="C827" s="182"/>
      <c r="D827" s="182"/>
      <c r="E827" s="182"/>
      <c r="F827" s="182"/>
      <c r="G827" s="182"/>
      <c r="H827" s="182"/>
      <c r="I827" s="182"/>
    </row>
    <row r="828" spans="1:9" x14ac:dyDescent="0.25">
      <c r="A828" s="182">
        <v>824</v>
      </c>
      <c r="B828" s="182"/>
      <c r="C828" s="182"/>
      <c r="D828" s="182"/>
      <c r="E828" s="182"/>
      <c r="F828" s="182"/>
      <c r="G828" s="182"/>
      <c r="H828" s="182"/>
      <c r="I828" s="182"/>
    </row>
    <row r="829" spans="1:9" x14ac:dyDescent="0.25">
      <c r="A829" s="182">
        <v>825</v>
      </c>
      <c r="B829" s="182"/>
      <c r="C829" s="182"/>
      <c r="D829" s="182"/>
      <c r="E829" s="182"/>
      <c r="F829" s="182"/>
      <c r="G829" s="182"/>
      <c r="H829" s="182"/>
      <c r="I829" s="182"/>
    </row>
    <row r="830" spans="1:9" x14ac:dyDescent="0.25">
      <c r="A830" s="182">
        <v>826</v>
      </c>
      <c r="B830" s="182"/>
      <c r="C830" s="182"/>
      <c r="D830" s="182"/>
      <c r="E830" s="182"/>
      <c r="F830" s="182"/>
      <c r="G830" s="182"/>
      <c r="H830" s="182"/>
      <c r="I830" s="182"/>
    </row>
    <row r="831" spans="1:9" x14ac:dyDescent="0.25">
      <c r="A831" s="182">
        <v>827</v>
      </c>
      <c r="B831" s="182"/>
      <c r="C831" s="182"/>
      <c r="D831" s="182"/>
      <c r="E831" s="182"/>
      <c r="F831" s="182"/>
      <c r="G831" s="182"/>
      <c r="H831" s="182"/>
      <c r="I831" s="182"/>
    </row>
    <row r="832" spans="1:9" x14ac:dyDescent="0.25">
      <c r="A832" s="182">
        <v>828</v>
      </c>
      <c r="B832" s="182"/>
      <c r="C832" s="182"/>
      <c r="D832" s="182"/>
      <c r="E832" s="182"/>
      <c r="F832" s="182"/>
      <c r="G832" s="182"/>
      <c r="H832" s="182"/>
      <c r="I832" s="182"/>
    </row>
    <row r="833" spans="1:9" x14ac:dyDescent="0.25">
      <c r="A833" s="182">
        <v>829</v>
      </c>
      <c r="B833" s="182"/>
      <c r="C833" s="182"/>
      <c r="D833" s="182"/>
      <c r="E833" s="182"/>
      <c r="F833" s="182"/>
      <c r="G833" s="182"/>
      <c r="H833" s="182"/>
      <c r="I833" s="182"/>
    </row>
    <row r="834" spans="1:9" x14ac:dyDescent="0.25">
      <c r="A834" s="182">
        <v>830</v>
      </c>
      <c r="B834" s="182"/>
      <c r="C834" s="182"/>
      <c r="D834" s="182"/>
      <c r="E834" s="182"/>
      <c r="F834" s="182"/>
      <c r="G834" s="182"/>
      <c r="H834" s="182"/>
      <c r="I834" s="182"/>
    </row>
    <row r="835" spans="1:9" x14ac:dyDescent="0.25">
      <c r="A835" s="182">
        <v>831</v>
      </c>
      <c r="B835" s="182"/>
      <c r="C835" s="182"/>
      <c r="D835" s="182"/>
      <c r="E835" s="182"/>
      <c r="F835" s="182"/>
      <c r="G835" s="182"/>
      <c r="H835" s="182"/>
      <c r="I835" s="182"/>
    </row>
    <row r="836" spans="1:9" x14ac:dyDescent="0.25">
      <c r="A836" s="182">
        <v>832</v>
      </c>
      <c r="B836" s="182"/>
      <c r="C836" s="182"/>
      <c r="D836" s="182"/>
      <c r="E836" s="182"/>
      <c r="F836" s="182"/>
      <c r="G836" s="182"/>
      <c r="H836" s="182"/>
      <c r="I836" s="182"/>
    </row>
    <row r="837" spans="1:9" x14ac:dyDescent="0.25">
      <c r="A837" s="182">
        <v>833</v>
      </c>
      <c r="B837" s="182"/>
      <c r="C837" s="182"/>
      <c r="D837" s="182"/>
      <c r="E837" s="182"/>
      <c r="F837" s="182"/>
      <c r="G837" s="182"/>
      <c r="H837" s="182"/>
      <c r="I837" s="182"/>
    </row>
    <row r="838" spans="1:9" x14ac:dyDescent="0.25">
      <c r="A838" s="182">
        <v>834</v>
      </c>
      <c r="B838" s="182"/>
      <c r="C838" s="182"/>
      <c r="D838" s="182"/>
      <c r="E838" s="182"/>
      <c r="F838" s="182"/>
      <c r="G838" s="182"/>
      <c r="H838" s="182"/>
      <c r="I838" s="182"/>
    </row>
    <row r="839" spans="1:9" x14ac:dyDescent="0.25">
      <c r="A839" s="182">
        <v>835</v>
      </c>
      <c r="B839" s="182"/>
      <c r="C839" s="182"/>
      <c r="D839" s="182"/>
      <c r="E839" s="182"/>
      <c r="F839" s="182"/>
      <c r="G839" s="182"/>
      <c r="H839" s="182"/>
      <c r="I839" s="182"/>
    </row>
    <row r="840" spans="1:9" x14ac:dyDescent="0.25">
      <c r="A840" s="182">
        <v>836</v>
      </c>
      <c r="B840" s="182"/>
      <c r="C840" s="182"/>
      <c r="D840" s="182"/>
      <c r="E840" s="182"/>
      <c r="F840" s="182"/>
      <c r="G840" s="182"/>
      <c r="H840" s="182"/>
      <c r="I840" s="182"/>
    </row>
    <row r="841" spans="1:9" x14ac:dyDescent="0.25">
      <c r="A841" s="182">
        <v>837</v>
      </c>
      <c r="B841" s="182"/>
      <c r="C841" s="182"/>
      <c r="D841" s="182"/>
      <c r="E841" s="182"/>
      <c r="F841" s="182"/>
      <c r="G841" s="182"/>
      <c r="H841" s="182"/>
      <c r="I841" s="182"/>
    </row>
    <row r="842" spans="1:9" x14ac:dyDescent="0.25">
      <c r="A842" s="182">
        <v>838</v>
      </c>
      <c r="B842" s="182"/>
      <c r="C842" s="182"/>
      <c r="D842" s="182"/>
      <c r="E842" s="182"/>
      <c r="F842" s="182"/>
      <c r="G842" s="182"/>
      <c r="H842" s="182"/>
      <c r="I842" s="182"/>
    </row>
    <row r="843" spans="1:9" x14ac:dyDescent="0.25">
      <c r="A843" s="182">
        <v>839</v>
      </c>
      <c r="B843" s="182"/>
      <c r="C843" s="182"/>
      <c r="D843" s="182"/>
      <c r="E843" s="182"/>
      <c r="F843" s="182"/>
      <c r="G843" s="182"/>
      <c r="H843" s="182"/>
      <c r="I843" s="182"/>
    </row>
    <row r="844" spans="1:9" x14ac:dyDescent="0.25">
      <c r="A844" s="182">
        <v>840</v>
      </c>
      <c r="B844" s="182"/>
      <c r="C844" s="182"/>
      <c r="D844" s="182"/>
      <c r="E844" s="182"/>
      <c r="F844" s="182"/>
      <c r="G844" s="182"/>
      <c r="H844" s="182"/>
      <c r="I844" s="182"/>
    </row>
    <row r="845" spans="1:9" x14ac:dyDescent="0.25">
      <c r="A845" s="182">
        <v>841</v>
      </c>
      <c r="B845" s="182"/>
      <c r="C845" s="182"/>
      <c r="D845" s="182"/>
      <c r="E845" s="182"/>
      <c r="F845" s="182"/>
      <c r="G845" s="182"/>
      <c r="H845" s="182"/>
      <c r="I845" s="182"/>
    </row>
    <row r="846" spans="1:9" x14ac:dyDescent="0.25">
      <c r="A846" s="182">
        <v>842</v>
      </c>
      <c r="B846" s="182"/>
      <c r="C846" s="182"/>
      <c r="D846" s="182"/>
      <c r="E846" s="182"/>
      <c r="F846" s="182"/>
      <c r="G846" s="182"/>
      <c r="H846" s="182"/>
      <c r="I846" s="182"/>
    </row>
    <row r="847" spans="1:9" x14ac:dyDescent="0.25">
      <c r="A847" s="182">
        <v>843</v>
      </c>
      <c r="B847" s="182"/>
      <c r="C847" s="182"/>
      <c r="D847" s="182"/>
      <c r="E847" s="182"/>
      <c r="F847" s="182"/>
      <c r="G847" s="182"/>
      <c r="H847" s="182"/>
      <c r="I847" s="182"/>
    </row>
    <row r="848" spans="1:9" x14ac:dyDescent="0.25">
      <c r="A848" s="182">
        <v>844</v>
      </c>
      <c r="B848" s="182"/>
      <c r="C848" s="182"/>
      <c r="D848" s="182"/>
      <c r="E848" s="182"/>
      <c r="F848" s="182"/>
      <c r="G848" s="182"/>
      <c r="H848" s="182"/>
      <c r="I848" s="182"/>
    </row>
    <row r="849" spans="1:9" x14ac:dyDescent="0.25">
      <c r="A849" s="182">
        <v>845</v>
      </c>
      <c r="B849" s="182"/>
      <c r="C849" s="182"/>
      <c r="D849" s="182"/>
      <c r="E849" s="182"/>
      <c r="F849" s="182"/>
      <c r="G849" s="182"/>
      <c r="H849" s="182"/>
      <c r="I849" s="182"/>
    </row>
    <row r="850" spans="1:9" x14ac:dyDescent="0.25">
      <c r="A850" s="182">
        <v>846</v>
      </c>
      <c r="B850" s="182"/>
      <c r="C850" s="182"/>
      <c r="D850" s="182"/>
      <c r="E850" s="182"/>
      <c r="F850" s="182"/>
      <c r="G850" s="182"/>
      <c r="H850" s="182"/>
      <c r="I850" s="182"/>
    </row>
    <row r="851" spans="1:9" x14ac:dyDescent="0.25">
      <c r="A851" s="182">
        <v>847</v>
      </c>
      <c r="B851" s="182"/>
      <c r="C851" s="182"/>
      <c r="D851" s="182"/>
      <c r="E851" s="182"/>
      <c r="F851" s="182"/>
      <c r="G851" s="182"/>
      <c r="H851" s="182"/>
      <c r="I851" s="182"/>
    </row>
    <row r="852" spans="1:9" x14ac:dyDescent="0.25">
      <c r="A852" s="182">
        <v>848</v>
      </c>
      <c r="B852" s="182"/>
      <c r="C852" s="182"/>
      <c r="D852" s="182"/>
      <c r="E852" s="182"/>
      <c r="F852" s="182"/>
      <c r="G852" s="182"/>
      <c r="H852" s="182"/>
      <c r="I852" s="182"/>
    </row>
    <row r="853" spans="1:9" x14ac:dyDescent="0.25">
      <c r="A853" s="182">
        <v>849</v>
      </c>
      <c r="B853" s="182"/>
      <c r="C853" s="182"/>
      <c r="D853" s="182"/>
      <c r="E853" s="182"/>
      <c r="F853" s="182"/>
      <c r="G853" s="182"/>
      <c r="H853" s="182"/>
      <c r="I853" s="182"/>
    </row>
    <row r="854" spans="1:9" x14ac:dyDescent="0.25">
      <c r="A854" s="182">
        <v>850</v>
      </c>
      <c r="B854" s="182"/>
      <c r="C854" s="182"/>
      <c r="D854" s="182"/>
      <c r="E854" s="182"/>
      <c r="F854" s="182"/>
      <c r="G854" s="182"/>
      <c r="H854" s="182"/>
      <c r="I854" s="182"/>
    </row>
    <row r="855" spans="1:9" x14ac:dyDescent="0.25">
      <c r="A855" s="182">
        <v>851</v>
      </c>
      <c r="B855" s="182"/>
      <c r="C855" s="182"/>
      <c r="D855" s="182"/>
      <c r="E855" s="182"/>
      <c r="F855" s="182"/>
      <c r="G855" s="182"/>
      <c r="H855" s="182"/>
      <c r="I855" s="182"/>
    </row>
    <row r="856" spans="1:9" x14ac:dyDescent="0.25">
      <c r="A856" s="182">
        <v>852</v>
      </c>
      <c r="B856" s="182"/>
      <c r="C856" s="182"/>
      <c r="D856" s="182"/>
      <c r="E856" s="182"/>
      <c r="F856" s="182"/>
      <c r="G856" s="182"/>
      <c r="H856" s="182"/>
      <c r="I856" s="182"/>
    </row>
    <row r="857" spans="1:9" x14ac:dyDescent="0.25">
      <c r="A857" s="182">
        <v>853</v>
      </c>
      <c r="B857" s="182"/>
      <c r="C857" s="182"/>
      <c r="D857" s="182"/>
      <c r="E857" s="182"/>
      <c r="F857" s="182"/>
      <c r="G857" s="182"/>
      <c r="H857" s="182"/>
      <c r="I857" s="182"/>
    </row>
    <row r="858" spans="1:9" x14ac:dyDescent="0.25">
      <c r="A858" s="182">
        <v>854</v>
      </c>
      <c r="B858" s="182"/>
      <c r="C858" s="182"/>
      <c r="D858" s="182"/>
      <c r="E858" s="182"/>
      <c r="F858" s="182"/>
      <c r="G858" s="182"/>
      <c r="H858" s="182"/>
      <c r="I858" s="182"/>
    </row>
    <row r="859" spans="1:9" x14ac:dyDescent="0.25">
      <c r="A859" s="182">
        <v>855</v>
      </c>
      <c r="B859" s="182"/>
      <c r="C859" s="182"/>
      <c r="D859" s="182"/>
      <c r="E859" s="182"/>
      <c r="F859" s="182"/>
      <c r="G859" s="182"/>
      <c r="H859" s="182"/>
      <c r="I859" s="182"/>
    </row>
    <row r="860" spans="1:9" x14ac:dyDescent="0.25">
      <c r="A860" s="182">
        <v>856</v>
      </c>
      <c r="B860" s="182"/>
      <c r="C860" s="182"/>
      <c r="D860" s="182"/>
      <c r="E860" s="182"/>
      <c r="F860" s="182"/>
      <c r="G860" s="182"/>
      <c r="H860" s="182"/>
      <c r="I860" s="182"/>
    </row>
    <row r="861" spans="1:9" x14ac:dyDescent="0.25">
      <c r="A861" s="182">
        <v>857</v>
      </c>
      <c r="B861" s="182"/>
      <c r="C861" s="182"/>
      <c r="D861" s="182"/>
      <c r="E861" s="182"/>
      <c r="F861" s="182"/>
      <c r="G861" s="182"/>
      <c r="H861" s="182"/>
      <c r="I861" s="182"/>
    </row>
    <row r="862" spans="1:9" x14ac:dyDescent="0.25">
      <c r="A862" s="182">
        <v>858</v>
      </c>
      <c r="B862" s="182"/>
      <c r="C862" s="182"/>
      <c r="D862" s="182"/>
      <c r="E862" s="182"/>
      <c r="F862" s="182"/>
      <c r="G862" s="182"/>
      <c r="H862" s="182"/>
      <c r="I862" s="182"/>
    </row>
    <row r="863" spans="1:9" x14ac:dyDescent="0.25">
      <c r="A863" s="182">
        <v>859</v>
      </c>
      <c r="B863" s="182"/>
      <c r="C863" s="182"/>
      <c r="D863" s="182"/>
      <c r="E863" s="182"/>
      <c r="F863" s="182"/>
      <c r="G863" s="182"/>
      <c r="H863" s="182"/>
      <c r="I863" s="182"/>
    </row>
    <row r="864" spans="1:9" x14ac:dyDescent="0.25">
      <c r="A864" s="182">
        <v>860</v>
      </c>
      <c r="B864" s="182"/>
      <c r="C864" s="182"/>
      <c r="D864" s="182"/>
      <c r="E864" s="182"/>
      <c r="F864" s="182"/>
      <c r="G864" s="182"/>
      <c r="H864" s="182"/>
      <c r="I864" s="182"/>
    </row>
    <row r="865" spans="1:9" x14ac:dyDescent="0.25">
      <c r="A865" s="182">
        <v>861</v>
      </c>
      <c r="B865" s="182"/>
      <c r="C865" s="182"/>
      <c r="D865" s="182"/>
      <c r="E865" s="182"/>
      <c r="F865" s="182"/>
      <c r="G865" s="182"/>
      <c r="H865" s="182"/>
      <c r="I865" s="182"/>
    </row>
    <row r="866" spans="1:9" x14ac:dyDescent="0.25">
      <c r="A866" s="182">
        <v>862</v>
      </c>
      <c r="B866" s="182"/>
      <c r="C866" s="182"/>
      <c r="D866" s="182"/>
      <c r="E866" s="182"/>
      <c r="F866" s="182"/>
      <c r="G866" s="182"/>
      <c r="H866" s="182"/>
      <c r="I866" s="182"/>
    </row>
    <row r="867" spans="1:9" x14ac:dyDescent="0.25">
      <c r="A867" s="182">
        <v>863</v>
      </c>
      <c r="B867" s="182"/>
      <c r="C867" s="182"/>
      <c r="D867" s="182"/>
      <c r="E867" s="182"/>
      <c r="F867" s="182"/>
      <c r="G867" s="182"/>
      <c r="H867" s="182"/>
      <c r="I867" s="182"/>
    </row>
    <row r="868" spans="1:9" x14ac:dyDescent="0.25">
      <c r="A868" s="182">
        <v>864</v>
      </c>
      <c r="B868" s="182"/>
      <c r="C868" s="182"/>
      <c r="D868" s="182"/>
      <c r="E868" s="182"/>
      <c r="F868" s="182"/>
      <c r="G868" s="182"/>
      <c r="H868" s="182"/>
      <c r="I868" s="182"/>
    </row>
    <row r="869" spans="1:9" x14ac:dyDescent="0.25">
      <c r="A869" s="182">
        <v>865</v>
      </c>
      <c r="B869" s="182"/>
      <c r="C869" s="182"/>
      <c r="D869" s="182"/>
      <c r="E869" s="182"/>
      <c r="F869" s="182"/>
      <c r="G869" s="182"/>
      <c r="H869" s="182"/>
      <c r="I869" s="182"/>
    </row>
    <row r="870" spans="1:9" x14ac:dyDescent="0.25">
      <c r="A870" s="182">
        <v>866</v>
      </c>
      <c r="B870" s="182"/>
      <c r="C870" s="182"/>
      <c r="D870" s="182"/>
      <c r="E870" s="182"/>
      <c r="F870" s="182"/>
      <c r="G870" s="182"/>
      <c r="H870" s="182"/>
      <c r="I870" s="182"/>
    </row>
    <row r="871" spans="1:9" x14ac:dyDescent="0.25">
      <c r="A871" s="182">
        <v>867</v>
      </c>
      <c r="B871" s="182"/>
      <c r="C871" s="182"/>
      <c r="D871" s="182"/>
      <c r="E871" s="182"/>
      <c r="F871" s="182"/>
      <c r="G871" s="182"/>
      <c r="H871" s="182"/>
      <c r="I871" s="182"/>
    </row>
    <row r="872" spans="1:9" x14ac:dyDescent="0.25">
      <c r="A872" s="182">
        <v>868</v>
      </c>
      <c r="B872" s="182"/>
      <c r="C872" s="182"/>
      <c r="D872" s="182"/>
      <c r="E872" s="182"/>
      <c r="F872" s="182"/>
      <c r="G872" s="182"/>
      <c r="H872" s="182"/>
      <c r="I872" s="182"/>
    </row>
    <row r="873" spans="1:9" x14ac:dyDescent="0.25">
      <c r="A873" s="182">
        <v>869</v>
      </c>
      <c r="B873" s="182"/>
      <c r="C873" s="182"/>
      <c r="D873" s="182"/>
      <c r="E873" s="182"/>
      <c r="F873" s="182"/>
      <c r="G873" s="182"/>
      <c r="H873" s="182"/>
      <c r="I873" s="182"/>
    </row>
    <row r="874" spans="1:9" x14ac:dyDescent="0.25">
      <c r="A874" s="182">
        <v>870</v>
      </c>
      <c r="B874" s="182"/>
      <c r="C874" s="182"/>
      <c r="D874" s="182"/>
      <c r="E874" s="182"/>
      <c r="F874" s="182"/>
      <c r="G874" s="182"/>
      <c r="H874" s="182"/>
      <c r="I874" s="182"/>
    </row>
    <row r="875" spans="1:9" x14ac:dyDescent="0.25">
      <c r="A875" s="182">
        <v>871</v>
      </c>
      <c r="B875" s="182"/>
      <c r="C875" s="182"/>
      <c r="D875" s="182"/>
      <c r="E875" s="182"/>
      <c r="F875" s="182"/>
      <c r="G875" s="182"/>
      <c r="H875" s="182"/>
      <c r="I875" s="182"/>
    </row>
    <row r="876" spans="1:9" x14ac:dyDescent="0.25">
      <c r="A876" s="182">
        <v>872</v>
      </c>
      <c r="B876" s="182"/>
      <c r="C876" s="182"/>
      <c r="D876" s="182"/>
      <c r="E876" s="182"/>
      <c r="F876" s="182"/>
      <c r="G876" s="182"/>
      <c r="H876" s="182"/>
      <c r="I876" s="182"/>
    </row>
    <row r="877" spans="1:9" x14ac:dyDescent="0.25">
      <c r="A877" s="182">
        <v>873</v>
      </c>
      <c r="B877" s="182"/>
      <c r="C877" s="182"/>
      <c r="D877" s="182"/>
      <c r="E877" s="182"/>
      <c r="F877" s="182"/>
      <c r="G877" s="182"/>
      <c r="H877" s="182"/>
      <c r="I877" s="182"/>
    </row>
    <row r="878" spans="1:9" x14ac:dyDescent="0.25">
      <c r="A878" s="182">
        <v>874</v>
      </c>
      <c r="B878" s="182"/>
      <c r="C878" s="182"/>
      <c r="D878" s="182"/>
      <c r="E878" s="182"/>
      <c r="F878" s="182"/>
      <c r="G878" s="182"/>
      <c r="H878" s="182"/>
      <c r="I878" s="182"/>
    </row>
    <row r="879" spans="1:9" x14ac:dyDescent="0.25">
      <c r="A879" s="182">
        <v>875</v>
      </c>
      <c r="B879" s="182"/>
      <c r="C879" s="182"/>
      <c r="D879" s="182"/>
      <c r="E879" s="182"/>
      <c r="F879" s="182"/>
      <c r="G879" s="182"/>
      <c r="H879" s="182"/>
      <c r="I879" s="182"/>
    </row>
    <row r="880" spans="1:9" x14ac:dyDescent="0.25">
      <c r="A880" s="182">
        <v>876</v>
      </c>
      <c r="B880" s="182"/>
      <c r="C880" s="182"/>
      <c r="D880" s="182"/>
      <c r="E880" s="182"/>
      <c r="F880" s="182"/>
      <c r="G880" s="182"/>
      <c r="H880" s="182"/>
      <c r="I880" s="182"/>
    </row>
    <row r="881" spans="1:9" x14ac:dyDescent="0.25">
      <c r="A881" s="182">
        <v>877</v>
      </c>
      <c r="B881" s="182"/>
      <c r="C881" s="182"/>
      <c r="D881" s="182"/>
      <c r="E881" s="182"/>
      <c r="F881" s="182"/>
      <c r="G881" s="182"/>
      <c r="H881" s="182"/>
      <c r="I881" s="182"/>
    </row>
    <row r="882" spans="1:9" x14ac:dyDescent="0.25">
      <c r="A882" s="182">
        <v>878</v>
      </c>
      <c r="B882" s="182"/>
      <c r="C882" s="182"/>
      <c r="D882" s="182"/>
      <c r="E882" s="182"/>
      <c r="F882" s="182"/>
      <c r="G882" s="182"/>
      <c r="H882" s="182"/>
      <c r="I882" s="182"/>
    </row>
    <row r="883" spans="1:9" x14ac:dyDescent="0.25">
      <c r="A883" s="182">
        <v>879</v>
      </c>
      <c r="B883" s="182"/>
      <c r="C883" s="182"/>
      <c r="D883" s="182"/>
      <c r="E883" s="182"/>
      <c r="F883" s="182"/>
      <c r="G883" s="182"/>
      <c r="H883" s="182"/>
      <c r="I883" s="182"/>
    </row>
    <row r="884" spans="1:9" x14ac:dyDescent="0.25">
      <c r="A884" s="182">
        <v>880</v>
      </c>
      <c r="B884" s="182"/>
      <c r="C884" s="182"/>
      <c r="D884" s="182"/>
      <c r="E884" s="182"/>
      <c r="F884" s="182"/>
      <c r="G884" s="182"/>
      <c r="H884" s="182"/>
      <c r="I884" s="182"/>
    </row>
    <row r="885" spans="1:9" x14ac:dyDescent="0.25">
      <c r="A885" s="182">
        <v>881</v>
      </c>
      <c r="B885" s="182"/>
      <c r="C885" s="182"/>
      <c r="D885" s="182"/>
      <c r="E885" s="182"/>
      <c r="F885" s="182"/>
      <c r="G885" s="182"/>
      <c r="H885" s="182"/>
      <c r="I885" s="182"/>
    </row>
    <row r="886" spans="1:9" x14ac:dyDescent="0.25">
      <c r="A886" s="182">
        <v>882</v>
      </c>
      <c r="B886" s="182"/>
      <c r="C886" s="182"/>
      <c r="D886" s="182"/>
      <c r="E886" s="182"/>
      <c r="F886" s="182"/>
      <c r="G886" s="182"/>
      <c r="H886" s="182"/>
      <c r="I886" s="182"/>
    </row>
    <row r="887" spans="1:9" x14ac:dyDescent="0.25">
      <c r="A887" s="182">
        <v>883</v>
      </c>
      <c r="B887" s="182"/>
      <c r="C887" s="182"/>
      <c r="D887" s="182"/>
      <c r="E887" s="182"/>
      <c r="F887" s="182"/>
      <c r="G887" s="182"/>
      <c r="H887" s="182"/>
      <c r="I887" s="182"/>
    </row>
    <row r="888" spans="1:9" x14ac:dyDescent="0.25">
      <c r="A888" s="182">
        <v>884</v>
      </c>
      <c r="B888" s="182"/>
      <c r="C888" s="182"/>
      <c r="D888" s="182"/>
      <c r="E888" s="182"/>
      <c r="F888" s="182"/>
      <c r="G888" s="182"/>
      <c r="H888" s="182"/>
      <c r="I888" s="182"/>
    </row>
    <row r="889" spans="1:9" x14ac:dyDescent="0.25">
      <c r="A889" s="182">
        <v>885</v>
      </c>
      <c r="B889" s="182"/>
      <c r="C889" s="182"/>
      <c r="D889" s="182"/>
      <c r="E889" s="182"/>
      <c r="F889" s="182"/>
      <c r="G889" s="182"/>
      <c r="H889" s="182"/>
      <c r="I889" s="182"/>
    </row>
    <row r="890" spans="1:9" x14ac:dyDescent="0.25">
      <c r="A890" s="182">
        <v>886</v>
      </c>
      <c r="B890" s="182"/>
      <c r="C890" s="182"/>
      <c r="D890" s="182"/>
      <c r="E890" s="182"/>
      <c r="F890" s="182"/>
      <c r="G890" s="182"/>
      <c r="H890" s="182"/>
      <c r="I890" s="182"/>
    </row>
    <row r="891" spans="1:9" x14ac:dyDescent="0.25">
      <c r="A891" s="182">
        <v>887</v>
      </c>
      <c r="B891" s="182"/>
      <c r="C891" s="182"/>
      <c r="D891" s="182"/>
      <c r="E891" s="182"/>
      <c r="F891" s="182"/>
      <c r="G891" s="182"/>
      <c r="H891" s="182"/>
      <c r="I891" s="182"/>
    </row>
    <row r="892" spans="1:9" x14ac:dyDescent="0.25">
      <c r="A892" s="182">
        <v>888</v>
      </c>
      <c r="B892" s="182"/>
      <c r="C892" s="182"/>
      <c r="D892" s="182"/>
      <c r="E892" s="182"/>
      <c r="F892" s="182"/>
      <c r="G892" s="182"/>
      <c r="H892" s="182"/>
      <c r="I892" s="182"/>
    </row>
    <row r="893" spans="1:9" x14ac:dyDescent="0.25">
      <c r="A893" s="182">
        <v>889</v>
      </c>
      <c r="B893" s="182"/>
      <c r="C893" s="182"/>
      <c r="D893" s="182"/>
      <c r="E893" s="182"/>
      <c r="F893" s="182"/>
      <c r="G893" s="182"/>
      <c r="H893" s="182"/>
      <c r="I893" s="182"/>
    </row>
    <row r="894" spans="1:9" x14ac:dyDescent="0.25">
      <c r="A894" s="182">
        <v>890</v>
      </c>
      <c r="B894" s="182"/>
      <c r="C894" s="182"/>
      <c r="D894" s="182"/>
      <c r="E894" s="182"/>
      <c r="F894" s="182"/>
      <c r="G894" s="182"/>
      <c r="H894" s="182"/>
      <c r="I894" s="182"/>
    </row>
    <row r="895" spans="1:9" x14ac:dyDescent="0.25">
      <c r="A895" s="182">
        <v>891</v>
      </c>
      <c r="B895" s="182"/>
      <c r="C895" s="182"/>
      <c r="D895" s="182"/>
      <c r="E895" s="182"/>
      <c r="F895" s="182"/>
      <c r="G895" s="182"/>
      <c r="H895" s="182"/>
      <c r="I895" s="182"/>
    </row>
    <row r="896" spans="1:9" x14ac:dyDescent="0.25">
      <c r="A896" s="182">
        <v>892</v>
      </c>
      <c r="B896" s="182"/>
      <c r="C896" s="182"/>
      <c r="D896" s="182"/>
      <c r="E896" s="182"/>
      <c r="F896" s="182"/>
      <c r="G896" s="182"/>
      <c r="H896" s="182"/>
      <c r="I896" s="182"/>
    </row>
    <row r="897" spans="1:9" x14ac:dyDescent="0.25">
      <c r="A897" s="182">
        <v>893</v>
      </c>
      <c r="B897" s="182"/>
      <c r="C897" s="182"/>
      <c r="D897" s="182"/>
      <c r="E897" s="182"/>
      <c r="F897" s="182"/>
      <c r="G897" s="182"/>
      <c r="H897" s="182"/>
      <c r="I897" s="182"/>
    </row>
    <row r="898" spans="1:9" x14ac:dyDescent="0.25">
      <c r="A898" s="182">
        <v>894</v>
      </c>
      <c r="B898" s="182"/>
      <c r="C898" s="182"/>
      <c r="D898" s="182"/>
      <c r="E898" s="182"/>
      <c r="F898" s="182"/>
      <c r="G898" s="182"/>
      <c r="H898" s="182"/>
      <c r="I898" s="182"/>
    </row>
    <row r="899" spans="1:9" x14ac:dyDescent="0.25">
      <c r="A899" s="182">
        <v>895</v>
      </c>
      <c r="B899" s="182"/>
      <c r="C899" s="182"/>
      <c r="D899" s="182"/>
      <c r="E899" s="182"/>
      <c r="F899" s="182"/>
      <c r="G899" s="182"/>
      <c r="H899" s="182"/>
      <c r="I899" s="182"/>
    </row>
    <row r="900" spans="1:9" x14ac:dyDescent="0.25">
      <c r="A900" s="182">
        <v>896</v>
      </c>
      <c r="B900" s="182"/>
      <c r="C900" s="182"/>
      <c r="D900" s="182"/>
      <c r="E900" s="182"/>
      <c r="F900" s="182"/>
      <c r="G900" s="182"/>
      <c r="H900" s="182"/>
      <c r="I900" s="182"/>
    </row>
    <row r="901" spans="1:9" x14ac:dyDescent="0.25">
      <c r="A901" s="182">
        <v>897</v>
      </c>
      <c r="B901" s="182"/>
      <c r="C901" s="182"/>
      <c r="D901" s="182"/>
      <c r="E901" s="182"/>
      <c r="F901" s="182"/>
      <c r="G901" s="182"/>
      <c r="H901" s="182"/>
      <c r="I901" s="182"/>
    </row>
    <row r="902" spans="1:9" x14ac:dyDescent="0.25">
      <c r="A902" s="182">
        <v>898</v>
      </c>
      <c r="B902" s="182"/>
      <c r="C902" s="182"/>
      <c r="D902" s="182"/>
      <c r="E902" s="182"/>
      <c r="F902" s="182"/>
      <c r="G902" s="182"/>
      <c r="H902" s="182"/>
      <c r="I902" s="182"/>
    </row>
    <row r="903" spans="1:9" x14ac:dyDescent="0.25">
      <c r="A903" s="182">
        <v>899</v>
      </c>
      <c r="B903" s="182"/>
      <c r="C903" s="182"/>
      <c r="D903" s="182"/>
      <c r="E903" s="182"/>
      <c r="F903" s="182"/>
      <c r="G903" s="182"/>
      <c r="H903" s="182"/>
      <c r="I903" s="182"/>
    </row>
    <row r="904" spans="1:9" x14ac:dyDescent="0.25">
      <c r="A904" s="182">
        <v>900</v>
      </c>
      <c r="B904" s="182"/>
      <c r="C904" s="182"/>
      <c r="D904" s="182"/>
      <c r="E904" s="182"/>
      <c r="F904" s="182"/>
      <c r="G904" s="182"/>
      <c r="H904" s="182"/>
      <c r="I904" s="182"/>
    </row>
    <row r="905" spans="1:9" x14ac:dyDescent="0.25">
      <c r="A905" s="182">
        <v>901</v>
      </c>
      <c r="B905" s="182"/>
      <c r="C905" s="182"/>
      <c r="D905" s="182"/>
      <c r="E905" s="182"/>
      <c r="F905" s="182"/>
      <c r="G905" s="182"/>
      <c r="H905" s="182"/>
      <c r="I905" s="182"/>
    </row>
    <row r="906" spans="1:9" x14ac:dyDescent="0.25">
      <c r="A906" s="182">
        <v>902</v>
      </c>
      <c r="B906" s="182"/>
      <c r="C906" s="182"/>
      <c r="D906" s="182"/>
      <c r="E906" s="182"/>
      <c r="F906" s="182"/>
      <c r="G906" s="182"/>
      <c r="H906" s="182"/>
      <c r="I906" s="182"/>
    </row>
    <row r="907" spans="1:9" x14ac:dyDescent="0.25">
      <c r="A907" s="182">
        <v>903</v>
      </c>
      <c r="B907" s="182"/>
      <c r="C907" s="182"/>
      <c r="D907" s="182"/>
      <c r="E907" s="182"/>
      <c r="F907" s="182"/>
      <c r="G907" s="182"/>
      <c r="H907" s="182"/>
      <c r="I907" s="182"/>
    </row>
    <row r="908" spans="1:9" x14ac:dyDescent="0.25">
      <c r="A908" s="182">
        <v>904</v>
      </c>
      <c r="B908" s="182"/>
      <c r="C908" s="182"/>
      <c r="D908" s="182"/>
      <c r="E908" s="182"/>
      <c r="F908" s="182"/>
      <c r="G908" s="182"/>
      <c r="H908" s="182"/>
      <c r="I908" s="182"/>
    </row>
    <row r="909" spans="1:9" x14ac:dyDescent="0.25">
      <c r="A909" s="182">
        <v>905</v>
      </c>
      <c r="B909" s="182"/>
      <c r="C909" s="182"/>
      <c r="D909" s="182"/>
      <c r="E909" s="182"/>
      <c r="F909" s="182"/>
      <c r="G909" s="182"/>
      <c r="H909" s="182"/>
      <c r="I909" s="182"/>
    </row>
    <row r="910" spans="1:9" x14ac:dyDescent="0.25">
      <c r="A910" s="182">
        <v>906</v>
      </c>
      <c r="B910" s="182"/>
      <c r="C910" s="182"/>
      <c r="D910" s="182"/>
      <c r="E910" s="182"/>
      <c r="F910" s="182"/>
      <c r="G910" s="182"/>
      <c r="H910" s="182"/>
      <c r="I910" s="182"/>
    </row>
    <row r="911" spans="1:9" x14ac:dyDescent="0.25">
      <c r="A911" s="182">
        <v>907</v>
      </c>
      <c r="B911" s="182"/>
      <c r="C911" s="182"/>
      <c r="D911" s="182"/>
      <c r="E911" s="182"/>
      <c r="F911" s="182"/>
      <c r="G911" s="182"/>
      <c r="H911" s="182"/>
      <c r="I911" s="182"/>
    </row>
    <row r="912" spans="1:9" x14ac:dyDescent="0.25">
      <c r="A912" s="182">
        <v>908</v>
      </c>
      <c r="B912" s="182"/>
      <c r="C912" s="182"/>
      <c r="D912" s="182"/>
      <c r="E912" s="182"/>
      <c r="F912" s="182"/>
      <c r="G912" s="182"/>
      <c r="H912" s="182"/>
      <c r="I912" s="182"/>
    </row>
    <row r="913" spans="1:9" x14ac:dyDescent="0.25">
      <c r="A913" s="182">
        <v>909</v>
      </c>
      <c r="B913" s="182"/>
      <c r="C913" s="182"/>
      <c r="D913" s="182"/>
      <c r="E913" s="182"/>
      <c r="F913" s="182"/>
      <c r="G913" s="182"/>
      <c r="H913" s="182"/>
      <c r="I913" s="182"/>
    </row>
    <row r="914" spans="1:9" x14ac:dyDescent="0.25">
      <c r="A914" s="182">
        <v>910</v>
      </c>
      <c r="B914" s="182"/>
      <c r="C914" s="182"/>
      <c r="D914" s="182"/>
      <c r="E914" s="182"/>
      <c r="F914" s="182"/>
      <c r="G914" s="182"/>
      <c r="H914" s="182"/>
      <c r="I914" s="182"/>
    </row>
    <row r="915" spans="1:9" x14ac:dyDescent="0.25">
      <c r="A915" s="182">
        <v>911</v>
      </c>
      <c r="B915" s="182"/>
      <c r="C915" s="182"/>
      <c r="D915" s="182"/>
      <c r="E915" s="182"/>
      <c r="F915" s="182"/>
      <c r="G915" s="182"/>
      <c r="H915" s="182"/>
      <c r="I915" s="182"/>
    </row>
    <row r="916" spans="1:9" x14ac:dyDescent="0.25">
      <c r="A916" s="182">
        <v>912</v>
      </c>
      <c r="B916" s="182"/>
      <c r="C916" s="182"/>
      <c r="D916" s="182"/>
      <c r="E916" s="182"/>
      <c r="F916" s="182"/>
      <c r="G916" s="182"/>
      <c r="H916" s="182"/>
      <c r="I916" s="182"/>
    </row>
    <row r="917" spans="1:9" x14ac:dyDescent="0.25">
      <c r="A917" s="182">
        <v>913</v>
      </c>
      <c r="B917" s="182"/>
      <c r="C917" s="182"/>
      <c r="D917" s="182"/>
      <c r="E917" s="182"/>
      <c r="F917" s="182"/>
      <c r="G917" s="182"/>
      <c r="H917" s="182"/>
      <c r="I917" s="182"/>
    </row>
    <row r="918" spans="1:9" x14ac:dyDescent="0.25">
      <c r="A918" s="182">
        <v>914</v>
      </c>
      <c r="B918" s="182"/>
      <c r="C918" s="182"/>
      <c r="D918" s="182"/>
      <c r="E918" s="182"/>
      <c r="F918" s="182"/>
      <c r="G918" s="182"/>
      <c r="H918" s="182"/>
      <c r="I918" s="182"/>
    </row>
    <row r="919" spans="1:9" x14ac:dyDescent="0.25">
      <c r="A919" s="182">
        <v>915</v>
      </c>
      <c r="B919" s="182"/>
      <c r="C919" s="182"/>
      <c r="D919" s="182"/>
      <c r="E919" s="182"/>
      <c r="F919" s="182"/>
      <c r="G919" s="182"/>
      <c r="H919" s="182"/>
      <c r="I919" s="182"/>
    </row>
    <row r="920" spans="1:9" x14ac:dyDescent="0.25">
      <c r="A920" s="182">
        <v>916</v>
      </c>
      <c r="B920" s="182"/>
      <c r="C920" s="182"/>
      <c r="D920" s="182"/>
      <c r="E920" s="182"/>
      <c r="F920" s="182"/>
      <c r="G920" s="182"/>
      <c r="H920" s="182"/>
      <c r="I920" s="182"/>
    </row>
    <row r="921" spans="1:9" x14ac:dyDescent="0.25">
      <c r="A921" s="182">
        <v>917</v>
      </c>
      <c r="B921" s="182"/>
      <c r="C921" s="182"/>
      <c r="D921" s="182"/>
      <c r="E921" s="182"/>
      <c r="F921" s="182"/>
      <c r="G921" s="182"/>
      <c r="H921" s="182"/>
      <c r="I921" s="182"/>
    </row>
    <row r="922" spans="1:9" x14ac:dyDescent="0.25">
      <c r="A922" s="182">
        <v>918</v>
      </c>
      <c r="B922" s="182"/>
      <c r="C922" s="182"/>
      <c r="D922" s="182"/>
      <c r="E922" s="182"/>
      <c r="F922" s="182"/>
      <c r="G922" s="182"/>
      <c r="H922" s="182"/>
      <c r="I922" s="182"/>
    </row>
    <row r="923" spans="1:9" x14ac:dyDescent="0.25">
      <c r="A923" s="182">
        <v>919</v>
      </c>
      <c r="B923" s="182"/>
      <c r="C923" s="182"/>
      <c r="D923" s="182"/>
      <c r="E923" s="182"/>
      <c r="F923" s="182"/>
      <c r="G923" s="182"/>
      <c r="H923" s="182"/>
      <c r="I923" s="182"/>
    </row>
    <row r="924" spans="1:9" x14ac:dyDescent="0.25">
      <c r="A924" s="182">
        <v>920</v>
      </c>
      <c r="B924" s="182"/>
      <c r="C924" s="182"/>
      <c r="D924" s="182"/>
      <c r="E924" s="182"/>
      <c r="F924" s="182"/>
      <c r="G924" s="182"/>
      <c r="H924" s="182"/>
      <c r="I924" s="182"/>
    </row>
    <row r="925" spans="1:9" x14ac:dyDescent="0.25">
      <c r="A925" s="182">
        <v>921</v>
      </c>
      <c r="B925" s="182"/>
      <c r="C925" s="182"/>
      <c r="D925" s="182"/>
      <c r="E925" s="182"/>
      <c r="F925" s="182"/>
      <c r="G925" s="182"/>
      <c r="H925" s="182"/>
      <c r="I925" s="182"/>
    </row>
    <row r="926" spans="1:9" x14ac:dyDescent="0.25">
      <c r="A926" s="182">
        <v>922</v>
      </c>
      <c r="B926" s="182"/>
      <c r="C926" s="182"/>
      <c r="D926" s="182"/>
      <c r="E926" s="182"/>
      <c r="F926" s="182"/>
      <c r="G926" s="182"/>
      <c r="H926" s="182"/>
      <c r="I926" s="182"/>
    </row>
    <row r="927" spans="1:9" x14ac:dyDescent="0.25">
      <c r="A927" s="182">
        <v>923</v>
      </c>
      <c r="B927" s="182"/>
      <c r="C927" s="182"/>
      <c r="D927" s="182"/>
      <c r="E927" s="182"/>
      <c r="F927" s="182"/>
      <c r="G927" s="182"/>
      <c r="H927" s="182"/>
      <c r="I927" s="182"/>
    </row>
    <row r="928" spans="1:9" x14ac:dyDescent="0.25">
      <c r="A928" s="182">
        <v>924</v>
      </c>
      <c r="B928" s="182"/>
      <c r="C928" s="182"/>
      <c r="D928" s="182"/>
      <c r="E928" s="182"/>
      <c r="F928" s="182"/>
      <c r="G928" s="182"/>
      <c r="H928" s="182"/>
      <c r="I928" s="182"/>
    </row>
    <row r="929" spans="1:9" x14ac:dyDescent="0.25">
      <c r="A929" s="182">
        <v>925</v>
      </c>
      <c r="B929" s="182"/>
      <c r="C929" s="182"/>
      <c r="D929" s="182"/>
      <c r="E929" s="182"/>
      <c r="F929" s="182"/>
      <c r="G929" s="182"/>
      <c r="H929" s="182"/>
      <c r="I929" s="182"/>
    </row>
    <row r="930" spans="1:9" x14ac:dyDescent="0.25">
      <c r="A930" s="182">
        <v>926</v>
      </c>
      <c r="B930" s="182"/>
      <c r="C930" s="182"/>
      <c r="D930" s="182"/>
      <c r="E930" s="182"/>
      <c r="F930" s="182"/>
      <c r="G930" s="182"/>
      <c r="H930" s="182"/>
      <c r="I930" s="182"/>
    </row>
    <row r="931" spans="1:9" x14ac:dyDescent="0.25">
      <c r="A931" s="182">
        <v>927</v>
      </c>
      <c r="B931" s="182"/>
      <c r="C931" s="182"/>
      <c r="D931" s="182"/>
      <c r="E931" s="182"/>
      <c r="F931" s="182"/>
      <c r="G931" s="182"/>
      <c r="H931" s="182"/>
      <c r="I931" s="182"/>
    </row>
    <row r="932" spans="1:9" x14ac:dyDescent="0.25">
      <c r="A932" s="182">
        <v>928</v>
      </c>
      <c r="B932" s="182"/>
      <c r="C932" s="182"/>
      <c r="D932" s="182"/>
      <c r="E932" s="182"/>
      <c r="F932" s="182"/>
      <c r="G932" s="182"/>
      <c r="H932" s="182"/>
      <c r="I932" s="182"/>
    </row>
    <row r="933" spans="1:9" x14ac:dyDescent="0.25">
      <c r="A933" s="182">
        <v>929</v>
      </c>
      <c r="B933" s="182"/>
      <c r="C933" s="182"/>
      <c r="D933" s="182"/>
      <c r="E933" s="182"/>
      <c r="F933" s="182"/>
      <c r="G933" s="182"/>
      <c r="H933" s="182"/>
      <c r="I933" s="182"/>
    </row>
    <row r="934" spans="1:9" x14ac:dyDescent="0.25">
      <c r="A934" s="182">
        <v>930</v>
      </c>
      <c r="B934" s="182"/>
      <c r="C934" s="182"/>
      <c r="D934" s="182"/>
      <c r="E934" s="182"/>
      <c r="F934" s="182"/>
      <c r="G934" s="182"/>
      <c r="H934" s="182"/>
      <c r="I934" s="182"/>
    </row>
    <row r="935" spans="1:9" x14ac:dyDescent="0.25">
      <c r="A935" s="182">
        <v>931</v>
      </c>
      <c r="B935" s="182"/>
      <c r="C935" s="182"/>
      <c r="D935" s="182"/>
      <c r="E935" s="182"/>
      <c r="F935" s="182"/>
      <c r="G935" s="182"/>
      <c r="H935" s="182"/>
      <c r="I935" s="182"/>
    </row>
    <row r="936" spans="1:9" x14ac:dyDescent="0.25">
      <c r="A936" s="182">
        <v>932</v>
      </c>
      <c r="B936" s="182"/>
      <c r="C936" s="182"/>
      <c r="D936" s="182"/>
      <c r="E936" s="182"/>
      <c r="F936" s="182"/>
      <c r="G936" s="182"/>
      <c r="H936" s="182"/>
      <c r="I936" s="182"/>
    </row>
    <row r="937" spans="1:9" x14ac:dyDescent="0.25">
      <c r="A937" s="182">
        <v>933</v>
      </c>
      <c r="B937" s="182"/>
      <c r="C937" s="182"/>
      <c r="D937" s="182"/>
      <c r="E937" s="182"/>
      <c r="F937" s="182"/>
      <c r="G937" s="182"/>
      <c r="H937" s="182"/>
      <c r="I937" s="182"/>
    </row>
    <row r="938" spans="1:9" x14ac:dyDescent="0.25">
      <c r="A938" s="182">
        <v>934</v>
      </c>
      <c r="B938" s="182"/>
      <c r="C938" s="182"/>
      <c r="D938" s="182"/>
      <c r="E938" s="182"/>
      <c r="F938" s="182"/>
      <c r="G938" s="182"/>
      <c r="H938" s="182"/>
      <c r="I938" s="182"/>
    </row>
    <row r="939" spans="1:9" x14ac:dyDescent="0.25">
      <c r="A939" s="182">
        <v>935</v>
      </c>
      <c r="B939" s="182"/>
      <c r="C939" s="182"/>
      <c r="D939" s="182"/>
      <c r="E939" s="182"/>
      <c r="F939" s="182"/>
      <c r="G939" s="182"/>
      <c r="H939" s="182"/>
      <c r="I939" s="182"/>
    </row>
    <row r="940" spans="1:9" x14ac:dyDescent="0.25">
      <c r="A940" s="182">
        <v>936</v>
      </c>
      <c r="B940" s="182"/>
      <c r="C940" s="182"/>
      <c r="D940" s="182"/>
      <c r="E940" s="182"/>
      <c r="F940" s="182"/>
      <c r="G940" s="182"/>
      <c r="H940" s="182"/>
      <c r="I940" s="182"/>
    </row>
    <row r="941" spans="1:9" x14ac:dyDescent="0.25">
      <c r="A941" s="182">
        <v>937</v>
      </c>
      <c r="B941" s="182"/>
      <c r="C941" s="182"/>
      <c r="D941" s="182"/>
      <c r="E941" s="182"/>
      <c r="F941" s="182"/>
      <c r="G941" s="182"/>
      <c r="H941" s="182"/>
      <c r="I941" s="182"/>
    </row>
    <row r="942" spans="1:9" x14ac:dyDescent="0.25">
      <c r="A942" s="182">
        <v>938</v>
      </c>
      <c r="B942" s="182"/>
      <c r="C942" s="182"/>
      <c r="D942" s="182"/>
      <c r="E942" s="182"/>
      <c r="F942" s="182"/>
      <c r="G942" s="182"/>
      <c r="H942" s="182"/>
      <c r="I942" s="182"/>
    </row>
    <row r="943" spans="1:9" x14ac:dyDescent="0.25">
      <c r="A943" s="182">
        <v>939</v>
      </c>
      <c r="B943" s="182"/>
      <c r="C943" s="182"/>
      <c r="D943" s="182"/>
      <c r="E943" s="182"/>
      <c r="F943" s="182"/>
      <c r="G943" s="182"/>
      <c r="H943" s="182"/>
      <c r="I943" s="182"/>
    </row>
    <row r="944" spans="1:9" x14ac:dyDescent="0.25">
      <c r="A944" s="182">
        <v>940</v>
      </c>
      <c r="B944" s="182"/>
      <c r="C944" s="182"/>
      <c r="D944" s="182"/>
      <c r="E944" s="182"/>
      <c r="F944" s="182"/>
      <c r="G944" s="182"/>
      <c r="H944" s="182"/>
      <c r="I944" s="182"/>
    </row>
    <row r="945" spans="1:9" x14ac:dyDescent="0.25">
      <c r="A945" s="182">
        <v>941</v>
      </c>
      <c r="B945" s="182"/>
      <c r="C945" s="182"/>
      <c r="D945" s="182"/>
      <c r="E945" s="182"/>
      <c r="F945" s="182"/>
      <c r="G945" s="182"/>
      <c r="H945" s="182"/>
      <c r="I945" s="182"/>
    </row>
    <row r="946" spans="1:9" x14ac:dyDescent="0.25">
      <c r="A946" s="182">
        <v>942</v>
      </c>
      <c r="B946" s="182"/>
      <c r="C946" s="182"/>
      <c r="D946" s="182"/>
      <c r="E946" s="182"/>
      <c r="F946" s="182"/>
      <c r="G946" s="182"/>
      <c r="H946" s="182"/>
      <c r="I946" s="182"/>
    </row>
    <row r="947" spans="1:9" x14ac:dyDescent="0.25">
      <c r="A947" s="182">
        <v>943</v>
      </c>
      <c r="B947" s="182"/>
      <c r="C947" s="182"/>
      <c r="D947" s="182"/>
      <c r="E947" s="182"/>
      <c r="F947" s="182"/>
      <c r="G947" s="182"/>
      <c r="H947" s="182"/>
      <c r="I947" s="182"/>
    </row>
    <row r="948" spans="1:9" x14ac:dyDescent="0.25">
      <c r="A948" s="182">
        <v>944</v>
      </c>
      <c r="B948" s="182"/>
      <c r="C948" s="182"/>
      <c r="D948" s="182"/>
      <c r="E948" s="182"/>
      <c r="F948" s="182"/>
      <c r="G948" s="182"/>
      <c r="H948" s="182"/>
      <c r="I948" s="182"/>
    </row>
    <row r="949" spans="1:9" x14ac:dyDescent="0.25">
      <c r="A949" s="182">
        <v>945</v>
      </c>
      <c r="B949" s="182"/>
      <c r="C949" s="182"/>
      <c r="D949" s="182"/>
      <c r="E949" s="182"/>
      <c r="F949" s="182"/>
      <c r="G949" s="182"/>
      <c r="H949" s="182"/>
      <c r="I949" s="182"/>
    </row>
    <row r="950" spans="1:9" x14ac:dyDescent="0.25">
      <c r="A950" s="182">
        <v>946</v>
      </c>
      <c r="B950" s="182"/>
      <c r="C950" s="182"/>
      <c r="D950" s="182"/>
      <c r="E950" s="182"/>
      <c r="F950" s="182"/>
      <c r="G950" s="182"/>
      <c r="H950" s="182"/>
      <c r="I950" s="182"/>
    </row>
    <row r="951" spans="1:9" x14ac:dyDescent="0.25">
      <c r="A951" s="182">
        <v>947</v>
      </c>
      <c r="B951" s="182"/>
      <c r="C951" s="182"/>
      <c r="D951" s="182"/>
      <c r="E951" s="182"/>
      <c r="F951" s="182"/>
      <c r="G951" s="182"/>
      <c r="H951" s="182"/>
      <c r="I951" s="182"/>
    </row>
    <row r="952" spans="1:9" x14ac:dyDescent="0.25">
      <c r="A952" s="182">
        <v>948</v>
      </c>
      <c r="B952" s="182"/>
      <c r="C952" s="182"/>
      <c r="D952" s="182"/>
      <c r="E952" s="182"/>
      <c r="F952" s="182"/>
      <c r="G952" s="182"/>
      <c r="H952" s="182"/>
      <c r="I952" s="182"/>
    </row>
    <row r="953" spans="1:9" x14ac:dyDescent="0.25">
      <c r="A953" s="182">
        <v>949</v>
      </c>
      <c r="B953" s="182"/>
      <c r="C953" s="182"/>
      <c r="D953" s="182"/>
      <c r="E953" s="182"/>
      <c r="F953" s="182"/>
      <c r="G953" s="182"/>
      <c r="H953" s="182"/>
      <c r="I953" s="182"/>
    </row>
    <row r="954" spans="1:9" x14ac:dyDescent="0.25">
      <c r="A954" s="182">
        <v>950</v>
      </c>
      <c r="B954" s="182"/>
      <c r="C954" s="182"/>
      <c r="D954" s="182"/>
      <c r="E954" s="182"/>
      <c r="F954" s="182"/>
      <c r="G954" s="182"/>
      <c r="H954" s="182"/>
      <c r="I954" s="182"/>
    </row>
    <row r="955" spans="1:9" x14ac:dyDescent="0.25">
      <c r="A955" s="182">
        <v>951</v>
      </c>
      <c r="B955" s="182"/>
      <c r="C955" s="182"/>
      <c r="D955" s="182"/>
      <c r="E955" s="182"/>
      <c r="F955" s="182"/>
      <c r="G955" s="182"/>
      <c r="H955" s="182"/>
      <c r="I955" s="182"/>
    </row>
    <row r="956" spans="1:9" x14ac:dyDescent="0.25">
      <c r="A956" s="182">
        <v>952</v>
      </c>
      <c r="B956" s="182"/>
      <c r="C956" s="182"/>
      <c r="D956" s="182"/>
      <c r="E956" s="182"/>
      <c r="F956" s="182"/>
      <c r="G956" s="182"/>
      <c r="H956" s="182"/>
      <c r="I956" s="182"/>
    </row>
    <row r="957" spans="1:9" x14ac:dyDescent="0.25">
      <c r="A957" s="182">
        <v>953</v>
      </c>
      <c r="B957" s="182"/>
      <c r="C957" s="182"/>
      <c r="D957" s="182"/>
      <c r="E957" s="182"/>
      <c r="F957" s="182"/>
      <c r="G957" s="182"/>
      <c r="H957" s="182"/>
      <c r="I957" s="182"/>
    </row>
    <row r="958" spans="1:9" x14ac:dyDescent="0.25">
      <c r="A958" s="182">
        <v>954</v>
      </c>
      <c r="B958" s="182"/>
      <c r="C958" s="182"/>
      <c r="D958" s="182"/>
      <c r="E958" s="182"/>
      <c r="F958" s="182"/>
      <c r="G958" s="182"/>
      <c r="H958" s="182"/>
      <c r="I958" s="182"/>
    </row>
    <row r="959" spans="1:9" x14ac:dyDescent="0.25">
      <c r="A959" s="182">
        <v>955</v>
      </c>
      <c r="B959" s="182"/>
      <c r="C959" s="182"/>
      <c r="D959" s="182"/>
      <c r="E959" s="182"/>
      <c r="F959" s="182"/>
      <c r="G959" s="182"/>
      <c r="H959" s="182"/>
      <c r="I959" s="182"/>
    </row>
    <row r="960" spans="1:9" x14ac:dyDescent="0.25">
      <c r="A960" s="182">
        <v>956</v>
      </c>
      <c r="B960" s="182"/>
      <c r="C960" s="182"/>
      <c r="D960" s="182"/>
      <c r="E960" s="182"/>
      <c r="F960" s="182"/>
      <c r="G960" s="182"/>
      <c r="H960" s="182"/>
      <c r="I960" s="182"/>
    </row>
    <row r="961" spans="1:9" x14ac:dyDescent="0.25">
      <c r="A961" s="182">
        <v>957</v>
      </c>
      <c r="B961" s="182"/>
      <c r="C961" s="182"/>
      <c r="D961" s="182"/>
      <c r="E961" s="182"/>
      <c r="F961" s="182"/>
      <c r="G961" s="182"/>
      <c r="H961" s="182"/>
      <c r="I961" s="182"/>
    </row>
    <row r="962" spans="1:9" x14ac:dyDescent="0.25">
      <c r="A962" s="182">
        <v>958</v>
      </c>
      <c r="B962" s="182"/>
      <c r="C962" s="182"/>
      <c r="D962" s="182"/>
      <c r="E962" s="182"/>
      <c r="F962" s="182"/>
      <c r="G962" s="182"/>
      <c r="H962" s="182"/>
      <c r="I962" s="182"/>
    </row>
    <row r="963" spans="1:9" x14ac:dyDescent="0.25">
      <c r="A963" s="182">
        <v>959</v>
      </c>
      <c r="B963" s="182"/>
      <c r="C963" s="182"/>
      <c r="D963" s="182"/>
      <c r="E963" s="182"/>
      <c r="F963" s="182"/>
      <c r="G963" s="182"/>
      <c r="H963" s="182"/>
      <c r="I963" s="182"/>
    </row>
    <row r="964" spans="1:9" x14ac:dyDescent="0.25">
      <c r="A964" s="182">
        <v>960</v>
      </c>
      <c r="B964" s="182"/>
      <c r="C964" s="182"/>
      <c r="D964" s="182"/>
      <c r="E964" s="182"/>
      <c r="F964" s="182"/>
      <c r="G964" s="182"/>
      <c r="H964" s="182"/>
      <c r="I964" s="182"/>
    </row>
    <row r="965" spans="1:9" x14ac:dyDescent="0.25">
      <c r="A965" s="182">
        <v>961</v>
      </c>
      <c r="B965" s="182"/>
      <c r="C965" s="182"/>
      <c r="D965" s="182"/>
      <c r="E965" s="182"/>
      <c r="F965" s="182"/>
      <c r="G965" s="182"/>
      <c r="H965" s="182"/>
      <c r="I965" s="182"/>
    </row>
    <row r="966" spans="1:9" x14ac:dyDescent="0.25">
      <c r="A966" s="182">
        <v>962</v>
      </c>
      <c r="B966" s="182"/>
      <c r="C966" s="182"/>
      <c r="D966" s="182"/>
      <c r="E966" s="182"/>
      <c r="F966" s="182"/>
      <c r="G966" s="182"/>
      <c r="H966" s="182"/>
      <c r="I966" s="182"/>
    </row>
    <row r="967" spans="1:9" x14ac:dyDescent="0.25">
      <c r="A967" s="182">
        <v>963</v>
      </c>
      <c r="B967" s="182"/>
      <c r="C967" s="182"/>
      <c r="D967" s="182"/>
      <c r="E967" s="182"/>
      <c r="F967" s="182"/>
      <c r="G967" s="182"/>
      <c r="H967" s="182"/>
      <c r="I967" s="182"/>
    </row>
    <row r="968" spans="1:9" x14ac:dyDescent="0.25">
      <c r="A968" s="182">
        <v>964</v>
      </c>
      <c r="B968" s="182"/>
      <c r="C968" s="182"/>
      <c r="D968" s="182"/>
      <c r="E968" s="182"/>
      <c r="F968" s="182"/>
      <c r="G968" s="182"/>
      <c r="H968" s="182"/>
      <c r="I968" s="182"/>
    </row>
    <row r="969" spans="1:9" x14ac:dyDescent="0.25">
      <c r="A969" s="182">
        <v>965</v>
      </c>
      <c r="B969" s="182"/>
      <c r="C969" s="182"/>
      <c r="D969" s="182"/>
      <c r="E969" s="182"/>
      <c r="F969" s="182"/>
      <c r="G969" s="182"/>
      <c r="H969" s="182"/>
      <c r="I969" s="182"/>
    </row>
    <row r="970" spans="1:9" x14ac:dyDescent="0.25">
      <c r="A970" s="182">
        <v>966</v>
      </c>
      <c r="B970" s="182"/>
      <c r="C970" s="182"/>
      <c r="D970" s="182"/>
      <c r="E970" s="182"/>
      <c r="F970" s="182"/>
      <c r="G970" s="182"/>
      <c r="H970" s="182"/>
      <c r="I970" s="182"/>
    </row>
    <row r="971" spans="1:9" x14ac:dyDescent="0.25">
      <c r="A971" s="182">
        <v>967</v>
      </c>
      <c r="B971" s="182"/>
      <c r="C971" s="182"/>
      <c r="D971" s="182"/>
      <c r="E971" s="182"/>
      <c r="F971" s="182"/>
      <c r="G971" s="182"/>
      <c r="H971" s="182"/>
      <c r="I971" s="182"/>
    </row>
    <row r="972" spans="1:9" x14ac:dyDescent="0.25">
      <c r="A972" s="182">
        <v>968</v>
      </c>
      <c r="B972" s="182"/>
      <c r="C972" s="182"/>
      <c r="D972" s="182"/>
      <c r="E972" s="182"/>
      <c r="F972" s="182"/>
      <c r="G972" s="182"/>
      <c r="H972" s="182"/>
      <c r="I972" s="182"/>
    </row>
    <row r="973" spans="1:9" x14ac:dyDescent="0.25">
      <c r="A973" s="182">
        <v>969</v>
      </c>
      <c r="B973" s="182"/>
      <c r="C973" s="182"/>
      <c r="D973" s="182"/>
      <c r="E973" s="182"/>
      <c r="F973" s="182"/>
      <c r="G973" s="182"/>
      <c r="H973" s="182"/>
      <c r="I973" s="182"/>
    </row>
    <row r="974" spans="1:9" x14ac:dyDescent="0.25">
      <c r="A974" s="182">
        <v>970</v>
      </c>
      <c r="B974" s="182"/>
      <c r="C974" s="182"/>
      <c r="D974" s="182"/>
      <c r="E974" s="182"/>
      <c r="F974" s="182"/>
      <c r="G974" s="182"/>
      <c r="H974" s="182"/>
      <c r="I974" s="182"/>
    </row>
    <row r="975" spans="1:9" x14ac:dyDescent="0.25">
      <c r="A975" s="182">
        <v>971</v>
      </c>
      <c r="B975" s="182"/>
      <c r="C975" s="182"/>
      <c r="D975" s="182"/>
      <c r="E975" s="182"/>
      <c r="F975" s="182"/>
      <c r="G975" s="182"/>
      <c r="H975" s="182"/>
      <c r="I975" s="182"/>
    </row>
    <row r="976" spans="1:9" x14ac:dyDescent="0.25">
      <c r="A976" s="182">
        <v>972</v>
      </c>
      <c r="B976" s="182"/>
      <c r="C976" s="182"/>
      <c r="D976" s="182"/>
      <c r="E976" s="182"/>
      <c r="F976" s="182"/>
      <c r="G976" s="182"/>
      <c r="H976" s="182"/>
      <c r="I976" s="182"/>
    </row>
    <row r="977" spans="1:9" x14ac:dyDescent="0.25">
      <c r="A977" s="182">
        <v>973</v>
      </c>
      <c r="B977" s="182"/>
      <c r="C977" s="182"/>
      <c r="D977" s="182"/>
      <c r="E977" s="182"/>
      <c r="F977" s="182"/>
      <c r="G977" s="182"/>
      <c r="H977" s="182"/>
      <c r="I977" s="182"/>
    </row>
    <row r="978" spans="1:9" x14ac:dyDescent="0.25">
      <c r="A978" s="182">
        <v>974</v>
      </c>
      <c r="B978" s="182"/>
      <c r="C978" s="182"/>
      <c r="D978" s="182"/>
      <c r="E978" s="182"/>
      <c r="F978" s="182"/>
      <c r="G978" s="182"/>
      <c r="H978" s="182"/>
      <c r="I978" s="182"/>
    </row>
    <row r="979" spans="1:9" x14ac:dyDescent="0.25">
      <c r="A979" s="182">
        <v>975</v>
      </c>
      <c r="B979" s="182"/>
      <c r="C979" s="182"/>
      <c r="D979" s="182"/>
      <c r="E979" s="182"/>
      <c r="F979" s="182"/>
      <c r="G979" s="182"/>
      <c r="H979" s="182"/>
      <c r="I979" s="182"/>
    </row>
    <row r="980" spans="1:9" x14ac:dyDescent="0.25">
      <c r="A980" s="182">
        <v>976</v>
      </c>
      <c r="B980" s="182"/>
      <c r="C980" s="182"/>
      <c r="D980" s="182"/>
      <c r="E980" s="182"/>
      <c r="F980" s="182"/>
      <c r="G980" s="182"/>
      <c r="H980" s="182"/>
      <c r="I980" s="182"/>
    </row>
    <row r="981" spans="1:9" x14ac:dyDescent="0.25">
      <c r="A981" s="182">
        <v>977</v>
      </c>
      <c r="B981" s="182"/>
      <c r="C981" s="182"/>
      <c r="D981" s="182"/>
      <c r="E981" s="182"/>
      <c r="F981" s="182"/>
      <c r="G981" s="182"/>
      <c r="H981" s="182"/>
      <c r="I981" s="182"/>
    </row>
    <row r="982" spans="1:9" x14ac:dyDescent="0.25">
      <c r="A982" s="182">
        <v>978</v>
      </c>
      <c r="B982" s="182"/>
      <c r="C982" s="182"/>
      <c r="D982" s="182"/>
      <c r="E982" s="182"/>
      <c r="F982" s="182"/>
      <c r="G982" s="182"/>
      <c r="H982" s="182"/>
      <c r="I982" s="182"/>
    </row>
    <row r="983" spans="1:9" x14ac:dyDescent="0.25">
      <c r="A983" s="182">
        <v>979</v>
      </c>
      <c r="B983" s="182"/>
      <c r="C983" s="182"/>
      <c r="D983" s="182"/>
      <c r="E983" s="182"/>
      <c r="F983" s="182"/>
      <c r="G983" s="182"/>
      <c r="H983" s="182"/>
      <c r="I983" s="182"/>
    </row>
    <row r="984" spans="1:9" x14ac:dyDescent="0.25">
      <c r="A984" s="182">
        <v>980</v>
      </c>
      <c r="B984" s="182"/>
      <c r="C984" s="182"/>
      <c r="D984" s="182"/>
      <c r="E984" s="182"/>
      <c r="F984" s="182"/>
      <c r="G984" s="182"/>
      <c r="H984" s="182"/>
      <c r="I984" s="182"/>
    </row>
    <row r="985" spans="1:9" x14ac:dyDescent="0.25">
      <c r="A985" s="182">
        <v>981</v>
      </c>
      <c r="B985" s="182"/>
      <c r="C985" s="182"/>
      <c r="D985" s="182"/>
      <c r="E985" s="182"/>
      <c r="F985" s="182"/>
      <c r="G985" s="182"/>
      <c r="H985" s="182"/>
      <c r="I985" s="182"/>
    </row>
    <row r="986" spans="1:9" x14ac:dyDescent="0.25">
      <c r="A986" s="182">
        <v>982</v>
      </c>
      <c r="B986" s="182"/>
      <c r="C986" s="182"/>
      <c r="D986" s="182"/>
      <c r="E986" s="182"/>
      <c r="F986" s="182"/>
      <c r="G986" s="182"/>
      <c r="H986" s="182"/>
      <c r="I986" s="182"/>
    </row>
    <row r="987" spans="1:9" x14ac:dyDescent="0.25">
      <c r="A987" s="182">
        <v>983</v>
      </c>
      <c r="B987" s="182"/>
      <c r="C987" s="182"/>
      <c r="D987" s="182"/>
      <c r="E987" s="182"/>
      <c r="F987" s="182"/>
      <c r="G987" s="182"/>
      <c r="H987" s="182"/>
      <c r="I987" s="182"/>
    </row>
    <row r="988" spans="1:9" x14ac:dyDescent="0.25">
      <c r="A988" s="182">
        <v>984</v>
      </c>
      <c r="B988" s="182"/>
      <c r="C988" s="182"/>
      <c r="D988" s="182"/>
      <c r="E988" s="182"/>
      <c r="F988" s="182"/>
      <c r="G988" s="182"/>
      <c r="H988" s="182"/>
      <c r="I988" s="182"/>
    </row>
    <row r="989" spans="1:9" x14ac:dyDescent="0.25">
      <c r="A989" s="182">
        <v>985</v>
      </c>
      <c r="B989" s="182"/>
      <c r="C989" s="182"/>
      <c r="D989" s="182"/>
      <c r="E989" s="182"/>
      <c r="F989" s="182"/>
      <c r="G989" s="182"/>
      <c r="H989" s="182"/>
      <c r="I989" s="182"/>
    </row>
    <row r="990" spans="1:9" x14ac:dyDescent="0.25">
      <c r="A990" s="182">
        <v>986</v>
      </c>
      <c r="B990" s="182"/>
      <c r="C990" s="182"/>
      <c r="D990" s="182"/>
      <c r="E990" s="182"/>
      <c r="F990" s="182"/>
      <c r="G990" s="182"/>
      <c r="H990" s="182"/>
      <c r="I990" s="182"/>
    </row>
    <row r="991" spans="1:9" x14ac:dyDescent="0.25">
      <c r="A991" s="182">
        <v>987</v>
      </c>
      <c r="B991" s="182"/>
      <c r="C991" s="182"/>
      <c r="D991" s="182"/>
      <c r="E991" s="182"/>
      <c r="F991" s="182"/>
      <c r="G991" s="182"/>
      <c r="H991" s="182"/>
      <c r="I991" s="182"/>
    </row>
    <row r="992" spans="1:9" x14ac:dyDescent="0.25">
      <c r="A992" s="182">
        <v>988</v>
      </c>
      <c r="B992" s="182"/>
      <c r="C992" s="182"/>
      <c r="D992" s="182"/>
      <c r="E992" s="182"/>
      <c r="F992" s="182"/>
      <c r="G992" s="182"/>
      <c r="H992" s="182"/>
      <c r="I992" s="182"/>
    </row>
    <row r="993" spans="1:9" x14ac:dyDescent="0.25">
      <c r="A993" s="182">
        <v>989</v>
      </c>
      <c r="B993" s="182"/>
      <c r="C993" s="182"/>
      <c r="D993" s="182"/>
      <c r="E993" s="182"/>
      <c r="F993" s="182"/>
      <c r="G993" s="182"/>
      <c r="H993" s="182"/>
      <c r="I993" s="182"/>
    </row>
    <row r="994" spans="1:9" x14ac:dyDescent="0.25">
      <c r="A994" s="182">
        <v>990</v>
      </c>
      <c r="B994" s="182"/>
      <c r="C994" s="182"/>
      <c r="D994" s="182"/>
      <c r="E994" s="182"/>
      <c r="F994" s="182"/>
      <c r="G994" s="182"/>
      <c r="H994" s="182"/>
      <c r="I994" s="182"/>
    </row>
    <row r="995" spans="1:9" x14ac:dyDescent="0.25">
      <c r="A995" s="182">
        <v>991</v>
      </c>
      <c r="B995" s="182"/>
      <c r="C995" s="182"/>
      <c r="D995" s="182"/>
      <c r="E995" s="182"/>
      <c r="F995" s="182"/>
      <c r="G995" s="182"/>
      <c r="H995" s="182"/>
      <c r="I995" s="182"/>
    </row>
    <row r="996" spans="1:9" x14ac:dyDescent="0.25">
      <c r="A996" s="182">
        <v>992</v>
      </c>
      <c r="B996" s="182"/>
      <c r="C996" s="182"/>
      <c r="D996" s="182"/>
      <c r="E996" s="182"/>
      <c r="F996" s="182"/>
      <c r="G996" s="182"/>
      <c r="H996" s="182"/>
      <c r="I996" s="182"/>
    </row>
    <row r="997" spans="1:9" x14ac:dyDescent="0.25">
      <c r="A997" s="182">
        <v>993</v>
      </c>
      <c r="B997" s="182"/>
      <c r="C997" s="182"/>
      <c r="D997" s="182"/>
      <c r="E997" s="182"/>
      <c r="F997" s="182"/>
      <c r="G997" s="182"/>
      <c r="H997" s="182"/>
      <c r="I997" s="182"/>
    </row>
    <row r="998" spans="1:9" x14ac:dyDescent="0.25">
      <c r="A998" s="182">
        <v>994</v>
      </c>
      <c r="B998" s="182"/>
      <c r="C998" s="182"/>
      <c r="D998" s="182"/>
      <c r="E998" s="182"/>
      <c r="F998" s="182"/>
      <c r="G998" s="182"/>
      <c r="H998" s="182"/>
      <c r="I998" s="182"/>
    </row>
    <row r="999" spans="1:9" x14ac:dyDescent="0.25">
      <c r="A999" s="182">
        <v>995</v>
      </c>
      <c r="B999" s="182"/>
      <c r="C999" s="182"/>
      <c r="D999" s="182"/>
      <c r="E999" s="182"/>
      <c r="F999" s="182"/>
      <c r="G999" s="182"/>
      <c r="H999" s="182"/>
      <c r="I999" s="182"/>
    </row>
    <row r="1000" spans="1:9" x14ac:dyDescent="0.25">
      <c r="A1000" s="182">
        <v>996</v>
      </c>
      <c r="B1000" s="182"/>
      <c r="C1000" s="182"/>
      <c r="D1000" s="182"/>
      <c r="E1000" s="182"/>
      <c r="F1000" s="182"/>
      <c r="G1000" s="182"/>
      <c r="H1000" s="182"/>
      <c r="I1000" s="182"/>
    </row>
    <row r="1001" spans="1:9" x14ac:dyDescent="0.25">
      <c r="A1001" s="182">
        <v>997</v>
      </c>
      <c r="B1001" s="182"/>
      <c r="C1001" s="182"/>
      <c r="D1001" s="182"/>
      <c r="E1001" s="182"/>
      <c r="F1001" s="182"/>
      <c r="G1001" s="182"/>
      <c r="H1001" s="182"/>
      <c r="I1001" s="182"/>
    </row>
    <row r="1002" spans="1:9" x14ac:dyDescent="0.25">
      <c r="A1002" s="182">
        <v>998</v>
      </c>
      <c r="B1002" s="182"/>
      <c r="C1002" s="182"/>
      <c r="D1002" s="182"/>
      <c r="E1002" s="182"/>
      <c r="F1002" s="182"/>
      <c r="G1002" s="182"/>
      <c r="H1002" s="182"/>
      <c r="I1002" s="182"/>
    </row>
    <row r="1003" spans="1:9" x14ac:dyDescent="0.25">
      <c r="A1003" s="182">
        <v>999</v>
      </c>
      <c r="B1003" s="182"/>
      <c r="C1003" s="182"/>
      <c r="D1003" s="182"/>
      <c r="E1003" s="182"/>
      <c r="F1003" s="182"/>
      <c r="G1003" s="182"/>
      <c r="H1003" s="182"/>
      <c r="I1003" s="182"/>
    </row>
    <row r="1004" spans="1:9" x14ac:dyDescent="0.25">
      <c r="A1004" s="182">
        <v>1000</v>
      </c>
      <c r="B1004" s="182"/>
      <c r="C1004" s="182"/>
      <c r="D1004" s="182"/>
      <c r="E1004" s="182"/>
      <c r="F1004" s="182"/>
      <c r="G1004" s="182"/>
      <c r="H1004" s="182"/>
      <c r="I1004" s="182"/>
    </row>
  </sheetData>
  <sheetProtection algorithmName="SHA-512" hashValue="iwke14d1ZpOYAGpzSLZQKZXOPQf8d6h8Pz6C68kDl8MUvkdqmXLd3og4XKGuDnN06Cs6CYJCD+03bcKKA9Dghg==" saltValue="2x31Ty9oEk2poksq+LDrdQ==" spinCount="100000" sheet="1" objects="1" scenarios="1"/>
  <phoneticPr fontId="3" type="noConversion"/>
  <pageMargins left="0.75" right="0.75" top="1" bottom="1" header="0.5" footer="0.5"/>
  <pageSetup paperSize="9" orientation="portrait" horizontalDpi="4294967294" verticalDpi="300"/>
  <headerFooter alignWithMargins="0"/>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6">
    <tabColor indexed="43"/>
  </sheetPr>
  <dimension ref="A1:K1004"/>
  <sheetViews>
    <sheetView showGridLines="0" showRowColHeaders="0" topLeftCell="A7" workbookViewId="0">
      <selection activeCell="B5" sqref="B5"/>
    </sheetView>
  </sheetViews>
  <sheetFormatPr defaultColWidth="9.21875" defaultRowHeight="13.2" x14ac:dyDescent="0.25"/>
  <cols>
    <col min="1" max="1" width="12.77734375" style="181" customWidth="1"/>
    <col min="2" max="11" width="14.21875" style="181" customWidth="1"/>
    <col min="12" max="16384" width="9.21875" style="183"/>
  </cols>
  <sheetData>
    <row r="1" spans="1:11" s="181" customFormat="1" ht="72" customHeight="1" x14ac:dyDescent="0.25"/>
    <row r="2" spans="1:11" s="181" customFormat="1" ht="72" hidden="1" customHeight="1" x14ac:dyDescent="0.25"/>
    <row r="3" spans="1:11" s="181" customFormat="1" ht="12" customHeight="1" x14ac:dyDescent="0.25"/>
    <row r="4" spans="1:11" s="19" customFormat="1" ht="32.25" customHeight="1" x14ac:dyDescent="0.25">
      <c r="A4" s="179" t="s">
        <v>64</v>
      </c>
      <c r="B4" s="179" t="s">
        <v>6</v>
      </c>
      <c r="C4" s="179" t="s">
        <v>7</v>
      </c>
      <c r="D4" s="179" t="s">
        <v>8</v>
      </c>
      <c r="E4" s="179" t="s">
        <v>127</v>
      </c>
      <c r="F4" s="179" t="s">
        <v>11</v>
      </c>
      <c r="G4" s="179" t="s">
        <v>9</v>
      </c>
      <c r="H4" s="179" t="s">
        <v>10</v>
      </c>
      <c r="I4" s="179" t="s">
        <v>41</v>
      </c>
      <c r="J4" s="179" t="s">
        <v>150</v>
      </c>
      <c r="K4" s="179" t="s">
        <v>151</v>
      </c>
    </row>
    <row r="5" spans="1:11" x14ac:dyDescent="0.25">
      <c r="A5" s="182">
        <v>1</v>
      </c>
      <c r="B5" s="182">
        <f t="shared" ref="B5:B36" si="0">MnConA3</f>
        <v>-2.1859199999999999</v>
      </c>
      <c r="C5" s="182">
        <f t="shared" ref="C5:C36" si="1">MnConB3</f>
        <v>0.41159699999999999</v>
      </c>
      <c r="D5" s="182">
        <f t="shared" ref="D5:D36" si="2">MnConC3</f>
        <v>1.4055329999999999</v>
      </c>
      <c r="E5" s="182">
        <f t="shared" ref="E5:E36" si="3">MnConD3</f>
        <v>1.331431</v>
      </c>
      <c r="F5" s="182">
        <f t="shared" ref="F5:F36" si="4">MnConE3</f>
        <v>0.89595199999999997</v>
      </c>
      <c r="G5" s="182">
        <f t="shared" ref="G5:G36" si="5">MnConF3</f>
        <v>0.77055099999999999</v>
      </c>
      <c r="H5" s="182">
        <f t="shared" ref="H5:H36" si="6">MnConG3</f>
        <v>0.577982</v>
      </c>
      <c r="I5" s="182">
        <f t="shared" ref="I5:I36" si="7">MnConH3</f>
        <v>-0.32658999999999999</v>
      </c>
      <c r="J5" s="182">
        <f t="shared" ref="J5:J36" si="8">MnConI3</f>
        <v>-0.88246999999999998</v>
      </c>
      <c r="K5" s="182">
        <f t="shared" ref="K5:K36" si="9">MnConJ3</f>
        <v>6.5329389999999998</v>
      </c>
    </row>
    <row r="6" spans="1:11" x14ac:dyDescent="0.25">
      <c r="A6" s="182">
        <v>2</v>
      </c>
      <c r="B6" s="182">
        <f t="shared" si="0"/>
        <v>-2.1859199999999999</v>
      </c>
      <c r="C6" s="182">
        <f t="shared" si="1"/>
        <v>0.41159699999999999</v>
      </c>
      <c r="D6" s="182">
        <f t="shared" si="2"/>
        <v>1.4055329999999999</v>
      </c>
      <c r="E6" s="182">
        <f t="shared" si="3"/>
        <v>1.331431</v>
      </c>
      <c r="F6" s="182">
        <f t="shared" si="4"/>
        <v>0.89595199999999997</v>
      </c>
      <c r="G6" s="182">
        <f t="shared" si="5"/>
        <v>0.77055099999999999</v>
      </c>
      <c r="H6" s="182">
        <f t="shared" si="6"/>
        <v>0.577982</v>
      </c>
      <c r="I6" s="182">
        <f t="shared" si="7"/>
        <v>-0.32658999999999999</v>
      </c>
      <c r="J6" s="182">
        <f t="shared" si="8"/>
        <v>-0.88246999999999998</v>
      </c>
      <c r="K6" s="182">
        <f t="shared" si="9"/>
        <v>6.5329389999999998</v>
      </c>
    </row>
    <row r="7" spans="1:11" x14ac:dyDescent="0.25">
      <c r="A7" s="182">
        <v>3</v>
      </c>
      <c r="B7" s="182">
        <f t="shared" si="0"/>
        <v>-2.1859199999999999</v>
      </c>
      <c r="C7" s="182">
        <f t="shared" si="1"/>
        <v>0.41159699999999999</v>
      </c>
      <c r="D7" s="182">
        <f t="shared" si="2"/>
        <v>1.4055329999999999</v>
      </c>
      <c r="E7" s="182">
        <f t="shared" si="3"/>
        <v>1.331431</v>
      </c>
      <c r="F7" s="182">
        <f t="shared" si="4"/>
        <v>0.89595199999999997</v>
      </c>
      <c r="G7" s="182">
        <f t="shared" si="5"/>
        <v>0.77055099999999999</v>
      </c>
      <c r="H7" s="182">
        <f t="shared" si="6"/>
        <v>0.577982</v>
      </c>
      <c r="I7" s="182">
        <f t="shared" si="7"/>
        <v>-0.32658999999999999</v>
      </c>
      <c r="J7" s="182">
        <f t="shared" si="8"/>
        <v>-0.88246999999999998</v>
      </c>
      <c r="K7" s="182">
        <f t="shared" si="9"/>
        <v>6.5329389999999998</v>
      </c>
    </row>
    <row r="8" spans="1:11" x14ac:dyDescent="0.25">
      <c r="A8" s="182">
        <v>4</v>
      </c>
      <c r="B8" s="182">
        <f t="shared" si="0"/>
        <v>-2.1859199999999999</v>
      </c>
      <c r="C8" s="182">
        <f t="shared" si="1"/>
        <v>0.41159699999999999</v>
      </c>
      <c r="D8" s="182">
        <f t="shared" si="2"/>
        <v>1.4055329999999999</v>
      </c>
      <c r="E8" s="182">
        <f t="shared" si="3"/>
        <v>1.331431</v>
      </c>
      <c r="F8" s="182">
        <f t="shared" si="4"/>
        <v>0.89595199999999997</v>
      </c>
      <c r="G8" s="182">
        <f t="shared" si="5"/>
        <v>0.77055099999999999</v>
      </c>
      <c r="H8" s="182">
        <f t="shared" si="6"/>
        <v>0.577982</v>
      </c>
      <c r="I8" s="182">
        <f t="shared" si="7"/>
        <v>-0.32658999999999999</v>
      </c>
      <c r="J8" s="182">
        <f t="shared" si="8"/>
        <v>-0.88246999999999998</v>
      </c>
      <c r="K8" s="182">
        <f t="shared" si="9"/>
        <v>6.5329389999999998</v>
      </c>
    </row>
    <row r="9" spans="1:11" x14ac:dyDescent="0.25">
      <c r="A9" s="182">
        <v>5</v>
      </c>
      <c r="B9" s="182">
        <f t="shared" si="0"/>
        <v>-2.1859199999999999</v>
      </c>
      <c r="C9" s="182">
        <f t="shared" si="1"/>
        <v>0.41159699999999999</v>
      </c>
      <c r="D9" s="182">
        <f t="shared" si="2"/>
        <v>1.4055329999999999</v>
      </c>
      <c r="E9" s="182">
        <f t="shared" si="3"/>
        <v>1.331431</v>
      </c>
      <c r="F9" s="182">
        <f t="shared" si="4"/>
        <v>0.89595199999999997</v>
      </c>
      <c r="G9" s="182">
        <f t="shared" si="5"/>
        <v>0.77055099999999999</v>
      </c>
      <c r="H9" s="182">
        <f t="shared" si="6"/>
        <v>0.577982</v>
      </c>
      <c r="I9" s="182">
        <f t="shared" si="7"/>
        <v>-0.32658999999999999</v>
      </c>
      <c r="J9" s="182">
        <f t="shared" si="8"/>
        <v>-0.88246999999999998</v>
      </c>
      <c r="K9" s="182">
        <f t="shared" si="9"/>
        <v>6.5329389999999998</v>
      </c>
    </row>
    <row r="10" spans="1:11" x14ac:dyDescent="0.25">
      <c r="A10" s="182">
        <v>6</v>
      </c>
      <c r="B10" s="182">
        <f t="shared" si="0"/>
        <v>-2.1859199999999999</v>
      </c>
      <c r="C10" s="182">
        <f t="shared" si="1"/>
        <v>0.41159699999999999</v>
      </c>
      <c r="D10" s="182">
        <f t="shared" si="2"/>
        <v>1.4055329999999999</v>
      </c>
      <c r="E10" s="182">
        <f t="shared" si="3"/>
        <v>1.331431</v>
      </c>
      <c r="F10" s="182">
        <f t="shared" si="4"/>
        <v>0.89595199999999997</v>
      </c>
      <c r="G10" s="182">
        <f t="shared" si="5"/>
        <v>0.77055099999999999</v>
      </c>
      <c r="H10" s="182">
        <f t="shared" si="6"/>
        <v>0.577982</v>
      </c>
      <c r="I10" s="182">
        <f t="shared" si="7"/>
        <v>-0.32658999999999999</v>
      </c>
      <c r="J10" s="182">
        <f t="shared" si="8"/>
        <v>-0.88246999999999998</v>
      </c>
      <c r="K10" s="182">
        <f t="shared" si="9"/>
        <v>6.5329389999999998</v>
      </c>
    </row>
    <row r="11" spans="1:11" x14ac:dyDescent="0.25">
      <c r="A11" s="182">
        <v>7</v>
      </c>
      <c r="B11" s="182">
        <f t="shared" si="0"/>
        <v>-2.1859199999999999</v>
      </c>
      <c r="C11" s="182">
        <f t="shared" si="1"/>
        <v>0.41159699999999999</v>
      </c>
      <c r="D11" s="182">
        <f t="shared" si="2"/>
        <v>1.4055329999999999</v>
      </c>
      <c r="E11" s="182">
        <f t="shared" si="3"/>
        <v>1.331431</v>
      </c>
      <c r="F11" s="182">
        <f t="shared" si="4"/>
        <v>0.89595199999999997</v>
      </c>
      <c r="G11" s="182">
        <f t="shared" si="5"/>
        <v>0.77055099999999999</v>
      </c>
      <c r="H11" s="182">
        <f t="shared" si="6"/>
        <v>0.577982</v>
      </c>
      <c r="I11" s="182">
        <f t="shared" si="7"/>
        <v>-0.32658999999999999</v>
      </c>
      <c r="J11" s="182">
        <f t="shared" si="8"/>
        <v>-0.88246999999999998</v>
      </c>
      <c r="K11" s="182">
        <f t="shared" si="9"/>
        <v>6.5329389999999998</v>
      </c>
    </row>
    <row r="12" spans="1:11" x14ac:dyDescent="0.25">
      <c r="A12" s="182">
        <v>8</v>
      </c>
      <c r="B12" s="182">
        <f t="shared" si="0"/>
        <v>-2.1859199999999999</v>
      </c>
      <c r="C12" s="182">
        <f t="shared" si="1"/>
        <v>0.41159699999999999</v>
      </c>
      <c r="D12" s="182">
        <f t="shared" si="2"/>
        <v>1.4055329999999999</v>
      </c>
      <c r="E12" s="182">
        <f t="shared" si="3"/>
        <v>1.331431</v>
      </c>
      <c r="F12" s="182">
        <f t="shared" si="4"/>
        <v>0.89595199999999997</v>
      </c>
      <c r="G12" s="182">
        <f t="shared" si="5"/>
        <v>0.77055099999999999</v>
      </c>
      <c r="H12" s="182">
        <f t="shared" si="6"/>
        <v>0.577982</v>
      </c>
      <c r="I12" s="182">
        <f t="shared" si="7"/>
        <v>-0.32658999999999999</v>
      </c>
      <c r="J12" s="182">
        <f t="shared" si="8"/>
        <v>-0.88246999999999998</v>
      </c>
      <c r="K12" s="182">
        <f t="shared" si="9"/>
        <v>6.5329389999999998</v>
      </c>
    </row>
    <row r="13" spans="1:11" x14ac:dyDescent="0.25">
      <c r="A13" s="182">
        <v>9</v>
      </c>
      <c r="B13" s="182">
        <f t="shared" si="0"/>
        <v>-2.1859199999999999</v>
      </c>
      <c r="C13" s="182">
        <f t="shared" si="1"/>
        <v>0.41159699999999999</v>
      </c>
      <c r="D13" s="182">
        <f t="shared" si="2"/>
        <v>1.4055329999999999</v>
      </c>
      <c r="E13" s="182">
        <f t="shared" si="3"/>
        <v>1.331431</v>
      </c>
      <c r="F13" s="182">
        <f t="shared" si="4"/>
        <v>0.89595199999999997</v>
      </c>
      <c r="G13" s="182">
        <f t="shared" si="5"/>
        <v>0.77055099999999999</v>
      </c>
      <c r="H13" s="182">
        <f t="shared" si="6"/>
        <v>0.577982</v>
      </c>
      <c r="I13" s="182">
        <f t="shared" si="7"/>
        <v>-0.32658999999999999</v>
      </c>
      <c r="J13" s="182">
        <f t="shared" si="8"/>
        <v>-0.88246999999999998</v>
      </c>
      <c r="K13" s="182">
        <f t="shared" si="9"/>
        <v>6.5329389999999998</v>
      </c>
    </row>
    <row r="14" spans="1:11" x14ac:dyDescent="0.25">
      <c r="A14" s="182">
        <v>10</v>
      </c>
      <c r="B14" s="182">
        <f t="shared" si="0"/>
        <v>-2.1859199999999999</v>
      </c>
      <c r="C14" s="182">
        <f t="shared" si="1"/>
        <v>0.41159699999999999</v>
      </c>
      <c r="D14" s="182">
        <f t="shared" si="2"/>
        <v>1.4055329999999999</v>
      </c>
      <c r="E14" s="182">
        <f t="shared" si="3"/>
        <v>1.331431</v>
      </c>
      <c r="F14" s="182">
        <f t="shared" si="4"/>
        <v>0.89595199999999997</v>
      </c>
      <c r="G14" s="182">
        <f t="shared" si="5"/>
        <v>0.77055099999999999</v>
      </c>
      <c r="H14" s="182">
        <f t="shared" si="6"/>
        <v>0.577982</v>
      </c>
      <c r="I14" s="182">
        <f t="shared" si="7"/>
        <v>-0.32658999999999999</v>
      </c>
      <c r="J14" s="182">
        <f t="shared" si="8"/>
        <v>-0.88246999999999998</v>
      </c>
      <c r="K14" s="182">
        <f t="shared" si="9"/>
        <v>6.5329389999999998</v>
      </c>
    </row>
    <row r="15" spans="1:11" x14ac:dyDescent="0.25">
      <c r="A15" s="182">
        <v>11</v>
      </c>
      <c r="B15" s="182">
        <f t="shared" si="0"/>
        <v>-2.1859199999999999</v>
      </c>
      <c r="C15" s="182">
        <f t="shared" si="1"/>
        <v>0.41159699999999999</v>
      </c>
      <c r="D15" s="182">
        <f t="shared" si="2"/>
        <v>1.4055329999999999</v>
      </c>
      <c r="E15" s="182">
        <f t="shared" si="3"/>
        <v>1.331431</v>
      </c>
      <c r="F15" s="182">
        <f t="shared" si="4"/>
        <v>0.89595199999999997</v>
      </c>
      <c r="G15" s="182">
        <f t="shared" si="5"/>
        <v>0.77055099999999999</v>
      </c>
      <c r="H15" s="182">
        <f t="shared" si="6"/>
        <v>0.577982</v>
      </c>
      <c r="I15" s="182">
        <f t="shared" si="7"/>
        <v>-0.32658999999999999</v>
      </c>
      <c r="J15" s="182">
        <f t="shared" si="8"/>
        <v>-0.88246999999999998</v>
      </c>
      <c r="K15" s="182">
        <f t="shared" si="9"/>
        <v>6.5329389999999998</v>
      </c>
    </row>
    <row r="16" spans="1:11" x14ac:dyDescent="0.25">
      <c r="A16" s="182">
        <v>12</v>
      </c>
      <c r="B16" s="182">
        <f t="shared" si="0"/>
        <v>-2.1859199999999999</v>
      </c>
      <c r="C16" s="182">
        <f t="shared" si="1"/>
        <v>0.41159699999999999</v>
      </c>
      <c r="D16" s="182">
        <f t="shared" si="2"/>
        <v>1.4055329999999999</v>
      </c>
      <c r="E16" s="182">
        <f t="shared" si="3"/>
        <v>1.331431</v>
      </c>
      <c r="F16" s="182">
        <f t="shared" si="4"/>
        <v>0.89595199999999997</v>
      </c>
      <c r="G16" s="182">
        <f t="shared" si="5"/>
        <v>0.77055099999999999</v>
      </c>
      <c r="H16" s="182">
        <f t="shared" si="6"/>
        <v>0.577982</v>
      </c>
      <c r="I16" s="182">
        <f t="shared" si="7"/>
        <v>-0.32658999999999999</v>
      </c>
      <c r="J16" s="182">
        <f t="shared" si="8"/>
        <v>-0.88246999999999998</v>
      </c>
      <c r="K16" s="182">
        <f t="shared" si="9"/>
        <v>6.5329389999999998</v>
      </c>
    </row>
    <row r="17" spans="1:11" x14ac:dyDescent="0.25">
      <c r="A17" s="182">
        <v>13</v>
      </c>
      <c r="B17" s="182">
        <f t="shared" si="0"/>
        <v>-2.1859199999999999</v>
      </c>
      <c r="C17" s="182">
        <f t="shared" si="1"/>
        <v>0.41159699999999999</v>
      </c>
      <c r="D17" s="182">
        <f t="shared" si="2"/>
        <v>1.4055329999999999</v>
      </c>
      <c r="E17" s="182">
        <f t="shared" si="3"/>
        <v>1.331431</v>
      </c>
      <c r="F17" s="182">
        <f t="shared" si="4"/>
        <v>0.89595199999999997</v>
      </c>
      <c r="G17" s="182">
        <f t="shared" si="5"/>
        <v>0.77055099999999999</v>
      </c>
      <c r="H17" s="182">
        <f t="shared" si="6"/>
        <v>0.577982</v>
      </c>
      <c r="I17" s="182">
        <f t="shared" si="7"/>
        <v>-0.32658999999999999</v>
      </c>
      <c r="J17" s="182">
        <f t="shared" si="8"/>
        <v>-0.88246999999999998</v>
      </c>
      <c r="K17" s="182">
        <f t="shared" si="9"/>
        <v>6.5329389999999998</v>
      </c>
    </row>
    <row r="18" spans="1:11" x14ac:dyDescent="0.25">
      <c r="A18" s="182">
        <v>14</v>
      </c>
      <c r="B18" s="182">
        <f t="shared" si="0"/>
        <v>-2.1859199999999999</v>
      </c>
      <c r="C18" s="182">
        <f t="shared" si="1"/>
        <v>0.41159699999999999</v>
      </c>
      <c r="D18" s="182">
        <f t="shared" si="2"/>
        <v>1.4055329999999999</v>
      </c>
      <c r="E18" s="182">
        <f t="shared" si="3"/>
        <v>1.331431</v>
      </c>
      <c r="F18" s="182">
        <f t="shared" si="4"/>
        <v>0.89595199999999997</v>
      </c>
      <c r="G18" s="182">
        <f t="shared" si="5"/>
        <v>0.77055099999999999</v>
      </c>
      <c r="H18" s="182">
        <f t="shared" si="6"/>
        <v>0.577982</v>
      </c>
      <c r="I18" s="182">
        <f t="shared" si="7"/>
        <v>-0.32658999999999999</v>
      </c>
      <c r="J18" s="182">
        <f t="shared" si="8"/>
        <v>-0.88246999999999998</v>
      </c>
      <c r="K18" s="182">
        <f t="shared" si="9"/>
        <v>6.5329389999999998</v>
      </c>
    </row>
    <row r="19" spans="1:11" x14ac:dyDescent="0.25">
      <c r="A19" s="182">
        <v>15</v>
      </c>
      <c r="B19" s="182">
        <f t="shared" si="0"/>
        <v>-2.1859199999999999</v>
      </c>
      <c r="C19" s="182">
        <f t="shared" si="1"/>
        <v>0.41159699999999999</v>
      </c>
      <c r="D19" s="182">
        <f t="shared" si="2"/>
        <v>1.4055329999999999</v>
      </c>
      <c r="E19" s="182">
        <f t="shared" si="3"/>
        <v>1.331431</v>
      </c>
      <c r="F19" s="182">
        <f t="shared" si="4"/>
        <v>0.89595199999999997</v>
      </c>
      <c r="G19" s="182">
        <f t="shared" si="5"/>
        <v>0.77055099999999999</v>
      </c>
      <c r="H19" s="182">
        <f t="shared" si="6"/>
        <v>0.577982</v>
      </c>
      <c r="I19" s="182">
        <f t="shared" si="7"/>
        <v>-0.32658999999999999</v>
      </c>
      <c r="J19" s="182">
        <f t="shared" si="8"/>
        <v>-0.88246999999999998</v>
      </c>
      <c r="K19" s="182">
        <f t="shared" si="9"/>
        <v>6.5329389999999998</v>
      </c>
    </row>
    <row r="20" spans="1:11" x14ac:dyDescent="0.25">
      <c r="A20" s="182">
        <v>16</v>
      </c>
      <c r="B20" s="182">
        <f t="shared" si="0"/>
        <v>-2.1859199999999999</v>
      </c>
      <c r="C20" s="182">
        <f t="shared" si="1"/>
        <v>0.41159699999999999</v>
      </c>
      <c r="D20" s="182">
        <f t="shared" si="2"/>
        <v>1.4055329999999999</v>
      </c>
      <c r="E20" s="182">
        <f t="shared" si="3"/>
        <v>1.331431</v>
      </c>
      <c r="F20" s="182">
        <f t="shared" si="4"/>
        <v>0.89595199999999997</v>
      </c>
      <c r="G20" s="182">
        <f t="shared" si="5"/>
        <v>0.77055099999999999</v>
      </c>
      <c r="H20" s="182">
        <f t="shared" si="6"/>
        <v>0.577982</v>
      </c>
      <c r="I20" s="182">
        <f t="shared" si="7"/>
        <v>-0.32658999999999999</v>
      </c>
      <c r="J20" s="182">
        <f t="shared" si="8"/>
        <v>-0.88246999999999998</v>
      </c>
      <c r="K20" s="182">
        <f t="shared" si="9"/>
        <v>6.5329389999999998</v>
      </c>
    </row>
    <row r="21" spans="1:11" x14ac:dyDescent="0.25">
      <c r="A21" s="182">
        <v>17</v>
      </c>
      <c r="B21" s="182">
        <f t="shared" si="0"/>
        <v>-2.1859199999999999</v>
      </c>
      <c r="C21" s="182">
        <f t="shared" si="1"/>
        <v>0.41159699999999999</v>
      </c>
      <c r="D21" s="182">
        <f t="shared" si="2"/>
        <v>1.4055329999999999</v>
      </c>
      <c r="E21" s="182">
        <f t="shared" si="3"/>
        <v>1.331431</v>
      </c>
      <c r="F21" s="182">
        <f t="shared" si="4"/>
        <v>0.89595199999999997</v>
      </c>
      <c r="G21" s="182">
        <f t="shared" si="5"/>
        <v>0.77055099999999999</v>
      </c>
      <c r="H21" s="182">
        <f t="shared" si="6"/>
        <v>0.577982</v>
      </c>
      <c r="I21" s="182">
        <f t="shared" si="7"/>
        <v>-0.32658999999999999</v>
      </c>
      <c r="J21" s="182">
        <f t="shared" si="8"/>
        <v>-0.88246999999999998</v>
      </c>
      <c r="K21" s="182">
        <f t="shared" si="9"/>
        <v>6.5329389999999998</v>
      </c>
    </row>
    <row r="22" spans="1:11" x14ac:dyDescent="0.25">
      <c r="A22" s="182">
        <v>18</v>
      </c>
      <c r="B22" s="182">
        <f t="shared" si="0"/>
        <v>-2.1859199999999999</v>
      </c>
      <c r="C22" s="182">
        <f t="shared" si="1"/>
        <v>0.41159699999999999</v>
      </c>
      <c r="D22" s="182">
        <f t="shared" si="2"/>
        <v>1.4055329999999999</v>
      </c>
      <c r="E22" s="182">
        <f t="shared" si="3"/>
        <v>1.331431</v>
      </c>
      <c r="F22" s="182">
        <f t="shared" si="4"/>
        <v>0.89595199999999997</v>
      </c>
      <c r="G22" s="182">
        <f t="shared" si="5"/>
        <v>0.77055099999999999</v>
      </c>
      <c r="H22" s="182">
        <f t="shared" si="6"/>
        <v>0.577982</v>
      </c>
      <c r="I22" s="182">
        <f t="shared" si="7"/>
        <v>-0.32658999999999999</v>
      </c>
      <c r="J22" s="182">
        <f t="shared" si="8"/>
        <v>-0.88246999999999998</v>
      </c>
      <c r="K22" s="182">
        <f t="shared" si="9"/>
        <v>6.5329389999999998</v>
      </c>
    </row>
    <row r="23" spans="1:11" x14ac:dyDescent="0.25">
      <c r="A23" s="182">
        <v>19</v>
      </c>
      <c r="B23" s="182">
        <f t="shared" si="0"/>
        <v>-2.1859199999999999</v>
      </c>
      <c r="C23" s="182">
        <f t="shared" si="1"/>
        <v>0.41159699999999999</v>
      </c>
      <c r="D23" s="182">
        <f t="shared" si="2"/>
        <v>1.4055329999999999</v>
      </c>
      <c r="E23" s="182">
        <f t="shared" si="3"/>
        <v>1.331431</v>
      </c>
      <c r="F23" s="182">
        <f t="shared" si="4"/>
        <v>0.89595199999999997</v>
      </c>
      <c r="G23" s="182">
        <f t="shared" si="5"/>
        <v>0.77055099999999999</v>
      </c>
      <c r="H23" s="182">
        <f t="shared" si="6"/>
        <v>0.577982</v>
      </c>
      <c r="I23" s="182">
        <f t="shared" si="7"/>
        <v>-0.32658999999999999</v>
      </c>
      <c r="J23" s="182">
        <f t="shared" si="8"/>
        <v>-0.88246999999999998</v>
      </c>
      <c r="K23" s="182">
        <f t="shared" si="9"/>
        <v>6.5329389999999998</v>
      </c>
    </row>
    <row r="24" spans="1:11" x14ac:dyDescent="0.25">
      <c r="A24" s="182">
        <v>20</v>
      </c>
      <c r="B24" s="182">
        <f t="shared" si="0"/>
        <v>-2.1859199999999999</v>
      </c>
      <c r="C24" s="182">
        <f t="shared" si="1"/>
        <v>0.41159699999999999</v>
      </c>
      <c r="D24" s="182">
        <f t="shared" si="2"/>
        <v>1.4055329999999999</v>
      </c>
      <c r="E24" s="182">
        <f t="shared" si="3"/>
        <v>1.331431</v>
      </c>
      <c r="F24" s="182">
        <f t="shared" si="4"/>
        <v>0.89595199999999997</v>
      </c>
      <c r="G24" s="182">
        <f t="shared" si="5"/>
        <v>0.77055099999999999</v>
      </c>
      <c r="H24" s="182">
        <f t="shared" si="6"/>
        <v>0.577982</v>
      </c>
      <c r="I24" s="182">
        <f t="shared" si="7"/>
        <v>-0.32658999999999999</v>
      </c>
      <c r="J24" s="182">
        <f t="shared" si="8"/>
        <v>-0.88246999999999998</v>
      </c>
      <c r="K24" s="182">
        <f t="shared" si="9"/>
        <v>6.5329389999999998</v>
      </c>
    </row>
    <row r="25" spans="1:11" x14ac:dyDescent="0.25">
      <c r="A25" s="182">
        <v>21</v>
      </c>
      <c r="B25" s="182">
        <f t="shared" si="0"/>
        <v>-2.1859199999999999</v>
      </c>
      <c r="C25" s="182">
        <f t="shared" si="1"/>
        <v>0.41159699999999999</v>
      </c>
      <c r="D25" s="182">
        <f t="shared" si="2"/>
        <v>1.4055329999999999</v>
      </c>
      <c r="E25" s="182">
        <f t="shared" si="3"/>
        <v>1.331431</v>
      </c>
      <c r="F25" s="182">
        <f t="shared" si="4"/>
        <v>0.89595199999999997</v>
      </c>
      <c r="G25" s="182">
        <f t="shared" si="5"/>
        <v>0.77055099999999999</v>
      </c>
      <c r="H25" s="182">
        <f t="shared" si="6"/>
        <v>0.577982</v>
      </c>
      <c r="I25" s="182">
        <f t="shared" si="7"/>
        <v>-0.32658999999999999</v>
      </c>
      <c r="J25" s="182">
        <f t="shared" si="8"/>
        <v>-0.88246999999999998</v>
      </c>
      <c r="K25" s="182">
        <f t="shared" si="9"/>
        <v>6.5329389999999998</v>
      </c>
    </row>
    <row r="26" spans="1:11" x14ac:dyDescent="0.25">
      <c r="A26" s="182">
        <v>22</v>
      </c>
      <c r="B26" s="182">
        <f t="shared" si="0"/>
        <v>-2.1859199999999999</v>
      </c>
      <c r="C26" s="182">
        <f t="shared" si="1"/>
        <v>0.41159699999999999</v>
      </c>
      <c r="D26" s="182">
        <f t="shared" si="2"/>
        <v>1.4055329999999999</v>
      </c>
      <c r="E26" s="182">
        <f t="shared" si="3"/>
        <v>1.331431</v>
      </c>
      <c r="F26" s="182">
        <f t="shared" si="4"/>
        <v>0.89595199999999997</v>
      </c>
      <c r="G26" s="182">
        <f t="shared" si="5"/>
        <v>0.77055099999999999</v>
      </c>
      <c r="H26" s="182">
        <f t="shared" si="6"/>
        <v>0.577982</v>
      </c>
      <c r="I26" s="182">
        <f t="shared" si="7"/>
        <v>-0.32658999999999999</v>
      </c>
      <c r="J26" s="182">
        <f t="shared" si="8"/>
        <v>-0.88246999999999998</v>
      </c>
      <c r="K26" s="182">
        <f t="shared" si="9"/>
        <v>6.5329389999999998</v>
      </c>
    </row>
    <row r="27" spans="1:11" x14ac:dyDescent="0.25">
      <c r="A27" s="184">
        <v>23</v>
      </c>
      <c r="B27" s="182">
        <f t="shared" si="0"/>
        <v>-2.1859199999999999</v>
      </c>
      <c r="C27" s="182">
        <f t="shared" si="1"/>
        <v>0.41159699999999999</v>
      </c>
      <c r="D27" s="182">
        <f t="shared" si="2"/>
        <v>1.4055329999999999</v>
      </c>
      <c r="E27" s="182">
        <f t="shared" si="3"/>
        <v>1.331431</v>
      </c>
      <c r="F27" s="182">
        <f t="shared" si="4"/>
        <v>0.89595199999999997</v>
      </c>
      <c r="G27" s="182">
        <f t="shared" si="5"/>
        <v>0.77055099999999999</v>
      </c>
      <c r="H27" s="182">
        <f t="shared" si="6"/>
        <v>0.577982</v>
      </c>
      <c r="I27" s="182">
        <f t="shared" si="7"/>
        <v>-0.32658999999999999</v>
      </c>
      <c r="J27" s="182">
        <f t="shared" si="8"/>
        <v>-0.88246999999999998</v>
      </c>
      <c r="K27" s="182">
        <f t="shared" si="9"/>
        <v>6.5329389999999998</v>
      </c>
    </row>
    <row r="28" spans="1:11" x14ac:dyDescent="0.25">
      <c r="A28" s="185">
        <v>24</v>
      </c>
      <c r="B28" s="182">
        <f t="shared" si="0"/>
        <v>-2.1859199999999999</v>
      </c>
      <c r="C28" s="182">
        <f t="shared" si="1"/>
        <v>0.41159699999999999</v>
      </c>
      <c r="D28" s="182">
        <f t="shared" si="2"/>
        <v>1.4055329999999999</v>
      </c>
      <c r="E28" s="182">
        <f t="shared" si="3"/>
        <v>1.331431</v>
      </c>
      <c r="F28" s="182">
        <f t="shared" si="4"/>
        <v>0.89595199999999997</v>
      </c>
      <c r="G28" s="182">
        <f t="shared" si="5"/>
        <v>0.77055099999999999</v>
      </c>
      <c r="H28" s="182">
        <f t="shared" si="6"/>
        <v>0.577982</v>
      </c>
      <c r="I28" s="182">
        <f t="shared" si="7"/>
        <v>-0.32658999999999999</v>
      </c>
      <c r="J28" s="182">
        <f t="shared" si="8"/>
        <v>-0.88246999999999998</v>
      </c>
      <c r="K28" s="182">
        <f t="shared" si="9"/>
        <v>6.5329389999999998</v>
      </c>
    </row>
    <row r="29" spans="1:11" x14ac:dyDescent="0.25">
      <c r="A29" s="184">
        <v>25</v>
      </c>
      <c r="B29" s="182">
        <f t="shared" si="0"/>
        <v>-2.1859199999999999</v>
      </c>
      <c r="C29" s="182">
        <f t="shared" si="1"/>
        <v>0.41159699999999999</v>
      </c>
      <c r="D29" s="182">
        <f t="shared" si="2"/>
        <v>1.4055329999999999</v>
      </c>
      <c r="E29" s="182">
        <f t="shared" si="3"/>
        <v>1.331431</v>
      </c>
      <c r="F29" s="182">
        <f t="shared" si="4"/>
        <v>0.89595199999999997</v>
      </c>
      <c r="G29" s="182">
        <f t="shared" si="5"/>
        <v>0.77055099999999999</v>
      </c>
      <c r="H29" s="182">
        <f t="shared" si="6"/>
        <v>0.577982</v>
      </c>
      <c r="I29" s="182">
        <f t="shared" si="7"/>
        <v>-0.32658999999999999</v>
      </c>
      <c r="J29" s="182">
        <f t="shared" si="8"/>
        <v>-0.88246999999999998</v>
      </c>
      <c r="K29" s="182">
        <f t="shared" si="9"/>
        <v>6.5329389999999998</v>
      </c>
    </row>
    <row r="30" spans="1:11" x14ac:dyDescent="0.25">
      <c r="A30" s="184">
        <v>26</v>
      </c>
      <c r="B30" s="182">
        <f t="shared" si="0"/>
        <v>-2.1859199999999999</v>
      </c>
      <c r="C30" s="182">
        <f t="shared" si="1"/>
        <v>0.41159699999999999</v>
      </c>
      <c r="D30" s="182">
        <f t="shared" si="2"/>
        <v>1.4055329999999999</v>
      </c>
      <c r="E30" s="182">
        <f t="shared" si="3"/>
        <v>1.331431</v>
      </c>
      <c r="F30" s="182">
        <f t="shared" si="4"/>
        <v>0.89595199999999997</v>
      </c>
      <c r="G30" s="182">
        <f t="shared" si="5"/>
        <v>0.77055099999999999</v>
      </c>
      <c r="H30" s="182">
        <f t="shared" si="6"/>
        <v>0.577982</v>
      </c>
      <c r="I30" s="182">
        <f t="shared" si="7"/>
        <v>-0.32658999999999999</v>
      </c>
      <c r="J30" s="182">
        <f t="shared" si="8"/>
        <v>-0.88246999999999998</v>
      </c>
      <c r="K30" s="182">
        <f t="shared" si="9"/>
        <v>6.5329389999999998</v>
      </c>
    </row>
    <row r="31" spans="1:11" x14ac:dyDescent="0.25">
      <c r="A31" s="184">
        <v>27</v>
      </c>
      <c r="B31" s="182">
        <f t="shared" si="0"/>
        <v>-2.1859199999999999</v>
      </c>
      <c r="C31" s="182">
        <f t="shared" si="1"/>
        <v>0.41159699999999999</v>
      </c>
      <c r="D31" s="182">
        <f t="shared" si="2"/>
        <v>1.4055329999999999</v>
      </c>
      <c r="E31" s="182">
        <f t="shared" si="3"/>
        <v>1.331431</v>
      </c>
      <c r="F31" s="182">
        <f t="shared" si="4"/>
        <v>0.89595199999999997</v>
      </c>
      <c r="G31" s="182">
        <f t="shared" si="5"/>
        <v>0.77055099999999999</v>
      </c>
      <c r="H31" s="182">
        <f t="shared" si="6"/>
        <v>0.577982</v>
      </c>
      <c r="I31" s="182">
        <f t="shared" si="7"/>
        <v>-0.32658999999999999</v>
      </c>
      <c r="J31" s="182">
        <f t="shared" si="8"/>
        <v>-0.88246999999999998</v>
      </c>
      <c r="K31" s="182">
        <f t="shared" si="9"/>
        <v>6.5329389999999998</v>
      </c>
    </row>
    <row r="32" spans="1:11" x14ac:dyDescent="0.25">
      <c r="A32" s="184">
        <v>28</v>
      </c>
      <c r="B32" s="182">
        <f t="shared" si="0"/>
        <v>-2.1859199999999999</v>
      </c>
      <c r="C32" s="182">
        <f t="shared" si="1"/>
        <v>0.41159699999999999</v>
      </c>
      <c r="D32" s="182">
        <f t="shared" si="2"/>
        <v>1.4055329999999999</v>
      </c>
      <c r="E32" s="182">
        <f t="shared" si="3"/>
        <v>1.331431</v>
      </c>
      <c r="F32" s="182">
        <f t="shared" si="4"/>
        <v>0.89595199999999997</v>
      </c>
      <c r="G32" s="182">
        <f t="shared" si="5"/>
        <v>0.77055099999999999</v>
      </c>
      <c r="H32" s="182">
        <f t="shared" si="6"/>
        <v>0.577982</v>
      </c>
      <c r="I32" s="182">
        <f t="shared" si="7"/>
        <v>-0.32658999999999999</v>
      </c>
      <c r="J32" s="182">
        <f t="shared" si="8"/>
        <v>-0.88246999999999998</v>
      </c>
      <c r="K32" s="182">
        <f t="shared" si="9"/>
        <v>6.5329389999999998</v>
      </c>
    </row>
    <row r="33" spans="1:11" x14ac:dyDescent="0.25">
      <c r="A33" s="184">
        <v>29</v>
      </c>
      <c r="B33" s="182">
        <f t="shared" si="0"/>
        <v>-2.1859199999999999</v>
      </c>
      <c r="C33" s="182">
        <f t="shared" si="1"/>
        <v>0.41159699999999999</v>
      </c>
      <c r="D33" s="182">
        <f t="shared" si="2"/>
        <v>1.4055329999999999</v>
      </c>
      <c r="E33" s="182">
        <f t="shared" si="3"/>
        <v>1.331431</v>
      </c>
      <c r="F33" s="182">
        <f t="shared" si="4"/>
        <v>0.89595199999999997</v>
      </c>
      <c r="G33" s="182">
        <f t="shared" si="5"/>
        <v>0.77055099999999999</v>
      </c>
      <c r="H33" s="182">
        <f t="shared" si="6"/>
        <v>0.577982</v>
      </c>
      <c r="I33" s="182">
        <f t="shared" si="7"/>
        <v>-0.32658999999999999</v>
      </c>
      <c r="J33" s="182">
        <f t="shared" si="8"/>
        <v>-0.88246999999999998</v>
      </c>
      <c r="K33" s="182">
        <f t="shared" si="9"/>
        <v>6.5329389999999998</v>
      </c>
    </row>
    <row r="34" spans="1:11" x14ac:dyDescent="0.25">
      <c r="A34" s="184">
        <v>30</v>
      </c>
      <c r="B34" s="182">
        <f t="shared" si="0"/>
        <v>-2.1859199999999999</v>
      </c>
      <c r="C34" s="182">
        <f t="shared" si="1"/>
        <v>0.41159699999999999</v>
      </c>
      <c r="D34" s="182">
        <f t="shared" si="2"/>
        <v>1.4055329999999999</v>
      </c>
      <c r="E34" s="182">
        <f t="shared" si="3"/>
        <v>1.331431</v>
      </c>
      <c r="F34" s="182">
        <f t="shared" si="4"/>
        <v>0.89595199999999997</v>
      </c>
      <c r="G34" s="182">
        <f t="shared" si="5"/>
        <v>0.77055099999999999</v>
      </c>
      <c r="H34" s="182">
        <f t="shared" si="6"/>
        <v>0.577982</v>
      </c>
      <c r="I34" s="182">
        <f t="shared" si="7"/>
        <v>-0.32658999999999999</v>
      </c>
      <c r="J34" s="182">
        <f t="shared" si="8"/>
        <v>-0.88246999999999998</v>
      </c>
      <c r="K34" s="182">
        <f t="shared" si="9"/>
        <v>6.5329389999999998</v>
      </c>
    </row>
    <row r="35" spans="1:11" x14ac:dyDescent="0.25">
      <c r="A35" s="182">
        <v>31</v>
      </c>
      <c r="B35" s="182">
        <f t="shared" si="0"/>
        <v>-2.1859199999999999</v>
      </c>
      <c r="C35" s="182">
        <f t="shared" si="1"/>
        <v>0.41159699999999999</v>
      </c>
      <c r="D35" s="182">
        <f t="shared" si="2"/>
        <v>1.4055329999999999</v>
      </c>
      <c r="E35" s="182">
        <f t="shared" si="3"/>
        <v>1.331431</v>
      </c>
      <c r="F35" s="182">
        <f t="shared" si="4"/>
        <v>0.89595199999999997</v>
      </c>
      <c r="G35" s="182">
        <f t="shared" si="5"/>
        <v>0.77055099999999999</v>
      </c>
      <c r="H35" s="182">
        <f t="shared" si="6"/>
        <v>0.577982</v>
      </c>
      <c r="I35" s="182">
        <f t="shared" si="7"/>
        <v>-0.32658999999999999</v>
      </c>
      <c r="J35" s="182">
        <f t="shared" si="8"/>
        <v>-0.88246999999999998</v>
      </c>
      <c r="K35" s="182">
        <f t="shared" si="9"/>
        <v>6.5329389999999998</v>
      </c>
    </row>
    <row r="36" spans="1:11" x14ac:dyDescent="0.25">
      <c r="A36" s="182">
        <v>32</v>
      </c>
      <c r="B36" s="182">
        <f t="shared" si="0"/>
        <v>-2.1859199999999999</v>
      </c>
      <c r="C36" s="182">
        <f t="shared" si="1"/>
        <v>0.41159699999999999</v>
      </c>
      <c r="D36" s="182">
        <f t="shared" si="2"/>
        <v>1.4055329999999999</v>
      </c>
      <c r="E36" s="182">
        <f t="shared" si="3"/>
        <v>1.331431</v>
      </c>
      <c r="F36" s="182">
        <f t="shared" si="4"/>
        <v>0.89595199999999997</v>
      </c>
      <c r="G36" s="182">
        <f t="shared" si="5"/>
        <v>0.77055099999999999</v>
      </c>
      <c r="H36" s="182">
        <f t="shared" si="6"/>
        <v>0.577982</v>
      </c>
      <c r="I36" s="182">
        <f t="shared" si="7"/>
        <v>-0.32658999999999999</v>
      </c>
      <c r="J36" s="182">
        <f t="shared" si="8"/>
        <v>-0.88246999999999998</v>
      </c>
      <c r="K36" s="182">
        <f t="shared" si="9"/>
        <v>6.5329389999999998</v>
      </c>
    </row>
    <row r="37" spans="1:11" x14ac:dyDescent="0.25">
      <c r="A37" s="182">
        <v>33</v>
      </c>
      <c r="B37" s="182">
        <f t="shared" ref="B37:B62" si="10">MnConA3</f>
        <v>-2.1859199999999999</v>
      </c>
      <c r="C37" s="182">
        <f t="shared" ref="C37:C62" si="11">MnConB3</f>
        <v>0.41159699999999999</v>
      </c>
      <c r="D37" s="182">
        <f t="shared" ref="D37:D62" si="12">MnConC3</f>
        <v>1.4055329999999999</v>
      </c>
      <c r="E37" s="182">
        <f t="shared" ref="E37:E62" si="13">MnConD3</f>
        <v>1.331431</v>
      </c>
      <c r="F37" s="182">
        <f t="shared" ref="F37:F62" si="14">MnConE3</f>
        <v>0.89595199999999997</v>
      </c>
      <c r="G37" s="182">
        <f t="shared" ref="G37:G62" si="15">MnConF3</f>
        <v>0.77055099999999999</v>
      </c>
      <c r="H37" s="182">
        <f t="shared" ref="H37:H62" si="16">MnConG3</f>
        <v>0.577982</v>
      </c>
      <c r="I37" s="182">
        <f t="shared" ref="I37:I62" si="17">MnConH3</f>
        <v>-0.32658999999999999</v>
      </c>
      <c r="J37" s="182">
        <f t="shared" ref="J37:J62" si="18">MnConI3</f>
        <v>-0.88246999999999998</v>
      </c>
      <c r="K37" s="182">
        <f t="shared" ref="K37:K62" si="19">MnConJ3</f>
        <v>6.5329389999999998</v>
      </c>
    </row>
    <row r="38" spans="1:11" x14ac:dyDescent="0.25">
      <c r="A38" s="182">
        <v>34</v>
      </c>
      <c r="B38" s="182">
        <f t="shared" si="10"/>
        <v>-2.1859199999999999</v>
      </c>
      <c r="C38" s="182">
        <f t="shared" si="11"/>
        <v>0.41159699999999999</v>
      </c>
      <c r="D38" s="182">
        <f t="shared" si="12"/>
        <v>1.4055329999999999</v>
      </c>
      <c r="E38" s="182">
        <f t="shared" si="13"/>
        <v>1.331431</v>
      </c>
      <c r="F38" s="182">
        <f t="shared" si="14"/>
        <v>0.89595199999999997</v>
      </c>
      <c r="G38" s="182">
        <f t="shared" si="15"/>
        <v>0.77055099999999999</v>
      </c>
      <c r="H38" s="182">
        <f t="shared" si="16"/>
        <v>0.577982</v>
      </c>
      <c r="I38" s="182">
        <f t="shared" si="17"/>
        <v>-0.32658999999999999</v>
      </c>
      <c r="J38" s="182">
        <f t="shared" si="18"/>
        <v>-0.88246999999999998</v>
      </c>
      <c r="K38" s="182">
        <f t="shared" si="19"/>
        <v>6.5329389999999998</v>
      </c>
    </row>
    <row r="39" spans="1:11" x14ac:dyDescent="0.25">
      <c r="A39" s="182">
        <v>35</v>
      </c>
      <c r="B39" s="182">
        <f t="shared" si="10"/>
        <v>-2.1859199999999999</v>
      </c>
      <c r="C39" s="182">
        <f t="shared" si="11"/>
        <v>0.41159699999999999</v>
      </c>
      <c r="D39" s="182">
        <f t="shared" si="12"/>
        <v>1.4055329999999999</v>
      </c>
      <c r="E39" s="182">
        <f t="shared" si="13"/>
        <v>1.331431</v>
      </c>
      <c r="F39" s="182">
        <f t="shared" si="14"/>
        <v>0.89595199999999997</v>
      </c>
      <c r="G39" s="182">
        <f t="shared" si="15"/>
        <v>0.77055099999999999</v>
      </c>
      <c r="H39" s="182">
        <f t="shared" si="16"/>
        <v>0.577982</v>
      </c>
      <c r="I39" s="182">
        <f t="shared" si="17"/>
        <v>-0.32658999999999999</v>
      </c>
      <c r="J39" s="182">
        <f t="shared" si="18"/>
        <v>-0.88246999999999998</v>
      </c>
      <c r="K39" s="182">
        <f t="shared" si="19"/>
        <v>6.5329389999999998</v>
      </c>
    </row>
    <row r="40" spans="1:11" x14ac:dyDescent="0.25">
      <c r="A40" s="182">
        <v>36</v>
      </c>
      <c r="B40" s="182">
        <f t="shared" si="10"/>
        <v>-2.1859199999999999</v>
      </c>
      <c r="C40" s="182">
        <f t="shared" si="11"/>
        <v>0.41159699999999999</v>
      </c>
      <c r="D40" s="182">
        <f t="shared" si="12"/>
        <v>1.4055329999999999</v>
      </c>
      <c r="E40" s="182">
        <f t="shared" si="13"/>
        <v>1.331431</v>
      </c>
      <c r="F40" s="182">
        <f t="shared" si="14"/>
        <v>0.89595199999999997</v>
      </c>
      <c r="G40" s="182">
        <f t="shared" si="15"/>
        <v>0.77055099999999999</v>
      </c>
      <c r="H40" s="182">
        <f t="shared" si="16"/>
        <v>0.577982</v>
      </c>
      <c r="I40" s="182">
        <f t="shared" si="17"/>
        <v>-0.32658999999999999</v>
      </c>
      <c r="J40" s="182">
        <f t="shared" si="18"/>
        <v>-0.88246999999999998</v>
      </c>
      <c r="K40" s="182">
        <f t="shared" si="19"/>
        <v>6.5329389999999998</v>
      </c>
    </row>
    <row r="41" spans="1:11" x14ac:dyDescent="0.25">
      <c r="A41" s="182">
        <v>37</v>
      </c>
      <c r="B41" s="182">
        <f t="shared" si="10"/>
        <v>-2.1859199999999999</v>
      </c>
      <c r="C41" s="182">
        <f t="shared" si="11"/>
        <v>0.41159699999999999</v>
      </c>
      <c r="D41" s="182">
        <f t="shared" si="12"/>
        <v>1.4055329999999999</v>
      </c>
      <c r="E41" s="182">
        <f t="shared" si="13"/>
        <v>1.331431</v>
      </c>
      <c r="F41" s="182">
        <f t="shared" si="14"/>
        <v>0.89595199999999997</v>
      </c>
      <c r="G41" s="182">
        <f t="shared" si="15"/>
        <v>0.77055099999999999</v>
      </c>
      <c r="H41" s="182">
        <f t="shared" si="16"/>
        <v>0.577982</v>
      </c>
      <c r="I41" s="182">
        <f t="shared" si="17"/>
        <v>-0.32658999999999999</v>
      </c>
      <c r="J41" s="182">
        <f t="shared" si="18"/>
        <v>-0.88246999999999998</v>
      </c>
      <c r="K41" s="182">
        <f t="shared" si="19"/>
        <v>6.5329389999999998</v>
      </c>
    </row>
    <row r="42" spans="1:11" x14ac:dyDescent="0.25">
      <c r="A42" s="182">
        <v>38</v>
      </c>
      <c r="B42" s="182">
        <f t="shared" si="10"/>
        <v>-2.1859199999999999</v>
      </c>
      <c r="C42" s="182">
        <f t="shared" si="11"/>
        <v>0.41159699999999999</v>
      </c>
      <c r="D42" s="182">
        <f t="shared" si="12"/>
        <v>1.4055329999999999</v>
      </c>
      <c r="E42" s="182">
        <f t="shared" si="13"/>
        <v>1.331431</v>
      </c>
      <c r="F42" s="182">
        <f t="shared" si="14"/>
        <v>0.89595199999999997</v>
      </c>
      <c r="G42" s="182">
        <f t="shared" si="15"/>
        <v>0.77055099999999999</v>
      </c>
      <c r="H42" s="182">
        <f t="shared" si="16"/>
        <v>0.577982</v>
      </c>
      <c r="I42" s="182">
        <f t="shared" si="17"/>
        <v>-0.32658999999999999</v>
      </c>
      <c r="J42" s="182">
        <f t="shared" si="18"/>
        <v>-0.88246999999999998</v>
      </c>
      <c r="K42" s="182">
        <f t="shared" si="19"/>
        <v>6.5329389999999998</v>
      </c>
    </row>
    <row r="43" spans="1:11" x14ac:dyDescent="0.25">
      <c r="A43" s="182">
        <v>39</v>
      </c>
      <c r="B43" s="182">
        <f t="shared" si="10"/>
        <v>-2.1859199999999999</v>
      </c>
      <c r="C43" s="182">
        <f t="shared" si="11"/>
        <v>0.41159699999999999</v>
      </c>
      <c r="D43" s="182">
        <f t="shared" si="12"/>
        <v>1.4055329999999999</v>
      </c>
      <c r="E43" s="182">
        <f t="shared" si="13"/>
        <v>1.331431</v>
      </c>
      <c r="F43" s="182">
        <f t="shared" si="14"/>
        <v>0.89595199999999997</v>
      </c>
      <c r="G43" s="182">
        <f t="shared" si="15"/>
        <v>0.77055099999999999</v>
      </c>
      <c r="H43" s="182">
        <f t="shared" si="16"/>
        <v>0.577982</v>
      </c>
      <c r="I43" s="182">
        <f t="shared" si="17"/>
        <v>-0.32658999999999999</v>
      </c>
      <c r="J43" s="182">
        <f t="shared" si="18"/>
        <v>-0.88246999999999998</v>
      </c>
      <c r="K43" s="182">
        <f t="shared" si="19"/>
        <v>6.5329389999999998</v>
      </c>
    </row>
    <row r="44" spans="1:11" x14ac:dyDescent="0.25">
      <c r="A44" s="182">
        <v>40</v>
      </c>
      <c r="B44" s="182">
        <f t="shared" si="10"/>
        <v>-2.1859199999999999</v>
      </c>
      <c r="C44" s="182">
        <f t="shared" si="11"/>
        <v>0.41159699999999999</v>
      </c>
      <c r="D44" s="182">
        <f t="shared" si="12"/>
        <v>1.4055329999999999</v>
      </c>
      <c r="E44" s="182">
        <f t="shared" si="13"/>
        <v>1.331431</v>
      </c>
      <c r="F44" s="182">
        <f t="shared" si="14"/>
        <v>0.89595199999999997</v>
      </c>
      <c r="G44" s="182">
        <f t="shared" si="15"/>
        <v>0.77055099999999999</v>
      </c>
      <c r="H44" s="182">
        <f t="shared" si="16"/>
        <v>0.577982</v>
      </c>
      <c r="I44" s="182">
        <f t="shared" si="17"/>
        <v>-0.32658999999999999</v>
      </c>
      <c r="J44" s="182">
        <f t="shared" si="18"/>
        <v>-0.88246999999999998</v>
      </c>
      <c r="K44" s="182">
        <f t="shared" si="19"/>
        <v>6.5329389999999998</v>
      </c>
    </row>
    <row r="45" spans="1:11" x14ac:dyDescent="0.25">
      <c r="A45" s="182">
        <v>41</v>
      </c>
      <c r="B45" s="182">
        <f t="shared" si="10"/>
        <v>-2.1859199999999999</v>
      </c>
      <c r="C45" s="182">
        <f t="shared" si="11"/>
        <v>0.41159699999999999</v>
      </c>
      <c r="D45" s="182">
        <f t="shared" si="12"/>
        <v>1.4055329999999999</v>
      </c>
      <c r="E45" s="182">
        <f t="shared" si="13"/>
        <v>1.331431</v>
      </c>
      <c r="F45" s="182">
        <f t="shared" si="14"/>
        <v>0.89595199999999997</v>
      </c>
      <c r="G45" s="182">
        <f t="shared" si="15"/>
        <v>0.77055099999999999</v>
      </c>
      <c r="H45" s="182">
        <f t="shared" si="16"/>
        <v>0.577982</v>
      </c>
      <c r="I45" s="182">
        <f t="shared" si="17"/>
        <v>-0.32658999999999999</v>
      </c>
      <c r="J45" s="182">
        <f t="shared" si="18"/>
        <v>-0.88246999999999998</v>
      </c>
      <c r="K45" s="182">
        <f t="shared" si="19"/>
        <v>6.5329389999999998</v>
      </c>
    </row>
    <row r="46" spans="1:11" x14ac:dyDescent="0.25">
      <c r="A46" s="182">
        <v>42</v>
      </c>
      <c r="B46" s="182">
        <f t="shared" si="10"/>
        <v>-2.1859199999999999</v>
      </c>
      <c r="C46" s="182">
        <f t="shared" si="11"/>
        <v>0.41159699999999999</v>
      </c>
      <c r="D46" s="182">
        <f t="shared" si="12"/>
        <v>1.4055329999999999</v>
      </c>
      <c r="E46" s="182">
        <f t="shared" si="13"/>
        <v>1.331431</v>
      </c>
      <c r="F46" s="182">
        <f t="shared" si="14"/>
        <v>0.89595199999999997</v>
      </c>
      <c r="G46" s="182">
        <f t="shared" si="15"/>
        <v>0.77055099999999999</v>
      </c>
      <c r="H46" s="182">
        <f t="shared" si="16"/>
        <v>0.577982</v>
      </c>
      <c r="I46" s="182">
        <f t="shared" si="17"/>
        <v>-0.32658999999999999</v>
      </c>
      <c r="J46" s="182">
        <f t="shared" si="18"/>
        <v>-0.88246999999999998</v>
      </c>
      <c r="K46" s="182">
        <f t="shared" si="19"/>
        <v>6.5329389999999998</v>
      </c>
    </row>
    <row r="47" spans="1:11" x14ac:dyDescent="0.25">
      <c r="A47" s="182">
        <v>43</v>
      </c>
      <c r="B47" s="182">
        <f t="shared" si="10"/>
        <v>-2.1859199999999999</v>
      </c>
      <c r="C47" s="182">
        <f t="shared" si="11"/>
        <v>0.41159699999999999</v>
      </c>
      <c r="D47" s="182">
        <f t="shared" si="12"/>
        <v>1.4055329999999999</v>
      </c>
      <c r="E47" s="182">
        <f t="shared" si="13"/>
        <v>1.331431</v>
      </c>
      <c r="F47" s="182">
        <f t="shared" si="14"/>
        <v>0.89595199999999997</v>
      </c>
      <c r="G47" s="182">
        <f t="shared" si="15"/>
        <v>0.77055099999999999</v>
      </c>
      <c r="H47" s="182">
        <f t="shared" si="16"/>
        <v>0.577982</v>
      </c>
      <c r="I47" s="182">
        <f t="shared" si="17"/>
        <v>-0.32658999999999999</v>
      </c>
      <c r="J47" s="182">
        <f t="shared" si="18"/>
        <v>-0.88246999999999998</v>
      </c>
      <c r="K47" s="182">
        <f t="shared" si="19"/>
        <v>6.5329389999999998</v>
      </c>
    </row>
    <row r="48" spans="1:11" x14ac:dyDescent="0.25">
      <c r="A48" s="182">
        <v>44</v>
      </c>
      <c r="B48" s="182">
        <f t="shared" si="10"/>
        <v>-2.1859199999999999</v>
      </c>
      <c r="C48" s="182">
        <f t="shared" si="11"/>
        <v>0.41159699999999999</v>
      </c>
      <c r="D48" s="182">
        <f t="shared" si="12"/>
        <v>1.4055329999999999</v>
      </c>
      <c r="E48" s="182">
        <f t="shared" si="13"/>
        <v>1.331431</v>
      </c>
      <c r="F48" s="182">
        <f t="shared" si="14"/>
        <v>0.89595199999999997</v>
      </c>
      <c r="G48" s="182">
        <f t="shared" si="15"/>
        <v>0.77055099999999999</v>
      </c>
      <c r="H48" s="182">
        <f t="shared" si="16"/>
        <v>0.577982</v>
      </c>
      <c r="I48" s="182">
        <f t="shared" si="17"/>
        <v>-0.32658999999999999</v>
      </c>
      <c r="J48" s="182">
        <f t="shared" si="18"/>
        <v>-0.88246999999999998</v>
      </c>
      <c r="K48" s="182">
        <f t="shared" si="19"/>
        <v>6.5329389999999998</v>
      </c>
    </row>
    <row r="49" spans="1:11" x14ac:dyDescent="0.25">
      <c r="A49" s="182">
        <v>45</v>
      </c>
      <c r="B49" s="182">
        <f t="shared" si="10"/>
        <v>-2.1859199999999999</v>
      </c>
      <c r="C49" s="182">
        <f t="shared" si="11"/>
        <v>0.41159699999999999</v>
      </c>
      <c r="D49" s="182">
        <f t="shared" si="12"/>
        <v>1.4055329999999999</v>
      </c>
      <c r="E49" s="182">
        <f t="shared" si="13"/>
        <v>1.331431</v>
      </c>
      <c r="F49" s="182">
        <f t="shared" si="14"/>
        <v>0.89595199999999997</v>
      </c>
      <c r="G49" s="182">
        <f t="shared" si="15"/>
        <v>0.77055099999999999</v>
      </c>
      <c r="H49" s="182">
        <f t="shared" si="16"/>
        <v>0.577982</v>
      </c>
      <c r="I49" s="182">
        <f t="shared" si="17"/>
        <v>-0.32658999999999999</v>
      </c>
      <c r="J49" s="182">
        <f t="shared" si="18"/>
        <v>-0.88246999999999998</v>
      </c>
      <c r="K49" s="182">
        <f t="shared" si="19"/>
        <v>6.5329389999999998</v>
      </c>
    </row>
    <row r="50" spans="1:11" x14ac:dyDescent="0.25">
      <c r="A50" s="182">
        <v>46</v>
      </c>
      <c r="B50" s="182">
        <f t="shared" si="10"/>
        <v>-2.1859199999999999</v>
      </c>
      <c r="C50" s="182">
        <f t="shared" si="11"/>
        <v>0.41159699999999999</v>
      </c>
      <c r="D50" s="182">
        <f t="shared" si="12"/>
        <v>1.4055329999999999</v>
      </c>
      <c r="E50" s="182">
        <f t="shared" si="13"/>
        <v>1.331431</v>
      </c>
      <c r="F50" s="182">
        <f t="shared" si="14"/>
        <v>0.89595199999999997</v>
      </c>
      <c r="G50" s="182">
        <f t="shared" si="15"/>
        <v>0.77055099999999999</v>
      </c>
      <c r="H50" s="182">
        <f t="shared" si="16"/>
        <v>0.577982</v>
      </c>
      <c r="I50" s="182">
        <f t="shared" si="17"/>
        <v>-0.32658999999999999</v>
      </c>
      <c r="J50" s="182">
        <f t="shared" si="18"/>
        <v>-0.88246999999999998</v>
      </c>
      <c r="K50" s="182">
        <f t="shared" si="19"/>
        <v>6.5329389999999998</v>
      </c>
    </row>
    <row r="51" spans="1:11" x14ac:dyDescent="0.25">
      <c r="A51" s="182">
        <v>47</v>
      </c>
      <c r="B51" s="182">
        <f t="shared" si="10"/>
        <v>-2.1859199999999999</v>
      </c>
      <c r="C51" s="182">
        <f t="shared" si="11"/>
        <v>0.41159699999999999</v>
      </c>
      <c r="D51" s="182">
        <f t="shared" si="12"/>
        <v>1.4055329999999999</v>
      </c>
      <c r="E51" s="182">
        <f t="shared" si="13"/>
        <v>1.331431</v>
      </c>
      <c r="F51" s="182">
        <f t="shared" si="14"/>
        <v>0.89595199999999997</v>
      </c>
      <c r="G51" s="182">
        <f t="shared" si="15"/>
        <v>0.77055099999999999</v>
      </c>
      <c r="H51" s="182">
        <f t="shared" si="16"/>
        <v>0.577982</v>
      </c>
      <c r="I51" s="182">
        <f t="shared" si="17"/>
        <v>-0.32658999999999999</v>
      </c>
      <c r="J51" s="182">
        <f t="shared" si="18"/>
        <v>-0.88246999999999998</v>
      </c>
      <c r="K51" s="182">
        <f t="shared" si="19"/>
        <v>6.5329389999999998</v>
      </c>
    </row>
    <row r="52" spans="1:11" x14ac:dyDescent="0.25">
      <c r="A52" s="182">
        <v>48</v>
      </c>
      <c r="B52" s="182">
        <f t="shared" si="10"/>
        <v>-2.1859199999999999</v>
      </c>
      <c r="C52" s="182">
        <f t="shared" si="11"/>
        <v>0.41159699999999999</v>
      </c>
      <c r="D52" s="182">
        <f t="shared" si="12"/>
        <v>1.4055329999999999</v>
      </c>
      <c r="E52" s="182">
        <f t="shared" si="13"/>
        <v>1.331431</v>
      </c>
      <c r="F52" s="182">
        <f t="shared" si="14"/>
        <v>0.89595199999999997</v>
      </c>
      <c r="G52" s="182">
        <f t="shared" si="15"/>
        <v>0.77055099999999999</v>
      </c>
      <c r="H52" s="182">
        <f t="shared" si="16"/>
        <v>0.577982</v>
      </c>
      <c r="I52" s="182">
        <f t="shared" si="17"/>
        <v>-0.32658999999999999</v>
      </c>
      <c r="J52" s="182">
        <f t="shared" si="18"/>
        <v>-0.88246999999999998</v>
      </c>
      <c r="K52" s="182">
        <f t="shared" si="19"/>
        <v>6.5329389999999998</v>
      </c>
    </row>
    <row r="53" spans="1:11" x14ac:dyDescent="0.25">
      <c r="A53" s="182">
        <v>49</v>
      </c>
      <c r="B53" s="182">
        <f t="shared" si="10"/>
        <v>-2.1859199999999999</v>
      </c>
      <c r="C53" s="182">
        <f t="shared" si="11"/>
        <v>0.41159699999999999</v>
      </c>
      <c r="D53" s="182">
        <f t="shared" si="12"/>
        <v>1.4055329999999999</v>
      </c>
      <c r="E53" s="182">
        <f t="shared" si="13"/>
        <v>1.331431</v>
      </c>
      <c r="F53" s="182">
        <f t="shared" si="14"/>
        <v>0.89595199999999997</v>
      </c>
      <c r="G53" s="182">
        <f t="shared" si="15"/>
        <v>0.77055099999999999</v>
      </c>
      <c r="H53" s="182">
        <f t="shared" si="16"/>
        <v>0.577982</v>
      </c>
      <c r="I53" s="182">
        <f t="shared" si="17"/>
        <v>-0.32658999999999999</v>
      </c>
      <c r="J53" s="182">
        <f t="shared" si="18"/>
        <v>-0.88246999999999998</v>
      </c>
      <c r="K53" s="182">
        <f t="shared" si="19"/>
        <v>6.5329389999999998</v>
      </c>
    </row>
    <row r="54" spans="1:11" x14ac:dyDescent="0.25">
      <c r="A54" s="182">
        <v>50</v>
      </c>
      <c r="B54" s="182">
        <f t="shared" si="10"/>
        <v>-2.1859199999999999</v>
      </c>
      <c r="C54" s="182">
        <f t="shared" si="11"/>
        <v>0.41159699999999999</v>
      </c>
      <c r="D54" s="182">
        <f t="shared" si="12"/>
        <v>1.4055329999999999</v>
      </c>
      <c r="E54" s="182">
        <f t="shared" si="13"/>
        <v>1.331431</v>
      </c>
      <c r="F54" s="182">
        <f t="shared" si="14"/>
        <v>0.89595199999999997</v>
      </c>
      <c r="G54" s="182">
        <f t="shared" si="15"/>
        <v>0.77055099999999999</v>
      </c>
      <c r="H54" s="182">
        <f t="shared" si="16"/>
        <v>0.577982</v>
      </c>
      <c r="I54" s="182">
        <f t="shared" si="17"/>
        <v>-0.32658999999999999</v>
      </c>
      <c r="J54" s="182">
        <f t="shared" si="18"/>
        <v>-0.88246999999999998</v>
      </c>
      <c r="K54" s="182">
        <f t="shared" si="19"/>
        <v>6.5329389999999998</v>
      </c>
    </row>
    <row r="55" spans="1:11" x14ac:dyDescent="0.25">
      <c r="A55" s="182">
        <v>51</v>
      </c>
      <c r="B55" s="182">
        <f t="shared" si="10"/>
        <v>-2.1859199999999999</v>
      </c>
      <c r="C55" s="182">
        <f t="shared" si="11"/>
        <v>0.41159699999999999</v>
      </c>
      <c r="D55" s="182">
        <f t="shared" si="12"/>
        <v>1.4055329999999999</v>
      </c>
      <c r="E55" s="182">
        <f t="shared" si="13"/>
        <v>1.331431</v>
      </c>
      <c r="F55" s="182">
        <f t="shared" si="14"/>
        <v>0.89595199999999997</v>
      </c>
      <c r="G55" s="182">
        <f t="shared" si="15"/>
        <v>0.77055099999999999</v>
      </c>
      <c r="H55" s="182">
        <f t="shared" si="16"/>
        <v>0.577982</v>
      </c>
      <c r="I55" s="182">
        <f t="shared" si="17"/>
        <v>-0.32658999999999999</v>
      </c>
      <c r="J55" s="182">
        <f t="shared" si="18"/>
        <v>-0.88246999999999998</v>
      </c>
      <c r="K55" s="182">
        <f t="shared" si="19"/>
        <v>6.5329389999999998</v>
      </c>
    </row>
    <row r="56" spans="1:11" x14ac:dyDescent="0.25">
      <c r="A56" s="182">
        <v>52</v>
      </c>
      <c r="B56" s="182">
        <f t="shared" si="10"/>
        <v>-2.1859199999999999</v>
      </c>
      <c r="C56" s="182">
        <f t="shared" si="11"/>
        <v>0.41159699999999999</v>
      </c>
      <c r="D56" s="182">
        <f t="shared" si="12"/>
        <v>1.4055329999999999</v>
      </c>
      <c r="E56" s="182">
        <f t="shared" si="13"/>
        <v>1.331431</v>
      </c>
      <c r="F56" s="182">
        <f t="shared" si="14"/>
        <v>0.89595199999999997</v>
      </c>
      <c r="G56" s="182">
        <f t="shared" si="15"/>
        <v>0.77055099999999999</v>
      </c>
      <c r="H56" s="182">
        <f t="shared" si="16"/>
        <v>0.577982</v>
      </c>
      <c r="I56" s="182">
        <f t="shared" si="17"/>
        <v>-0.32658999999999999</v>
      </c>
      <c r="J56" s="182">
        <f t="shared" si="18"/>
        <v>-0.88246999999999998</v>
      </c>
      <c r="K56" s="182">
        <f t="shared" si="19"/>
        <v>6.5329389999999998</v>
      </c>
    </row>
    <row r="57" spans="1:11" x14ac:dyDescent="0.25">
      <c r="A57" s="182">
        <v>53</v>
      </c>
      <c r="B57" s="182">
        <f t="shared" si="10"/>
        <v>-2.1859199999999999</v>
      </c>
      <c r="C57" s="182">
        <f t="shared" si="11"/>
        <v>0.41159699999999999</v>
      </c>
      <c r="D57" s="182">
        <f t="shared" si="12"/>
        <v>1.4055329999999999</v>
      </c>
      <c r="E57" s="182">
        <f t="shared" si="13"/>
        <v>1.331431</v>
      </c>
      <c r="F57" s="182">
        <f t="shared" si="14"/>
        <v>0.89595199999999997</v>
      </c>
      <c r="G57" s="182">
        <f t="shared" si="15"/>
        <v>0.77055099999999999</v>
      </c>
      <c r="H57" s="182">
        <f t="shared" si="16"/>
        <v>0.577982</v>
      </c>
      <c r="I57" s="182">
        <f t="shared" si="17"/>
        <v>-0.32658999999999999</v>
      </c>
      <c r="J57" s="182">
        <f t="shared" si="18"/>
        <v>-0.88246999999999998</v>
      </c>
      <c r="K57" s="182">
        <f t="shared" si="19"/>
        <v>6.5329389999999998</v>
      </c>
    </row>
    <row r="58" spans="1:11" x14ac:dyDescent="0.25">
      <c r="A58" s="182">
        <v>54</v>
      </c>
      <c r="B58" s="182">
        <f t="shared" si="10"/>
        <v>-2.1859199999999999</v>
      </c>
      <c r="C58" s="182">
        <f t="shared" si="11"/>
        <v>0.41159699999999999</v>
      </c>
      <c r="D58" s="182">
        <f t="shared" si="12"/>
        <v>1.4055329999999999</v>
      </c>
      <c r="E58" s="182">
        <f t="shared" si="13"/>
        <v>1.331431</v>
      </c>
      <c r="F58" s="182">
        <f t="shared" si="14"/>
        <v>0.89595199999999997</v>
      </c>
      <c r="G58" s="182">
        <f t="shared" si="15"/>
        <v>0.77055099999999999</v>
      </c>
      <c r="H58" s="182">
        <f t="shared" si="16"/>
        <v>0.577982</v>
      </c>
      <c r="I58" s="182">
        <f t="shared" si="17"/>
        <v>-0.32658999999999999</v>
      </c>
      <c r="J58" s="182">
        <f t="shared" si="18"/>
        <v>-0.88246999999999998</v>
      </c>
      <c r="K58" s="182">
        <f t="shared" si="19"/>
        <v>6.5329389999999998</v>
      </c>
    </row>
    <row r="59" spans="1:11" x14ac:dyDescent="0.25">
      <c r="A59" s="182">
        <v>55</v>
      </c>
      <c r="B59" s="182">
        <f t="shared" si="10"/>
        <v>-2.1859199999999999</v>
      </c>
      <c r="C59" s="182">
        <f t="shared" si="11"/>
        <v>0.41159699999999999</v>
      </c>
      <c r="D59" s="182">
        <f t="shared" si="12"/>
        <v>1.4055329999999999</v>
      </c>
      <c r="E59" s="182">
        <f t="shared" si="13"/>
        <v>1.331431</v>
      </c>
      <c r="F59" s="182">
        <f t="shared" si="14"/>
        <v>0.89595199999999997</v>
      </c>
      <c r="G59" s="182">
        <f t="shared" si="15"/>
        <v>0.77055099999999999</v>
      </c>
      <c r="H59" s="182">
        <f t="shared" si="16"/>
        <v>0.577982</v>
      </c>
      <c r="I59" s="182">
        <f t="shared" si="17"/>
        <v>-0.32658999999999999</v>
      </c>
      <c r="J59" s="182">
        <f t="shared" si="18"/>
        <v>-0.88246999999999998</v>
      </c>
      <c r="K59" s="182">
        <f t="shared" si="19"/>
        <v>6.5329389999999998</v>
      </c>
    </row>
    <row r="60" spans="1:11" x14ac:dyDescent="0.25">
      <c r="A60" s="182">
        <v>56</v>
      </c>
      <c r="B60" s="182">
        <f t="shared" si="10"/>
        <v>-2.1859199999999999</v>
      </c>
      <c r="C60" s="182">
        <f t="shared" si="11"/>
        <v>0.41159699999999999</v>
      </c>
      <c r="D60" s="182">
        <f t="shared" si="12"/>
        <v>1.4055329999999999</v>
      </c>
      <c r="E60" s="182">
        <f t="shared" si="13"/>
        <v>1.331431</v>
      </c>
      <c r="F60" s="182">
        <f t="shared" si="14"/>
        <v>0.89595199999999997</v>
      </c>
      <c r="G60" s="182">
        <f t="shared" si="15"/>
        <v>0.77055099999999999</v>
      </c>
      <c r="H60" s="182">
        <f t="shared" si="16"/>
        <v>0.577982</v>
      </c>
      <c r="I60" s="182">
        <f t="shared" si="17"/>
        <v>-0.32658999999999999</v>
      </c>
      <c r="J60" s="182">
        <f t="shared" si="18"/>
        <v>-0.88246999999999998</v>
      </c>
      <c r="K60" s="182">
        <f t="shared" si="19"/>
        <v>6.5329389999999998</v>
      </c>
    </row>
    <row r="61" spans="1:11" x14ac:dyDescent="0.25">
      <c r="A61" s="182">
        <v>57</v>
      </c>
      <c r="B61" s="182">
        <f t="shared" si="10"/>
        <v>-2.1859199999999999</v>
      </c>
      <c r="C61" s="182">
        <f t="shared" si="11"/>
        <v>0.41159699999999999</v>
      </c>
      <c r="D61" s="182">
        <f t="shared" si="12"/>
        <v>1.4055329999999999</v>
      </c>
      <c r="E61" s="182">
        <f t="shared" si="13"/>
        <v>1.331431</v>
      </c>
      <c r="F61" s="182">
        <f t="shared" si="14"/>
        <v>0.89595199999999997</v>
      </c>
      <c r="G61" s="182">
        <f t="shared" si="15"/>
        <v>0.77055099999999999</v>
      </c>
      <c r="H61" s="182">
        <f t="shared" si="16"/>
        <v>0.577982</v>
      </c>
      <c r="I61" s="182">
        <f t="shared" si="17"/>
        <v>-0.32658999999999999</v>
      </c>
      <c r="J61" s="182">
        <f t="shared" si="18"/>
        <v>-0.88246999999999998</v>
      </c>
      <c r="K61" s="182">
        <f t="shared" si="19"/>
        <v>6.5329389999999998</v>
      </c>
    </row>
    <row r="62" spans="1:11" x14ac:dyDescent="0.25">
      <c r="A62" s="182">
        <v>58</v>
      </c>
      <c r="B62" s="182">
        <f t="shared" si="10"/>
        <v>-2.1859199999999999</v>
      </c>
      <c r="C62" s="182">
        <f t="shared" si="11"/>
        <v>0.41159699999999999</v>
      </c>
      <c r="D62" s="182">
        <f t="shared" si="12"/>
        <v>1.4055329999999999</v>
      </c>
      <c r="E62" s="182">
        <f t="shared" si="13"/>
        <v>1.331431</v>
      </c>
      <c r="F62" s="182">
        <f t="shared" si="14"/>
        <v>0.89595199999999997</v>
      </c>
      <c r="G62" s="182">
        <f t="shared" si="15"/>
        <v>0.77055099999999999</v>
      </c>
      <c r="H62" s="182">
        <f t="shared" si="16"/>
        <v>0.577982</v>
      </c>
      <c r="I62" s="182">
        <f t="shared" si="17"/>
        <v>-0.32658999999999999</v>
      </c>
      <c r="J62" s="182">
        <f t="shared" si="18"/>
        <v>-0.88246999999999998</v>
      </c>
      <c r="K62" s="182">
        <f t="shared" si="19"/>
        <v>6.5329389999999998</v>
      </c>
    </row>
    <row r="63" spans="1:11" x14ac:dyDescent="0.25">
      <c r="A63" s="182"/>
      <c r="B63" s="182"/>
      <c r="C63" s="182"/>
      <c r="D63" s="182"/>
      <c r="E63" s="182"/>
      <c r="F63" s="182"/>
      <c r="G63" s="182"/>
      <c r="H63" s="182"/>
      <c r="I63" s="182"/>
      <c r="J63" s="182"/>
      <c r="K63" s="182"/>
    </row>
    <row r="64" spans="1:11" x14ac:dyDescent="0.25">
      <c r="A64" s="182"/>
      <c r="B64" s="182"/>
      <c r="C64" s="182"/>
      <c r="D64" s="182"/>
      <c r="E64" s="182"/>
      <c r="F64" s="182"/>
      <c r="G64" s="182"/>
      <c r="H64" s="182"/>
      <c r="I64" s="182"/>
      <c r="J64" s="182"/>
      <c r="K64" s="182"/>
    </row>
    <row r="65" spans="1:11" x14ac:dyDescent="0.25">
      <c r="A65" s="182"/>
      <c r="B65" s="182"/>
      <c r="C65" s="182"/>
      <c r="D65" s="182"/>
      <c r="E65" s="182"/>
      <c r="F65" s="182"/>
      <c r="G65" s="182"/>
      <c r="H65" s="182"/>
      <c r="I65" s="182"/>
      <c r="J65" s="182"/>
      <c r="K65" s="182"/>
    </row>
    <row r="66" spans="1:11" x14ac:dyDescent="0.25">
      <c r="A66" s="182"/>
      <c r="B66" s="182"/>
      <c r="C66" s="182"/>
      <c r="D66" s="182"/>
      <c r="E66" s="182"/>
      <c r="F66" s="182"/>
      <c r="G66" s="182"/>
      <c r="H66" s="182"/>
      <c r="I66" s="182"/>
      <c r="J66" s="182"/>
      <c r="K66" s="182"/>
    </row>
    <row r="67" spans="1:11" x14ac:dyDescent="0.25">
      <c r="A67" s="182"/>
      <c r="B67" s="182"/>
      <c r="C67" s="182"/>
      <c r="D67" s="182"/>
      <c r="E67" s="182"/>
      <c r="F67" s="182"/>
      <c r="G67" s="182"/>
      <c r="H67" s="182"/>
      <c r="I67" s="182"/>
      <c r="J67" s="182"/>
      <c r="K67" s="182"/>
    </row>
    <row r="68" spans="1:11" x14ac:dyDescent="0.25">
      <c r="A68" s="182"/>
      <c r="B68" s="182"/>
      <c r="C68" s="182"/>
      <c r="D68" s="182"/>
      <c r="E68" s="182"/>
      <c r="F68" s="182"/>
      <c r="G68" s="182"/>
      <c r="H68" s="182"/>
      <c r="I68" s="182"/>
      <c r="J68" s="182"/>
      <c r="K68" s="182"/>
    </row>
    <row r="69" spans="1:11" x14ac:dyDescent="0.25">
      <c r="A69" s="182"/>
      <c r="B69" s="182"/>
      <c r="C69" s="182"/>
      <c r="D69" s="182"/>
      <c r="E69" s="182"/>
      <c r="F69" s="182"/>
      <c r="G69" s="182"/>
      <c r="H69" s="182"/>
      <c r="I69" s="182"/>
      <c r="J69" s="182"/>
      <c r="K69" s="182"/>
    </row>
    <row r="70" spans="1:11" x14ac:dyDescent="0.25">
      <c r="A70" s="182"/>
      <c r="B70" s="182"/>
      <c r="C70" s="182"/>
      <c r="D70" s="182"/>
      <c r="E70" s="182"/>
      <c r="F70" s="182"/>
      <c r="G70" s="182"/>
      <c r="H70" s="182"/>
      <c r="I70" s="182"/>
      <c r="J70" s="182"/>
      <c r="K70" s="182"/>
    </row>
    <row r="71" spans="1:11" x14ac:dyDescent="0.25">
      <c r="A71" s="182"/>
      <c r="B71" s="182"/>
      <c r="C71" s="182"/>
      <c r="D71" s="182"/>
      <c r="E71" s="182"/>
      <c r="F71" s="182"/>
      <c r="G71" s="182"/>
      <c r="H71" s="182"/>
      <c r="I71" s="182"/>
      <c r="J71" s="182"/>
      <c r="K71" s="182"/>
    </row>
    <row r="72" spans="1:11" x14ac:dyDescent="0.25">
      <c r="A72" s="182"/>
      <c r="B72" s="182"/>
      <c r="C72" s="182"/>
      <c r="D72" s="182"/>
      <c r="E72" s="182"/>
      <c r="F72" s="182"/>
      <c r="G72" s="182"/>
      <c r="H72" s="182"/>
      <c r="I72" s="182"/>
      <c r="J72" s="182"/>
      <c r="K72" s="182"/>
    </row>
    <row r="73" spans="1:11" x14ac:dyDescent="0.25">
      <c r="A73" s="182"/>
      <c r="B73" s="182"/>
      <c r="C73" s="182"/>
      <c r="D73" s="182"/>
      <c r="E73" s="182"/>
      <c r="F73" s="182"/>
      <c r="G73" s="182"/>
      <c r="H73" s="182"/>
      <c r="I73" s="182"/>
      <c r="J73" s="182"/>
      <c r="K73" s="182"/>
    </row>
    <row r="74" spans="1:11" x14ac:dyDescent="0.25">
      <c r="A74" s="182"/>
      <c r="B74" s="182"/>
      <c r="C74" s="182"/>
      <c r="D74" s="182"/>
      <c r="E74" s="182"/>
      <c r="F74" s="182"/>
      <c r="G74" s="182"/>
      <c r="H74" s="182"/>
      <c r="I74" s="182"/>
      <c r="J74" s="182"/>
      <c r="K74" s="182"/>
    </row>
    <row r="75" spans="1:11" x14ac:dyDescent="0.25">
      <c r="A75" s="182"/>
      <c r="B75" s="182"/>
      <c r="C75" s="182"/>
      <c r="D75" s="182"/>
      <c r="E75" s="182"/>
      <c r="F75" s="182"/>
      <c r="G75" s="182"/>
      <c r="H75" s="182"/>
      <c r="I75" s="182"/>
      <c r="J75" s="182"/>
      <c r="K75" s="182"/>
    </row>
    <row r="76" spans="1:11" x14ac:dyDescent="0.25">
      <c r="A76" s="182"/>
      <c r="B76" s="182"/>
      <c r="C76" s="182"/>
      <c r="D76" s="182"/>
      <c r="E76" s="182"/>
      <c r="F76" s="182"/>
      <c r="G76" s="182"/>
      <c r="H76" s="182"/>
      <c r="I76" s="182"/>
      <c r="J76" s="182"/>
      <c r="K76" s="182"/>
    </row>
    <row r="77" spans="1:11" x14ac:dyDescent="0.25">
      <c r="A77" s="182"/>
      <c r="B77" s="182"/>
      <c r="C77" s="182"/>
      <c r="D77" s="182"/>
      <c r="E77" s="182"/>
      <c r="F77" s="182"/>
      <c r="G77" s="182"/>
      <c r="H77" s="182"/>
      <c r="I77" s="182"/>
      <c r="J77" s="182"/>
      <c r="K77" s="182"/>
    </row>
    <row r="78" spans="1:11" x14ac:dyDescent="0.25">
      <c r="A78" s="182"/>
      <c r="B78" s="182"/>
      <c r="C78" s="182"/>
      <c r="D78" s="182"/>
      <c r="E78" s="182"/>
      <c r="F78" s="182"/>
      <c r="G78" s="182"/>
      <c r="H78" s="182"/>
      <c r="I78" s="182"/>
      <c r="J78" s="182"/>
      <c r="K78" s="182"/>
    </row>
    <row r="79" spans="1:11" x14ac:dyDescent="0.25">
      <c r="A79" s="182"/>
      <c r="B79" s="182"/>
      <c r="C79" s="182"/>
      <c r="D79" s="182"/>
      <c r="E79" s="182"/>
      <c r="F79" s="182"/>
      <c r="G79" s="182"/>
      <c r="H79" s="182"/>
      <c r="I79" s="182"/>
      <c r="J79" s="182"/>
      <c r="K79" s="182"/>
    </row>
    <row r="80" spans="1:11" x14ac:dyDescent="0.25">
      <c r="A80" s="182"/>
      <c r="B80" s="182"/>
      <c r="C80" s="182"/>
      <c r="D80" s="182"/>
      <c r="E80" s="182"/>
      <c r="F80" s="182"/>
      <c r="G80" s="182"/>
      <c r="H80" s="182"/>
      <c r="I80" s="182"/>
      <c r="J80" s="182"/>
      <c r="K80" s="182"/>
    </row>
    <row r="81" spans="1:11" x14ac:dyDescent="0.25">
      <c r="A81" s="182"/>
      <c r="B81" s="182"/>
      <c r="C81" s="182"/>
      <c r="D81" s="182"/>
      <c r="E81" s="182"/>
      <c r="F81" s="182"/>
      <c r="G81" s="182"/>
      <c r="H81" s="182"/>
      <c r="I81" s="182"/>
      <c r="J81" s="182"/>
      <c r="K81" s="182"/>
    </row>
    <row r="82" spans="1:11" x14ac:dyDescent="0.25">
      <c r="A82" s="182"/>
      <c r="B82" s="182"/>
      <c r="C82" s="182"/>
      <c r="D82" s="182"/>
      <c r="E82" s="182"/>
      <c r="F82" s="182"/>
      <c r="G82" s="182"/>
      <c r="H82" s="182"/>
      <c r="I82" s="182"/>
      <c r="J82" s="182"/>
      <c r="K82" s="182"/>
    </row>
    <row r="83" spans="1:11" x14ac:dyDescent="0.25">
      <c r="A83" s="182"/>
      <c r="B83" s="182"/>
      <c r="C83" s="182"/>
      <c r="D83" s="182"/>
      <c r="E83" s="182"/>
      <c r="F83" s="182"/>
      <c r="G83" s="182"/>
      <c r="H83" s="182"/>
      <c r="I83" s="182"/>
      <c r="J83" s="182"/>
      <c r="K83" s="182"/>
    </row>
    <row r="84" spans="1:11" x14ac:dyDescent="0.25">
      <c r="A84" s="182"/>
      <c r="B84" s="182"/>
      <c r="C84" s="182"/>
      <c r="D84" s="182"/>
      <c r="E84" s="182"/>
      <c r="F84" s="182"/>
      <c r="G84" s="182"/>
      <c r="H84" s="182"/>
      <c r="I84" s="182"/>
      <c r="J84" s="182"/>
      <c r="K84" s="182"/>
    </row>
    <row r="85" spans="1:11" x14ac:dyDescent="0.25">
      <c r="A85" s="182"/>
      <c r="B85" s="182"/>
      <c r="C85" s="182"/>
      <c r="D85" s="182"/>
      <c r="E85" s="182"/>
      <c r="F85" s="182"/>
      <c r="G85" s="182"/>
      <c r="H85" s="182"/>
      <c r="I85" s="182"/>
      <c r="J85" s="182"/>
      <c r="K85" s="182"/>
    </row>
    <row r="86" spans="1:11" x14ac:dyDescent="0.25">
      <c r="A86" s="182"/>
      <c r="B86" s="182"/>
      <c r="C86" s="182"/>
      <c r="D86" s="182"/>
      <c r="E86" s="182"/>
      <c r="F86" s="182"/>
      <c r="G86" s="182"/>
      <c r="H86" s="182"/>
      <c r="I86" s="182"/>
      <c r="J86" s="182"/>
      <c r="K86" s="182"/>
    </row>
    <row r="87" spans="1:11" x14ac:dyDescent="0.25">
      <c r="A87" s="182"/>
      <c r="B87" s="182"/>
      <c r="C87" s="182"/>
      <c r="D87" s="182"/>
      <c r="E87" s="182"/>
      <c r="F87" s="182"/>
      <c r="G87" s="182"/>
      <c r="H87" s="182"/>
      <c r="I87" s="182"/>
      <c r="J87" s="182"/>
      <c r="K87" s="182"/>
    </row>
    <row r="88" spans="1:11" x14ac:dyDescent="0.25">
      <c r="A88" s="182"/>
      <c r="B88" s="182"/>
      <c r="C88" s="182"/>
      <c r="D88" s="182"/>
      <c r="E88" s="182"/>
      <c r="F88" s="182"/>
      <c r="G88" s="182"/>
      <c r="H88" s="182"/>
      <c r="I88" s="182"/>
      <c r="J88" s="182"/>
      <c r="K88" s="182"/>
    </row>
    <row r="89" spans="1:11" x14ac:dyDescent="0.25">
      <c r="A89" s="182"/>
      <c r="B89" s="182"/>
      <c r="C89" s="182"/>
      <c r="D89" s="182"/>
      <c r="E89" s="182"/>
      <c r="F89" s="182"/>
      <c r="G89" s="182"/>
      <c r="H89" s="182"/>
      <c r="I89" s="182"/>
      <c r="J89" s="182"/>
      <c r="K89" s="182"/>
    </row>
    <row r="90" spans="1:11" x14ac:dyDescent="0.25">
      <c r="A90" s="182"/>
      <c r="B90" s="182"/>
      <c r="C90" s="182"/>
      <c r="D90" s="182"/>
      <c r="E90" s="182"/>
      <c r="F90" s="182"/>
      <c r="G90" s="182"/>
      <c r="H90" s="182"/>
      <c r="I90" s="182"/>
      <c r="J90" s="182"/>
      <c r="K90" s="182"/>
    </row>
    <row r="91" spans="1:11" x14ac:dyDescent="0.25">
      <c r="A91" s="182"/>
      <c r="B91" s="182"/>
      <c r="C91" s="182"/>
      <c r="D91" s="182"/>
      <c r="E91" s="182"/>
      <c r="F91" s="182"/>
      <c r="G91" s="182"/>
      <c r="H91" s="182"/>
      <c r="I91" s="182"/>
      <c r="J91" s="182"/>
      <c r="K91" s="182"/>
    </row>
    <row r="92" spans="1:11" x14ac:dyDescent="0.25">
      <c r="A92" s="182"/>
      <c r="B92" s="182"/>
      <c r="C92" s="182"/>
      <c r="D92" s="182"/>
      <c r="E92" s="182"/>
      <c r="F92" s="182"/>
      <c r="G92" s="182"/>
      <c r="H92" s="182"/>
      <c r="I92" s="182"/>
      <c r="J92" s="182"/>
      <c r="K92" s="182"/>
    </row>
    <row r="93" spans="1:11" x14ac:dyDescent="0.25">
      <c r="A93" s="182"/>
      <c r="B93" s="182"/>
      <c r="C93" s="182"/>
      <c r="D93" s="182"/>
      <c r="E93" s="182"/>
      <c r="F93" s="182"/>
      <c r="G93" s="182"/>
      <c r="H93" s="182"/>
      <c r="I93" s="182"/>
      <c r="J93" s="182"/>
      <c r="K93" s="182"/>
    </row>
    <row r="94" spans="1:11" x14ac:dyDescent="0.25">
      <c r="A94" s="182"/>
      <c r="B94" s="182"/>
      <c r="C94" s="182"/>
      <c r="D94" s="182"/>
      <c r="E94" s="182"/>
      <c r="F94" s="182"/>
      <c r="G94" s="182"/>
      <c r="H94" s="182"/>
      <c r="I94" s="182"/>
      <c r="J94" s="182"/>
      <c r="K94" s="182"/>
    </row>
    <row r="95" spans="1:11" x14ac:dyDescent="0.25">
      <c r="A95" s="182"/>
      <c r="B95" s="182"/>
      <c r="C95" s="182"/>
      <c r="D95" s="182"/>
      <c r="E95" s="182"/>
      <c r="F95" s="182"/>
      <c r="G95" s="182"/>
      <c r="H95" s="182"/>
      <c r="I95" s="182"/>
      <c r="J95" s="182"/>
      <c r="K95" s="182"/>
    </row>
    <row r="96" spans="1:11" x14ac:dyDescent="0.25">
      <c r="A96" s="182"/>
      <c r="B96" s="182"/>
      <c r="C96" s="182"/>
      <c r="D96" s="182"/>
      <c r="E96" s="182"/>
      <c r="F96" s="182"/>
      <c r="G96" s="182"/>
      <c r="H96" s="182"/>
      <c r="I96" s="182"/>
      <c r="J96" s="182"/>
      <c r="K96" s="182"/>
    </row>
    <row r="97" spans="1:11" x14ac:dyDescent="0.25">
      <c r="A97" s="182"/>
      <c r="B97" s="182"/>
      <c r="C97" s="182"/>
      <c r="D97" s="182"/>
      <c r="E97" s="182"/>
      <c r="F97" s="182"/>
      <c r="G97" s="182"/>
      <c r="H97" s="182"/>
      <c r="I97" s="182"/>
      <c r="J97" s="182"/>
      <c r="K97" s="182"/>
    </row>
    <row r="98" spans="1:11" x14ac:dyDescent="0.25">
      <c r="A98" s="182"/>
      <c r="B98" s="182"/>
      <c r="C98" s="182"/>
      <c r="D98" s="182"/>
      <c r="E98" s="182"/>
      <c r="F98" s="182"/>
      <c r="G98" s="182"/>
      <c r="H98" s="182"/>
      <c r="I98" s="182"/>
      <c r="J98" s="182"/>
      <c r="K98" s="182"/>
    </row>
    <row r="99" spans="1:11" x14ac:dyDescent="0.25">
      <c r="A99" s="182"/>
      <c r="B99" s="182"/>
      <c r="C99" s="182"/>
      <c r="D99" s="182"/>
      <c r="E99" s="182"/>
      <c r="F99" s="182"/>
      <c r="G99" s="182"/>
      <c r="H99" s="182"/>
      <c r="I99" s="182"/>
      <c r="J99" s="182"/>
      <c r="K99" s="182"/>
    </row>
    <row r="100" spans="1:11" x14ac:dyDescent="0.25">
      <c r="A100" s="182"/>
      <c r="B100" s="182"/>
      <c r="C100" s="182"/>
      <c r="D100" s="182"/>
      <c r="E100" s="182"/>
      <c r="F100" s="182"/>
      <c r="G100" s="182"/>
      <c r="H100" s="182"/>
      <c r="I100" s="182"/>
      <c r="J100" s="182"/>
      <c r="K100" s="182"/>
    </row>
    <row r="101" spans="1:11" x14ac:dyDescent="0.25">
      <c r="A101" s="182"/>
      <c r="B101" s="182"/>
      <c r="C101" s="182"/>
      <c r="D101" s="182"/>
      <c r="E101" s="182"/>
      <c r="F101" s="182"/>
      <c r="G101" s="182"/>
      <c r="H101" s="182"/>
      <c r="I101" s="182"/>
      <c r="J101" s="182"/>
      <c r="K101" s="182"/>
    </row>
    <row r="102" spans="1:11" x14ac:dyDescent="0.25">
      <c r="A102" s="182"/>
      <c r="B102" s="182"/>
      <c r="C102" s="182"/>
      <c r="D102" s="182"/>
      <c r="E102" s="182"/>
      <c r="F102" s="182"/>
      <c r="G102" s="182"/>
      <c r="H102" s="182"/>
      <c r="I102" s="182"/>
      <c r="J102" s="182"/>
      <c r="K102" s="182"/>
    </row>
    <row r="103" spans="1:11" x14ac:dyDescent="0.25">
      <c r="A103" s="182"/>
      <c r="B103" s="182"/>
      <c r="C103" s="182"/>
      <c r="D103" s="182"/>
      <c r="E103" s="182"/>
      <c r="F103" s="182"/>
      <c r="G103" s="182"/>
      <c r="H103" s="182"/>
      <c r="I103" s="182"/>
      <c r="J103" s="182"/>
      <c r="K103" s="182"/>
    </row>
    <row r="104" spans="1:11" x14ac:dyDescent="0.25">
      <c r="A104" s="182"/>
      <c r="B104" s="182"/>
      <c r="C104" s="182"/>
      <c r="D104" s="182"/>
      <c r="E104" s="182"/>
      <c r="F104" s="182"/>
      <c r="G104" s="182"/>
      <c r="H104" s="182"/>
      <c r="I104" s="182"/>
      <c r="J104" s="182"/>
      <c r="K104" s="182"/>
    </row>
    <row r="105" spans="1:11" x14ac:dyDescent="0.25">
      <c r="A105" s="182"/>
      <c r="B105" s="182"/>
      <c r="C105" s="182"/>
      <c r="D105" s="182"/>
      <c r="E105" s="182"/>
      <c r="F105" s="182"/>
      <c r="G105" s="182"/>
      <c r="H105" s="182"/>
      <c r="I105" s="182"/>
      <c r="J105" s="182"/>
      <c r="K105" s="182"/>
    </row>
    <row r="106" spans="1:11" x14ac:dyDescent="0.25">
      <c r="A106" s="182"/>
      <c r="B106" s="182"/>
      <c r="C106" s="182"/>
      <c r="D106" s="182"/>
      <c r="E106" s="182"/>
      <c r="F106" s="182"/>
      <c r="G106" s="182"/>
      <c r="H106" s="182"/>
      <c r="I106" s="182"/>
      <c r="J106" s="182"/>
      <c r="K106" s="182"/>
    </row>
    <row r="107" spans="1:11" x14ac:dyDescent="0.25">
      <c r="A107" s="182"/>
      <c r="B107" s="182"/>
      <c r="C107" s="182"/>
      <c r="D107" s="182"/>
      <c r="E107" s="182"/>
      <c r="F107" s="182"/>
      <c r="G107" s="182"/>
      <c r="H107" s="182"/>
      <c r="I107" s="182"/>
      <c r="J107" s="182"/>
      <c r="K107" s="182"/>
    </row>
    <row r="108" spans="1:11" x14ac:dyDescent="0.25">
      <c r="A108" s="182"/>
      <c r="B108" s="182"/>
      <c r="C108" s="182"/>
      <c r="D108" s="182"/>
      <c r="E108" s="182"/>
      <c r="F108" s="182"/>
      <c r="G108" s="182"/>
      <c r="H108" s="182"/>
      <c r="I108" s="182"/>
      <c r="J108" s="182"/>
      <c r="K108" s="182"/>
    </row>
    <row r="109" spans="1:11" x14ac:dyDescent="0.25">
      <c r="A109" s="182"/>
      <c r="B109" s="182"/>
      <c r="C109" s="182"/>
      <c r="D109" s="182"/>
      <c r="E109" s="182"/>
      <c r="F109" s="182"/>
      <c r="G109" s="182"/>
      <c r="H109" s="182"/>
      <c r="I109" s="182"/>
      <c r="J109" s="182"/>
      <c r="K109" s="182"/>
    </row>
    <row r="110" spans="1:11" x14ac:dyDescent="0.25">
      <c r="A110" s="182"/>
      <c r="B110" s="182"/>
      <c r="C110" s="182"/>
      <c r="D110" s="182"/>
      <c r="E110" s="182"/>
      <c r="F110" s="182"/>
      <c r="G110" s="182"/>
      <c r="H110" s="182"/>
      <c r="I110" s="182"/>
      <c r="J110" s="182"/>
      <c r="K110" s="182"/>
    </row>
    <row r="111" spans="1:11" x14ac:dyDescent="0.25">
      <c r="A111" s="182"/>
      <c r="B111" s="182"/>
      <c r="C111" s="182"/>
      <c r="D111" s="182"/>
      <c r="E111" s="182"/>
      <c r="F111" s="182"/>
      <c r="G111" s="182"/>
      <c r="H111" s="182"/>
      <c r="I111" s="182"/>
      <c r="J111" s="182"/>
      <c r="K111" s="182"/>
    </row>
    <row r="112" spans="1:11" x14ac:dyDescent="0.25">
      <c r="A112" s="182"/>
      <c r="B112" s="182"/>
      <c r="C112" s="182"/>
      <c r="D112" s="182"/>
      <c r="E112" s="182"/>
      <c r="F112" s="182"/>
      <c r="G112" s="182"/>
      <c r="H112" s="182"/>
      <c r="I112" s="182"/>
      <c r="J112" s="182"/>
      <c r="K112" s="182"/>
    </row>
    <row r="113" spans="1:11" x14ac:dyDescent="0.25">
      <c r="A113" s="182"/>
      <c r="B113" s="182"/>
      <c r="C113" s="182"/>
      <c r="D113" s="182"/>
      <c r="E113" s="182"/>
      <c r="F113" s="182"/>
      <c r="G113" s="182"/>
      <c r="H113" s="182"/>
      <c r="I113" s="182"/>
      <c r="J113" s="182"/>
      <c r="K113" s="182"/>
    </row>
    <row r="114" spans="1:11" x14ac:dyDescent="0.25">
      <c r="A114" s="182"/>
      <c r="B114" s="182"/>
      <c r="C114" s="182"/>
      <c r="D114" s="182"/>
      <c r="E114" s="182"/>
      <c r="F114" s="182"/>
      <c r="G114" s="182"/>
      <c r="H114" s="182"/>
      <c r="I114" s="182"/>
      <c r="J114" s="182"/>
      <c r="K114" s="182"/>
    </row>
    <row r="115" spans="1:11" x14ac:dyDescent="0.25">
      <c r="A115" s="182"/>
      <c r="B115" s="182"/>
      <c r="C115" s="182"/>
      <c r="D115" s="182"/>
      <c r="E115" s="182"/>
      <c r="F115" s="182"/>
      <c r="G115" s="182"/>
      <c r="H115" s="182"/>
      <c r="I115" s="182"/>
      <c r="J115" s="182"/>
      <c r="K115" s="182"/>
    </row>
    <row r="116" spans="1:11" x14ac:dyDescent="0.25">
      <c r="A116" s="182"/>
      <c r="B116" s="182"/>
      <c r="C116" s="182"/>
      <c r="D116" s="182"/>
      <c r="E116" s="182"/>
      <c r="F116" s="182"/>
      <c r="G116" s="182"/>
      <c r="H116" s="182"/>
      <c r="I116" s="182"/>
      <c r="J116" s="182"/>
      <c r="K116" s="182"/>
    </row>
    <row r="117" spans="1:11" x14ac:dyDescent="0.25">
      <c r="A117" s="182"/>
      <c r="B117" s="182"/>
      <c r="C117" s="182"/>
      <c r="D117" s="182"/>
      <c r="E117" s="182"/>
      <c r="F117" s="182"/>
      <c r="G117" s="182"/>
      <c r="H117" s="182"/>
      <c r="I117" s="182"/>
      <c r="J117" s="182"/>
      <c r="K117" s="182"/>
    </row>
    <row r="118" spans="1:11" x14ac:dyDescent="0.25">
      <c r="A118" s="182"/>
      <c r="B118" s="182"/>
      <c r="C118" s="182"/>
      <c r="D118" s="182"/>
      <c r="E118" s="182"/>
      <c r="F118" s="182"/>
      <c r="G118" s="182"/>
      <c r="H118" s="182"/>
      <c r="I118" s="182"/>
      <c r="J118" s="182"/>
      <c r="K118" s="182"/>
    </row>
    <row r="119" spans="1:11" x14ac:dyDescent="0.25">
      <c r="A119" s="182"/>
      <c r="B119" s="182"/>
      <c r="C119" s="182"/>
      <c r="D119" s="182"/>
      <c r="E119" s="182"/>
      <c r="F119" s="182"/>
      <c r="G119" s="182"/>
      <c r="H119" s="182"/>
      <c r="I119" s="182"/>
      <c r="J119" s="182"/>
      <c r="K119" s="182"/>
    </row>
    <row r="120" spans="1:11" x14ac:dyDescent="0.25">
      <c r="A120" s="182"/>
      <c r="B120" s="182"/>
      <c r="C120" s="182"/>
      <c r="D120" s="182"/>
      <c r="E120" s="182"/>
      <c r="F120" s="182"/>
      <c r="G120" s="182"/>
      <c r="H120" s="182"/>
      <c r="I120" s="182"/>
      <c r="J120" s="182"/>
      <c r="K120" s="182"/>
    </row>
    <row r="121" spans="1:11" x14ac:dyDescent="0.25">
      <c r="A121" s="182"/>
      <c r="B121" s="182"/>
      <c r="C121" s="182"/>
      <c r="D121" s="182"/>
      <c r="E121" s="182"/>
      <c r="F121" s="182"/>
      <c r="G121" s="182"/>
      <c r="H121" s="182"/>
      <c r="I121" s="182"/>
      <c r="J121" s="182"/>
      <c r="K121" s="182"/>
    </row>
    <row r="122" spans="1:11" x14ac:dyDescent="0.25">
      <c r="A122" s="182"/>
      <c r="B122" s="182"/>
      <c r="C122" s="182"/>
      <c r="D122" s="182"/>
      <c r="E122" s="182"/>
      <c r="F122" s="182"/>
      <c r="G122" s="182"/>
      <c r="H122" s="182"/>
      <c r="I122" s="182"/>
      <c r="J122" s="182"/>
      <c r="K122" s="182"/>
    </row>
    <row r="123" spans="1:11" x14ac:dyDescent="0.25">
      <c r="A123" s="182"/>
      <c r="B123" s="182"/>
      <c r="C123" s="182"/>
      <c r="D123" s="182"/>
      <c r="E123" s="182"/>
      <c r="F123" s="182"/>
      <c r="G123" s="182"/>
      <c r="H123" s="182"/>
      <c r="I123" s="182"/>
      <c r="J123" s="182"/>
      <c r="K123" s="182"/>
    </row>
    <row r="124" spans="1:11" x14ac:dyDescent="0.25">
      <c r="A124" s="182"/>
      <c r="B124" s="182"/>
      <c r="C124" s="182"/>
      <c r="D124" s="182"/>
      <c r="E124" s="182"/>
      <c r="F124" s="182"/>
      <c r="G124" s="182"/>
      <c r="H124" s="182"/>
      <c r="I124" s="182"/>
      <c r="J124" s="182"/>
      <c r="K124" s="182"/>
    </row>
    <row r="125" spans="1:11" x14ac:dyDescent="0.25">
      <c r="A125" s="182"/>
      <c r="B125" s="182"/>
      <c r="C125" s="182"/>
      <c r="D125" s="182"/>
      <c r="E125" s="182"/>
      <c r="F125" s="182"/>
      <c r="G125" s="182"/>
      <c r="H125" s="182"/>
      <c r="I125" s="182"/>
      <c r="J125" s="182"/>
      <c r="K125" s="182"/>
    </row>
    <row r="126" spans="1:11" x14ac:dyDescent="0.25">
      <c r="A126" s="182"/>
      <c r="B126" s="182"/>
      <c r="C126" s="182"/>
      <c r="D126" s="182"/>
      <c r="E126" s="182"/>
      <c r="F126" s="182"/>
      <c r="G126" s="182"/>
      <c r="H126" s="182"/>
      <c r="I126" s="182"/>
      <c r="J126" s="182"/>
      <c r="K126" s="182"/>
    </row>
    <row r="127" spans="1:11" x14ac:dyDescent="0.25">
      <c r="A127" s="182"/>
      <c r="B127" s="182"/>
      <c r="C127" s="182"/>
      <c r="D127" s="182"/>
      <c r="E127" s="182"/>
      <c r="F127" s="182"/>
      <c r="G127" s="182"/>
      <c r="H127" s="182"/>
      <c r="I127" s="182"/>
      <c r="J127" s="182"/>
      <c r="K127" s="182"/>
    </row>
    <row r="128" spans="1:11" x14ac:dyDescent="0.25">
      <c r="A128" s="182"/>
      <c r="B128" s="182"/>
      <c r="C128" s="182"/>
      <c r="D128" s="182"/>
      <c r="E128" s="182"/>
      <c r="F128" s="182"/>
      <c r="G128" s="182"/>
      <c r="H128" s="182"/>
      <c r="I128" s="182"/>
      <c r="J128" s="182"/>
      <c r="K128" s="182"/>
    </row>
    <row r="129" spans="1:11" x14ac:dyDescent="0.25">
      <c r="A129" s="182"/>
      <c r="B129" s="182"/>
      <c r="C129" s="182"/>
      <c r="D129" s="182"/>
      <c r="E129" s="182"/>
      <c r="F129" s="182"/>
      <c r="G129" s="182"/>
      <c r="H129" s="182"/>
      <c r="I129" s="182"/>
      <c r="J129" s="182"/>
      <c r="K129" s="182"/>
    </row>
    <row r="130" spans="1:11" x14ac:dyDescent="0.25">
      <c r="A130" s="182"/>
      <c r="B130" s="182"/>
      <c r="C130" s="182"/>
      <c r="D130" s="182"/>
      <c r="E130" s="182"/>
      <c r="F130" s="182"/>
      <c r="G130" s="182"/>
      <c r="H130" s="182"/>
      <c r="I130" s="182"/>
      <c r="J130" s="182"/>
      <c r="K130" s="182"/>
    </row>
    <row r="131" spans="1:11" x14ac:dyDescent="0.25">
      <c r="A131" s="182"/>
      <c r="B131" s="182"/>
      <c r="C131" s="182"/>
      <c r="D131" s="182"/>
      <c r="E131" s="182"/>
      <c r="F131" s="182"/>
      <c r="G131" s="182"/>
      <c r="H131" s="182"/>
      <c r="I131" s="182"/>
      <c r="J131" s="182"/>
      <c r="K131" s="182"/>
    </row>
    <row r="132" spans="1:11" x14ac:dyDescent="0.25">
      <c r="A132" s="182"/>
      <c r="B132" s="182"/>
      <c r="C132" s="182"/>
      <c r="D132" s="182"/>
      <c r="E132" s="182"/>
      <c r="F132" s="182"/>
      <c r="G132" s="182"/>
      <c r="H132" s="182"/>
      <c r="I132" s="182"/>
      <c r="J132" s="182"/>
      <c r="K132" s="182"/>
    </row>
    <row r="133" spans="1:11" x14ac:dyDescent="0.25">
      <c r="A133" s="182"/>
      <c r="B133" s="182"/>
      <c r="C133" s="182"/>
      <c r="D133" s="182"/>
      <c r="E133" s="182"/>
      <c r="F133" s="182"/>
      <c r="G133" s="182"/>
      <c r="H133" s="182"/>
      <c r="I133" s="182"/>
      <c r="J133" s="182"/>
      <c r="K133" s="182"/>
    </row>
    <row r="134" spans="1:11" x14ac:dyDescent="0.25">
      <c r="A134" s="182"/>
      <c r="B134" s="182"/>
      <c r="C134" s="182"/>
      <c r="D134" s="182"/>
      <c r="E134" s="182"/>
      <c r="F134" s="182"/>
      <c r="G134" s="182"/>
      <c r="H134" s="182"/>
      <c r="I134" s="182"/>
      <c r="J134" s="182"/>
      <c r="K134" s="182"/>
    </row>
    <row r="135" spans="1:11" x14ac:dyDescent="0.25">
      <c r="A135" s="182"/>
      <c r="B135" s="182"/>
      <c r="C135" s="182"/>
      <c r="D135" s="182"/>
      <c r="E135" s="182"/>
      <c r="F135" s="182"/>
      <c r="G135" s="182"/>
      <c r="H135" s="182"/>
      <c r="I135" s="182"/>
      <c r="J135" s="182"/>
      <c r="K135" s="182"/>
    </row>
    <row r="136" spans="1:11" x14ac:dyDescent="0.25">
      <c r="A136" s="182"/>
      <c r="B136" s="182"/>
      <c r="C136" s="182"/>
      <c r="D136" s="182"/>
      <c r="E136" s="182"/>
      <c r="F136" s="182"/>
      <c r="G136" s="182"/>
      <c r="H136" s="182"/>
      <c r="I136" s="182"/>
      <c r="J136" s="182"/>
      <c r="K136" s="182"/>
    </row>
    <row r="137" spans="1:11" x14ac:dyDescent="0.25">
      <c r="A137" s="182"/>
      <c r="B137" s="182"/>
      <c r="C137" s="182"/>
      <c r="D137" s="182"/>
      <c r="E137" s="182"/>
      <c r="F137" s="182"/>
      <c r="G137" s="182"/>
      <c r="H137" s="182"/>
      <c r="I137" s="182"/>
      <c r="J137" s="182"/>
      <c r="K137" s="182"/>
    </row>
    <row r="138" spans="1:11" x14ac:dyDescent="0.25">
      <c r="A138" s="182"/>
      <c r="B138" s="182"/>
      <c r="C138" s="182"/>
      <c r="D138" s="182"/>
      <c r="E138" s="182"/>
      <c r="F138" s="182"/>
      <c r="G138" s="182"/>
      <c r="H138" s="182"/>
      <c r="I138" s="182"/>
      <c r="J138" s="182"/>
      <c r="K138" s="182"/>
    </row>
    <row r="139" spans="1:11" x14ac:dyDescent="0.25">
      <c r="A139" s="182"/>
      <c r="B139" s="182"/>
      <c r="C139" s="182"/>
      <c r="D139" s="182"/>
      <c r="E139" s="182"/>
      <c r="F139" s="182"/>
      <c r="G139" s="182"/>
      <c r="H139" s="182"/>
      <c r="I139" s="182"/>
      <c r="J139" s="182"/>
      <c r="K139" s="182"/>
    </row>
    <row r="140" spans="1:11" x14ac:dyDescent="0.25">
      <c r="A140" s="182"/>
      <c r="B140" s="182"/>
      <c r="C140" s="182"/>
      <c r="D140" s="182"/>
      <c r="E140" s="182"/>
      <c r="F140" s="182"/>
      <c r="G140" s="182"/>
      <c r="H140" s="182"/>
      <c r="I140" s="182"/>
      <c r="J140" s="182"/>
      <c r="K140" s="182"/>
    </row>
    <row r="141" spans="1:11" x14ac:dyDescent="0.25">
      <c r="A141" s="182"/>
      <c r="B141" s="182"/>
      <c r="C141" s="182"/>
      <c r="D141" s="182"/>
      <c r="E141" s="182"/>
      <c r="F141" s="182"/>
      <c r="G141" s="182"/>
      <c r="H141" s="182"/>
      <c r="I141" s="182"/>
      <c r="J141" s="182"/>
      <c r="K141" s="182"/>
    </row>
    <row r="142" spans="1:11" x14ac:dyDescent="0.25">
      <c r="A142" s="182"/>
      <c r="B142" s="182"/>
      <c r="C142" s="182"/>
      <c r="D142" s="182"/>
      <c r="E142" s="182"/>
      <c r="F142" s="182"/>
      <c r="G142" s="182"/>
      <c r="H142" s="182"/>
      <c r="I142" s="182"/>
      <c r="J142" s="182"/>
      <c r="K142" s="182"/>
    </row>
    <row r="143" spans="1:11" x14ac:dyDescent="0.25">
      <c r="A143" s="182"/>
      <c r="B143" s="182"/>
      <c r="C143" s="182"/>
      <c r="D143" s="182"/>
      <c r="E143" s="182"/>
      <c r="F143" s="182"/>
      <c r="G143" s="182"/>
      <c r="H143" s="182"/>
      <c r="I143" s="182"/>
      <c r="J143" s="182"/>
      <c r="K143" s="182"/>
    </row>
    <row r="144" spans="1:11" x14ac:dyDescent="0.25">
      <c r="A144" s="182"/>
      <c r="B144" s="182"/>
      <c r="C144" s="182"/>
      <c r="D144" s="182"/>
      <c r="E144" s="182"/>
      <c r="F144" s="182"/>
      <c r="G144" s="182"/>
      <c r="H144" s="182"/>
      <c r="I144" s="182"/>
      <c r="J144" s="182"/>
      <c r="K144" s="182"/>
    </row>
    <row r="145" spans="1:11" x14ac:dyDescent="0.25">
      <c r="A145" s="182"/>
      <c r="B145" s="182"/>
      <c r="C145" s="182"/>
      <c r="D145" s="182"/>
      <c r="E145" s="182"/>
      <c r="F145" s="182"/>
      <c r="G145" s="182"/>
      <c r="H145" s="182"/>
      <c r="I145" s="182"/>
      <c r="J145" s="182"/>
      <c r="K145" s="182"/>
    </row>
    <row r="146" spans="1:11" x14ac:dyDescent="0.25">
      <c r="A146" s="182"/>
      <c r="B146" s="182"/>
      <c r="C146" s="182"/>
      <c r="D146" s="182"/>
      <c r="E146" s="182"/>
      <c r="F146" s="182"/>
      <c r="G146" s="182"/>
      <c r="H146" s="182"/>
      <c r="I146" s="182"/>
      <c r="J146" s="182"/>
      <c r="K146" s="182"/>
    </row>
    <row r="147" spans="1:11" x14ac:dyDescent="0.25">
      <c r="A147" s="182"/>
      <c r="B147" s="182"/>
      <c r="C147" s="182"/>
      <c r="D147" s="182"/>
      <c r="E147" s="182"/>
      <c r="F147" s="182"/>
      <c r="G147" s="182"/>
      <c r="H147" s="182"/>
      <c r="I147" s="182"/>
      <c r="J147" s="182"/>
      <c r="K147" s="182"/>
    </row>
    <row r="148" spans="1:11" x14ac:dyDescent="0.25">
      <c r="A148" s="182"/>
      <c r="B148" s="182"/>
      <c r="C148" s="182"/>
      <c r="D148" s="182"/>
      <c r="E148" s="182"/>
      <c r="F148" s="182"/>
      <c r="G148" s="182"/>
      <c r="H148" s="182"/>
      <c r="I148" s="182"/>
      <c r="J148" s="182"/>
      <c r="K148" s="182"/>
    </row>
    <row r="149" spans="1:11" x14ac:dyDescent="0.25">
      <c r="A149" s="182"/>
      <c r="B149" s="182"/>
      <c r="C149" s="182"/>
      <c r="D149" s="182"/>
      <c r="E149" s="182"/>
      <c r="F149" s="182"/>
      <c r="G149" s="182"/>
      <c r="H149" s="182"/>
      <c r="I149" s="182"/>
      <c r="J149" s="182"/>
      <c r="K149" s="182"/>
    </row>
    <row r="150" spans="1:11" x14ac:dyDescent="0.25">
      <c r="A150" s="182"/>
      <c r="B150" s="182"/>
      <c r="C150" s="182"/>
      <c r="D150" s="182"/>
      <c r="E150" s="182"/>
      <c r="F150" s="182"/>
      <c r="G150" s="182"/>
      <c r="H150" s="182"/>
      <c r="I150" s="182"/>
      <c r="J150" s="182"/>
      <c r="K150" s="182"/>
    </row>
    <row r="151" spans="1:11" x14ac:dyDescent="0.25">
      <c r="A151" s="182"/>
      <c r="B151" s="182"/>
      <c r="C151" s="182"/>
      <c r="D151" s="182"/>
      <c r="E151" s="182"/>
      <c r="F151" s="182"/>
      <c r="G151" s="182"/>
      <c r="H151" s="182"/>
      <c r="I151" s="182"/>
      <c r="J151" s="182"/>
      <c r="K151" s="182"/>
    </row>
    <row r="152" spans="1:11" x14ac:dyDescent="0.25">
      <c r="A152" s="182"/>
      <c r="B152" s="182"/>
      <c r="C152" s="182"/>
      <c r="D152" s="182"/>
      <c r="E152" s="182"/>
      <c r="F152" s="182"/>
      <c r="G152" s="182"/>
      <c r="H152" s="182"/>
      <c r="I152" s="182"/>
      <c r="J152" s="182"/>
      <c r="K152" s="182"/>
    </row>
    <row r="153" spans="1:11" x14ac:dyDescent="0.25">
      <c r="A153" s="182"/>
      <c r="B153" s="182"/>
      <c r="C153" s="182"/>
      <c r="D153" s="182"/>
      <c r="E153" s="182"/>
      <c r="F153" s="182"/>
      <c r="G153" s="182"/>
      <c r="H153" s="182"/>
      <c r="I153" s="182"/>
      <c r="J153" s="182"/>
      <c r="K153" s="182"/>
    </row>
    <row r="154" spans="1:11" x14ac:dyDescent="0.25">
      <c r="A154" s="182"/>
      <c r="B154" s="182"/>
      <c r="C154" s="182"/>
      <c r="D154" s="182"/>
      <c r="E154" s="182"/>
      <c r="F154" s="182"/>
      <c r="G154" s="182"/>
      <c r="H154" s="182"/>
      <c r="I154" s="182"/>
      <c r="J154" s="182"/>
      <c r="K154" s="182"/>
    </row>
    <row r="155" spans="1:11" x14ac:dyDescent="0.25">
      <c r="A155" s="182"/>
      <c r="B155" s="182"/>
      <c r="C155" s="182"/>
      <c r="D155" s="182"/>
      <c r="E155" s="182"/>
      <c r="F155" s="182"/>
      <c r="G155" s="182"/>
      <c r="H155" s="182"/>
      <c r="I155" s="182"/>
      <c r="J155" s="182"/>
      <c r="K155" s="182"/>
    </row>
    <row r="156" spans="1:11" x14ac:dyDescent="0.25">
      <c r="A156" s="182"/>
      <c r="B156" s="182"/>
      <c r="C156" s="182"/>
      <c r="D156" s="182"/>
      <c r="E156" s="182"/>
      <c r="F156" s="182"/>
      <c r="G156" s="182"/>
      <c r="H156" s="182"/>
      <c r="I156" s="182"/>
      <c r="J156" s="182"/>
      <c r="K156" s="182"/>
    </row>
    <row r="157" spans="1:11" x14ac:dyDescent="0.25">
      <c r="A157" s="182"/>
      <c r="B157" s="182"/>
      <c r="C157" s="182"/>
      <c r="D157" s="182"/>
      <c r="E157" s="182"/>
      <c r="F157" s="182"/>
      <c r="G157" s="182"/>
      <c r="H157" s="182"/>
      <c r="I157" s="182"/>
      <c r="J157" s="182"/>
      <c r="K157" s="182"/>
    </row>
    <row r="158" spans="1:11" x14ac:dyDescent="0.25">
      <c r="A158" s="182"/>
      <c r="B158" s="182"/>
      <c r="C158" s="182"/>
      <c r="D158" s="182"/>
      <c r="E158" s="182"/>
      <c r="F158" s="182"/>
      <c r="G158" s="182"/>
      <c r="H158" s="182"/>
      <c r="I158" s="182"/>
      <c r="J158" s="182"/>
      <c r="K158" s="182"/>
    </row>
    <row r="159" spans="1:11" x14ac:dyDescent="0.25">
      <c r="A159" s="182"/>
      <c r="B159" s="182"/>
      <c r="C159" s="182"/>
      <c r="D159" s="182"/>
      <c r="E159" s="182"/>
      <c r="F159" s="182"/>
      <c r="G159" s="182"/>
      <c r="H159" s="182"/>
      <c r="I159" s="182"/>
      <c r="J159" s="182"/>
      <c r="K159" s="182"/>
    </row>
    <row r="160" spans="1:11" x14ac:dyDescent="0.25">
      <c r="A160" s="182"/>
      <c r="B160" s="182"/>
      <c r="C160" s="182"/>
      <c r="D160" s="182"/>
      <c r="E160" s="182"/>
      <c r="F160" s="182"/>
      <c r="G160" s="182"/>
      <c r="H160" s="182"/>
      <c r="I160" s="182"/>
      <c r="J160" s="182"/>
      <c r="K160" s="182"/>
    </row>
    <row r="161" spans="1:11" x14ac:dyDescent="0.25">
      <c r="A161" s="182"/>
      <c r="B161" s="182"/>
      <c r="C161" s="182"/>
      <c r="D161" s="182"/>
      <c r="E161" s="182"/>
      <c r="F161" s="182"/>
      <c r="G161" s="182"/>
      <c r="H161" s="182"/>
      <c r="I161" s="182"/>
      <c r="J161" s="182"/>
      <c r="K161" s="182"/>
    </row>
    <row r="162" spans="1:11" x14ac:dyDescent="0.25">
      <c r="A162" s="182"/>
      <c r="B162" s="182"/>
      <c r="C162" s="182"/>
      <c r="D162" s="182"/>
      <c r="E162" s="182"/>
      <c r="F162" s="182"/>
      <c r="G162" s="182"/>
      <c r="H162" s="182"/>
      <c r="I162" s="182"/>
      <c r="J162" s="182"/>
      <c r="K162" s="182"/>
    </row>
    <row r="163" spans="1:11" x14ac:dyDescent="0.25">
      <c r="A163" s="182"/>
      <c r="B163" s="182"/>
      <c r="C163" s="182"/>
      <c r="D163" s="182"/>
      <c r="E163" s="182"/>
      <c r="F163" s="182"/>
      <c r="G163" s="182"/>
      <c r="H163" s="182"/>
      <c r="I163" s="182"/>
      <c r="J163" s="182"/>
      <c r="K163" s="182"/>
    </row>
    <row r="164" spans="1:11" x14ac:dyDescent="0.25">
      <c r="A164" s="182"/>
      <c r="B164" s="182"/>
      <c r="C164" s="182"/>
      <c r="D164" s="182"/>
      <c r="E164" s="182"/>
      <c r="F164" s="182"/>
      <c r="G164" s="182"/>
      <c r="H164" s="182"/>
      <c r="I164" s="182"/>
      <c r="J164" s="182"/>
      <c r="K164" s="182"/>
    </row>
    <row r="165" spans="1:11" x14ac:dyDescent="0.25">
      <c r="A165" s="182"/>
      <c r="B165" s="182"/>
      <c r="C165" s="182"/>
      <c r="D165" s="182"/>
      <c r="E165" s="182"/>
      <c r="F165" s="182"/>
      <c r="G165" s="182"/>
      <c r="H165" s="182"/>
      <c r="I165" s="182"/>
      <c r="J165" s="182"/>
      <c r="K165" s="182"/>
    </row>
    <row r="166" spans="1:11" x14ac:dyDescent="0.25">
      <c r="A166" s="182"/>
      <c r="B166" s="182"/>
      <c r="C166" s="182"/>
      <c r="D166" s="182"/>
      <c r="E166" s="182"/>
      <c r="F166" s="182"/>
      <c r="G166" s="182"/>
      <c r="H166" s="182"/>
      <c r="I166" s="182"/>
      <c r="J166" s="182"/>
      <c r="K166" s="182"/>
    </row>
    <row r="167" spans="1:11" x14ac:dyDescent="0.25">
      <c r="A167" s="182"/>
      <c r="B167" s="182"/>
      <c r="C167" s="182"/>
      <c r="D167" s="182"/>
      <c r="E167" s="182"/>
      <c r="F167" s="182"/>
      <c r="G167" s="182"/>
      <c r="H167" s="182"/>
      <c r="I167" s="182"/>
      <c r="J167" s="182"/>
      <c r="K167" s="182"/>
    </row>
    <row r="168" spans="1:11" x14ac:dyDescent="0.25">
      <c r="A168" s="182"/>
      <c r="B168" s="182"/>
      <c r="C168" s="182"/>
      <c r="D168" s="182"/>
      <c r="E168" s="182"/>
      <c r="F168" s="182"/>
      <c r="G168" s="182"/>
      <c r="H168" s="182"/>
      <c r="I168" s="182"/>
      <c r="J168" s="182"/>
      <c r="K168" s="182"/>
    </row>
    <row r="169" spans="1:11" x14ac:dyDescent="0.25">
      <c r="A169" s="182"/>
      <c r="B169" s="182"/>
      <c r="C169" s="182"/>
      <c r="D169" s="182"/>
      <c r="E169" s="182"/>
      <c r="F169" s="182"/>
      <c r="G169" s="182"/>
      <c r="H169" s="182"/>
      <c r="I169" s="182"/>
      <c r="J169" s="182"/>
      <c r="K169" s="182"/>
    </row>
    <row r="170" spans="1:11" x14ac:dyDescent="0.25">
      <c r="A170" s="182"/>
      <c r="B170" s="182"/>
      <c r="C170" s="182"/>
      <c r="D170" s="182"/>
      <c r="E170" s="182"/>
      <c r="F170" s="182"/>
      <c r="G170" s="182"/>
      <c r="H170" s="182"/>
      <c r="I170" s="182"/>
      <c r="J170" s="182"/>
      <c r="K170" s="182"/>
    </row>
    <row r="171" spans="1:11" x14ac:dyDescent="0.25">
      <c r="A171" s="182"/>
      <c r="B171" s="182"/>
      <c r="C171" s="182"/>
      <c r="D171" s="182"/>
      <c r="E171" s="182"/>
      <c r="F171" s="182"/>
      <c r="G171" s="182"/>
      <c r="H171" s="182"/>
      <c r="I171" s="182"/>
      <c r="J171" s="182"/>
      <c r="K171" s="182"/>
    </row>
    <row r="172" spans="1:11" x14ac:dyDescent="0.25">
      <c r="A172" s="182"/>
      <c r="B172" s="182"/>
      <c r="C172" s="182"/>
      <c r="D172" s="182"/>
      <c r="E172" s="182"/>
      <c r="F172" s="182"/>
      <c r="G172" s="182"/>
      <c r="H172" s="182"/>
      <c r="I172" s="182"/>
      <c r="J172" s="182"/>
      <c r="K172" s="182"/>
    </row>
    <row r="173" spans="1:11" x14ac:dyDescent="0.25">
      <c r="A173" s="182"/>
      <c r="B173" s="182"/>
      <c r="C173" s="182"/>
      <c r="D173" s="182"/>
      <c r="E173" s="182"/>
      <c r="F173" s="182"/>
      <c r="G173" s="182"/>
      <c r="H173" s="182"/>
      <c r="I173" s="182"/>
      <c r="J173" s="182"/>
      <c r="K173" s="182"/>
    </row>
    <row r="174" spans="1:11" x14ac:dyDescent="0.25">
      <c r="A174" s="182"/>
      <c r="B174" s="182"/>
      <c r="C174" s="182"/>
      <c r="D174" s="182"/>
      <c r="E174" s="182"/>
      <c r="F174" s="182"/>
      <c r="G174" s="182"/>
      <c r="H174" s="182"/>
      <c r="I174" s="182"/>
      <c r="J174" s="182"/>
      <c r="K174" s="182"/>
    </row>
    <row r="175" spans="1:11" x14ac:dyDescent="0.25">
      <c r="A175" s="182"/>
      <c r="B175" s="182"/>
      <c r="C175" s="182"/>
      <c r="D175" s="182"/>
      <c r="E175" s="182"/>
      <c r="F175" s="182"/>
      <c r="G175" s="182"/>
      <c r="H175" s="182"/>
      <c r="I175" s="182"/>
      <c r="J175" s="182"/>
      <c r="K175" s="182"/>
    </row>
    <row r="176" spans="1:11" x14ac:dyDescent="0.25">
      <c r="A176" s="182"/>
      <c r="B176" s="182"/>
      <c r="C176" s="182"/>
      <c r="D176" s="182"/>
      <c r="E176" s="182"/>
      <c r="F176" s="182"/>
      <c r="G176" s="182"/>
      <c r="H176" s="182"/>
      <c r="I176" s="182"/>
      <c r="J176" s="182"/>
      <c r="K176" s="182"/>
    </row>
    <row r="177" spans="1:11" x14ac:dyDescent="0.25">
      <c r="A177" s="182"/>
      <c r="B177" s="182"/>
      <c r="C177" s="182"/>
      <c r="D177" s="182"/>
      <c r="E177" s="182"/>
      <c r="F177" s="182"/>
      <c r="G177" s="182"/>
      <c r="H177" s="182"/>
      <c r="I177" s="182"/>
      <c r="J177" s="182"/>
      <c r="K177" s="182"/>
    </row>
    <row r="178" spans="1:11" x14ac:dyDescent="0.25">
      <c r="A178" s="182"/>
      <c r="B178" s="182"/>
      <c r="C178" s="182"/>
      <c r="D178" s="182"/>
      <c r="E178" s="182"/>
      <c r="F178" s="182"/>
      <c r="G178" s="182"/>
      <c r="H178" s="182"/>
      <c r="I178" s="182"/>
      <c r="J178" s="182"/>
      <c r="K178" s="182"/>
    </row>
    <row r="179" spans="1:11" x14ac:dyDescent="0.25">
      <c r="A179" s="182"/>
      <c r="B179" s="182"/>
      <c r="C179" s="182"/>
      <c r="D179" s="182"/>
      <c r="E179" s="182"/>
      <c r="F179" s="182"/>
      <c r="G179" s="182"/>
      <c r="H179" s="182"/>
      <c r="I179" s="182"/>
      <c r="J179" s="182"/>
      <c r="K179" s="182"/>
    </row>
    <row r="180" spans="1:11" x14ac:dyDescent="0.25">
      <c r="A180" s="182"/>
      <c r="B180" s="182"/>
      <c r="C180" s="182"/>
      <c r="D180" s="182"/>
      <c r="E180" s="182"/>
      <c r="F180" s="182"/>
      <c r="G180" s="182"/>
      <c r="H180" s="182"/>
      <c r="I180" s="182"/>
      <c r="J180" s="182"/>
      <c r="K180" s="182"/>
    </row>
    <row r="181" spans="1:11" x14ac:dyDescent="0.25">
      <c r="A181" s="182"/>
      <c r="B181" s="182"/>
      <c r="C181" s="182"/>
      <c r="D181" s="182"/>
      <c r="E181" s="182"/>
      <c r="F181" s="182"/>
      <c r="G181" s="182"/>
      <c r="H181" s="182"/>
      <c r="I181" s="182"/>
      <c r="J181" s="182"/>
      <c r="K181" s="182"/>
    </row>
    <row r="182" spans="1:11" x14ac:dyDescent="0.25">
      <c r="A182" s="182"/>
      <c r="B182" s="182"/>
      <c r="C182" s="182"/>
      <c r="D182" s="182"/>
      <c r="E182" s="182"/>
      <c r="F182" s="182"/>
      <c r="G182" s="182"/>
      <c r="H182" s="182"/>
      <c r="I182" s="182"/>
      <c r="J182" s="182"/>
      <c r="K182" s="182"/>
    </row>
    <row r="183" spans="1:11" x14ac:dyDescent="0.25">
      <c r="A183" s="182"/>
      <c r="B183" s="182"/>
      <c r="C183" s="182"/>
      <c r="D183" s="182"/>
      <c r="E183" s="182"/>
      <c r="F183" s="182"/>
      <c r="G183" s="182"/>
      <c r="H183" s="182"/>
      <c r="I183" s="182"/>
      <c r="J183" s="182"/>
      <c r="K183" s="182"/>
    </row>
    <row r="184" spans="1:11" x14ac:dyDescent="0.25">
      <c r="A184" s="182"/>
      <c r="B184" s="182"/>
      <c r="C184" s="182"/>
      <c r="D184" s="182"/>
      <c r="E184" s="182"/>
      <c r="F184" s="182"/>
      <c r="G184" s="182"/>
      <c r="H184" s="182"/>
      <c r="I184" s="182"/>
      <c r="J184" s="182"/>
      <c r="K184" s="182"/>
    </row>
    <row r="185" spans="1:11" x14ac:dyDescent="0.25">
      <c r="A185" s="182"/>
      <c r="B185" s="182"/>
      <c r="C185" s="182"/>
      <c r="D185" s="182"/>
      <c r="E185" s="182"/>
      <c r="F185" s="182"/>
      <c r="G185" s="182"/>
      <c r="H185" s="182"/>
      <c r="I185" s="182"/>
      <c r="J185" s="182"/>
      <c r="K185" s="182"/>
    </row>
    <row r="186" spans="1:11" x14ac:dyDescent="0.25">
      <c r="A186" s="182"/>
      <c r="B186" s="182"/>
      <c r="C186" s="182"/>
      <c r="D186" s="182"/>
      <c r="E186" s="182"/>
      <c r="F186" s="182"/>
      <c r="G186" s="182"/>
      <c r="H186" s="182"/>
      <c r="I186" s="182"/>
      <c r="J186" s="182"/>
      <c r="K186" s="182"/>
    </row>
    <row r="187" spans="1:11" x14ac:dyDescent="0.25">
      <c r="A187" s="182"/>
      <c r="B187" s="182"/>
      <c r="C187" s="182"/>
      <c r="D187" s="182"/>
      <c r="E187" s="182"/>
      <c r="F187" s="182"/>
      <c r="G187" s="182"/>
      <c r="H187" s="182"/>
      <c r="I187" s="182"/>
      <c r="J187" s="182"/>
      <c r="K187" s="182"/>
    </row>
    <row r="188" spans="1:11" x14ac:dyDescent="0.25">
      <c r="A188" s="182"/>
      <c r="B188" s="182"/>
      <c r="C188" s="182"/>
      <c r="D188" s="182"/>
      <c r="E188" s="182"/>
      <c r="F188" s="182"/>
      <c r="G188" s="182"/>
      <c r="H188" s="182"/>
      <c r="I188" s="182"/>
      <c r="J188" s="182"/>
      <c r="K188" s="182"/>
    </row>
    <row r="189" spans="1:11" x14ac:dyDescent="0.25">
      <c r="A189" s="182"/>
      <c r="B189" s="182"/>
      <c r="C189" s="182"/>
      <c r="D189" s="182"/>
      <c r="E189" s="182"/>
      <c r="F189" s="182"/>
      <c r="G189" s="182"/>
      <c r="H189" s="182"/>
      <c r="I189" s="182"/>
      <c r="J189" s="182"/>
      <c r="K189" s="182"/>
    </row>
    <row r="190" spans="1:11" x14ac:dyDescent="0.25">
      <c r="A190" s="182"/>
      <c r="B190" s="182"/>
      <c r="C190" s="182"/>
      <c r="D190" s="182"/>
      <c r="E190" s="182"/>
      <c r="F190" s="182"/>
      <c r="G190" s="182"/>
      <c r="H190" s="182"/>
      <c r="I190" s="182"/>
      <c r="J190" s="182"/>
      <c r="K190" s="182"/>
    </row>
    <row r="191" spans="1:11" x14ac:dyDescent="0.25">
      <c r="A191" s="182"/>
      <c r="B191" s="182"/>
      <c r="C191" s="182"/>
      <c r="D191" s="182"/>
      <c r="E191" s="182"/>
      <c r="F191" s="182"/>
      <c r="G191" s="182"/>
      <c r="H191" s="182"/>
      <c r="I191" s="182"/>
      <c r="J191" s="182"/>
      <c r="K191" s="182"/>
    </row>
    <row r="192" spans="1:11" x14ac:dyDescent="0.25">
      <c r="A192" s="182"/>
      <c r="B192" s="182"/>
      <c r="C192" s="182"/>
      <c r="D192" s="182"/>
      <c r="E192" s="182"/>
      <c r="F192" s="182"/>
      <c r="G192" s="182"/>
      <c r="H192" s="182"/>
      <c r="I192" s="182"/>
      <c r="J192" s="182"/>
      <c r="K192" s="182"/>
    </row>
    <row r="193" spans="1:11" x14ac:dyDescent="0.25">
      <c r="A193" s="182"/>
      <c r="B193" s="182"/>
      <c r="C193" s="182"/>
      <c r="D193" s="182"/>
      <c r="E193" s="182"/>
      <c r="F193" s="182"/>
      <c r="G193" s="182"/>
      <c r="H193" s="182"/>
      <c r="I193" s="182"/>
      <c r="J193" s="182"/>
      <c r="K193" s="182"/>
    </row>
    <row r="194" spans="1:11" x14ac:dyDescent="0.25">
      <c r="A194" s="182"/>
      <c r="B194" s="182"/>
      <c r="C194" s="182"/>
      <c r="D194" s="182"/>
      <c r="E194" s="182"/>
      <c r="F194" s="182"/>
      <c r="G194" s="182"/>
      <c r="H194" s="182"/>
      <c r="I194" s="182"/>
      <c r="J194" s="182"/>
      <c r="K194" s="182"/>
    </row>
    <row r="195" spans="1:11" x14ac:dyDescent="0.25">
      <c r="A195" s="182"/>
      <c r="B195" s="182"/>
      <c r="C195" s="182"/>
      <c r="D195" s="182"/>
      <c r="E195" s="182"/>
      <c r="F195" s="182"/>
      <c r="G195" s="182"/>
      <c r="H195" s="182"/>
      <c r="I195" s="182"/>
      <c r="J195" s="182"/>
      <c r="K195" s="182"/>
    </row>
    <row r="196" spans="1:11" x14ac:dyDescent="0.25">
      <c r="A196" s="182"/>
      <c r="B196" s="182"/>
      <c r="C196" s="182"/>
      <c r="D196" s="182"/>
      <c r="E196" s="182"/>
      <c r="F196" s="182"/>
      <c r="G196" s="182"/>
      <c r="H196" s="182"/>
      <c r="I196" s="182"/>
      <c r="J196" s="182"/>
      <c r="K196" s="182"/>
    </row>
    <row r="197" spans="1:11" x14ac:dyDescent="0.25">
      <c r="A197" s="182"/>
      <c r="B197" s="182"/>
      <c r="C197" s="182"/>
      <c r="D197" s="182"/>
      <c r="E197" s="182"/>
      <c r="F197" s="182"/>
      <c r="G197" s="182"/>
      <c r="H197" s="182"/>
      <c r="I197" s="182"/>
      <c r="J197" s="182"/>
      <c r="K197" s="182"/>
    </row>
    <row r="198" spans="1:11" x14ac:dyDescent="0.25">
      <c r="A198" s="182"/>
      <c r="B198" s="182"/>
      <c r="C198" s="182"/>
      <c r="D198" s="182"/>
      <c r="E198" s="182"/>
      <c r="F198" s="182"/>
      <c r="G198" s="182"/>
      <c r="H198" s="182"/>
      <c r="I198" s="182"/>
      <c r="J198" s="182"/>
      <c r="K198" s="182"/>
    </row>
    <row r="199" spans="1:11" x14ac:dyDescent="0.25">
      <c r="A199" s="182"/>
      <c r="B199" s="182"/>
      <c r="C199" s="182"/>
      <c r="D199" s="182"/>
      <c r="E199" s="182"/>
      <c r="F199" s="182"/>
      <c r="G199" s="182"/>
      <c r="H199" s="182"/>
      <c r="I199" s="182"/>
      <c r="J199" s="182"/>
      <c r="K199" s="182"/>
    </row>
    <row r="200" spans="1:11" x14ac:dyDescent="0.25">
      <c r="A200" s="182"/>
      <c r="B200" s="182"/>
      <c r="C200" s="182"/>
      <c r="D200" s="182"/>
      <c r="E200" s="182"/>
      <c r="F200" s="182"/>
      <c r="G200" s="182"/>
      <c r="H200" s="182"/>
      <c r="I200" s="182"/>
      <c r="J200" s="182"/>
      <c r="K200" s="182"/>
    </row>
    <row r="201" spans="1:11" x14ac:dyDescent="0.25">
      <c r="A201" s="182"/>
      <c r="B201" s="182"/>
      <c r="C201" s="182"/>
      <c r="D201" s="182"/>
      <c r="E201" s="182"/>
      <c r="F201" s="182"/>
      <c r="G201" s="182"/>
      <c r="H201" s="182"/>
      <c r="I201" s="182"/>
      <c r="J201" s="182"/>
      <c r="K201" s="182"/>
    </row>
    <row r="202" spans="1:11" x14ac:dyDescent="0.25">
      <c r="A202" s="182"/>
      <c r="B202" s="182"/>
      <c r="C202" s="182"/>
      <c r="D202" s="182"/>
      <c r="E202" s="182"/>
      <c r="F202" s="182"/>
      <c r="G202" s="182"/>
      <c r="H202" s="182"/>
      <c r="I202" s="182"/>
      <c r="J202" s="182"/>
      <c r="K202" s="182"/>
    </row>
    <row r="203" spans="1:11" x14ac:dyDescent="0.25">
      <c r="A203" s="182"/>
      <c r="B203" s="182"/>
      <c r="C203" s="182"/>
      <c r="D203" s="182"/>
      <c r="E203" s="182"/>
      <c r="F203" s="182"/>
      <c r="G203" s="182"/>
      <c r="H203" s="182"/>
      <c r="I203" s="182"/>
      <c r="J203" s="182"/>
      <c r="K203" s="182"/>
    </row>
    <row r="204" spans="1:11" x14ac:dyDescent="0.25">
      <c r="A204" s="182"/>
      <c r="B204" s="182"/>
      <c r="C204" s="182"/>
      <c r="D204" s="182"/>
      <c r="E204" s="182"/>
      <c r="F204" s="182"/>
      <c r="G204" s="182"/>
      <c r="H204" s="182"/>
      <c r="I204" s="182"/>
      <c r="J204" s="182"/>
      <c r="K204" s="182"/>
    </row>
    <row r="205" spans="1:11" x14ac:dyDescent="0.25">
      <c r="A205" s="182"/>
      <c r="B205" s="182"/>
      <c r="C205" s="182"/>
      <c r="D205" s="182"/>
      <c r="E205" s="182"/>
      <c r="F205" s="182"/>
      <c r="G205" s="182"/>
      <c r="H205" s="182"/>
      <c r="I205" s="182"/>
      <c r="J205" s="182"/>
      <c r="K205" s="182"/>
    </row>
    <row r="206" spans="1:11" x14ac:dyDescent="0.25">
      <c r="A206" s="182"/>
      <c r="B206" s="182"/>
      <c r="C206" s="182"/>
      <c r="D206" s="182"/>
      <c r="E206" s="182"/>
      <c r="F206" s="182"/>
      <c r="G206" s="182"/>
      <c r="H206" s="182"/>
      <c r="I206" s="182"/>
      <c r="J206" s="182"/>
      <c r="K206" s="182"/>
    </row>
    <row r="207" spans="1:11" x14ac:dyDescent="0.25">
      <c r="A207" s="182"/>
      <c r="B207" s="182"/>
      <c r="C207" s="182"/>
      <c r="D207" s="182"/>
      <c r="E207" s="182"/>
      <c r="F207" s="182"/>
      <c r="G207" s="182"/>
      <c r="H207" s="182"/>
      <c r="I207" s="182"/>
      <c r="J207" s="182"/>
      <c r="K207" s="182"/>
    </row>
    <row r="208" spans="1:11" x14ac:dyDescent="0.25">
      <c r="A208" s="182"/>
      <c r="B208" s="182"/>
      <c r="C208" s="182"/>
      <c r="D208" s="182"/>
      <c r="E208" s="182"/>
      <c r="F208" s="182"/>
      <c r="G208" s="182"/>
      <c r="H208" s="182"/>
      <c r="I208" s="182"/>
      <c r="J208" s="182"/>
      <c r="K208" s="182"/>
    </row>
    <row r="209" spans="1:11" x14ac:dyDescent="0.25">
      <c r="A209" s="182"/>
      <c r="B209" s="182"/>
      <c r="C209" s="182"/>
      <c r="D209" s="182"/>
      <c r="E209" s="182"/>
      <c r="F209" s="182"/>
      <c r="G209" s="182"/>
      <c r="H209" s="182"/>
      <c r="I209" s="182"/>
      <c r="J209" s="182"/>
      <c r="K209" s="182"/>
    </row>
    <row r="210" spans="1:11" x14ac:dyDescent="0.25">
      <c r="A210" s="182"/>
      <c r="B210" s="182"/>
      <c r="C210" s="182"/>
      <c r="D210" s="182"/>
      <c r="E210" s="182"/>
      <c r="F210" s="182"/>
      <c r="G210" s="182"/>
      <c r="H210" s="182"/>
      <c r="I210" s="182"/>
      <c r="J210" s="182"/>
      <c r="K210" s="182"/>
    </row>
    <row r="211" spans="1:11" x14ac:dyDescent="0.25">
      <c r="A211" s="182"/>
      <c r="B211" s="182"/>
      <c r="C211" s="182"/>
      <c r="D211" s="182"/>
      <c r="E211" s="182"/>
      <c r="F211" s="182"/>
      <c r="G211" s="182"/>
      <c r="H211" s="182"/>
      <c r="I211" s="182"/>
      <c r="J211" s="182"/>
      <c r="K211" s="182"/>
    </row>
    <row r="212" spans="1:11" x14ac:dyDescent="0.25">
      <c r="A212" s="182"/>
      <c r="B212" s="182"/>
      <c r="C212" s="182"/>
      <c r="D212" s="182"/>
      <c r="E212" s="182"/>
      <c r="F212" s="182"/>
      <c r="G212" s="182"/>
      <c r="H212" s="182"/>
      <c r="I212" s="182"/>
      <c r="J212" s="182"/>
      <c r="K212" s="182"/>
    </row>
    <row r="213" spans="1:11" x14ac:dyDescent="0.25">
      <c r="A213" s="182"/>
      <c r="B213" s="182"/>
      <c r="C213" s="182"/>
      <c r="D213" s="182"/>
      <c r="E213" s="182"/>
      <c r="F213" s="182"/>
      <c r="G213" s="182"/>
      <c r="H213" s="182"/>
      <c r="I213" s="182"/>
      <c r="J213" s="182"/>
      <c r="K213" s="182"/>
    </row>
    <row r="214" spans="1:11" x14ac:dyDescent="0.25">
      <c r="A214" s="182"/>
      <c r="B214" s="182"/>
      <c r="C214" s="182"/>
      <c r="D214" s="182"/>
      <c r="E214" s="182"/>
      <c r="F214" s="182"/>
      <c r="G214" s="182"/>
      <c r="H214" s="182"/>
      <c r="I214" s="182"/>
      <c r="J214" s="182"/>
      <c r="K214" s="182"/>
    </row>
    <row r="215" spans="1:11" x14ac:dyDescent="0.25">
      <c r="A215" s="182"/>
      <c r="B215" s="182"/>
      <c r="C215" s="182"/>
      <c r="D215" s="182"/>
      <c r="E215" s="182"/>
      <c r="F215" s="182"/>
      <c r="G215" s="182"/>
      <c r="H215" s="182"/>
      <c r="I215" s="182"/>
      <c r="J215" s="182"/>
      <c r="K215" s="182"/>
    </row>
    <row r="216" spans="1:11" x14ac:dyDescent="0.25">
      <c r="A216" s="182"/>
      <c r="B216" s="182"/>
      <c r="C216" s="182"/>
      <c r="D216" s="182"/>
      <c r="E216" s="182"/>
      <c r="F216" s="182"/>
      <c r="G216" s="182"/>
      <c r="H216" s="182"/>
      <c r="I216" s="182"/>
      <c r="J216" s="182"/>
      <c r="K216" s="182"/>
    </row>
    <row r="217" spans="1:11" x14ac:dyDescent="0.25">
      <c r="A217" s="182"/>
      <c r="B217" s="182"/>
      <c r="C217" s="182"/>
      <c r="D217" s="182"/>
      <c r="E217" s="182"/>
      <c r="F217" s="182"/>
      <c r="G217" s="182"/>
      <c r="H217" s="182"/>
      <c r="I217" s="182"/>
      <c r="J217" s="182"/>
      <c r="K217" s="182"/>
    </row>
    <row r="218" spans="1:11" x14ac:dyDescent="0.25">
      <c r="A218" s="182"/>
      <c r="B218" s="182"/>
      <c r="C218" s="182"/>
      <c r="D218" s="182"/>
      <c r="E218" s="182"/>
      <c r="F218" s="182"/>
      <c r="G218" s="182"/>
      <c r="H218" s="182"/>
      <c r="I218" s="182"/>
      <c r="J218" s="182"/>
      <c r="K218" s="182"/>
    </row>
    <row r="219" spans="1:11" x14ac:dyDescent="0.25">
      <c r="A219" s="182"/>
      <c r="B219" s="182"/>
      <c r="C219" s="182"/>
      <c r="D219" s="182"/>
      <c r="E219" s="182"/>
      <c r="F219" s="182"/>
      <c r="G219" s="182"/>
      <c r="H219" s="182"/>
      <c r="I219" s="182"/>
      <c r="J219" s="182"/>
      <c r="K219" s="182"/>
    </row>
    <row r="220" spans="1:11" x14ac:dyDescent="0.25">
      <c r="A220" s="182"/>
      <c r="B220" s="182"/>
      <c r="C220" s="182"/>
      <c r="D220" s="182"/>
      <c r="E220" s="182"/>
      <c r="F220" s="182"/>
      <c r="G220" s="182"/>
      <c r="H220" s="182"/>
      <c r="I220" s="182"/>
      <c r="J220" s="182"/>
      <c r="K220" s="182"/>
    </row>
    <row r="221" spans="1:11" x14ac:dyDescent="0.25">
      <c r="A221" s="182"/>
      <c r="B221" s="182"/>
      <c r="C221" s="182"/>
      <c r="D221" s="182"/>
      <c r="E221" s="182"/>
      <c r="F221" s="182"/>
      <c r="G221" s="182"/>
      <c r="H221" s="182"/>
      <c r="I221" s="182"/>
      <c r="J221" s="182"/>
      <c r="K221" s="182"/>
    </row>
    <row r="222" spans="1:11" x14ac:dyDescent="0.25">
      <c r="A222" s="182"/>
      <c r="B222" s="182"/>
      <c r="C222" s="182"/>
      <c r="D222" s="182"/>
      <c r="E222" s="182"/>
      <c r="F222" s="182"/>
      <c r="G222" s="182"/>
      <c r="H222" s="182"/>
      <c r="I222" s="182"/>
      <c r="J222" s="182"/>
      <c r="K222" s="182"/>
    </row>
    <row r="223" spans="1:11" x14ac:dyDescent="0.25">
      <c r="A223" s="182"/>
      <c r="B223" s="182"/>
      <c r="C223" s="182"/>
      <c r="D223" s="182"/>
      <c r="E223" s="182"/>
      <c r="F223" s="182"/>
      <c r="G223" s="182"/>
      <c r="H223" s="182"/>
      <c r="I223" s="182"/>
      <c r="J223" s="182"/>
      <c r="K223" s="182"/>
    </row>
    <row r="224" spans="1:11" x14ac:dyDescent="0.25">
      <c r="A224" s="182"/>
      <c r="B224" s="182"/>
      <c r="C224" s="182"/>
      <c r="D224" s="182"/>
      <c r="E224" s="182"/>
      <c r="F224" s="182"/>
      <c r="G224" s="182"/>
      <c r="H224" s="182"/>
      <c r="I224" s="182"/>
      <c r="J224" s="182"/>
      <c r="K224" s="182"/>
    </row>
    <row r="225" spans="1:11" x14ac:dyDescent="0.25">
      <c r="A225" s="182"/>
      <c r="B225" s="182"/>
      <c r="C225" s="182"/>
      <c r="D225" s="182"/>
      <c r="E225" s="182"/>
      <c r="F225" s="182"/>
      <c r="G225" s="182"/>
      <c r="H225" s="182"/>
      <c r="I225" s="182"/>
      <c r="J225" s="182"/>
      <c r="K225" s="182"/>
    </row>
    <row r="226" spans="1:11" x14ac:dyDescent="0.25">
      <c r="A226" s="182"/>
      <c r="B226" s="182"/>
      <c r="C226" s="182"/>
      <c r="D226" s="182"/>
      <c r="E226" s="182"/>
      <c r="F226" s="182"/>
      <c r="G226" s="182"/>
      <c r="H226" s="182"/>
      <c r="I226" s="182"/>
      <c r="J226" s="182"/>
      <c r="K226" s="182"/>
    </row>
    <row r="227" spans="1:11" x14ac:dyDescent="0.25">
      <c r="A227" s="182"/>
      <c r="B227" s="182"/>
      <c r="C227" s="182"/>
      <c r="D227" s="182"/>
      <c r="E227" s="182"/>
      <c r="F227" s="182"/>
      <c r="G227" s="182"/>
      <c r="H227" s="182"/>
      <c r="I227" s="182"/>
      <c r="J227" s="182"/>
      <c r="K227" s="182"/>
    </row>
    <row r="228" spans="1:11" x14ac:dyDescent="0.25">
      <c r="A228" s="182"/>
      <c r="B228" s="182"/>
      <c r="C228" s="182"/>
      <c r="D228" s="182"/>
      <c r="E228" s="182"/>
      <c r="F228" s="182"/>
      <c r="G228" s="182"/>
      <c r="H228" s="182"/>
      <c r="I228" s="182"/>
      <c r="J228" s="182"/>
      <c r="K228" s="182"/>
    </row>
    <row r="229" spans="1:11" x14ac:dyDescent="0.25">
      <c r="A229" s="182"/>
      <c r="B229" s="182"/>
      <c r="C229" s="182"/>
      <c r="D229" s="182"/>
      <c r="E229" s="182"/>
      <c r="F229" s="182"/>
      <c r="G229" s="182"/>
      <c r="H229" s="182"/>
      <c r="I229" s="182"/>
      <c r="J229" s="182"/>
      <c r="K229" s="182"/>
    </row>
    <row r="230" spans="1:11" x14ac:dyDescent="0.25">
      <c r="A230" s="182"/>
      <c r="B230" s="182"/>
      <c r="C230" s="182"/>
      <c r="D230" s="182"/>
      <c r="E230" s="182"/>
      <c r="F230" s="182"/>
      <c r="G230" s="182"/>
      <c r="H230" s="182"/>
      <c r="I230" s="182"/>
      <c r="J230" s="182"/>
      <c r="K230" s="182"/>
    </row>
    <row r="231" spans="1:11" x14ac:dyDescent="0.25">
      <c r="A231" s="182"/>
      <c r="B231" s="182"/>
      <c r="C231" s="182"/>
      <c r="D231" s="182"/>
      <c r="E231" s="182"/>
      <c r="F231" s="182"/>
      <c r="G231" s="182"/>
      <c r="H231" s="182"/>
      <c r="I231" s="182"/>
      <c r="J231" s="182"/>
      <c r="K231" s="182"/>
    </row>
    <row r="232" spans="1:11" x14ac:dyDescent="0.25">
      <c r="A232" s="182"/>
      <c r="B232" s="182"/>
      <c r="C232" s="182"/>
      <c r="D232" s="182"/>
      <c r="E232" s="182"/>
      <c r="F232" s="182"/>
      <c r="G232" s="182"/>
      <c r="H232" s="182"/>
      <c r="I232" s="182"/>
      <c r="J232" s="182"/>
      <c r="K232" s="182"/>
    </row>
    <row r="233" spans="1:11" x14ac:dyDescent="0.25">
      <c r="A233" s="182"/>
      <c r="B233" s="182"/>
      <c r="C233" s="182"/>
      <c r="D233" s="182"/>
      <c r="E233" s="182"/>
      <c r="F233" s="182"/>
      <c r="G233" s="182"/>
      <c r="H233" s="182"/>
      <c r="I233" s="182"/>
      <c r="J233" s="182"/>
      <c r="K233" s="182"/>
    </row>
    <row r="234" spans="1:11" x14ac:dyDescent="0.25">
      <c r="A234" s="182"/>
      <c r="B234" s="182"/>
      <c r="C234" s="182"/>
      <c r="D234" s="182"/>
      <c r="E234" s="182"/>
      <c r="F234" s="182"/>
      <c r="G234" s="182"/>
      <c r="H234" s="182"/>
      <c r="I234" s="182"/>
      <c r="J234" s="182"/>
      <c r="K234" s="182"/>
    </row>
    <row r="235" spans="1:11" x14ac:dyDescent="0.25">
      <c r="A235" s="182"/>
      <c r="B235" s="182"/>
      <c r="C235" s="182"/>
      <c r="D235" s="182"/>
      <c r="E235" s="182"/>
      <c r="F235" s="182"/>
      <c r="G235" s="182"/>
      <c r="H235" s="182"/>
      <c r="I235" s="182"/>
      <c r="J235" s="182"/>
      <c r="K235" s="182"/>
    </row>
    <row r="236" spans="1:11" x14ac:dyDescent="0.25">
      <c r="A236" s="182"/>
      <c r="B236" s="182"/>
      <c r="C236" s="182"/>
      <c r="D236" s="182"/>
      <c r="E236" s="182"/>
      <c r="F236" s="182"/>
      <c r="G236" s="182"/>
      <c r="H236" s="182"/>
      <c r="I236" s="182"/>
      <c r="J236" s="182"/>
      <c r="K236" s="182"/>
    </row>
    <row r="237" spans="1:11" x14ac:dyDescent="0.25">
      <c r="A237" s="182"/>
      <c r="B237" s="182"/>
      <c r="C237" s="182"/>
      <c r="D237" s="182"/>
      <c r="E237" s="182"/>
      <c r="F237" s="182"/>
      <c r="G237" s="182"/>
      <c r="H237" s="182"/>
      <c r="I237" s="182"/>
      <c r="J237" s="182"/>
      <c r="K237" s="182"/>
    </row>
    <row r="238" spans="1:11" x14ac:dyDescent="0.25">
      <c r="A238" s="182"/>
      <c r="B238" s="182"/>
      <c r="C238" s="182"/>
      <c r="D238" s="182"/>
      <c r="E238" s="182"/>
      <c r="F238" s="182"/>
      <c r="G238" s="182"/>
      <c r="H238" s="182"/>
      <c r="I238" s="182"/>
      <c r="J238" s="182"/>
      <c r="K238" s="182"/>
    </row>
    <row r="239" spans="1:11" x14ac:dyDescent="0.25">
      <c r="A239" s="182"/>
      <c r="B239" s="182"/>
      <c r="C239" s="182"/>
      <c r="D239" s="182"/>
      <c r="E239" s="182"/>
      <c r="F239" s="182"/>
      <c r="G239" s="182"/>
      <c r="H239" s="182"/>
      <c r="I239" s="182"/>
      <c r="J239" s="182"/>
      <c r="K239" s="182"/>
    </row>
    <row r="240" spans="1:11" x14ac:dyDescent="0.25">
      <c r="A240" s="182"/>
      <c r="B240" s="182"/>
      <c r="C240" s="182"/>
      <c r="D240" s="182"/>
      <c r="E240" s="182"/>
      <c r="F240" s="182"/>
      <c r="G240" s="182"/>
      <c r="H240" s="182"/>
      <c r="I240" s="182"/>
      <c r="J240" s="182"/>
      <c r="K240" s="182"/>
    </row>
    <row r="241" spans="1:11" x14ac:dyDescent="0.25">
      <c r="A241" s="182"/>
      <c r="B241" s="182"/>
      <c r="C241" s="182"/>
      <c r="D241" s="182"/>
      <c r="E241" s="182"/>
      <c r="F241" s="182"/>
      <c r="G241" s="182"/>
      <c r="H241" s="182"/>
      <c r="I241" s="182"/>
      <c r="J241" s="182"/>
      <c r="K241" s="182"/>
    </row>
    <row r="242" spans="1:11" x14ac:dyDescent="0.25">
      <c r="A242" s="182"/>
      <c r="B242" s="182"/>
      <c r="C242" s="182"/>
      <c r="D242" s="182"/>
      <c r="E242" s="182"/>
      <c r="F242" s="182"/>
      <c r="G242" s="182"/>
      <c r="H242" s="182"/>
      <c r="I242" s="182"/>
      <c r="J242" s="182"/>
      <c r="K242" s="182"/>
    </row>
    <row r="243" spans="1:11" x14ac:dyDescent="0.25">
      <c r="A243" s="182"/>
      <c r="B243" s="182"/>
      <c r="C243" s="182"/>
      <c r="D243" s="182"/>
      <c r="E243" s="182"/>
      <c r="F243" s="182"/>
      <c r="G243" s="182"/>
      <c r="H243" s="182"/>
      <c r="I243" s="182"/>
      <c r="J243" s="182"/>
      <c r="K243" s="182"/>
    </row>
    <row r="244" spans="1:11" x14ac:dyDescent="0.25">
      <c r="A244" s="182"/>
      <c r="B244" s="182"/>
      <c r="C244" s="182"/>
      <c r="D244" s="182"/>
      <c r="E244" s="182"/>
      <c r="F244" s="182"/>
      <c r="G244" s="182"/>
      <c r="H244" s="182"/>
      <c r="I244" s="182"/>
      <c r="J244" s="182"/>
      <c r="K244" s="182"/>
    </row>
    <row r="245" spans="1:11" x14ac:dyDescent="0.25">
      <c r="A245" s="182"/>
      <c r="B245" s="182"/>
      <c r="C245" s="182"/>
      <c r="D245" s="182"/>
      <c r="E245" s="182"/>
      <c r="F245" s="182"/>
      <c r="G245" s="182"/>
      <c r="H245" s="182"/>
      <c r="I245" s="182"/>
      <c r="J245" s="182"/>
      <c r="K245" s="182"/>
    </row>
    <row r="246" spans="1:11" x14ac:dyDescent="0.25">
      <c r="A246" s="182"/>
      <c r="B246" s="182"/>
      <c r="C246" s="182"/>
      <c r="D246" s="182"/>
      <c r="E246" s="182"/>
      <c r="F246" s="182"/>
      <c r="G246" s="182"/>
      <c r="H246" s="182"/>
      <c r="I246" s="182"/>
      <c r="J246" s="182"/>
      <c r="K246" s="182"/>
    </row>
    <row r="247" spans="1:11" x14ac:dyDescent="0.25">
      <c r="A247" s="182"/>
      <c r="B247" s="182"/>
      <c r="C247" s="182"/>
      <c r="D247" s="182"/>
      <c r="E247" s="182"/>
      <c r="F247" s="182"/>
      <c r="G247" s="182"/>
      <c r="H247" s="182"/>
      <c r="I247" s="182"/>
      <c r="J247" s="182"/>
      <c r="K247" s="182"/>
    </row>
    <row r="248" spans="1:11" x14ac:dyDescent="0.25">
      <c r="A248" s="182"/>
      <c r="B248" s="182"/>
      <c r="C248" s="182"/>
      <c r="D248" s="182"/>
      <c r="E248" s="182"/>
      <c r="F248" s="182"/>
      <c r="G248" s="182"/>
      <c r="H248" s="182"/>
      <c r="I248" s="182"/>
      <c r="J248" s="182"/>
      <c r="K248" s="182"/>
    </row>
    <row r="249" spans="1:11" x14ac:dyDescent="0.25">
      <c r="A249" s="182"/>
      <c r="B249" s="182"/>
      <c r="C249" s="182"/>
      <c r="D249" s="182"/>
      <c r="E249" s="182"/>
      <c r="F249" s="182"/>
      <c r="G249" s="182"/>
      <c r="H249" s="182"/>
      <c r="I249" s="182"/>
      <c r="J249" s="182"/>
      <c r="K249" s="182"/>
    </row>
    <row r="250" spans="1:11" x14ac:dyDescent="0.25">
      <c r="A250" s="182"/>
      <c r="B250" s="182"/>
      <c r="C250" s="182"/>
      <c r="D250" s="182"/>
      <c r="E250" s="182"/>
      <c r="F250" s="182"/>
      <c r="G250" s="182"/>
      <c r="H250" s="182"/>
      <c r="I250" s="182"/>
      <c r="J250" s="182"/>
      <c r="K250" s="182"/>
    </row>
    <row r="251" spans="1:11" x14ac:dyDescent="0.25">
      <c r="A251" s="182"/>
      <c r="B251" s="182"/>
      <c r="C251" s="182"/>
      <c r="D251" s="182"/>
      <c r="E251" s="182"/>
      <c r="F251" s="182"/>
      <c r="G251" s="182"/>
      <c r="H251" s="182"/>
      <c r="I251" s="182"/>
      <c r="J251" s="182"/>
      <c r="K251" s="182"/>
    </row>
    <row r="252" spans="1:11" x14ac:dyDescent="0.25">
      <c r="A252" s="182"/>
      <c r="B252" s="182"/>
      <c r="C252" s="182"/>
      <c r="D252" s="182"/>
      <c r="E252" s="182"/>
      <c r="F252" s="182"/>
      <c r="G252" s="182"/>
      <c r="H252" s="182"/>
      <c r="I252" s="182"/>
      <c r="J252" s="182"/>
      <c r="K252" s="182"/>
    </row>
    <row r="253" spans="1:11" x14ac:dyDescent="0.25">
      <c r="A253" s="182"/>
      <c r="B253" s="182"/>
      <c r="C253" s="182"/>
      <c r="D253" s="182"/>
      <c r="E253" s="182"/>
      <c r="F253" s="182"/>
      <c r="G253" s="182"/>
      <c r="H253" s="182"/>
      <c r="I253" s="182"/>
      <c r="J253" s="182"/>
      <c r="K253" s="182"/>
    </row>
    <row r="254" spans="1:11" x14ac:dyDescent="0.25">
      <c r="A254" s="182"/>
      <c r="B254" s="182"/>
      <c r="C254" s="182"/>
      <c r="D254" s="182"/>
      <c r="E254" s="182"/>
      <c r="F254" s="182"/>
      <c r="G254" s="182"/>
      <c r="H254" s="182"/>
      <c r="I254" s="182"/>
      <c r="J254" s="182"/>
      <c r="K254" s="182"/>
    </row>
    <row r="255" spans="1:11" x14ac:dyDescent="0.25">
      <c r="A255" s="182"/>
      <c r="B255" s="182"/>
      <c r="C255" s="182"/>
      <c r="D255" s="182"/>
      <c r="E255" s="182"/>
      <c r="F255" s="182"/>
      <c r="G255" s="182"/>
      <c r="H255" s="182"/>
      <c r="I255" s="182"/>
      <c r="J255" s="182"/>
      <c r="K255" s="182"/>
    </row>
    <row r="256" spans="1:11" x14ac:dyDescent="0.25">
      <c r="A256" s="182"/>
      <c r="B256" s="182"/>
      <c r="C256" s="182"/>
      <c r="D256" s="182"/>
      <c r="E256" s="182"/>
      <c r="F256" s="182"/>
      <c r="G256" s="182"/>
      <c r="H256" s="182"/>
      <c r="I256" s="182"/>
      <c r="J256" s="182"/>
      <c r="K256" s="182"/>
    </row>
    <row r="257" spans="1:11" x14ac:dyDescent="0.25">
      <c r="A257" s="182"/>
      <c r="B257" s="182"/>
      <c r="C257" s="182"/>
      <c r="D257" s="182"/>
      <c r="E257" s="182"/>
      <c r="F257" s="182"/>
      <c r="G257" s="182"/>
      <c r="H257" s="182"/>
      <c r="I257" s="182"/>
      <c r="J257" s="182"/>
      <c r="K257" s="182"/>
    </row>
    <row r="258" spans="1:11" x14ac:dyDescent="0.25">
      <c r="A258" s="182"/>
      <c r="B258" s="182"/>
      <c r="C258" s="182"/>
      <c r="D258" s="182"/>
      <c r="E258" s="182"/>
      <c r="F258" s="182"/>
      <c r="G258" s="182"/>
      <c r="H258" s="182"/>
      <c r="I258" s="182"/>
      <c r="J258" s="182"/>
      <c r="K258" s="182"/>
    </row>
    <row r="259" spans="1:11" x14ac:dyDescent="0.25">
      <c r="A259" s="182"/>
      <c r="B259" s="182"/>
      <c r="C259" s="182"/>
      <c r="D259" s="182"/>
      <c r="E259" s="182"/>
      <c r="F259" s="182"/>
      <c r="G259" s="182"/>
      <c r="H259" s="182"/>
      <c r="I259" s="182"/>
      <c r="J259" s="182"/>
      <c r="K259" s="182"/>
    </row>
    <row r="260" spans="1:11" x14ac:dyDescent="0.25">
      <c r="A260" s="182"/>
      <c r="B260" s="182"/>
      <c r="C260" s="182"/>
      <c r="D260" s="182"/>
      <c r="E260" s="182"/>
      <c r="F260" s="182"/>
      <c r="G260" s="182"/>
      <c r="H260" s="182"/>
      <c r="I260" s="182"/>
      <c r="J260" s="182"/>
      <c r="K260" s="182"/>
    </row>
    <row r="261" spans="1:11" x14ac:dyDescent="0.25">
      <c r="A261" s="182"/>
      <c r="B261" s="182"/>
      <c r="C261" s="182"/>
      <c r="D261" s="182"/>
      <c r="E261" s="182"/>
      <c r="F261" s="182"/>
      <c r="G261" s="182"/>
      <c r="H261" s="182"/>
      <c r="I261" s="182"/>
      <c r="J261" s="182"/>
      <c r="K261" s="182"/>
    </row>
    <row r="262" spans="1:11" x14ac:dyDescent="0.25">
      <c r="A262" s="182"/>
      <c r="B262" s="182"/>
      <c r="C262" s="182"/>
      <c r="D262" s="182"/>
      <c r="E262" s="182"/>
      <c r="F262" s="182"/>
      <c r="G262" s="182"/>
      <c r="H262" s="182"/>
      <c r="I262" s="182"/>
      <c r="J262" s="182"/>
      <c r="K262" s="182"/>
    </row>
    <row r="263" spans="1:11" x14ac:dyDescent="0.25">
      <c r="A263" s="182"/>
      <c r="B263" s="182"/>
      <c r="C263" s="182"/>
      <c r="D263" s="182"/>
      <c r="E263" s="182"/>
      <c r="F263" s="182"/>
      <c r="G263" s="182"/>
      <c r="H263" s="182"/>
      <c r="I263" s="182"/>
      <c r="J263" s="182"/>
      <c r="K263" s="182"/>
    </row>
    <row r="264" spans="1:11" x14ac:dyDescent="0.25">
      <c r="A264" s="182"/>
      <c r="B264" s="182"/>
      <c r="C264" s="182"/>
      <c r="D264" s="182"/>
      <c r="E264" s="182"/>
      <c r="F264" s="182"/>
      <c r="G264" s="182"/>
      <c r="H264" s="182"/>
      <c r="I264" s="182"/>
      <c r="J264" s="182"/>
      <c r="K264" s="182"/>
    </row>
    <row r="265" spans="1:11" x14ac:dyDescent="0.25">
      <c r="A265" s="182"/>
      <c r="B265" s="182"/>
      <c r="C265" s="182"/>
      <c r="D265" s="182"/>
      <c r="E265" s="182"/>
      <c r="F265" s="182"/>
      <c r="G265" s="182"/>
      <c r="H265" s="182"/>
      <c r="I265" s="182"/>
      <c r="J265" s="182"/>
      <c r="K265" s="182"/>
    </row>
    <row r="266" spans="1:11" x14ac:dyDescent="0.25">
      <c r="A266" s="182"/>
      <c r="B266" s="182"/>
      <c r="C266" s="182"/>
      <c r="D266" s="182"/>
      <c r="E266" s="182"/>
      <c r="F266" s="182"/>
      <c r="G266" s="182"/>
      <c r="H266" s="182"/>
      <c r="I266" s="182"/>
      <c r="J266" s="182"/>
      <c r="K266" s="182"/>
    </row>
    <row r="267" spans="1:11" x14ac:dyDescent="0.25">
      <c r="A267" s="182"/>
      <c r="B267" s="182"/>
      <c r="C267" s="182"/>
      <c r="D267" s="182"/>
      <c r="E267" s="182"/>
      <c r="F267" s="182"/>
      <c r="G267" s="182"/>
      <c r="H267" s="182"/>
      <c r="I267" s="182"/>
      <c r="J267" s="182"/>
      <c r="K267" s="182"/>
    </row>
    <row r="268" spans="1:11" x14ac:dyDescent="0.25">
      <c r="A268" s="182"/>
      <c r="B268" s="182"/>
      <c r="C268" s="182"/>
      <c r="D268" s="182"/>
      <c r="E268" s="182"/>
      <c r="F268" s="182"/>
      <c r="G268" s="182"/>
      <c r="H268" s="182"/>
      <c r="I268" s="182"/>
      <c r="J268" s="182"/>
      <c r="K268" s="182"/>
    </row>
    <row r="269" spans="1:11" x14ac:dyDescent="0.25">
      <c r="A269" s="182"/>
      <c r="B269" s="182"/>
      <c r="C269" s="182"/>
      <c r="D269" s="182"/>
      <c r="E269" s="182"/>
      <c r="F269" s="182"/>
      <c r="G269" s="182"/>
      <c r="H269" s="182"/>
      <c r="I269" s="182"/>
      <c r="J269" s="182"/>
      <c r="K269" s="182"/>
    </row>
    <row r="270" spans="1:11" x14ac:dyDescent="0.25">
      <c r="A270" s="182"/>
      <c r="B270" s="182"/>
      <c r="C270" s="182"/>
      <c r="D270" s="182"/>
      <c r="E270" s="182"/>
      <c r="F270" s="182"/>
      <c r="G270" s="182"/>
      <c r="H270" s="182"/>
      <c r="I270" s="182"/>
      <c r="J270" s="182"/>
      <c r="K270" s="182"/>
    </row>
    <row r="271" spans="1:11" x14ac:dyDescent="0.25">
      <c r="A271" s="182"/>
      <c r="B271" s="182"/>
      <c r="C271" s="182"/>
      <c r="D271" s="182"/>
      <c r="E271" s="182"/>
      <c r="F271" s="182"/>
      <c r="G271" s="182"/>
      <c r="H271" s="182"/>
      <c r="I271" s="182"/>
      <c r="J271" s="182"/>
      <c r="K271" s="182"/>
    </row>
    <row r="272" spans="1:11" x14ac:dyDescent="0.25">
      <c r="A272" s="182"/>
      <c r="B272" s="182"/>
      <c r="C272" s="182"/>
      <c r="D272" s="182"/>
      <c r="E272" s="182"/>
      <c r="F272" s="182"/>
      <c r="G272" s="182"/>
      <c r="H272" s="182"/>
      <c r="I272" s="182"/>
      <c r="J272" s="182"/>
      <c r="K272" s="182"/>
    </row>
    <row r="273" spans="1:11" x14ac:dyDescent="0.25">
      <c r="A273" s="182"/>
      <c r="B273" s="182"/>
      <c r="C273" s="182"/>
      <c r="D273" s="182"/>
      <c r="E273" s="182"/>
      <c r="F273" s="182"/>
      <c r="G273" s="182"/>
      <c r="H273" s="182"/>
      <c r="I273" s="182"/>
      <c r="J273" s="182"/>
      <c r="K273" s="182"/>
    </row>
    <row r="274" spans="1:11" x14ac:dyDescent="0.25">
      <c r="A274" s="182"/>
      <c r="B274" s="182"/>
      <c r="C274" s="182"/>
      <c r="D274" s="182"/>
      <c r="E274" s="182"/>
      <c r="F274" s="182"/>
      <c r="G274" s="182"/>
      <c r="H274" s="182"/>
      <c r="I274" s="182"/>
      <c r="J274" s="182"/>
      <c r="K274" s="182"/>
    </row>
    <row r="275" spans="1:11" x14ac:dyDescent="0.25">
      <c r="A275" s="182"/>
      <c r="B275" s="182"/>
      <c r="C275" s="182"/>
      <c r="D275" s="182"/>
      <c r="E275" s="182"/>
      <c r="F275" s="182"/>
      <c r="G275" s="182"/>
      <c r="H275" s="182"/>
      <c r="I275" s="182"/>
      <c r="J275" s="182"/>
      <c r="K275" s="182"/>
    </row>
    <row r="276" spans="1:11" x14ac:dyDescent="0.25">
      <c r="A276" s="182"/>
      <c r="B276" s="182"/>
      <c r="C276" s="182"/>
      <c r="D276" s="182"/>
      <c r="E276" s="182"/>
      <c r="F276" s="182"/>
      <c r="G276" s="182"/>
      <c r="H276" s="182"/>
      <c r="I276" s="182"/>
      <c r="J276" s="182"/>
      <c r="K276" s="182"/>
    </row>
    <row r="277" spans="1:11" x14ac:dyDescent="0.25">
      <c r="A277" s="182"/>
      <c r="B277" s="182"/>
      <c r="C277" s="182"/>
      <c r="D277" s="182"/>
      <c r="E277" s="182"/>
      <c r="F277" s="182"/>
      <c r="G277" s="182"/>
      <c r="H277" s="182"/>
      <c r="I277" s="182"/>
      <c r="J277" s="182"/>
      <c r="K277" s="182"/>
    </row>
    <row r="278" spans="1:11" x14ac:dyDescent="0.25">
      <c r="A278" s="182"/>
      <c r="B278" s="182"/>
      <c r="C278" s="182"/>
      <c r="D278" s="182"/>
      <c r="E278" s="182"/>
      <c r="F278" s="182"/>
      <c r="G278" s="182"/>
      <c r="H278" s="182"/>
      <c r="I278" s="182"/>
      <c r="J278" s="182"/>
      <c r="K278" s="182"/>
    </row>
    <row r="279" spans="1:11" x14ac:dyDescent="0.25">
      <c r="A279" s="182"/>
      <c r="B279" s="182"/>
      <c r="C279" s="182"/>
      <c r="D279" s="182"/>
      <c r="E279" s="182"/>
      <c r="F279" s="182"/>
      <c r="G279" s="182"/>
      <c r="H279" s="182"/>
      <c r="I279" s="182"/>
      <c r="J279" s="182"/>
      <c r="K279" s="182"/>
    </row>
    <row r="280" spans="1:11" x14ac:dyDescent="0.25">
      <c r="A280" s="182"/>
      <c r="B280" s="182"/>
      <c r="C280" s="182"/>
      <c r="D280" s="182"/>
      <c r="E280" s="182"/>
      <c r="F280" s="182"/>
      <c r="G280" s="182"/>
      <c r="H280" s="182"/>
      <c r="I280" s="182"/>
      <c r="J280" s="182"/>
      <c r="K280" s="182"/>
    </row>
    <row r="281" spans="1:11" x14ac:dyDescent="0.25">
      <c r="A281" s="182"/>
      <c r="B281" s="182"/>
      <c r="C281" s="182"/>
      <c r="D281" s="182"/>
      <c r="E281" s="182"/>
      <c r="F281" s="182"/>
      <c r="G281" s="182"/>
      <c r="H281" s="182"/>
      <c r="I281" s="182"/>
      <c r="J281" s="182"/>
      <c r="K281" s="182"/>
    </row>
    <row r="282" spans="1:11" x14ac:dyDescent="0.25">
      <c r="A282" s="182"/>
      <c r="B282" s="182"/>
      <c r="C282" s="182"/>
      <c r="D282" s="182"/>
      <c r="E282" s="182"/>
      <c r="F282" s="182"/>
      <c r="G282" s="182"/>
      <c r="H282" s="182"/>
      <c r="I282" s="182"/>
      <c r="J282" s="182"/>
      <c r="K282" s="182"/>
    </row>
    <row r="283" spans="1:11" x14ac:dyDescent="0.25">
      <c r="A283" s="182"/>
      <c r="B283" s="182"/>
      <c r="C283" s="182"/>
      <c r="D283" s="182"/>
      <c r="E283" s="182"/>
      <c r="F283" s="182"/>
      <c r="G283" s="182"/>
      <c r="H283" s="182"/>
      <c r="I283" s="182"/>
      <c r="J283" s="182"/>
      <c r="K283" s="182"/>
    </row>
    <row r="284" spans="1:11" x14ac:dyDescent="0.25">
      <c r="A284" s="182"/>
      <c r="B284" s="182"/>
      <c r="C284" s="182"/>
      <c r="D284" s="182"/>
      <c r="E284" s="182"/>
      <c r="F284" s="182"/>
      <c r="G284" s="182"/>
      <c r="H284" s="182"/>
      <c r="I284" s="182"/>
      <c r="J284" s="182"/>
      <c r="K284" s="182"/>
    </row>
    <row r="285" spans="1:11" x14ac:dyDescent="0.25">
      <c r="A285" s="182"/>
      <c r="B285" s="182"/>
      <c r="C285" s="182"/>
      <c r="D285" s="182"/>
      <c r="E285" s="182"/>
      <c r="F285" s="182"/>
      <c r="G285" s="182"/>
      <c r="H285" s="182"/>
      <c r="I285" s="182"/>
      <c r="J285" s="182"/>
      <c r="K285" s="182"/>
    </row>
    <row r="286" spans="1:11" x14ac:dyDescent="0.25">
      <c r="A286" s="182"/>
      <c r="B286" s="182"/>
      <c r="C286" s="182"/>
      <c r="D286" s="182"/>
      <c r="E286" s="182"/>
      <c r="F286" s="182"/>
      <c r="G286" s="182"/>
      <c r="H286" s="182"/>
      <c r="I286" s="182"/>
      <c r="J286" s="182"/>
      <c r="K286" s="182"/>
    </row>
    <row r="287" spans="1:11" x14ac:dyDescent="0.25">
      <c r="A287" s="182"/>
      <c r="B287" s="182"/>
      <c r="C287" s="182"/>
      <c r="D287" s="182"/>
      <c r="E287" s="182"/>
      <c r="F287" s="182"/>
      <c r="G287" s="182"/>
      <c r="H287" s="182"/>
      <c r="I287" s="182"/>
      <c r="J287" s="182"/>
      <c r="K287" s="182"/>
    </row>
    <row r="288" spans="1:11" x14ac:dyDescent="0.25">
      <c r="A288" s="182"/>
      <c r="B288" s="182"/>
      <c r="C288" s="182"/>
      <c r="D288" s="182"/>
      <c r="E288" s="182"/>
      <c r="F288" s="182"/>
      <c r="G288" s="182"/>
      <c r="H288" s="182"/>
      <c r="I288" s="182"/>
      <c r="J288" s="182"/>
      <c r="K288" s="182"/>
    </row>
    <row r="289" spans="1:11" x14ac:dyDescent="0.25">
      <c r="A289" s="182"/>
      <c r="B289" s="182"/>
      <c r="C289" s="182"/>
      <c r="D289" s="182"/>
      <c r="E289" s="182"/>
      <c r="F289" s="182"/>
      <c r="G289" s="182"/>
      <c r="H289" s="182"/>
      <c r="I289" s="182"/>
      <c r="J289" s="182"/>
      <c r="K289" s="182"/>
    </row>
    <row r="290" spans="1:11" x14ac:dyDescent="0.25">
      <c r="A290" s="182"/>
      <c r="B290" s="182"/>
      <c r="C290" s="182"/>
      <c r="D290" s="182"/>
      <c r="E290" s="182"/>
      <c r="F290" s="182"/>
      <c r="G290" s="182"/>
      <c r="H290" s="182"/>
      <c r="I290" s="182"/>
      <c r="J290" s="182"/>
      <c r="K290" s="182"/>
    </row>
    <row r="291" spans="1:11" x14ac:dyDescent="0.25">
      <c r="A291" s="182"/>
      <c r="B291" s="182"/>
      <c r="C291" s="182"/>
      <c r="D291" s="182"/>
      <c r="E291" s="182"/>
      <c r="F291" s="182"/>
      <c r="G291" s="182"/>
      <c r="H291" s="182"/>
      <c r="I291" s="182"/>
      <c r="J291" s="182"/>
      <c r="K291" s="182"/>
    </row>
    <row r="292" spans="1:11" x14ac:dyDescent="0.25">
      <c r="A292" s="182"/>
      <c r="B292" s="182"/>
      <c r="C292" s="182"/>
      <c r="D292" s="182"/>
      <c r="E292" s="182"/>
      <c r="F292" s="182"/>
      <c r="G292" s="182"/>
      <c r="H292" s="182"/>
      <c r="I292" s="182"/>
      <c r="J292" s="182"/>
      <c r="K292" s="182"/>
    </row>
    <row r="293" spans="1:11" x14ac:dyDescent="0.25">
      <c r="A293" s="182"/>
      <c r="B293" s="182"/>
      <c r="C293" s="182"/>
      <c r="D293" s="182"/>
      <c r="E293" s="182"/>
      <c r="F293" s="182"/>
      <c r="G293" s="182"/>
      <c r="H293" s="182"/>
      <c r="I293" s="182"/>
      <c r="J293" s="182"/>
      <c r="K293" s="182"/>
    </row>
    <row r="294" spans="1:11" x14ac:dyDescent="0.25">
      <c r="A294" s="182"/>
      <c r="B294" s="182"/>
      <c r="C294" s="182"/>
      <c r="D294" s="182"/>
      <c r="E294" s="182"/>
      <c r="F294" s="182"/>
      <c r="G294" s="182"/>
      <c r="H294" s="182"/>
      <c r="I294" s="182"/>
      <c r="J294" s="182"/>
      <c r="K294" s="182"/>
    </row>
    <row r="295" spans="1:11" x14ac:dyDescent="0.25">
      <c r="A295" s="182"/>
      <c r="B295" s="182"/>
      <c r="C295" s="182"/>
      <c r="D295" s="182"/>
      <c r="E295" s="182"/>
      <c r="F295" s="182"/>
      <c r="G295" s="182"/>
      <c r="H295" s="182"/>
      <c r="I295" s="182"/>
      <c r="J295" s="182"/>
      <c r="K295" s="182"/>
    </row>
    <row r="296" spans="1:11" x14ac:dyDescent="0.25">
      <c r="A296" s="182"/>
      <c r="B296" s="182"/>
      <c r="C296" s="182"/>
      <c r="D296" s="182"/>
      <c r="E296" s="182"/>
      <c r="F296" s="182"/>
      <c r="G296" s="182"/>
      <c r="H296" s="182"/>
      <c r="I296" s="182"/>
      <c r="J296" s="182"/>
      <c r="K296" s="182"/>
    </row>
    <row r="297" spans="1:11" x14ac:dyDescent="0.25">
      <c r="A297" s="182"/>
      <c r="B297" s="182"/>
      <c r="C297" s="182"/>
      <c r="D297" s="182"/>
      <c r="E297" s="182"/>
      <c r="F297" s="182"/>
      <c r="G297" s="182"/>
      <c r="H297" s="182"/>
      <c r="I297" s="182"/>
      <c r="J297" s="182"/>
      <c r="K297" s="182"/>
    </row>
    <row r="298" spans="1:11" x14ac:dyDescent="0.25">
      <c r="A298" s="182"/>
      <c r="B298" s="182"/>
      <c r="C298" s="182"/>
      <c r="D298" s="182"/>
      <c r="E298" s="182"/>
      <c r="F298" s="182"/>
      <c r="G298" s="182"/>
      <c r="H298" s="182"/>
      <c r="I298" s="182"/>
      <c r="J298" s="182"/>
      <c r="K298" s="182"/>
    </row>
    <row r="299" spans="1:11" x14ac:dyDescent="0.25">
      <c r="A299" s="182"/>
      <c r="B299" s="182"/>
      <c r="C299" s="182"/>
      <c r="D299" s="182"/>
      <c r="E299" s="182"/>
      <c r="F299" s="182"/>
      <c r="G299" s="182"/>
      <c r="H299" s="182"/>
      <c r="I299" s="182"/>
      <c r="J299" s="182"/>
      <c r="K299" s="182"/>
    </row>
    <row r="300" spans="1:11" x14ac:dyDescent="0.25">
      <c r="A300" s="182"/>
      <c r="B300" s="182"/>
      <c r="C300" s="182"/>
      <c r="D300" s="182"/>
      <c r="E300" s="182"/>
      <c r="F300" s="182"/>
      <c r="G300" s="182"/>
      <c r="H300" s="182"/>
      <c r="I300" s="182"/>
      <c r="J300" s="182"/>
      <c r="K300" s="182"/>
    </row>
    <row r="301" spans="1:11" x14ac:dyDescent="0.25">
      <c r="A301" s="182"/>
      <c r="B301" s="182"/>
      <c r="C301" s="182"/>
      <c r="D301" s="182"/>
      <c r="E301" s="182"/>
      <c r="F301" s="182"/>
      <c r="G301" s="182"/>
      <c r="H301" s="182"/>
      <c r="I301" s="182"/>
      <c r="J301" s="182"/>
      <c r="K301" s="182"/>
    </row>
    <row r="302" spans="1:11" x14ac:dyDescent="0.25">
      <c r="A302" s="182"/>
      <c r="B302" s="182"/>
      <c r="C302" s="182"/>
      <c r="D302" s="182"/>
      <c r="E302" s="182"/>
      <c r="F302" s="182"/>
      <c r="G302" s="182"/>
      <c r="H302" s="182"/>
      <c r="I302" s="182"/>
      <c r="J302" s="182"/>
      <c r="K302" s="182"/>
    </row>
    <row r="303" spans="1:11" x14ac:dyDescent="0.25">
      <c r="A303" s="182"/>
      <c r="B303" s="182"/>
      <c r="C303" s="182"/>
      <c r="D303" s="182"/>
      <c r="E303" s="182"/>
      <c r="F303" s="182"/>
      <c r="G303" s="182"/>
      <c r="H303" s="182"/>
      <c r="I303" s="182"/>
      <c r="J303" s="182"/>
      <c r="K303" s="182"/>
    </row>
    <row r="304" spans="1:11" x14ac:dyDescent="0.25">
      <c r="A304" s="182"/>
      <c r="B304" s="182"/>
      <c r="C304" s="182"/>
      <c r="D304" s="182"/>
      <c r="E304" s="182"/>
      <c r="F304" s="182"/>
      <c r="G304" s="182"/>
      <c r="H304" s="182"/>
      <c r="I304" s="182"/>
      <c r="J304" s="182"/>
      <c r="K304" s="182"/>
    </row>
    <row r="305" spans="1:11" x14ac:dyDescent="0.25">
      <c r="A305" s="182"/>
      <c r="B305" s="182"/>
      <c r="C305" s="182"/>
      <c r="D305" s="182"/>
      <c r="E305" s="182"/>
      <c r="F305" s="182"/>
      <c r="G305" s="182"/>
      <c r="H305" s="182"/>
      <c r="I305" s="182"/>
      <c r="J305" s="182"/>
      <c r="K305" s="182"/>
    </row>
    <row r="306" spans="1:11" x14ac:dyDescent="0.25">
      <c r="A306" s="182"/>
      <c r="B306" s="182"/>
      <c r="C306" s="182"/>
      <c r="D306" s="182"/>
      <c r="E306" s="182"/>
      <c r="F306" s="182"/>
      <c r="G306" s="182"/>
      <c r="H306" s="182"/>
      <c r="I306" s="182"/>
      <c r="J306" s="182"/>
      <c r="K306" s="182"/>
    </row>
    <row r="307" spans="1:11" x14ac:dyDescent="0.25">
      <c r="A307" s="182"/>
      <c r="B307" s="182"/>
      <c r="C307" s="182"/>
      <c r="D307" s="182"/>
      <c r="E307" s="182"/>
      <c r="F307" s="182"/>
      <c r="G307" s="182"/>
      <c r="H307" s="182"/>
      <c r="I307" s="182"/>
      <c r="J307" s="182"/>
      <c r="K307" s="182"/>
    </row>
    <row r="308" spans="1:11" x14ac:dyDescent="0.25">
      <c r="A308" s="182"/>
      <c r="B308" s="182"/>
      <c r="C308" s="182"/>
      <c r="D308" s="182"/>
      <c r="E308" s="182"/>
      <c r="F308" s="182"/>
      <c r="G308" s="182"/>
      <c r="H308" s="182"/>
      <c r="I308" s="182"/>
      <c r="J308" s="182"/>
      <c r="K308" s="182"/>
    </row>
    <row r="309" spans="1:11" x14ac:dyDescent="0.25">
      <c r="A309" s="182"/>
      <c r="B309" s="182"/>
      <c r="C309" s="182"/>
      <c r="D309" s="182"/>
      <c r="E309" s="182"/>
      <c r="F309" s="182"/>
      <c r="G309" s="182"/>
      <c r="H309" s="182"/>
      <c r="I309" s="182"/>
      <c r="J309" s="182"/>
      <c r="K309" s="182"/>
    </row>
    <row r="310" spans="1:11" x14ac:dyDescent="0.25">
      <c r="A310" s="182"/>
      <c r="B310" s="182"/>
      <c r="C310" s="182"/>
      <c r="D310" s="182"/>
      <c r="E310" s="182"/>
      <c r="F310" s="182"/>
      <c r="G310" s="182"/>
      <c r="H310" s="182"/>
      <c r="I310" s="182"/>
      <c r="J310" s="182"/>
      <c r="K310" s="182"/>
    </row>
    <row r="311" spans="1:11" x14ac:dyDescent="0.25">
      <c r="A311" s="182"/>
      <c r="B311" s="182"/>
      <c r="C311" s="182"/>
      <c r="D311" s="182"/>
      <c r="E311" s="182"/>
      <c r="F311" s="182"/>
      <c r="G311" s="182"/>
      <c r="H311" s="182"/>
      <c r="I311" s="182"/>
      <c r="J311" s="182"/>
      <c r="K311" s="182"/>
    </row>
    <row r="312" spans="1:11" x14ac:dyDescent="0.25">
      <c r="A312" s="182"/>
      <c r="B312" s="182"/>
      <c r="C312" s="182"/>
      <c r="D312" s="182"/>
      <c r="E312" s="182"/>
      <c r="F312" s="182"/>
      <c r="G312" s="182"/>
      <c r="H312" s="182"/>
      <c r="I312" s="182"/>
      <c r="J312" s="182"/>
      <c r="K312" s="182"/>
    </row>
    <row r="313" spans="1:11" x14ac:dyDescent="0.25">
      <c r="A313" s="182"/>
      <c r="B313" s="182"/>
      <c r="C313" s="182"/>
      <c r="D313" s="182"/>
      <c r="E313" s="182"/>
      <c r="F313" s="182"/>
      <c r="G313" s="182"/>
      <c r="H313" s="182"/>
      <c r="I313" s="182"/>
      <c r="J313" s="182"/>
      <c r="K313" s="182"/>
    </row>
    <row r="314" spans="1:11" x14ac:dyDescent="0.25">
      <c r="A314" s="182"/>
      <c r="B314" s="182"/>
      <c r="C314" s="182"/>
      <c r="D314" s="182"/>
      <c r="E314" s="182"/>
      <c r="F314" s="182"/>
      <c r="G314" s="182"/>
      <c r="H314" s="182"/>
      <c r="I314" s="182"/>
      <c r="J314" s="182"/>
      <c r="K314" s="182"/>
    </row>
    <row r="315" spans="1:11" x14ac:dyDescent="0.25">
      <c r="A315" s="182"/>
      <c r="B315" s="182"/>
      <c r="C315" s="182"/>
      <c r="D315" s="182"/>
      <c r="E315" s="182"/>
      <c r="F315" s="182"/>
      <c r="G315" s="182"/>
      <c r="H315" s="182"/>
      <c r="I315" s="182"/>
      <c r="J315" s="182"/>
      <c r="K315" s="182"/>
    </row>
    <row r="316" spans="1:11" x14ac:dyDescent="0.25">
      <c r="A316" s="182"/>
      <c r="B316" s="182"/>
      <c r="C316" s="182"/>
      <c r="D316" s="182"/>
      <c r="E316" s="182"/>
      <c r="F316" s="182"/>
      <c r="G316" s="182"/>
      <c r="H316" s="182"/>
      <c r="I316" s="182"/>
      <c r="J316" s="182"/>
      <c r="K316" s="182"/>
    </row>
    <row r="317" spans="1:11" x14ac:dyDescent="0.25">
      <c r="A317" s="182"/>
      <c r="B317" s="182"/>
      <c r="C317" s="182"/>
      <c r="D317" s="182"/>
      <c r="E317" s="182"/>
      <c r="F317" s="182"/>
      <c r="G317" s="182"/>
      <c r="H317" s="182"/>
      <c r="I317" s="182"/>
      <c r="J317" s="182"/>
      <c r="K317" s="182"/>
    </row>
    <row r="318" spans="1:11" x14ac:dyDescent="0.25">
      <c r="A318" s="182"/>
      <c r="B318" s="182"/>
      <c r="C318" s="182"/>
      <c r="D318" s="182"/>
      <c r="E318" s="182"/>
      <c r="F318" s="182"/>
      <c r="G318" s="182"/>
      <c r="H318" s="182"/>
      <c r="I318" s="182"/>
      <c r="J318" s="182"/>
      <c r="K318" s="182"/>
    </row>
    <row r="319" spans="1:11" x14ac:dyDescent="0.25">
      <c r="A319" s="182"/>
      <c r="B319" s="182"/>
      <c r="C319" s="182"/>
      <c r="D319" s="182"/>
      <c r="E319" s="182"/>
      <c r="F319" s="182"/>
      <c r="G319" s="182"/>
      <c r="H319" s="182"/>
      <c r="I319" s="182"/>
      <c r="J319" s="182"/>
      <c r="K319" s="182"/>
    </row>
    <row r="320" spans="1:11" x14ac:dyDescent="0.25">
      <c r="A320" s="182"/>
      <c r="B320" s="182"/>
      <c r="C320" s="182"/>
      <c r="D320" s="182"/>
      <c r="E320" s="182"/>
      <c r="F320" s="182"/>
      <c r="G320" s="182"/>
      <c r="H320" s="182"/>
      <c r="I320" s="182"/>
      <c r="J320" s="182"/>
      <c r="K320" s="182"/>
    </row>
    <row r="321" spans="1:11" x14ac:dyDescent="0.25">
      <c r="A321" s="182"/>
      <c r="B321" s="182"/>
      <c r="C321" s="182"/>
      <c r="D321" s="182"/>
      <c r="E321" s="182"/>
      <c r="F321" s="182"/>
      <c r="G321" s="182"/>
      <c r="H321" s="182"/>
      <c r="I321" s="182"/>
      <c r="J321" s="182"/>
      <c r="K321" s="182"/>
    </row>
    <row r="322" spans="1:11" x14ac:dyDescent="0.25">
      <c r="A322" s="182"/>
      <c r="B322" s="182"/>
      <c r="C322" s="182"/>
      <c r="D322" s="182"/>
      <c r="E322" s="182"/>
      <c r="F322" s="182"/>
      <c r="G322" s="182"/>
      <c r="H322" s="182"/>
      <c r="I322" s="182"/>
      <c r="J322" s="182"/>
      <c r="K322" s="182"/>
    </row>
    <row r="323" spans="1:11" x14ac:dyDescent="0.25">
      <c r="A323" s="182"/>
      <c r="B323" s="182"/>
      <c r="C323" s="182"/>
      <c r="D323" s="182"/>
      <c r="E323" s="182"/>
      <c r="F323" s="182"/>
      <c r="G323" s="182"/>
      <c r="H323" s="182"/>
      <c r="I323" s="182"/>
      <c r="J323" s="182"/>
      <c r="K323" s="182"/>
    </row>
    <row r="324" spans="1:11" x14ac:dyDescent="0.25">
      <c r="A324" s="182"/>
      <c r="B324" s="182"/>
      <c r="C324" s="182"/>
      <c r="D324" s="182"/>
      <c r="E324" s="182"/>
      <c r="F324" s="182"/>
      <c r="G324" s="182"/>
      <c r="H324" s="182"/>
      <c r="I324" s="182"/>
      <c r="J324" s="182"/>
      <c r="K324" s="182"/>
    </row>
    <row r="325" spans="1:11" x14ac:dyDescent="0.25">
      <c r="A325" s="182"/>
      <c r="B325" s="182"/>
      <c r="C325" s="182"/>
      <c r="D325" s="182"/>
      <c r="E325" s="182"/>
      <c r="F325" s="182"/>
      <c r="G325" s="182"/>
      <c r="H325" s="182"/>
      <c r="I325" s="182"/>
      <c r="J325" s="182"/>
      <c r="K325" s="182"/>
    </row>
    <row r="326" spans="1:11" x14ac:dyDescent="0.25">
      <c r="A326" s="182"/>
      <c r="B326" s="182"/>
      <c r="C326" s="182"/>
      <c r="D326" s="182"/>
      <c r="E326" s="182"/>
      <c r="F326" s="182"/>
      <c r="G326" s="182"/>
      <c r="H326" s="182"/>
      <c r="I326" s="182"/>
      <c r="J326" s="182"/>
      <c r="K326" s="182"/>
    </row>
    <row r="327" spans="1:11" x14ac:dyDescent="0.25">
      <c r="A327" s="182"/>
      <c r="B327" s="182"/>
      <c r="C327" s="182"/>
      <c r="D327" s="182"/>
      <c r="E327" s="182"/>
      <c r="F327" s="182"/>
      <c r="G327" s="182"/>
      <c r="H327" s="182"/>
      <c r="I327" s="182"/>
      <c r="J327" s="182"/>
      <c r="K327" s="182"/>
    </row>
    <row r="328" spans="1:11" x14ac:dyDescent="0.25">
      <c r="A328" s="182"/>
      <c r="B328" s="182"/>
      <c r="C328" s="182"/>
      <c r="D328" s="182"/>
      <c r="E328" s="182"/>
      <c r="F328" s="182"/>
      <c r="G328" s="182"/>
      <c r="H328" s="182"/>
      <c r="I328" s="182"/>
      <c r="J328" s="182"/>
      <c r="K328" s="182"/>
    </row>
    <row r="329" spans="1:11" x14ac:dyDescent="0.25">
      <c r="A329" s="182"/>
      <c r="B329" s="182"/>
      <c r="C329" s="182"/>
      <c r="D329" s="182"/>
      <c r="E329" s="182"/>
      <c r="F329" s="182"/>
      <c r="G329" s="182"/>
      <c r="H329" s="182"/>
      <c r="I329" s="182"/>
      <c r="J329" s="182"/>
      <c r="K329" s="182"/>
    </row>
    <row r="330" spans="1:11" x14ac:dyDescent="0.25">
      <c r="A330" s="182"/>
      <c r="B330" s="182"/>
      <c r="C330" s="182"/>
      <c r="D330" s="182"/>
      <c r="E330" s="182"/>
      <c r="F330" s="182"/>
      <c r="G330" s="182"/>
      <c r="H330" s="182"/>
      <c r="I330" s="182"/>
      <c r="J330" s="182"/>
      <c r="K330" s="182"/>
    </row>
    <row r="331" spans="1:11" x14ac:dyDescent="0.25">
      <c r="A331" s="182"/>
      <c r="B331" s="182"/>
      <c r="C331" s="182"/>
      <c r="D331" s="182"/>
      <c r="E331" s="182"/>
      <c r="F331" s="182"/>
      <c r="G331" s="182"/>
      <c r="H331" s="182"/>
      <c r="I331" s="182"/>
      <c r="J331" s="182"/>
      <c r="K331" s="182"/>
    </row>
    <row r="332" spans="1:11" x14ac:dyDescent="0.25">
      <c r="A332" s="182"/>
      <c r="B332" s="182"/>
      <c r="C332" s="182"/>
      <c r="D332" s="182"/>
      <c r="E332" s="182"/>
      <c r="F332" s="182"/>
      <c r="G332" s="182"/>
      <c r="H332" s="182"/>
      <c r="I332" s="182"/>
      <c r="J332" s="182"/>
      <c r="K332" s="182"/>
    </row>
    <row r="333" spans="1:11" x14ac:dyDescent="0.25">
      <c r="A333" s="182"/>
      <c r="B333" s="182"/>
      <c r="C333" s="182"/>
      <c r="D333" s="182"/>
      <c r="E333" s="182"/>
      <c r="F333" s="182"/>
      <c r="G333" s="182"/>
      <c r="H333" s="182"/>
      <c r="I333" s="182"/>
      <c r="J333" s="182"/>
      <c r="K333" s="182"/>
    </row>
    <row r="334" spans="1:11" x14ac:dyDescent="0.25">
      <c r="A334" s="182"/>
      <c r="B334" s="182"/>
      <c r="C334" s="182"/>
      <c r="D334" s="182"/>
      <c r="E334" s="182"/>
      <c r="F334" s="182"/>
      <c r="G334" s="182"/>
      <c r="H334" s="182"/>
      <c r="I334" s="182"/>
      <c r="J334" s="182"/>
      <c r="K334" s="182"/>
    </row>
    <row r="335" spans="1:11" x14ac:dyDescent="0.25">
      <c r="A335" s="182"/>
      <c r="B335" s="182"/>
      <c r="C335" s="182"/>
      <c r="D335" s="182"/>
      <c r="E335" s="182"/>
      <c r="F335" s="182"/>
      <c r="G335" s="182"/>
      <c r="H335" s="182"/>
      <c r="I335" s="182"/>
      <c r="J335" s="182"/>
      <c r="K335" s="182"/>
    </row>
    <row r="336" spans="1:11" x14ac:dyDescent="0.25">
      <c r="A336" s="182"/>
      <c r="B336" s="182"/>
      <c r="C336" s="182"/>
      <c r="D336" s="182"/>
      <c r="E336" s="182"/>
      <c r="F336" s="182"/>
      <c r="G336" s="182"/>
      <c r="H336" s="182"/>
      <c r="I336" s="182"/>
      <c r="J336" s="182"/>
      <c r="K336" s="182"/>
    </row>
    <row r="337" spans="1:11" x14ac:dyDescent="0.25">
      <c r="A337" s="182"/>
      <c r="B337" s="182"/>
      <c r="C337" s="182"/>
      <c r="D337" s="182"/>
      <c r="E337" s="182"/>
      <c r="F337" s="182"/>
      <c r="G337" s="182"/>
      <c r="H337" s="182"/>
      <c r="I337" s="182"/>
      <c r="J337" s="182"/>
      <c r="K337" s="182"/>
    </row>
    <row r="338" spans="1:11" x14ac:dyDescent="0.25">
      <c r="A338" s="182"/>
      <c r="B338" s="182"/>
      <c r="C338" s="182"/>
      <c r="D338" s="182"/>
      <c r="E338" s="182"/>
      <c r="F338" s="182"/>
      <c r="G338" s="182"/>
      <c r="H338" s="182"/>
      <c r="I338" s="182"/>
      <c r="J338" s="182"/>
      <c r="K338" s="182"/>
    </row>
    <row r="339" spans="1:11" x14ac:dyDescent="0.25">
      <c r="A339" s="182"/>
      <c r="B339" s="182"/>
      <c r="C339" s="182"/>
      <c r="D339" s="182"/>
      <c r="E339" s="182"/>
      <c r="F339" s="182"/>
      <c r="G339" s="182"/>
      <c r="H339" s="182"/>
      <c r="I339" s="182"/>
      <c r="J339" s="182"/>
      <c r="K339" s="182"/>
    </row>
    <row r="340" spans="1:11" x14ac:dyDescent="0.25">
      <c r="A340" s="182"/>
      <c r="B340" s="182"/>
      <c r="C340" s="182"/>
      <c r="D340" s="182"/>
      <c r="E340" s="182"/>
      <c r="F340" s="182"/>
      <c r="G340" s="182"/>
      <c r="H340" s="182"/>
      <c r="I340" s="182"/>
      <c r="J340" s="182"/>
      <c r="K340" s="182"/>
    </row>
    <row r="341" spans="1:11" x14ac:dyDescent="0.25">
      <c r="A341" s="182"/>
      <c r="B341" s="182"/>
      <c r="C341" s="182"/>
      <c r="D341" s="182"/>
      <c r="E341" s="182"/>
      <c r="F341" s="182"/>
      <c r="G341" s="182"/>
      <c r="H341" s="182"/>
      <c r="I341" s="182"/>
      <c r="J341" s="182"/>
      <c r="K341" s="182"/>
    </row>
    <row r="342" spans="1:11" x14ac:dyDescent="0.25">
      <c r="A342" s="182"/>
      <c r="B342" s="182"/>
      <c r="C342" s="182"/>
      <c r="D342" s="182"/>
      <c r="E342" s="182"/>
      <c r="F342" s="182"/>
      <c r="G342" s="182"/>
      <c r="H342" s="182"/>
      <c r="I342" s="182"/>
      <c r="J342" s="182"/>
      <c r="K342" s="182"/>
    </row>
    <row r="343" spans="1:11" x14ac:dyDescent="0.25">
      <c r="A343" s="182"/>
      <c r="B343" s="182"/>
      <c r="C343" s="182"/>
      <c r="D343" s="182"/>
      <c r="E343" s="182"/>
      <c r="F343" s="182"/>
      <c r="G343" s="182"/>
      <c r="H343" s="182"/>
      <c r="I343" s="182"/>
      <c r="J343" s="182"/>
      <c r="K343" s="182"/>
    </row>
    <row r="344" spans="1:11" x14ac:dyDescent="0.25">
      <c r="A344" s="182"/>
      <c r="B344" s="182"/>
      <c r="C344" s="182"/>
      <c r="D344" s="182"/>
      <c r="E344" s="182"/>
      <c r="F344" s="182"/>
      <c r="G344" s="182"/>
      <c r="H344" s="182"/>
      <c r="I344" s="182"/>
      <c r="J344" s="182"/>
      <c r="K344" s="182"/>
    </row>
    <row r="345" spans="1:11" x14ac:dyDescent="0.25">
      <c r="A345" s="182"/>
      <c r="B345" s="182"/>
      <c r="C345" s="182"/>
      <c r="D345" s="182"/>
      <c r="E345" s="182"/>
      <c r="F345" s="182"/>
      <c r="G345" s="182"/>
      <c r="H345" s="182"/>
      <c r="I345" s="182"/>
      <c r="J345" s="182"/>
      <c r="K345" s="182"/>
    </row>
    <row r="346" spans="1:11" x14ac:dyDescent="0.25">
      <c r="A346" s="182"/>
      <c r="B346" s="182"/>
      <c r="C346" s="182"/>
      <c r="D346" s="182"/>
      <c r="E346" s="182"/>
      <c r="F346" s="182"/>
      <c r="G346" s="182"/>
      <c r="H346" s="182"/>
      <c r="I346" s="182"/>
      <c r="J346" s="182"/>
      <c r="K346" s="182"/>
    </row>
    <row r="347" spans="1:11" x14ac:dyDescent="0.25">
      <c r="A347" s="182"/>
      <c r="B347" s="182"/>
      <c r="C347" s="182"/>
      <c r="D347" s="182"/>
      <c r="E347" s="182"/>
      <c r="F347" s="182"/>
      <c r="G347" s="182"/>
      <c r="H347" s="182"/>
      <c r="I347" s="182"/>
      <c r="J347" s="182"/>
      <c r="K347" s="182"/>
    </row>
    <row r="348" spans="1:11" x14ac:dyDescent="0.25">
      <c r="A348" s="182"/>
      <c r="B348" s="182"/>
      <c r="C348" s="182"/>
      <c r="D348" s="182"/>
      <c r="E348" s="182"/>
      <c r="F348" s="182"/>
      <c r="G348" s="182"/>
      <c r="H348" s="182"/>
      <c r="I348" s="182"/>
      <c r="J348" s="182"/>
      <c r="K348" s="182"/>
    </row>
    <row r="349" spans="1:11" x14ac:dyDescent="0.25">
      <c r="A349" s="182"/>
      <c r="B349" s="182"/>
      <c r="C349" s="182"/>
      <c r="D349" s="182"/>
      <c r="E349" s="182"/>
      <c r="F349" s="182"/>
      <c r="G349" s="182"/>
      <c r="H349" s="182"/>
      <c r="I349" s="182"/>
      <c r="J349" s="182"/>
      <c r="K349" s="182"/>
    </row>
    <row r="350" spans="1:11" x14ac:dyDescent="0.25">
      <c r="A350" s="182"/>
      <c r="B350" s="182"/>
      <c r="C350" s="182"/>
      <c r="D350" s="182"/>
      <c r="E350" s="182"/>
      <c r="F350" s="182"/>
      <c r="G350" s="182"/>
      <c r="H350" s="182"/>
      <c r="I350" s="182"/>
      <c r="J350" s="182"/>
      <c r="K350" s="182"/>
    </row>
    <row r="351" spans="1:11" x14ac:dyDescent="0.25">
      <c r="A351" s="182"/>
      <c r="B351" s="182"/>
      <c r="C351" s="182"/>
      <c r="D351" s="182"/>
      <c r="E351" s="182"/>
      <c r="F351" s="182"/>
      <c r="G351" s="182"/>
      <c r="H351" s="182"/>
      <c r="I351" s="182"/>
      <c r="J351" s="182"/>
      <c r="K351" s="182"/>
    </row>
    <row r="352" spans="1:11" x14ac:dyDescent="0.25">
      <c r="A352" s="182"/>
      <c r="B352" s="182"/>
      <c r="C352" s="182"/>
      <c r="D352" s="182"/>
      <c r="E352" s="182"/>
      <c r="F352" s="182"/>
      <c r="G352" s="182"/>
      <c r="H352" s="182"/>
      <c r="I352" s="182"/>
      <c r="J352" s="182"/>
      <c r="K352" s="182"/>
    </row>
    <row r="353" spans="1:11" x14ac:dyDescent="0.25">
      <c r="A353" s="182"/>
      <c r="B353" s="182"/>
      <c r="C353" s="182"/>
      <c r="D353" s="182"/>
      <c r="E353" s="182"/>
      <c r="F353" s="182"/>
      <c r="G353" s="182"/>
      <c r="H353" s="182"/>
      <c r="I353" s="182"/>
      <c r="J353" s="182"/>
      <c r="K353" s="182"/>
    </row>
    <row r="354" spans="1:11" x14ac:dyDescent="0.25">
      <c r="A354" s="182"/>
      <c r="B354" s="182"/>
      <c r="C354" s="182"/>
      <c r="D354" s="182"/>
      <c r="E354" s="182"/>
      <c r="F354" s="182"/>
      <c r="G354" s="182"/>
      <c r="H354" s="182"/>
      <c r="I354" s="182"/>
      <c r="J354" s="182"/>
      <c r="K354" s="182"/>
    </row>
    <row r="355" spans="1:11" x14ac:dyDescent="0.25">
      <c r="A355" s="182"/>
      <c r="B355" s="182"/>
      <c r="C355" s="182"/>
      <c r="D355" s="182"/>
      <c r="E355" s="182"/>
      <c r="F355" s="182"/>
      <c r="G355" s="182"/>
      <c r="H355" s="182"/>
      <c r="I355" s="182"/>
      <c r="J355" s="182"/>
      <c r="K355" s="182"/>
    </row>
    <row r="356" spans="1:11" x14ac:dyDescent="0.25">
      <c r="A356" s="182"/>
      <c r="B356" s="182"/>
      <c r="C356" s="182"/>
      <c r="D356" s="182"/>
      <c r="E356" s="182"/>
      <c r="F356" s="182"/>
      <c r="G356" s="182"/>
      <c r="H356" s="182"/>
      <c r="I356" s="182"/>
      <c r="J356" s="182"/>
      <c r="K356" s="182"/>
    </row>
    <row r="357" spans="1:11" x14ac:dyDescent="0.25">
      <c r="A357" s="182"/>
      <c r="B357" s="182"/>
      <c r="C357" s="182"/>
      <c r="D357" s="182"/>
      <c r="E357" s="182"/>
      <c r="F357" s="182"/>
      <c r="G357" s="182"/>
      <c r="H357" s="182"/>
      <c r="I357" s="182"/>
      <c r="J357" s="182"/>
      <c r="K357" s="182"/>
    </row>
    <row r="358" spans="1:11" x14ac:dyDescent="0.25">
      <c r="A358" s="182"/>
      <c r="B358" s="182"/>
      <c r="C358" s="182"/>
      <c r="D358" s="182"/>
      <c r="E358" s="182"/>
      <c r="F358" s="182"/>
      <c r="G358" s="182"/>
      <c r="H358" s="182"/>
      <c r="I358" s="182"/>
      <c r="J358" s="182"/>
      <c r="K358" s="182"/>
    </row>
    <row r="359" spans="1:11" x14ac:dyDescent="0.25">
      <c r="A359" s="182"/>
      <c r="B359" s="182"/>
      <c r="C359" s="182"/>
      <c r="D359" s="182"/>
      <c r="E359" s="182"/>
      <c r="F359" s="182"/>
      <c r="G359" s="182"/>
      <c r="H359" s="182"/>
      <c r="I359" s="182"/>
      <c r="J359" s="182"/>
      <c r="K359" s="182"/>
    </row>
    <row r="360" spans="1:11" x14ac:dyDescent="0.25">
      <c r="A360" s="182"/>
      <c r="B360" s="182"/>
      <c r="C360" s="182"/>
      <c r="D360" s="182"/>
      <c r="E360" s="182"/>
      <c r="F360" s="182"/>
      <c r="G360" s="182"/>
      <c r="H360" s="182"/>
      <c r="I360" s="182"/>
      <c r="J360" s="182"/>
      <c r="K360" s="182"/>
    </row>
    <row r="361" spans="1:11" x14ac:dyDescent="0.25">
      <c r="A361" s="182"/>
      <c r="B361" s="182"/>
      <c r="C361" s="182"/>
      <c r="D361" s="182"/>
      <c r="E361" s="182"/>
      <c r="F361" s="182"/>
      <c r="G361" s="182"/>
      <c r="H361" s="182"/>
      <c r="I361" s="182"/>
      <c r="J361" s="182"/>
      <c r="K361" s="182"/>
    </row>
    <row r="362" spans="1:11" x14ac:dyDescent="0.25">
      <c r="A362" s="182"/>
      <c r="B362" s="182"/>
      <c r="C362" s="182"/>
      <c r="D362" s="182"/>
      <c r="E362" s="182"/>
      <c r="F362" s="182"/>
      <c r="G362" s="182"/>
      <c r="H362" s="182"/>
      <c r="I362" s="182"/>
      <c r="J362" s="182"/>
      <c r="K362" s="182"/>
    </row>
    <row r="363" spans="1:11" x14ac:dyDescent="0.25">
      <c r="A363" s="182"/>
      <c r="B363" s="182"/>
      <c r="C363" s="182"/>
      <c r="D363" s="182"/>
      <c r="E363" s="182"/>
      <c r="F363" s="182"/>
      <c r="G363" s="182"/>
      <c r="H363" s="182"/>
      <c r="I363" s="182"/>
      <c r="J363" s="182"/>
      <c r="K363" s="182"/>
    </row>
    <row r="364" spans="1:11" x14ac:dyDescent="0.25">
      <c r="A364" s="182"/>
      <c r="B364" s="182"/>
      <c r="C364" s="182"/>
      <c r="D364" s="182"/>
      <c r="E364" s="182"/>
      <c r="F364" s="182"/>
      <c r="G364" s="182"/>
      <c r="H364" s="182"/>
      <c r="I364" s="182"/>
      <c r="J364" s="182"/>
      <c r="K364" s="182"/>
    </row>
    <row r="365" spans="1:11" x14ac:dyDescent="0.25">
      <c r="A365" s="182"/>
      <c r="B365" s="182"/>
      <c r="C365" s="182"/>
      <c r="D365" s="182"/>
      <c r="E365" s="182"/>
      <c r="F365" s="182"/>
      <c r="G365" s="182"/>
      <c r="H365" s="182"/>
      <c r="I365" s="182"/>
      <c r="J365" s="182"/>
      <c r="K365" s="182"/>
    </row>
    <row r="366" spans="1:11" x14ac:dyDescent="0.25">
      <c r="A366" s="182"/>
      <c r="B366" s="182"/>
      <c r="C366" s="182"/>
      <c r="D366" s="182"/>
      <c r="E366" s="182"/>
      <c r="F366" s="182"/>
      <c r="G366" s="182"/>
      <c r="H366" s="182"/>
      <c r="I366" s="182"/>
      <c r="J366" s="182"/>
      <c r="K366" s="182"/>
    </row>
    <row r="367" spans="1:11" x14ac:dyDescent="0.25">
      <c r="A367" s="182"/>
      <c r="B367" s="182"/>
      <c r="C367" s="182"/>
      <c r="D367" s="182"/>
      <c r="E367" s="182"/>
      <c r="F367" s="182"/>
      <c r="G367" s="182"/>
      <c r="H367" s="182"/>
      <c r="I367" s="182"/>
      <c r="J367" s="182"/>
      <c r="K367" s="182"/>
    </row>
    <row r="368" spans="1:11" x14ac:dyDescent="0.25">
      <c r="A368" s="182"/>
      <c r="B368" s="182"/>
      <c r="C368" s="182"/>
      <c r="D368" s="182"/>
      <c r="E368" s="182"/>
      <c r="F368" s="182"/>
      <c r="G368" s="182"/>
      <c r="H368" s="182"/>
      <c r="I368" s="182"/>
      <c r="J368" s="182"/>
      <c r="K368" s="182"/>
    </row>
    <row r="369" spans="1:11" x14ac:dyDescent="0.25">
      <c r="A369" s="182"/>
      <c r="B369" s="182"/>
      <c r="C369" s="182"/>
      <c r="D369" s="182"/>
      <c r="E369" s="182"/>
      <c r="F369" s="182"/>
      <c r="G369" s="182"/>
      <c r="H369" s="182"/>
      <c r="I369" s="182"/>
      <c r="J369" s="182"/>
      <c r="K369" s="182"/>
    </row>
    <row r="370" spans="1:11" x14ac:dyDescent="0.25">
      <c r="A370" s="182"/>
      <c r="B370" s="182"/>
      <c r="C370" s="182"/>
      <c r="D370" s="182"/>
      <c r="E370" s="182"/>
      <c r="F370" s="182"/>
      <c r="G370" s="182"/>
      <c r="H370" s="182"/>
      <c r="I370" s="182"/>
      <c r="J370" s="182"/>
      <c r="K370" s="182"/>
    </row>
    <row r="371" spans="1:11" x14ac:dyDescent="0.25">
      <c r="A371" s="182"/>
      <c r="B371" s="182"/>
      <c r="C371" s="182"/>
      <c r="D371" s="182"/>
      <c r="E371" s="182"/>
      <c r="F371" s="182"/>
      <c r="G371" s="182"/>
      <c r="H371" s="182"/>
      <c r="I371" s="182"/>
      <c r="J371" s="182"/>
      <c r="K371" s="182"/>
    </row>
    <row r="372" spans="1:11" x14ac:dyDescent="0.25">
      <c r="A372" s="182"/>
      <c r="B372" s="182"/>
      <c r="C372" s="182"/>
      <c r="D372" s="182"/>
      <c r="E372" s="182"/>
      <c r="F372" s="182"/>
      <c r="G372" s="182"/>
      <c r="H372" s="182"/>
      <c r="I372" s="182"/>
      <c r="J372" s="182"/>
      <c r="K372" s="182"/>
    </row>
    <row r="373" spans="1:11" x14ac:dyDescent="0.25">
      <c r="A373" s="182"/>
      <c r="B373" s="182"/>
      <c r="C373" s="182"/>
      <c r="D373" s="182"/>
      <c r="E373" s="182"/>
      <c r="F373" s="182"/>
      <c r="G373" s="182"/>
      <c r="H373" s="182"/>
      <c r="I373" s="182"/>
      <c r="J373" s="182"/>
      <c r="K373" s="182"/>
    </row>
    <row r="374" spans="1:11" x14ac:dyDescent="0.25">
      <c r="A374" s="182"/>
      <c r="B374" s="182"/>
      <c r="C374" s="182"/>
      <c r="D374" s="182"/>
      <c r="E374" s="182"/>
      <c r="F374" s="182"/>
      <c r="G374" s="182"/>
      <c r="H374" s="182"/>
      <c r="I374" s="182"/>
      <c r="J374" s="182"/>
      <c r="K374" s="182"/>
    </row>
    <row r="375" spans="1:11" x14ac:dyDescent="0.25">
      <c r="A375" s="182"/>
      <c r="B375" s="182"/>
      <c r="C375" s="182"/>
      <c r="D375" s="182"/>
      <c r="E375" s="182"/>
      <c r="F375" s="182"/>
      <c r="G375" s="182"/>
      <c r="H375" s="182"/>
      <c r="I375" s="182"/>
      <c r="J375" s="182"/>
      <c r="K375" s="182"/>
    </row>
    <row r="376" spans="1:11" x14ac:dyDescent="0.25">
      <c r="A376" s="182"/>
      <c r="B376" s="182"/>
      <c r="C376" s="182"/>
      <c r="D376" s="182"/>
      <c r="E376" s="182"/>
      <c r="F376" s="182"/>
      <c r="G376" s="182"/>
      <c r="H376" s="182"/>
      <c r="I376" s="182"/>
      <c r="J376" s="182"/>
      <c r="K376" s="182"/>
    </row>
    <row r="377" spans="1:11" x14ac:dyDescent="0.25">
      <c r="A377" s="182"/>
      <c r="B377" s="182"/>
      <c r="C377" s="182"/>
      <c r="D377" s="182"/>
      <c r="E377" s="182"/>
      <c r="F377" s="182"/>
      <c r="G377" s="182"/>
      <c r="H377" s="182"/>
      <c r="I377" s="182"/>
      <c r="J377" s="182"/>
      <c r="K377" s="182"/>
    </row>
    <row r="378" spans="1:11" x14ac:dyDescent="0.25">
      <c r="A378" s="182"/>
      <c r="B378" s="182"/>
      <c r="C378" s="182"/>
      <c r="D378" s="182"/>
      <c r="E378" s="182"/>
      <c r="F378" s="182"/>
      <c r="G378" s="182"/>
      <c r="H378" s="182"/>
      <c r="I378" s="182"/>
      <c r="J378" s="182"/>
      <c r="K378" s="182"/>
    </row>
    <row r="379" spans="1:11" x14ac:dyDescent="0.25">
      <c r="A379" s="182"/>
      <c r="B379" s="182"/>
      <c r="C379" s="182"/>
      <c r="D379" s="182"/>
      <c r="E379" s="182"/>
      <c r="F379" s="182"/>
      <c r="G379" s="182"/>
      <c r="H379" s="182"/>
      <c r="I379" s="182"/>
      <c r="J379" s="182"/>
      <c r="K379" s="182"/>
    </row>
    <row r="380" spans="1:11" x14ac:dyDescent="0.25">
      <c r="A380" s="182"/>
      <c r="B380" s="182"/>
      <c r="C380" s="182"/>
      <c r="D380" s="182"/>
      <c r="E380" s="182"/>
      <c r="F380" s="182"/>
      <c r="G380" s="182"/>
      <c r="H380" s="182"/>
      <c r="I380" s="182"/>
      <c r="J380" s="182"/>
      <c r="K380" s="182"/>
    </row>
    <row r="381" spans="1:11" x14ac:dyDescent="0.25">
      <c r="A381" s="182"/>
      <c r="B381" s="182"/>
      <c r="C381" s="182"/>
      <c r="D381" s="182"/>
      <c r="E381" s="182"/>
      <c r="F381" s="182"/>
      <c r="G381" s="182"/>
      <c r="H381" s="182"/>
      <c r="I381" s="182"/>
      <c r="J381" s="182"/>
      <c r="K381" s="182"/>
    </row>
    <row r="382" spans="1:11" x14ac:dyDescent="0.25">
      <c r="A382" s="182"/>
      <c r="B382" s="182"/>
      <c r="C382" s="182"/>
      <c r="D382" s="182"/>
      <c r="E382" s="182"/>
      <c r="F382" s="182"/>
      <c r="G382" s="182"/>
      <c r="H382" s="182"/>
      <c r="I382" s="182"/>
      <c r="J382" s="182"/>
      <c r="K382" s="182"/>
    </row>
    <row r="383" spans="1:11" x14ac:dyDescent="0.25">
      <c r="A383" s="182"/>
      <c r="B383" s="182"/>
      <c r="C383" s="182"/>
      <c r="D383" s="182"/>
      <c r="E383" s="182"/>
      <c r="F383" s="182"/>
      <c r="G383" s="182"/>
      <c r="H383" s="182"/>
      <c r="I383" s="182"/>
      <c r="J383" s="182"/>
      <c r="K383" s="182"/>
    </row>
    <row r="384" spans="1:11" x14ac:dyDescent="0.25">
      <c r="A384" s="182"/>
      <c r="B384" s="182"/>
      <c r="C384" s="182"/>
      <c r="D384" s="182"/>
      <c r="E384" s="182"/>
      <c r="F384" s="182"/>
      <c r="G384" s="182"/>
      <c r="H384" s="182"/>
      <c r="I384" s="182"/>
      <c r="J384" s="182"/>
      <c r="K384" s="182"/>
    </row>
    <row r="385" spans="1:11" x14ac:dyDescent="0.25">
      <c r="A385" s="182"/>
      <c r="B385" s="182"/>
      <c r="C385" s="182"/>
      <c r="D385" s="182"/>
      <c r="E385" s="182"/>
      <c r="F385" s="182"/>
      <c r="G385" s="182"/>
      <c r="H385" s="182"/>
      <c r="I385" s="182"/>
      <c r="J385" s="182"/>
      <c r="K385" s="182"/>
    </row>
    <row r="386" spans="1:11" x14ac:dyDescent="0.25">
      <c r="A386" s="182"/>
      <c r="B386" s="182"/>
      <c r="C386" s="182"/>
      <c r="D386" s="182"/>
      <c r="E386" s="182"/>
      <c r="F386" s="182"/>
      <c r="G386" s="182"/>
      <c r="H386" s="182"/>
      <c r="I386" s="182"/>
      <c r="J386" s="182"/>
      <c r="K386" s="182"/>
    </row>
    <row r="387" spans="1:11" x14ac:dyDescent="0.25">
      <c r="A387" s="182"/>
      <c r="B387" s="182"/>
      <c r="C387" s="182"/>
      <c r="D387" s="182"/>
      <c r="E387" s="182"/>
      <c r="F387" s="182"/>
      <c r="G387" s="182"/>
      <c r="H387" s="182"/>
      <c r="I387" s="182"/>
      <c r="J387" s="182"/>
      <c r="K387" s="182"/>
    </row>
    <row r="388" spans="1:11" x14ac:dyDescent="0.25">
      <c r="A388" s="182"/>
      <c r="B388" s="182"/>
      <c r="C388" s="182"/>
      <c r="D388" s="182"/>
      <c r="E388" s="182"/>
      <c r="F388" s="182"/>
      <c r="G388" s="182"/>
      <c r="H388" s="182"/>
      <c r="I388" s="182"/>
      <c r="J388" s="182"/>
      <c r="K388" s="182"/>
    </row>
    <row r="389" spans="1:11" x14ac:dyDescent="0.25">
      <c r="A389" s="182"/>
      <c r="B389" s="182"/>
      <c r="C389" s="182"/>
      <c r="D389" s="182"/>
      <c r="E389" s="182"/>
      <c r="F389" s="182"/>
      <c r="G389" s="182"/>
      <c r="H389" s="182"/>
      <c r="I389" s="182"/>
      <c r="J389" s="182"/>
      <c r="K389" s="182"/>
    </row>
    <row r="390" spans="1:11" x14ac:dyDescent="0.25">
      <c r="A390" s="182"/>
      <c r="B390" s="182"/>
      <c r="C390" s="182"/>
      <c r="D390" s="182"/>
      <c r="E390" s="182"/>
      <c r="F390" s="182"/>
      <c r="G390" s="182"/>
      <c r="H390" s="182"/>
      <c r="I390" s="182"/>
      <c r="J390" s="182"/>
      <c r="K390" s="182"/>
    </row>
    <row r="391" spans="1:11" x14ac:dyDescent="0.25">
      <c r="A391" s="182"/>
      <c r="B391" s="182"/>
      <c r="C391" s="182"/>
      <c r="D391" s="182"/>
      <c r="E391" s="182"/>
      <c r="F391" s="182"/>
      <c r="G391" s="182"/>
      <c r="H391" s="182"/>
      <c r="I391" s="182"/>
      <c r="J391" s="182"/>
      <c r="K391" s="182"/>
    </row>
    <row r="392" spans="1:11" x14ac:dyDescent="0.25">
      <c r="A392" s="182"/>
      <c r="B392" s="182"/>
      <c r="C392" s="182"/>
      <c r="D392" s="182"/>
      <c r="E392" s="182"/>
      <c r="F392" s="182"/>
      <c r="G392" s="182"/>
      <c r="H392" s="182"/>
      <c r="I392" s="182"/>
      <c r="J392" s="182"/>
      <c r="K392" s="182"/>
    </row>
    <row r="393" spans="1:11" x14ac:dyDescent="0.25">
      <c r="A393" s="182"/>
      <c r="B393" s="182"/>
      <c r="C393" s="182"/>
      <c r="D393" s="182"/>
      <c r="E393" s="182"/>
      <c r="F393" s="182"/>
      <c r="G393" s="182"/>
      <c r="H393" s="182"/>
      <c r="I393" s="182"/>
      <c r="J393" s="182"/>
      <c r="K393" s="182"/>
    </row>
    <row r="394" spans="1:11" x14ac:dyDescent="0.25">
      <c r="A394" s="182"/>
      <c r="B394" s="182"/>
      <c r="C394" s="182"/>
      <c r="D394" s="182"/>
      <c r="E394" s="182"/>
      <c r="F394" s="182"/>
      <c r="G394" s="182"/>
      <c r="H394" s="182"/>
      <c r="I394" s="182"/>
      <c r="J394" s="182"/>
      <c r="K394" s="182"/>
    </row>
    <row r="395" spans="1:11" x14ac:dyDescent="0.25">
      <c r="A395" s="182"/>
      <c r="B395" s="182"/>
      <c r="C395" s="182"/>
      <c r="D395" s="182"/>
      <c r="E395" s="182"/>
      <c r="F395" s="182"/>
      <c r="G395" s="182"/>
      <c r="H395" s="182"/>
      <c r="I395" s="182"/>
      <c r="J395" s="182"/>
      <c r="K395" s="182"/>
    </row>
    <row r="396" spans="1:11" x14ac:dyDescent="0.25">
      <c r="A396" s="182"/>
      <c r="B396" s="182"/>
      <c r="C396" s="182"/>
      <c r="D396" s="182"/>
      <c r="E396" s="182"/>
      <c r="F396" s="182"/>
      <c r="G396" s="182"/>
      <c r="H396" s="182"/>
      <c r="I396" s="182"/>
      <c r="J396" s="182"/>
      <c r="K396" s="182"/>
    </row>
    <row r="397" spans="1:11" x14ac:dyDescent="0.25">
      <c r="A397" s="182"/>
      <c r="B397" s="182"/>
      <c r="C397" s="182"/>
      <c r="D397" s="182"/>
      <c r="E397" s="182"/>
      <c r="F397" s="182"/>
      <c r="G397" s="182"/>
      <c r="H397" s="182"/>
      <c r="I397" s="182"/>
      <c r="J397" s="182"/>
      <c r="K397" s="182"/>
    </row>
    <row r="398" spans="1:11" x14ac:dyDescent="0.25">
      <c r="A398" s="182"/>
      <c r="B398" s="182"/>
      <c r="C398" s="182"/>
      <c r="D398" s="182"/>
      <c r="E398" s="182"/>
      <c r="F398" s="182"/>
      <c r="G398" s="182"/>
      <c r="H398" s="182"/>
      <c r="I398" s="182"/>
      <c r="J398" s="182"/>
      <c r="K398" s="182"/>
    </row>
    <row r="399" spans="1:11" x14ac:dyDescent="0.25">
      <c r="A399" s="182"/>
      <c r="B399" s="182"/>
      <c r="C399" s="182"/>
      <c r="D399" s="182"/>
      <c r="E399" s="182"/>
      <c r="F399" s="182"/>
      <c r="G399" s="182"/>
      <c r="H399" s="182"/>
      <c r="I399" s="182"/>
      <c r="J399" s="182"/>
      <c r="K399" s="182"/>
    </row>
    <row r="400" spans="1:11" x14ac:dyDescent="0.25">
      <c r="A400" s="182"/>
      <c r="B400" s="182"/>
      <c r="C400" s="182"/>
      <c r="D400" s="182"/>
      <c r="E400" s="182"/>
      <c r="F400" s="182"/>
      <c r="G400" s="182"/>
      <c r="H400" s="182"/>
      <c r="I400" s="182"/>
      <c r="J400" s="182"/>
      <c r="K400" s="182"/>
    </row>
    <row r="401" spans="1:11" x14ac:dyDescent="0.25">
      <c r="A401" s="182"/>
      <c r="B401" s="182"/>
      <c r="C401" s="182"/>
      <c r="D401" s="182"/>
      <c r="E401" s="182"/>
      <c r="F401" s="182"/>
      <c r="G401" s="182"/>
      <c r="H401" s="182"/>
      <c r="I401" s="182"/>
      <c r="J401" s="182"/>
      <c r="K401" s="182"/>
    </row>
    <row r="402" spans="1:11" x14ac:dyDescent="0.25">
      <c r="A402" s="182"/>
      <c r="B402" s="182"/>
      <c r="C402" s="182"/>
      <c r="D402" s="182"/>
      <c r="E402" s="182"/>
      <c r="F402" s="182"/>
      <c r="G402" s="182"/>
      <c r="H402" s="182"/>
      <c r="I402" s="182"/>
      <c r="J402" s="182"/>
      <c r="K402" s="182"/>
    </row>
    <row r="403" spans="1:11" x14ac:dyDescent="0.25">
      <c r="A403" s="182"/>
      <c r="B403" s="182"/>
      <c r="C403" s="182"/>
      <c r="D403" s="182"/>
      <c r="E403" s="182"/>
      <c r="F403" s="182"/>
      <c r="G403" s="182"/>
      <c r="H403" s="182"/>
      <c r="I403" s="182"/>
      <c r="J403" s="182"/>
      <c r="K403" s="182"/>
    </row>
    <row r="404" spans="1:11" x14ac:dyDescent="0.25">
      <c r="A404" s="182"/>
      <c r="B404" s="182"/>
      <c r="C404" s="182"/>
      <c r="D404" s="182"/>
      <c r="E404" s="182"/>
      <c r="F404" s="182"/>
      <c r="G404" s="182"/>
      <c r="H404" s="182"/>
      <c r="I404" s="182"/>
      <c r="J404" s="182"/>
      <c r="K404" s="182"/>
    </row>
    <row r="405" spans="1:11" x14ac:dyDescent="0.25">
      <c r="A405" s="182"/>
      <c r="B405" s="182"/>
      <c r="C405" s="182"/>
      <c r="D405" s="182"/>
      <c r="E405" s="182"/>
      <c r="F405" s="182"/>
      <c r="G405" s="182"/>
      <c r="H405" s="182"/>
      <c r="I405" s="182"/>
      <c r="J405" s="182"/>
      <c r="K405" s="182"/>
    </row>
    <row r="406" spans="1:11" x14ac:dyDescent="0.25">
      <c r="A406" s="182"/>
      <c r="B406" s="182"/>
      <c r="C406" s="182"/>
      <c r="D406" s="182"/>
      <c r="E406" s="182"/>
      <c r="F406" s="182"/>
      <c r="G406" s="182"/>
      <c r="H406" s="182"/>
      <c r="I406" s="182"/>
      <c r="J406" s="182"/>
      <c r="K406" s="182"/>
    </row>
    <row r="407" spans="1:11" x14ac:dyDescent="0.25">
      <c r="A407" s="182"/>
      <c r="B407" s="182"/>
      <c r="C407" s="182"/>
      <c r="D407" s="182"/>
      <c r="E407" s="182"/>
      <c r="F407" s="182"/>
      <c r="G407" s="182"/>
      <c r="H407" s="182"/>
      <c r="I407" s="182"/>
      <c r="J407" s="182"/>
      <c r="K407" s="182"/>
    </row>
    <row r="408" spans="1:11" x14ac:dyDescent="0.25">
      <c r="A408" s="182"/>
      <c r="B408" s="182"/>
      <c r="C408" s="182"/>
      <c r="D408" s="182"/>
      <c r="E408" s="182"/>
      <c r="F408" s="182"/>
      <c r="G408" s="182"/>
      <c r="H408" s="182"/>
      <c r="I408" s="182"/>
      <c r="J408" s="182"/>
      <c r="K408" s="182"/>
    </row>
    <row r="409" spans="1:11" x14ac:dyDescent="0.25">
      <c r="A409" s="182"/>
      <c r="B409" s="182"/>
      <c r="C409" s="182"/>
      <c r="D409" s="182"/>
      <c r="E409" s="182"/>
      <c r="F409" s="182"/>
      <c r="G409" s="182"/>
      <c r="H409" s="182"/>
      <c r="I409" s="182"/>
      <c r="J409" s="182"/>
      <c r="K409" s="182"/>
    </row>
    <row r="410" spans="1:11" x14ac:dyDescent="0.25">
      <c r="A410" s="182"/>
      <c r="B410" s="182"/>
      <c r="C410" s="182"/>
      <c r="D410" s="182"/>
      <c r="E410" s="182"/>
      <c r="F410" s="182"/>
      <c r="G410" s="182"/>
      <c r="H410" s="182"/>
      <c r="I410" s="182"/>
      <c r="J410" s="182"/>
      <c r="K410" s="182"/>
    </row>
    <row r="411" spans="1:11" x14ac:dyDescent="0.25">
      <c r="A411" s="182"/>
      <c r="B411" s="182"/>
      <c r="C411" s="182"/>
      <c r="D411" s="182"/>
      <c r="E411" s="182"/>
      <c r="F411" s="182"/>
      <c r="G411" s="182"/>
      <c r="H411" s="182"/>
      <c r="I411" s="182"/>
      <c r="J411" s="182"/>
      <c r="K411" s="182"/>
    </row>
    <row r="412" spans="1:11" x14ac:dyDescent="0.25">
      <c r="A412" s="182"/>
      <c r="B412" s="182"/>
      <c r="C412" s="182"/>
      <c r="D412" s="182"/>
      <c r="E412" s="182"/>
      <c r="F412" s="182"/>
      <c r="G412" s="182"/>
      <c r="H412" s="182"/>
      <c r="I412" s="182"/>
      <c r="J412" s="182"/>
      <c r="K412" s="182"/>
    </row>
    <row r="413" spans="1:11" x14ac:dyDescent="0.25">
      <c r="A413" s="182"/>
      <c r="B413" s="182"/>
      <c r="C413" s="182"/>
      <c r="D413" s="182"/>
      <c r="E413" s="182"/>
      <c r="F413" s="182"/>
      <c r="G413" s="182"/>
      <c r="H413" s="182"/>
      <c r="I413" s="182"/>
      <c r="J413" s="182"/>
      <c r="K413" s="182"/>
    </row>
    <row r="414" spans="1:11" x14ac:dyDescent="0.25">
      <c r="A414" s="182"/>
      <c r="B414" s="182"/>
      <c r="C414" s="182"/>
      <c r="D414" s="182"/>
      <c r="E414" s="182"/>
      <c r="F414" s="182"/>
      <c r="G414" s="182"/>
      <c r="H414" s="182"/>
      <c r="I414" s="182"/>
      <c r="J414" s="182"/>
      <c r="K414" s="182"/>
    </row>
    <row r="415" spans="1:11" x14ac:dyDescent="0.25">
      <c r="A415" s="182"/>
      <c r="B415" s="182"/>
      <c r="C415" s="182"/>
      <c r="D415" s="182"/>
      <c r="E415" s="182"/>
      <c r="F415" s="182"/>
      <c r="G415" s="182"/>
      <c r="H415" s="182"/>
      <c r="I415" s="182"/>
      <c r="J415" s="182"/>
      <c r="K415" s="182"/>
    </row>
    <row r="416" spans="1:11" x14ac:dyDescent="0.25">
      <c r="A416" s="182"/>
      <c r="B416" s="182"/>
      <c r="C416" s="182"/>
      <c r="D416" s="182"/>
      <c r="E416" s="182"/>
      <c r="F416" s="182"/>
      <c r="G416" s="182"/>
      <c r="H416" s="182"/>
      <c r="I416" s="182"/>
      <c r="J416" s="182"/>
      <c r="K416" s="182"/>
    </row>
    <row r="417" spans="1:11" x14ac:dyDescent="0.25">
      <c r="A417" s="182"/>
      <c r="B417" s="182"/>
      <c r="C417" s="182"/>
      <c r="D417" s="182"/>
      <c r="E417" s="182"/>
      <c r="F417" s="182"/>
      <c r="G417" s="182"/>
      <c r="H417" s="182"/>
      <c r="I417" s="182"/>
      <c r="J417" s="182"/>
      <c r="K417" s="182"/>
    </row>
    <row r="418" spans="1:11" x14ac:dyDescent="0.25">
      <c r="A418" s="182"/>
      <c r="B418" s="182"/>
      <c r="C418" s="182"/>
      <c r="D418" s="182"/>
      <c r="E418" s="182"/>
      <c r="F418" s="182"/>
      <c r="G418" s="182"/>
      <c r="H418" s="182"/>
      <c r="I418" s="182"/>
      <c r="J418" s="182"/>
      <c r="K418" s="182"/>
    </row>
    <row r="419" spans="1:11" x14ac:dyDescent="0.25">
      <c r="A419" s="182"/>
      <c r="B419" s="182"/>
      <c r="C419" s="182"/>
      <c r="D419" s="182"/>
      <c r="E419" s="182"/>
      <c r="F419" s="182"/>
      <c r="G419" s="182"/>
      <c r="H419" s="182"/>
      <c r="I419" s="182"/>
      <c r="J419" s="182"/>
      <c r="K419" s="182"/>
    </row>
    <row r="420" spans="1:11" x14ac:dyDescent="0.25">
      <c r="A420" s="182"/>
      <c r="B420" s="182"/>
      <c r="C420" s="182"/>
      <c r="D420" s="182"/>
      <c r="E420" s="182"/>
      <c r="F420" s="182"/>
      <c r="G420" s="182"/>
      <c r="H420" s="182"/>
      <c r="I420" s="182"/>
      <c r="J420" s="182"/>
      <c r="K420" s="182"/>
    </row>
    <row r="421" spans="1:11" x14ac:dyDescent="0.25">
      <c r="A421" s="182"/>
      <c r="B421" s="182"/>
      <c r="C421" s="182"/>
      <c r="D421" s="182"/>
      <c r="E421" s="182"/>
      <c r="F421" s="182"/>
      <c r="G421" s="182"/>
      <c r="H421" s="182"/>
      <c r="I421" s="182"/>
      <c r="J421" s="182"/>
      <c r="K421" s="182"/>
    </row>
    <row r="422" spans="1:11" x14ac:dyDescent="0.25">
      <c r="A422" s="182"/>
      <c r="B422" s="182"/>
      <c r="C422" s="182"/>
      <c r="D422" s="182"/>
      <c r="E422" s="182"/>
      <c r="F422" s="182"/>
      <c r="G422" s="182"/>
      <c r="H422" s="182"/>
      <c r="I422" s="182"/>
      <c r="J422" s="182"/>
      <c r="K422" s="182"/>
    </row>
    <row r="423" spans="1:11" x14ac:dyDescent="0.25">
      <c r="A423" s="182"/>
      <c r="B423" s="182"/>
      <c r="C423" s="182"/>
      <c r="D423" s="182"/>
      <c r="E423" s="182"/>
      <c r="F423" s="182"/>
      <c r="G423" s="182"/>
      <c r="H423" s="182"/>
      <c r="I423" s="182"/>
      <c r="J423" s="182"/>
      <c r="K423" s="182"/>
    </row>
    <row r="424" spans="1:11" x14ac:dyDescent="0.25">
      <c r="A424" s="182"/>
      <c r="B424" s="182"/>
      <c r="C424" s="182"/>
      <c r="D424" s="182"/>
      <c r="E424" s="182"/>
      <c r="F424" s="182"/>
      <c r="G424" s="182"/>
      <c r="H424" s="182"/>
      <c r="I424" s="182"/>
      <c r="J424" s="182"/>
      <c r="K424" s="182"/>
    </row>
    <row r="425" spans="1:11" x14ac:dyDescent="0.25">
      <c r="A425" s="182"/>
      <c r="B425" s="182"/>
      <c r="C425" s="182"/>
      <c r="D425" s="182"/>
      <c r="E425" s="182"/>
      <c r="F425" s="182"/>
      <c r="G425" s="182"/>
      <c r="H425" s="182"/>
      <c r="I425" s="182"/>
      <c r="J425" s="182"/>
      <c r="K425" s="182"/>
    </row>
    <row r="426" spans="1:11" x14ac:dyDescent="0.25">
      <c r="A426" s="182"/>
      <c r="B426" s="182"/>
      <c r="C426" s="182"/>
      <c r="D426" s="182"/>
      <c r="E426" s="182"/>
      <c r="F426" s="182"/>
      <c r="G426" s="182"/>
      <c r="H426" s="182"/>
      <c r="I426" s="182"/>
      <c r="J426" s="182"/>
      <c r="K426" s="182"/>
    </row>
    <row r="427" spans="1:11" x14ac:dyDescent="0.25">
      <c r="A427" s="182"/>
      <c r="B427" s="182"/>
      <c r="C427" s="182"/>
      <c r="D427" s="182"/>
      <c r="E427" s="182"/>
      <c r="F427" s="182"/>
      <c r="G427" s="182"/>
      <c r="H427" s="182"/>
      <c r="I427" s="182"/>
      <c r="J427" s="182"/>
      <c r="K427" s="182"/>
    </row>
    <row r="428" spans="1:11" x14ac:dyDescent="0.25">
      <c r="A428" s="182"/>
      <c r="B428" s="182"/>
      <c r="C428" s="182"/>
      <c r="D428" s="182"/>
      <c r="E428" s="182"/>
      <c r="F428" s="182"/>
      <c r="G428" s="182"/>
      <c r="H428" s="182"/>
      <c r="I428" s="182"/>
      <c r="J428" s="182"/>
      <c r="K428" s="182"/>
    </row>
    <row r="429" spans="1:11" x14ac:dyDescent="0.25">
      <c r="A429" s="182"/>
      <c r="B429" s="182"/>
      <c r="C429" s="182"/>
      <c r="D429" s="182"/>
      <c r="E429" s="182"/>
      <c r="F429" s="182"/>
      <c r="G429" s="182"/>
      <c r="H429" s="182"/>
      <c r="I429" s="182"/>
      <c r="J429" s="182"/>
      <c r="K429" s="182"/>
    </row>
    <row r="430" spans="1:11" x14ac:dyDescent="0.25">
      <c r="A430" s="182"/>
      <c r="B430" s="182"/>
      <c r="C430" s="182"/>
      <c r="D430" s="182"/>
      <c r="E430" s="182"/>
      <c r="F430" s="182"/>
      <c r="G430" s="182"/>
      <c r="H430" s="182"/>
      <c r="I430" s="182"/>
      <c r="J430" s="182"/>
      <c r="K430" s="182"/>
    </row>
    <row r="431" spans="1:11" x14ac:dyDescent="0.25">
      <c r="A431" s="182"/>
      <c r="B431" s="182"/>
      <c r="C431" s="182"/>
      <c r="D431" s="182"/>
      <c r="E431" s="182"/>
      <c r="F431" s="182"/>
      <c r="G431" s="182"/>
      <c r="H431" s="182"/>
      <c r="I431" s="182"/>
      <c r="J431" s="182"/>
      <c r="K431" s="182"/>
    </row>
    <row r="432" spans="1:11" x14ac:dyDescent="0.25">
      <c r="A432" s="182"/>
      <c r="B432" s="182"/>
      <c r="C432" s="182"/>
      <c r="D432" s="182"/>
      <c r="E432" s="182"/>
      <c r="F432" s="182"/>
      <c r="G432" s="182"/>
      <c r="H432" s="182"/>
      <c r="I432" s="182"/>
      <c r="J432" s="182"/>
      <c r="K432" s="182"/>
    </row>
    <row r="433" spans="1:11" x14ac:dyDescent="0.25">
      <c r="A433" s="182"/>
      <c r="B433" s="182"/>
      <c r="C433" s="182"/>
      <c r="D433" s="182"/>
      <c r="E433" s="182"/>
      <c r="F433" s="182"/>
      <c r="G433" s="182"/>
      <c r="H433" s="182"/>
      <c r="I433" s="182"/>
      <c r="J433" s="182"/>
      <c r="K433" s="182"/>
    </row>
    <row r="434" spans="1:11" x14ac:dyDescent="0.25">
      <c r="A434" s="182"/>
      <c r="B434" s="182"/>
      <c r="C434" s="182"/>
      <c r="D434" s="182"/>
      <c r="E434" s="182"/>
      <c r="F434" s="182"/>
      <c r="G434" s="182"/>
      <c r="H434" s="182"/>
      <c r="I434" s="182"/>
      <c r="J434" s="182"/>
      <c r="K434" s="182"/>
    </row>
    <row r="435" spans="1:11" x14ac:dyDescent="0.25">
      <c r="A435" s="182"/>
      <c r="B435" s="182"/>
      <c r="C435" s="182"/>
      <c r="D435" s="182"/>
      <c r="E435" s="182"/>
      <c r="F435" s="182"/>
      <c r="G435" s="182"/>
      <c r="H435" s="182"/>
      <c r="I435" s="182"/>
      <c r="J435" s="182"/>
      <c r="K435" s="182"/>
    </row>
    <row r="436" spans="1:11" x14ac:dyDescent="0.25">
      <c r="A436" s="182"/>
      <c r="B436" s="182"/>
      <c r="C436" s="182"/>
      <c r="D436" s="182"/>
      <c r="E436" s="182"/>
      <c r="F436" s="182"/>
      <c r="G436" s="182"/>
      <c r="H436" s="182"/>
      <c r="I436" s="182"/>
      <c r="J436" s="182"/>
      <c r="K436" s="182"/>
    </row>
    <row r="437" spans="1:11" x14ac:dyDescent="0.25">
      <c r="A437" s="182"/>
      <c r="B437" s="182"/>
      <c r="C437" s="182"/>
      <c r="D437" s="182"/>
      <c r="E437" s="182"/>
      <c r="F437" s="182"/>
      <c r="G437" s="182"/>
      <c r="H437" s="182"/>
      <c r="I437" s="182"/>
      <c r="J437" s="182"/>
      <c r="K437" s="182"/>
    </row>
    <row r="438" spans="1:11" x14ac:dyDescent="0.25">
      <c r="A438" s="182"/>
      <c r="B438" s="182"/>
      <c r="C438" s="182"/>
      <c r="D438" s="182"/>
      <c r="E438" s="182"/>
      <c r="F438" s="182"/>
      <c r="G438" s="182"/>
      <c r="H438" s="182"/>
      <c r="I438" s="182"/>
      <c r="J438" s="182"/>
      <c r="K438" s="182"/>
    </row>
    <row r="439" spans="1:11" x14ac:dyDescent="0.25">
      <c r="A439" s="182"/>
      <c r="B439" s="182"/>
      <c r="C439" s="182"/>
      <c r="D439" s="182"/>
      <c r="E439" s="182"/>
      <c r="F439" s="182"/>
      <c r="G439" s="182"/>
      <c r="H439" s="182"/>
      <c r="I439" s="182"/>
      <c r="J439" s="182"/>
      <c r="K439" s="182"/>
    </row>
    <row r="440" spans="1:11" x14ac:dyDescent="0.25">
      <c r="A440" s="182"/>
      <c r="B440" s="182"/>
      <c r="C440" s="182"/>
      <c r="D440" s="182"/>
      <c r="E440" s="182"/>
      <c r="F440" s="182"/>
      <c r="G440" s="182"/>
      <c r="H440" s="182"/>
      <c r="I440" s="182"/>
      <c r="J440" s="182"/>
      <c r="K440" s="182"/>
    </row>
    <row r="441" spans="1:11" x14ac:dyDescent="0.25">
      <c r="A441" s="182"/>
      <c r="B441" s="182"/>
      <c r="C441" s="182"/>
      <c r="D441" s="182"/>
      <c r="E441" s="182"/>
      <c r="F441" s="182"/>
      <c r="G441" s="182"/>
      <c r="H441" s="182"/>
      <c r="I441" s="182"/>
      <c r="J441" s="182"/>
      <c r="K441" s="182"/>
    </row>
    <row r="442" spans="1:11" x14ac:dyDescent="0.25">
      <c r="A442" s="182"/>
      <c r="B442" s="182"/>
      <c r="C442" s="182"/>
      <c r="D442" s="182"/>
      <c r="E442" s="182"/>
      <c r="F442" s="182"/>
      <c r="G442" s="182"/>
      <c r="H442" s="182"/>
      <c r="I442" s="182"/>
      <c r="J442" s="182"/>
      <c r="K442" s="182"/>
    </row>
    <row r="443" spans="1:11" x14ac:dyDescent="0.25">
      <c r="A443" s="182"/>
      <c r="B443" s="182"/>
      <c r="C443" s="182"/>
      <c r="D443" s="182"/>
      <c r="E443" s="182"/>
      <c r="F443" s="182"/>
      <c r="G443" s="182"/>
      <c r="H443" s="182"/>
      <c r="I443" s="182"/>
      <c r="J443" s="182"/>
      <c r="K443" s="182"/>
    </row>
    <row r="444" spans="1:11" x14ac:dyDescent="0.25">
      <c r="A444" s="182"/>
      <c r="B444" s="182"/>
      <c r="C444" s="182"/>
      <c r="D444" s="182"/>
      <c r="E444" s="182"/>
      <c r="F444" s="182"/>
      <c r="G444" s="182"/>
      <c r="H444" s="182"/>
      <c r="I444" s="182"/>
      <c r="J444" s="182"/>
      <c r="K444" s="182"/>
    </row>
    <row r="445" spans="1:11" x14ac:dyDescent="0.25">
      <c r="A445" s="182"/>
      <c r="B445" s="182"/>
      <c r="C445" s="182"/>
      <c r="D445" s="182"/>
      <c r="E445" s="182"/>
      <c r="F445" s="182"/>
      <c r="G445" s="182"/>
      <c r="H445" s="182"/>
      <c r="I445" s="182"/>
      <c r="J445" s="182"/>
      <c r="K445" s="182"/>
    </row>
    <row r="446" spans="1:11" x14ac:dyDescent="0.25">
      <c r="A446" s="182"/>
      <c r="B446" s="182"/>
      <c r="C446" s="182"/>
      <c r="D446" s="182"/>
      <c r="E446" s="182"/>
      <c r="F446" s="182"/>
      <c r="G446" s="182"/>
      <c r="H446" s="182"/>
      <c r="I446" s="182"/>
      <c r="J446" s="182"/>
      <c r="K446" s="182"/>
    </row>
    <row r="447" spans="1:11" x14ac:dyDescent="0.25">
      <c r="A447" s="182"/>
      <c r="B447" s="182"/>
      <c r="C447" s="182"/>
      <c r="D447" s="182"/>
      <c r="E447" s="182"/>
      <c r="F447" s="182"/>
      <c r="G447" s="182"/>
      <c r="H447" s="182"/>
      <c r="I447" s="182"/>
      <c r="J447" s="182"/>
      <c r="K447" s="182"/>
    </row>
    <row r="448" spans="1:11" x14ac:dyDescent="0.25">
      <c r="A448" s="182"/>
      <c r="B448" s="182"/>
      <c r="C448" s="182"/>
      <c r="D448" s="182"/>
      <c r="E448" s="182"/>
      <c r="F448" s="182"/>
      <c r="G448" s="182"/>
      <c r="H448" s="182"/>
      <c r="I448" s="182"/>
      <c r="J448" s="182"/>
      <c r="K448" s="182"/>
    </row>
    <row r="449" spans="1:11" x14ac:dyDescent="0.25">
      <c r="A449" s="182"/>
      <c r="B449" s="182"/>
      <c r="C449" s="182"/>
      <c r="D449" s="182"/>
      <c r="E449" s="182"/>
      <c r="F449" s="182"/>
      <c r="G449" s="182"/>
      <c r="H449" s="182"/>
      <c r="I449" s="182"/>
      <c r="J449" s="182"/>
      <c r="K449" s="182"/>
    </row>
    <row r="450" spans="1:11" x14ac:dyDescent="0.25">
      <c r="A450" s="182"/>
      <c r="B450" s="182"/>
      <c r="C450" s="182"/>
      <c r="D450" s="182"/>
      <c r="E450" s="182"/>
      <c r="F450" s="182"/>
      <c r="G450" s="182"/>
      <c r="H450" s="182"/>
      <c r="I450" s="182"/>
      <c r="J450" s="182"/>
      <c r="K450" s="182"/>
    </row>
    <row r="451" spans="1:11" x14ac:dyDescent="0.25">
      <c r="A451" s="182"/>
      <c r="B451" s="182"/>
      <c r="C451" s="182"/>
      <c r="D451" s="182"/>
      <c r="E451" s="182"/>
      <c r="F451" s="182"/>
      <c r="G451" s="182"/>
      <c r="H451" s="182"/>
      <c r="I451" s="182"/>
      <c r="J451" s="182"/>
      <c r="K451" s="182"/>
    </row>
    <row r="452" spans="1:11" x14ac:dyDescent="0.25">
      <c r="A452" s="182"/>
      <c r="B452" s="182"/>
      <c r="C452" s="182"/>
      <c r="D452" s="182"/>
      <c r="E452" s="182"/>
      <c r="F452" s="182"/>
      <c r="G452" s="182"/>
      <c r="H452" s="182"/>
      <c r="I452" s="182"/>
      <c r="J452" s="182"/>
      <c r="K452" s="182"/>
    </row>
    <row r="453" spans="1:11" x14ac:dyDescent="0.25">
      <c r="A453" s="182"/>
      <c r="B453" s="182"/>
      <c r="C453" s="182"/>
      <c r="D453" s="182"/>
      <c r="E453" s="182"/>
      <c r="F453" s="182"/>
      <c r="G453" s="182"/>
      <c r="H453" s="182"/>
      <c r="I453" s="182"/>
      <c r="J453" s="182"/>
      <c r="K453" s="182"/>
    </row>
    <row r="454" spans="1:11" x14ac:dyDescent="0.25">
      <c r="A454" s="182"/>
      <c r="B454" s="182"/>
      <c r="C454" s="182"/>
      <c r="D454" s="182"/>
      <c r="E454" s="182"/>
      <c r="F454" s="182"/>
      <c r="G454" s="182"/>
      <c r="H454" s="182"/>
      <c r="I454" s="182"/>
      <c r="J454" s="182"/>
      <c r="K454" s="182"/>
    </row>
    <row r="455" spans="1:11" x14ac:dyDescent="0.25">
      <c r="A455" s="182"/>
      <c r="B455" s="182"/>
      <c r="C455" s="182"/>
      <c r="D455" s="182"/>
      <c r="E455" s="182"/>
      <c r="F455" s="182"/>
      <c r="G455" s="182"/>
      <c r="H455" s="182"/>
      <c r="I455" s="182"/>
      <c r="J455" s="182"/>
      <c r="K455" s="182"/>
    </row>
    <row r="456" spans="1:11" x14ac:dyDescent="0.25">
      <c r="A456" s="182"/>
      <c r="B456" s="182"/>
      <c r="C456" s="182"/>
      <c r="D456" s="182"/>
      <c r="E456" s="182"/>
      <c r="F456" s="182"/>
      <c r="G456" s="182"/>
      <c r="H456" s="182"/>
      <c r="I456" s="182"/>
      <c r="J456" s="182"/>
      <c r="K456" s="182"/>
    </row>
    <row r="457" spans="1:11" x14ac:dyDescent="0.25">
      <c r="A457" s="182"/>
      <c r="B457" s="182"/>
      <c r="C457" s="182"/>
      <c r="D457" s="182"/>
      <c r="E457" s="182"/>
      <c r="F457" s="182"/>
      <c r="G457" s="182"/>
      <c r="H457" s="182"/>
      <c r="I457" s="182"/>
      <c r="J457" s="182"/>
      <c r="K457" s="182"/>
    </row>
    <row r="458" spans="1:11" x14ac:dyDescent="0.25">
      <c r="A458" s="182"/>
      <c r="B458" s="182"/>
      <c r="C458" s="182"/>
      <c r="D458" s="182"/>
      <c r="E458" s="182"/>
      <c r="F458" s="182"/>
      <c r="G458" s="182"/>
      <c r="H458" s="182"/>
      <c r="I458" s="182"/>
      <c r="J458" s="182"/>
      <c r="K458" s="182"/>
    </row>
    <row r="459" spans="1:11" x14ac:dyDescent="0.25">
      <c r="A459" s="182"/>
      <c r="B459" s="182"/>
      <c r="C459" s="182"/>
      <c r="D459" s="182"/>
      <c r="E459" s="182"/>
      <c r="F459" s="182"/>
      <c r="G459" s="182"/>
      <c r="H459" s="182"/>
      <c r="I459" s="182"/>
      <c r="J459" s="182"/>
      <c r="K459" s="182"/>
    </row>
    <row r="460" spans="1:11" x14ac:dyDescent="0.25">
      <c r="A460" s="182"/>
      <c r="B460" s="182"/>
      <c r="C460" s="182"/>
      <c r="D460" s="182"/>
      <c r="E460" s="182"/>
      <c r="F460" s="182"/>
      <c r="G460" s="182"/>
      <c r="H460" s="182"/>
      <c r="I460" s="182"/>
      <c r="J460" s="182"/>
      <c r="K460" s="182"/>
    </row>
    <row r="461" spans="1:11" x14ac:dyDescent="0.25">
      <c r="A461" s="182"/>
      <c r="B461" s="182"/>
      <c r="C461" s="182"/>
      <c r="D461" s="182"/>
      <c r="E461" s="182"/>
      <c r="F461" s="182"/>
      <c r="G461" s="182"/>
      <c r="H461" s="182"/>
      <c r="I461" s="182"/>
      <c r="J461" s="182"/>
      <c r="K461" s="182"/>
    </row>
    <row r="462" spans="1:11" x14ac:dyDescent="0.25">
      <c r="A462" s="182"/>
      <c r="B462" s="182"/>
      <c r="C462" s="182"/>
      <c r="D462" s="182"/>
      <c r="E462" s="182"/>
      <c r="F462" s="182"/>
      <c r="G462" s="182"/>
      <c r="H462" s="182"/>
      <c r="I462" s="182"/>
      <c r="J462" s="182"/>
      <c r="K462" s="182"/>
    </row>
    <row r="463" spans="1:11" x14ac:dyDescent="0.25">
      <c r="A463" s="182"/>
      <c r="B463" s="182"/>
      <c r="C463" s="182"/>
      <c r="D463" s="182"/>
      <c r="E463" s="182"/>
      <c r="F463" s="182"/>
      <c r="G463" s="182"/>
      <c r="H463" s="182"/>
      <c r="I463" s="182"/>
      <c r="J463" s="182"/>
      <c r="K463" s="182"/>
    </row>
    <row r="464" spans="1:11" x14ac:dyDescent="0.25">
      <c r="A464" s="182"/>
      <c r="B464" s="182"/>
      <c r="C464" s="182"/>
      <c r="D464" s="182"/>
      <c r="E464" s="182"/>
      <c r="F464" s="182"/>
      <c r="G464" s="182"/>
      <c r="H464" s="182"/>
      <c r="I464" s="182"/>
      <c r="J464" s="182"/>
      <c r="K464" s="182"/>
    </row>
    <row r="465" spans="1:11" x14ac:dyDescent="0.25">
      <c r="A465" s="182"/>
      <c r="B465" s="182"/>
      <c r="C465" s="182"/>
      <c r="D465" s="182"/>
      <c r="E465" s="182"/>
      <c r="F465" s="182"/>
      <c r="G465" s="182"/>
      <c r="H465" s="182"/>
      <c r="I465" s="182"/>
      <c r="J465" s="182"/>
      <c r="K465" s="182"/>
    </row>
    <row r="466" spans="1:11" x14ac:dyDescent="0.25">
      <c r="A466" s="182"/>
      <c r="B466" s="182"/>
      <c r="C466" s="182"/>
      <c r="D466" s="182"/>
      <c r="E466" s="182"/>
      <c r="F466" s="182"/>
      <c r="G466" s="182"/>
      <c r="H466" s="182"/>
      <c r="I466" s="182"/>
      <c r="J466" s="182"/>
      <c r="K466" s="182"/>
    </row>
    <row r="467" spans="1:11" x14ac:dyDescent="0.25">
      <c r="A467" s="182"/>
      <c r="B467" s="182"/>
      <c r="C467" s="182"/>
      <c r="D467" s="182"/>
      <c r="E467" s="182"/>
      <c r="F467" s="182"/>
      <c r="G467" s="182"/>
      <c r="H467" s="182"/>
      <c r="I467" s="182"/>
      <c r="J467" s="182"/>
      <c r="K467" s="182"/>
    </row>
    <row r="468" spans="1:11" x14ac:dyDescent="0.25">
      <c r="A468" s="182"/>
      <c r="B468" s="182"/>
      <c r="C468" s="182"/>
      <c r="D468" s="182"/>
      <c r="E468" s="182"/>
      <c r="F468" s="182"/>
      <c r="G468" s="182"/>
      <c r="H468" s="182"/>
      <c r="I468" s="182"/>
      <c r="J468" s="182"/>
      <c r="K468" s="182"/>
    </row>
    <row r="469" spans="1:11" x14ac:dyDescent="0.25">
      <c r="A469" s="182"/>
      <c r="B469" s="182"/>
      <c r="C469" s="182"/>
      <c r="D469" s="182"/>
      <c r="E469" s="182"/>
      <c r="F469" s="182"/>
      <c r="G469" s="182"/>
      <c r="H469" s="182"/>
      <c r="I469" s="182"/>
      <c r="J469" s="182"/>
      <c r="K469" s="182"/>
    </row>
    <row r="470" spans="1:11" x14ac:dyDescent="0.25">
      <c r="A470" s="182"/>
      <c r="B470" s="182"/>
      <c r="C470" s="182"/>
      <c r="D470" s="182"/>
      <c r="E470" s="182"/>
      <c r="F470" s="182"/>
      <c r="G470" s="182"/>
      <c r="H470" s="182"/>
      <c r="I470" s="182"/>
      <c r="J470" s="182"/>
      <c r="K470" s="182"/>
    </row>
    <row r="471" spans="1:11" x14ac:dyDescent="0.25">
      <c r="A471" s="182"/>
      <c r="B471" s="182"/>
      <c r="C471" s="182"/>
      <c r="D471" s="182"/>
      <c r="E471" s="182"/>
      <c r="F471" s="182"/>
      <c r="G471" s="182"/>
      <c r="H471" s="182"/>
      <c r="I471" s="182"/>
      <c r="J471" s="182"/>
      <c r="K471" s="182"/>
    </row>
    <row r="472" spans="1:11" x14ac:dyDescent="0.25">
      <c r="A472" s="182"/>
      <c r="B472" s="182"/>
      <c r="C472" s="182"/>
      <c r="D472" s="182"/>
      <c r="E472" s="182"/>
      <c r="F472" s="182"/>
      <c r="G472" s="182"/>
      <c r="H472" s="182"/>
      <c r="I472" s="182"/>
      <c r="J472" s="182"/>
      <c r="K472" s="182"/>
    </row>
    <row r="473" spans="1:11" x14ac:dyDescent="0.25">
      <c r="A473" s="182"/>
      <c r="B473" s="182"/>
      <c r="C473" s="182"/>
      <c r="D473" s="182"/>
      <c r="E473" s="182"/>
      <c r="F473" s="182"/>
      <c r="G473" s="182"/>
      <c r="H473" s="182"/>
      <c r="I473" s="182"/>
      <c r="J473" s="182"/>
      <c r="K473" s="182"/>
    </row>
    <row r="474" spans="1:11" x14ac:dyDescent="0.25">
      <c r="A474" s="182"/>
      <c r="B474" s="182"/>
      <c r="C474" s="182"/>
      <c r="D474" s="182"/>
      <c r="E474" s="182"/>
      <c r="F474" s="182"/>
      <c r="G474" s="182"/>
      <c r="H474" s="182"/>
      <c r="I474" s="182"/>
      <c r="J474" s="182"/>
      <c r="K474" s="182"/>
    </row>
    <row r="475" spans="1:11" x14ac:dyDescent="0.25">
      <c r="A475" s="182"/>
      <c r="B475" s="182"/>
      <c r="C475" s="182"/>
      <c r="D475" s="182"/>
      <c r="E475" s="182"/>
      <c r="F475" s="182"/>
      <c r="G475" s="182"/>
      <c r="H475" s="182"/>
      <c r="I475" s="182"/>
      <c r="J475" s="182"/>
      <c r="K475" s="182"/>
    </row>
    <row r="476" spans="1:11" x14ac:dyDescent="0.25">
      <c r="A476" s="182"/>
      <c r="B476" s="182"/>
      <c r="C476" s="182"/>
      <c r="D476" s="182"/>
      <c r="E476" s="182"/>
      <c r="F476" s="182"/>
      <c r="G476" s="182"/>
      <c r="H476" s="182"/>
      <c r="I476" s="182"/>
      <c r="J476" s="182"/>
      <c r="K476" s="182"/>
    </row>
    <row r="477" spans="1:11" x14ac:dyDescent="0.25">
      <c r="A477" s="182"/>
      <c r="B477" s="182"/>
      <c r="C477" s="182"/>
      <c r="D477" s="182"/>
      <c r="E477" s="182"/>
      <c r="F477" s="182"/>
      <c r="G477" s="182"/>
      <c r="H477" s="182"/>
      <c r="I477" s="182"/>
      <c r="J477" s="182"/>
      <c r="K477" s="182"/>
    </row>
    <row r="478" spans="1:11" x14ac:dyDescent="0.25">
      <c r="A478" s="182"/>
      <c r="B478" s="182"/>
      <c r="C478" s="182"/>
      <c r="D478" s="182"/>
      <c r="E478" s="182"/>
      <c r="F478" s="182"/>
      <c r="G478" s="182"/>
      <c r="H478" s="182"/>
      <c r="I478" s="182"/>
      <c r="J478" s="182"/>
      <c r="K478" s="182"/>
    </row>
    <row r="479" spans="1:11" x14ac:dyDescent="0.25">
      <c r="A479" s="182"/>
      <c r="B479" s="182"/>
      <c r="C479" s="182"/>
      <c r="D479" s="182"/>
      <c r="E479" s="182"/>
      <c r="F479" s="182"/>
      <c r="G479" s="182"/>
      <c r="H479" s="182"/>
      <c r="I479" s="182"/>
      <c r="J479" s="182"/>
      <c r="K479" s="182"/>
    </row>
    <row r="480" spans="1:11" x14ac:dyDescent="0.25">
      <c r="A480" s="182"/>
      <c r="B480" s="182"/>
      <c r="C480" s="182"/>
      <c r="D480" s="182"/>
      <c r="E480" s="182"/>
      <c r="F480" s="182"/>
      <c r="G480" s="182"/>
      <c r="H480" s="182"/>
      <c r="I480" s="182"/>
      <c r="J480" s="182"/>
      <c r="K480" s="182"/>
    </row>
    <row r="481" spans="1:11" x14ac:dyDescent="0.25">
      <c r="A481" s="182"/>
      <c r="B481" s="182"/>
      <c r="C481" s="182"/>
      <c r="D481" s="182"/>
      <c r="E481" s="182"/>
      <c r="F481" s="182"/>
      <c r="G481" s="182"/>
      <c r="H481" s="182"/>
      <c r="I481" s="182"/>
      <c r="J481" s="182"/>
      <c r="K481" s="182"/>
    </row>
    <row r="482" spans="1:11" x14ac:dyDescent="0.25">
      <c r="A482" s="182"/>
      <c r="B482" s="182"/>
      <c r="C482" s="182"/>
      <c r="D482" s="182"/>
      <c r="E482" s="182"/>
      <c r="F482" s="182"/>
      <c r="G482" s="182"/>
      <c r="H482" s="182"/>
      <c r="I482" s="182"/>
      <c r="J482" s="182"/>
      <c r="K482" s="182"/>
    </row>
    <row r="483" spans="1:11" x14ac:dyDescent="0.25">
      <c r="A483" s="182"/>
      <c r="B483" s="182"/>
      <c r="C483" s="182"/>
      <c r="D483" s="182"/>
      <c r="E483" s="182"/>
      <c r="F483" s="182"/>
      <c r="G483" s="182"/>
      <c r="H483" s="182"/>
      <c r="I483" s="182"/>
      <c r="J483" s="182"/>
      <c r="K483" s="182"/>
    </row>
    <row r="484" spans="1:11" x14ac:dyDescent="0.25">
      <c r="A484" s="182"/>
      <c r="B484" s="182"/>
      <c r="C484" s="182"/>
      <c r="D484" s="182"/>
      <c r="E484" s="182"/>
      <c r="F484" s="182"/>
      <c r="G484" s="182"/>
      <c r="H484" s="182"/>
      <c r="I484" s="182"/>
      <c r="J484" s="182"/>
      <c r="K484" s="182"/>
    </row>
    <row r="485" spans="1:11" x14ac:dyDescent="0.25">
      <c r="A485" s="182"/>
      <c r="B485" s="182"/>
      <c r="C485" s="182"/>
      <c r="D485" s="182"/>
      <c r="E485" s="182"/>
      <c r="F485" s="182"/>
      <c r="G485" s="182"/>
      <c r="H485" s="182"/>
      <c r="I485" s="182"/>
      <c r="J485" s="182"/>
      <c r="K485" s="182"/>
    </row>
    <row r="486" spans="1:11" x14ac:dyDescent="0.25">
      <c r="A486" s="182"/>
      <c r="B486" s="182"/>
      <c r="C486" s="182"/>
      <c r="D486" s="182"/>
      <c r="E486" s="182"/>
      <c r="F486" s="182"/>
      <c r="G486" s="182"/>
      <c r="H486" s="182"/>
      <c r="I486" s="182"/>
      <c r="J486" s="182"/>
      <c r="K486" s="182"/>
    </row>
    <row r="487" spans="1:11" x14ac:dyDescent="0.25">
      <c r="A487" s="182"/>
      <c r="B487" s="182"/>
      <c r="C487" s="182"/>
      <c r="D487" s="182"/>
      <c r="E487" s="182"/>
      <c r="F487" s="182"/>
      <c r="G487" s="182"/>
      <c r="H487" s="182"/>
      <c r="I487" s="182"/>
      <c r="J487" s="182"/>
      <c r="K487" s="182"/>
    </row>
    <row r="488" spans="1:11" x14ac:dyDescent="0.25">
      <c r="A488" s="182"/>
      <c r="B488" s="182"/>
      <c r="C488" s="182"/>
      <c r="D488" s="182"/>
      <c r="E488" s="182"/>
      <c r="F488" s="182"/>
      <c r="G488" s="182"/>
      <c r="H488" s="182"/>
      <c r="I488" s="182"/>
      <c r="J488" s="182"/>
      <c r="K488" s="182"/>
    </row>
    <row r="489" spans="1:11" x14ac:dyDescent="0.25">
      <c r="A489" s="182"/>
      <c r="B489" s="182"/>
      <c r="C489" s="182"/>
      <c r="D489" s="182"/>
      <c r="E489" s="182"/>
      <c r="F489" s="182"/>
      <c r="G489" s="182"/>
      <c r="H489" s="182"/>
      <c r="I489" s="182"/>
      <c r="J489" s="182"/>
      <c r="K489" s="182"/>
    </row>
    <row r="490" spans="1:11" x14ac:dyDescent="0.25">
      <c r="A490" s="182"/>
      <c r="B490" s="182"/>
      <c r="C490" s="182"/>
      <c r="D490" s="182"/>
      <c r="E490" s="182"/>
      <c r="F490" s="182"/>
      <c r="G490" s="182"/>
      <c r="H490" s="182"/>
      <c r="I490" s="182"/>
      <c r="J490" s="182"/>
      <c r="K490" s="182"/>
    </row>
    <row r="491" spans="1:11" x14ac:dyDescent="0.25">
      <c r="A491" s="182"/>
      <c r="B491" s="182"/>
      <c r="C491" s="182"/>
      <c r="D491" s="182"/>
      <c r="E491" s="182"/>
      <c r="F491" s="182"/>
      <c r="G491" s="182"/>
      <c r="H491" s="182"/>
      <c r="I491" s="182"/>
      <c r="J491" s="182"/>
      <c r="K491" s="182"/>
    </row>
    <row r="492" spans="1:11" x14ac:dyDescent="0.25">
      <c r="A492" s="182"/>
      <c r="B492" s="182"/>
      <c r="C492" s="182"/>
      <c r="D492" s="182"/>
      <c r="E492" s="182"/>
      <c r="F492" s="182"/>
      <c r="G492" s="182"/>
      <c r="H492" s="182"/>
      <c r="I492" s="182"/>
      <c r="J492" s="182"/>
      <c r="K492" s="182"/>
    </row>
    <row r="493" spans="1:11" x14ac:dyDescent="0.25">
      <c r="A493" s="182"/>
      <c r="B493" s="182"/>
      <c r="C493" s="182"/>
      <c r="D493" s="182"/>
      <c r="E493" s="182"/>
      <c r="F493" s="182"/>
      <c r="G493" s="182"/>
      <c r="H493" s="182"/>
      <c r="I493" s="182"/>
      <c r="J493" s="182"/>
      <c r="K493" s="182"/>
    </row>
    <row r="494" spans="1:11" x14ac:dyDescent="0.25">
      <c r="A494" s="182"/>
      <c r="B494" s="182"/>
      <c r="C494" s="182"/>
      <c r="D494" s="182"/>
      <c r="E494" s="182"/>
      <c r="F494" s="182"/>
      <c r="G494" s="182"/>
      <c r="H494" s="182"/>
      <c r="I494" s="182"/>
      <c r="J494" s="182"/>
      <c r="K494" s="182"/>
    </row>
    <row r="495" spans="1:11" x14ac:dyDescent="0.25">
      <c r="A495" s="182"/>
      <c r="B495" s="182"/>
      <c r="C495" s="182"/>
      <c r="D495" s="182"/>
      <c r="E495" s="182"/>
      <c r="F495" s="182"/>
      <c r="G495" s="182"/>
      <c r="H495" s="182"/>
      <c r="I495" s="182"/>
      <c r="J495" s="182"/>
      <c r="K495" s="182"/>
    </row>
    <row r="496" spans="1:11" x14ac:dyDescent="0.25">
      <c r="A496" s="182"/>
      <c r="B496" s="182"/>
      <c r="C496" s="182"/>
      <c r="D496" s="182"/>
      <c r="E496" s="182"/>
      <c r="F496" s="182"/>
      <c r="G496" s="182"/>
      <c r="H496" s="182"/>
      <c r="I496" s="182"/>
      <c r="J496" s="182"/>
      <c r="K496" s="182"/>
    </row>
    <row r="497" spans="1:11" x14ac:dyDescent="0.25">
      <c r="A497" s="182"/>
      <c r="B497" s="182"/>
      <c r="C497" s="182"/>
      <c r="D497" s="182"/>
      <c r="E497" s="182"/>
      <c r="F497" s="182"/>
      <c r="G497" s="182"/>
      <c r="H497" s="182"/>
      <c r="I497" s="182"/>
      <c r="J497" s="182"/>
      <c r="K497" s="182"/>
    </row>
    <row r="498" spans="1:11" x14ac:dyDescent="0.25">
      <c r="A498" s="182"/>
      <c r="B498" s="182"/>
      <c r="C498" s="182"/>
      <c r="D498" s="182"/>
      <c r="E498" s="182"/>
      <c r="F498" s="182"/>
      <c r="G498" s="182"/>
      <c r="H498" s="182"/>
      <c r="I498" s="182"/>
      <c r="J498" s="182"/>
      <c r="K498" s="182"/>
    </row>
    <row r="499" spans="1:11" x14ac:dyDescent="0.25">
      <c r="A499" s="182"/>
      <c r="B499" s="182"/>
      <c r="C499" s="182"/>
      <c r="D499" s="182"/>
      <c r="E499" s="182"/>
      <c r="F499" s="182"/>
      <c r="G499" s="182"/>
      <c r="H499" s="182"/>
      <c r="I499" s="182"/>
      <c r="J499" s="182"/>
      <c r="K499" s="182"/>
    </row>
    <row r="500" spans="1:11" x14ac:dyDescent="0.25">
      <c r="A500" s="182"/>
      <c r="B500" s="182"/>
      <c r="C500" s="182"/>
      <c r="D500" s="182"/>
      <c r="E500" s="182"/>
      <c r="F500" s="182"/>
      <c r="G500" s="182"/>
      <c r="H500" s="182"/>
      <c r="I500" s="182"/>
      <c r="J500" s="182"/>
      <c r="K500" s="182"/>
    </row>
    <row r="501" spans="1:11" x14ac:dyDescent="0.25">
      <c r="A501" s="182"/>
      <c r="B501" s="182"/>
      <c r="C501" s="182"/>
      <c r="D501" s="182"/>
      <c r="E501" s="182"/>
      <c r="F501" s="182"/>
      <c r="G501" s="182"/>
      <c r="H501" s="182"/>
      <c r="I501" s="182"/>
      <c r="J501" s="182"/>
      <c r="K501" s="182"/>
    </row>
    <row r="502" spans="1:11" x14ac:dyDescent="0.25">
      <c r="A502" s="182"/>
      <c r="B502" s="182"/>
      <c r="C502" s="182"/>
      <c r="D502" s="182"/>
      <c r="E502" s="182"/>
      <c r="F502" s="182"/>
      <c r="G502" s="182"/>
      <c r="H502" s="182"/>
      <c r="I502" s="182"/>
      <c r="J502" s="182"/>
      <c r="K502" s="182"/>
    </row>
    <row r="503" spans="1:11" x14ac:dyDescent="0.25">
      <c r="A503" s="182"/>
      <c r="B503" s="182"/>
      <c r="C503" s="182"/>
      <c r="D503" s="182"/>
      <c r="E503" s="182"/>
      <c r="F503" s="182"/>
      <c r="G503" s="182"/>
      <c r="H503" s="182"/>
      <c r="I503" s="182"/>
      <c r="J503" s="182"/>
      <c r="K503" s="182"/>
    </row>
    <row r="504" spans="1:11" x14ac:dyDescent="0.25">
      <c r="A504" s="182"/>
      <c r="B504" s="182"/>
      <c r="C504" s="182"/>
      <c r="D504" s="182"/>
      <c r="E504" s="182"/>
      <c r="F504" s="182"/>
      <c r="G504" s="182"/>
      <c r="H504" s="182"/>
      <c r="I504" s="182"/>
      <c r="J504" s="182"/>
      <c r="K504" s="182"/>
    </row>
    <row r="505" spans="1:11" x14ac:dyDescent="0.25">
      <c r="A505" s="182"/>
      <c r="B505" s="182"/>
      <c r="C505" s="182"/>
      <c r="D505" s="182"/>
      <c r="E505" s="182"/>
      <c r="F505" s="182"/>
      <c r="G505" s="182"/>
      <c r="H505" s="182"/>
      <c r="I505" s="182"/>
      <c r="J505" s="182"/>
      <c r="K505" s="182"/>
    </row>
    <row r="506" spans="1:11" x14ac:dyDescent="0.25">
      <c r="A506" s="182"/>
      <c r="B506" s="182"/>
      <c r="C506" s="182"/>
      <c r="D506" s="182"/>
      <c r="E506" s="182"/>
      <c r="F506" s="182"/>
      <c r="G506" s="182"/>
      <c r="H506" s="182"/>
      <c r="I506" s="182"/>
      <c r="J506" s="182"/>
      <c r="K506" s="182"/>
    </row>
    <row r="507" spans="1:11" x14ac:dyDescent="0.25">
      <c r="A507" s="182"/>
      <c r="B507" s="182"/>
      <c r="C507" s="182"/>
      <c r="D507" s="182"/>
      <c r="E507" s="182"/>
      <c r="F507" s="182"/>
      <c r="G507" s="182"/>
      <c r="H507" s="182"/>
      <c r="I507" s="182"/>
      <c r="J507" s="182"/>
      <c r="K507" s="182"/>
    </row>
    <row r="508" spans="1:11" x14ac:dyDescent="0.25">
      <c r="A508" s="182"/>
      <c r="B508" s="182"/>
      <c r="C508" s="182"/>
      <c r="D508" s="182"/>
      <c r="E508" s="182"/>
      <c r="F508" s="182"/>
      <c r="G508" s="182"/>
      <c r="H508" s="182"/>
      <c r="I508" s="182"/>
      <c r="J508" s="182"/>
      <c r="K508" s="182"/>
    </row>
    <row r="509" spans="1:11" x14ac:dyDescent="0.25">
      <c r="A509" s="182"/>
      <c r="B509" s="182"/>
      <c r="C509" s="182"/>
      <c r="D509" s="182"/>
      <c r="E509" s="182"/>
      <c r="F509" s="182"/>
      <c r="G509" s="182"/>
      <c r="H509" s="182"/>
      <c r="I509" s="182"/>
      <c r="J509" s="182"/>
      <c r="K509" s="182"/>
    </row>
    <row r="510" spans="1:11" x14ac:dyDescent="0.25">
      <c r="A510" s="182"/>
      <c r="B510" s="182"/>
      <c r="C510" s="182"/>
      <c r="D510" s="182"/>
      <c r="E510" s="182"/>
      <c r="F510" s="182"/>
      <c r="G510" s="182"/>
      <c r="H510" s="182"/>
      <c r="I510" s="182"/>
      <c r="J510" s="182"/>
      <c r="K510" s="182"/>
    </row>
    <row r="511" spans="1:11" x14ac:dyDescent="0.25">
      <c r="A511" s="182"/>
      <c r="B511" s="182"/>
      <c r="C511" s="182"/>
      <c r="D511" s="182"/>
      <c r="E511" s="182"/>
      <c r="F511" s="182"/>
      <c r="G511" s="182"/>
      <c r="H511" s="182"/>
      <c r="I511" s="182"/>
      <c r="J511" s="182"/>
      <c r="K511" s="182"/>
    </row>
    <row r="512" spans="1:11" x14ac:dyDescent="0.25">
      <c r="A512" s="182"/>
      <c r="B512" s="182"/>
      <c r="C512" s="182"/>
      <c r="D512" s="182"/>
      <c r="E512" s="182"/>
      <c r="F512" s="182"/>
      <c r="G512" s="182"/>
      <c r="H512" s="182"/>
      <c r="I512" s="182"/>
      <c r="J512" s="182"/>
      <c r="K512" s="182"/>
    </row>
    <row r="513" spans="1:11" x14ac:dyDescent="0.25">
      <c r="A513" s="182"/>
      <c r="B513" s="182"/>
      <c r="C513" s="182"/>
      <c r="D513" s="182"/>
      <c r="E513" s="182"/>
      <c r="F513" s="182"/>
      <c r="G513" s="182"/>
      <c r="H513" s="182"/>
      <c r="I513" s="182"/>
      <c r="J513" s="182"/>
      <c r="K513" s="182"/>
    </row>
    <row r="514" spans="1:11" x14ac:dyDescent="0.25">
      <c r="A514" s="182"/>
      <c r="B514" s="182"/>
      <c r="C514" s="182"/>
      <c r="D514" s="182"/>
      <c r="E514" s="182"/>
      <c r="F514" s="182"/>
      <c r="G514" s="182"/>
      <c r="H514" s="182"/>
      <c r="I514" s="182"/>
      <c r="J514" s="182"/>
      <c r="K514" s="182"/>
    </row>
    <row r="515" spans="1:11" x14ac:dyDescent="0.25">
      <c r="A515" s="182"/>
      <c r="B515" s="182"/>
      <c r="C515" s="182"/>
      <c r="D515" s="182"/>
      <c r="E515" s="182"/>
      <c r="F515" s="182"/>
      <c r="G515" s="182"/>
      <c r="H515" s="182"/>
      <c r="I515" s="182"/>
      <c r="J515" s="182"/>
      <c r="K515" s="182"/>
    </row>
    <row r="516" spans="1:11" x14ac:dyDescent="0.25">
      <c r="A516" s="182"/>
      <c r="B516" s="182"/>
      <c r="C516" s="182"/>
      <c r="D516" s="182"/>
      <c r="E516" s="182"/>
      <c r="F516" s="182"/>
      <c r="G516" s="182"/>
      <c r="H516" s="182"/>
      <c r="I516" s="182"/>
      <c r="J516" s="182"/>
      <c r="K516" s="182"/>
    </row>
    <row r="517" spans="1:11" x14ac:dyDescent="0.25">
      <c r="A517" s="182"/>
      <c r="B517" s="182"/>
      <c r="C517" s="182"/>
      <c r="D517" s="182"/>
      <c r="E517" s="182"/>
      <c r="F517" s="182"/>
      <c r="G517" s="182"/>
      <c r="H517" s="182"/>
      <c r="I517" s="182"/>
      <c r="J517" s="182"/>
      <c r="K517" s="182"/>
    </row>
    <row r="518" spans="1:11" x14ac:dyDescent="0.25">
      <c r="A518" s="182"/>
      <c r="B518" s="182"/>
      <c r="C518" s="182"/>
      <c r="D518" s="182"/>
      <c r="E518" s="182"/>
      <c r="F518" s="182"/>
      <c r="G518" s="182"/>
      <c r="H518" s="182"/>
      <c r="I518" s="182"/>
      <c r="J518" s="182"/>
      <c r="K518" s="182"/>
    </row>
    <row r="519" spans="1:11" x14ac:dyDescent="0.25">
      <c r="A519" s="182"/>
      <c r="B519" s="182"/>
      <c r="C519" s="182"/>
      <c r="D519" s="182"/>
      <c r="E519" s="182"/>
      <c r="F519" s="182"/>
      <c r="G519" s="182"/>
      <c r="H519" s="182"/>
      <c r="I519" s="182"/>
      <c r="J519" s="182"/>
      <c r="K519" s="182"/>
    </row>
    <row r="520" spans="1:11" x14ac:dyDescent="0.25">
      <c r="A520" s="182"/>
      <c r="B520" s="182"/>
      <c r="C520" s="182"/>
      <c r="D520" s="182"/>
      <c r="E520" s="182"/>
      <c r="F520" s="182"/>
      <c r="G520" s="182"/>
      <c r="H520" s="182"/>
      <c r="I520" s="182"/>
      <c r="J520" s="182"/>
      <c r="K520" s="182"/>
    </row>
    <row r="521" spans="1:11" x14ac:dyDescent="0.25">
      <c r="A521" s="182"/>
      <c r="B521" s="182"/>
      <c r="C521" s="182"/>
      <c r="D521" s="182"/>
      <c r="E521" s="182"/>
      <c r="F521" s="182"/>
      <c r="G521" s="182"/>
      <c r="H521" s="182"/>
      <c r="I521" s="182"/>
      <c r="J521" s="182"/>
      <c r="K521" s="182"/>
    </row>
    <row r="522" spans="1:11" x14ac:dyDescent="0.25">
      <c r="A522" s="182"/>
      <c r="B522" s="182"/>
      <c r="C522" s="182"/>
      <c r="D522" s="182"/>
      <c r="E522" s="182"/>
      <c r="F522" s="182"/>
      <c r="G522" s="182"/>
      <c r="H522" s="182"/>
      <c r="I522" s="182"/>
      <c r="J522" s="182"/>
      <c r="K522" s="182"/>
    </row>
    <row r="523" spans="1:11" x14ac:dyDescent="0.25">
      <c r="A523" s="182"/>
      <c r="B523" s="182"/>
      <c r="C523" s="182"/>
      <c r="D523" s="182"/>
      <c r="E523" s="182"/>
      <c r="F523" s="182"/>
      <c r="G523" s="182"/>
      <c r="H523" s="182"/>
      <c r="I523" s="182"/>
      <c r="J523" s="182"/>
      <c r="K523" s="182"/>
    </row>
    <row r="524" spans="1:11" x14ac:dyDescent="0.25">
      <c r="A524" s="182"/>
      <c r="B524" s="182"/>
      <c r="C524" s="182"/>
      <c r="D524" s="182"/>
      <c r="E524" s="182"/>
      <c r="F524" s="182"/>
      <c r="G524" s="182"/>
      <c r="H524" s="182"/>
      <c r="I524" s="182"/>
      <c r="J524" s="182"/>
      <c r="K524" s="182"/>
    </row>
    <row r="525" spans="1:11" x14ac:dyDescent="0.25">
      <c r="A525" s="182"/>
      <c r="B525" s="182"/>
      <c r="C525" s="182"/>
      <c r="D525" s="182"/>
      <c r="E525" s="182"/>
      <c r="F525" s="182"/>
      <c r="G525" s="182"/>
      <c r="H525" s="182"/>
      <c r="I525" s="182"/>
      <c r="J525" s="182"/>
      <c r="K525" s="182"/>
    </row>
    <row r="526" spans="1:11" x14ac:dyDescent="0.25">
      <c r="A526" s="182"/>
      <c r="B526" s="182"/>
      <c r="C526" s="182"/>
      <c r="D526" s="182"/>
      <c r="E526" s="182"/>
      <c r="F526" s="182"/>
      <c r="G526" s="182"/>
      <c r="H526" s="182"/>
      <c r="I526" s="182"/>
      <c r="J526" s="182"/>
      <c r="K526" s="182"/>
    </row>
    <row r="527" spans="1:11" x14ac:dyDescent="0.25">
      <c r="A527" s="182"/>
      <c r="B527" s="182"/>
      <c r="C527" s="182"/>
      <c r="D527" s="182"/>
      <c r="E527" s="182"/>
      <c r="F527" s="182"/>
      <c r="G527" s="182"/>
      <c r="H527" s="182"/>
      <c r="I527" s="182"/>
      <c r="J527" s="182"/>
      <c r="K527" s="182"/>
    </row>
    <row r="528" spans="1:11" x14ac:dyDescent="0.25">
      <c r="A528" s="182"/>
      <c r="B528" s="182"/>
      <c r="C528" s="182"/>
      <c r="D528" s="182"/>
      <c r="E528" s="182"/>
      <c r="F528" s="182"/>
      <c r="G528" s="182"/>
      <c r="H528" s="182"/>
      <c r="I528" s="182"/>
      <c r="J528" s="182"/>
      <c r="K528" s="182"/>
    </row>
    <row r="529" spans="1:11" x14ac:dyDescent="0.25">
      <c r="A529" s="182"/>
      <c r="B529" s="182"/>
      <c r="C529" s="182"/>
      <c r="D529" s="182"/>
      <c r="E529" s="182"/>
      <c r="F529" s="182"/>
      <c r="G529" s="182"/>
      <c r="H529" s="182"/>
      <c r="I529" s="182"/>
      <c r="J529" s="182"/>
      <c r="K529" s="182"/>
    </row>
    <row r="530" spans="1:11" x14ac:dyDescent="0.25">
      <c r="A530" s="182"/>
      <c r="B530" s="182"/>
      <c r="C530" s="182"/>
      <c r="D530" s="182"/>
      <c r="E530" s="182"/>
      <c r="F530" s="182"/>
      <c r="G530" s="182"/>
      <c r="H530" s="182"/>
      <c r="I530" s="182"/>
      <c r="J530" s="182"/>
      <c r="K530" s="182"/>
    </row>
    <row r="531" spans="1:11" x14ac:dyDescent="0.25">
      <c r="A531" s="182"/>
      <c r="B531" s="182"/>
      <c r="C531" s="182"/>
      <c r="D531" s="182"/>
      <c r="E531" s="182"/>
      <c r="F531" s="182"/>
      <c r="G531" s="182"/>
      <c r="H531" s="182"/>
      <c r="I531" s="182"/>
      <c r="J531" s="182"/>
      <c r="K531" s="182"/>
    </row>
    <row r="532" spans="1:11" x14ac:dyDescent="0.25">
      <c r="A532" s="182"/>
      <c r="B532" s="182"/>
      <c r="C532" s="182"/>
      <c r="D532" s="182"/>
      <c r="E532" s="182"/>
      <c r="F532" s="182"/>
      <c r="G532" s="182"/>
      <c r="H532" s="182"/>
      <c r="I532" s="182"/>
      <c r="J532" s="182"/>
      <c r="K532" s="182"/>
    </row>
    <row r="533" spans="1:11" x14ac:dyDescent="0.25">
      <c r="A533" s="182"/>
      <c r="B533" s="182"/>
      <c r="C533" s="182"/>
      <c r="D533" s="182"/>
      <c r="E533" s="182"/>
      <c r="F533" s="182"/>
      <c r="G533" s="182"/>
      <c r="H533" s="182"/>
      <c r="I533" s="182"/>
      <c r="J533" s="182"/>
      <c r="K533" s="182"/>
    </row>
    <row r="534" spans="1:11" x14ac:dyDescent="0.25">
      <c r="A534" s="182"/>
      <c r="B534" s="182"/>
      <c r="C534" s="182"/>
      <c r="D534" s="182"/>
      <c r="E534" s="182"/>
      <c r="F534" s="182"/>
      <c r="G534" s="182"/>
      <c r="H534" s="182"/>
      <c r="I534" s="182"/>
      <c r="J534" s="182"/>
      <c r="K534" s="182"/>
    </row>
    <row r="535" spans="1:11" x14ac:dyDescent="0.25">
      <c r="A535" s="182"/>
      <c r="B535" s="182"/>
      <c r="C535" s="182"/>
      <c r="D535" s="182"/>
      <c r="E535" s="182"/>
      <c r="F535" s="182"/>
      <c r="G535" s="182"/>
      <c r="H535" s="182"/>
      <c r="I535" s="182"/>
      <c r="J535" s="182"/>
      <c r="K535" s="182"/>
    </row>
    <row r="536" spans="1:11" x14ac:dyDescent="0.25">
      <c r="A536" s="182"/>
      <c r="B536" s="182"/>
      <c r="C536" s="182"/>
      <c r="D536" s="182"/>
      <c r="E536" s="182"/>
      <c r="F536" s="182"/>
      <c r="G536" s="182"/>
      <c r="H536" s="182"/>
      <c r="I536" s="182"/>
      <c r="J536" s="182"/>
      <c r="K536" s="182"/>
    </row>
    <row r="537" spans="1:11" x14ac:dyDescent="0.25">
      <c r="A537" s="182"/>
      <c r="B537" s="182"/>
      <c r="C537" s="182"/>
      <c r="D537" s="182"/>
      <c r="E537" s="182"/>
      <c r="F537" s="182"/>
      <c r="G537" s="182"/>
      <c r="H537" s="182"/>
      <c r="I537" s="182"/>
      <c r="J537" s="182"/>
      <c r="K537" s="182"/>
    </row>
    <row r="538" spans="1:11" x14ac:dyDescent="0.25">
      <c r="A538" s="182"/>
      <c r="B538" s="182"/>
      <c r="C538" s="182"/>
      <c r="D538" s="182"/>
      <c r="E538" s="182"/>
      <c r="F538" s="182"/>
      <c r="G538" s="182"/>
      <c r="H538" s="182"/>
      <c r="I538" s="182"/>
      <c r="J538" s="182"/>
      <c r="K538" s="182"/>
    </row>
    <row r="539" spans="1:11" x14ac:dyDescent="0.25">
      <c r="A539" s="182"/>
      <c r="B539" s="182"/>
      <c r="C539" s="182"/>
      <c r="D539" s="182"/>
      <c r="E539" s="182"/>
      <c r="F539" s="182"/>
      <c r="G539" s="182"/>
      <c r="H539" s="182"/>
      <c r="I539" s="182"/>
      <c r="J539" s="182"/>
      <c r="K539" s="182"/>
    </row>
    <row r="540" spans="1:11" x14ac:dyDescent="0.25">
      <c r="A540" s="182"/>
      <c r="B540" s="182"/>
      <c r="C540" s="182"/>
      <c r="D540" s="182"/>
      <c r="E540" s="182"/>
      <c r="F540" s="182"/>
      <c r="G540" s="182"/>
      <c r="H540" s="182"/>
      <c r="I540" s="182"/>
      <c r="J540" s="182"/>
      <c r="K540" s="182"/>
    </row>
    <row r="541" spans="1:11" x14ac:dyDescent="0.25">
      <c r="A541" s="182"/>
      <c r="B541" s="182"/>
      <c r="C541" s="182"/>
      <c r="D541" s="182"/>
      <c r="E541" s="182"/>
      <c r="F541" s="182"/>
      <c r="G541" s="182"/>
      <c r="H541" s="182"/>
      <c r="I541" s="182"/>
      <c r="J541" s="182"/>
      <c r="K541" s="182"/>
    </row>
    <row r="542" spans="1:11" x14ac:dyDescent="0.25">
      <c r="A542" s="182"/>
      <c r="B542" s="182"/>
      <c r="C542" s="182"/>
      <c r="D542" s="182"/>
      <c r="E542" s="182"/>
      <c r="F542" s="182"/>
      <c r="G542" s="182"/>
      <c r="H542" s="182"/>
      <c r="I542" s="182"/>
      <c r="J542" s="182"/>
      <c r="K542" s="182"/>
    </row>
    <row r="543" spans="1:11" x14ac:dyDescent="0.25">
      <c r="A543" s="182"/>
      <c r="B543" s="182"/>
      <c r="C543" s="182"/>
      <c r="D543" s="182"/>
      <c r="E543" s="182"/>
      <c r="F543" s="182"/>
      <c r="G543" s="182"/>
      <c r="H543" s="182"/>
      <c r="I543" s="182"/>
      <c r="J543" s="182"/>
      <c r="K543" s="182"/>
    </row>
    <row r="544" spans="1:11" x14ac:dyDescent="0.25">
      <c r="A544" s="182"/>
      <c r="B544" s="182"/>
      <c r="C544" s="182"/>
      <c r="D544" s="182"/>
      <c r="E544" s="182"/>
      <c r="F544" s="182"/>
      <c r="G544" s="182"/>
      <c r="H544" s="182"/>
      <c r="I544" s="182"/>
      <c r="J544" s="182"/>
      <c r="K544" s="182"/>
    </row>
    <row r="545" spans="1:11" x14ac:dyDescent="0.25">
      <c r="A545" s="182"/>
      <c r="B545" s="182"/>
      <c r="C545" s="182"/>
      <c r="D545" s="182"/>
      <c r="E545" s="182"/>
      <c r="F545" s="182"/>
      <c r="G545" s="182"/>
      <c r="H545" s="182"/>
      <c r="I545" s="182"/>
      <c r="J545" s="182"/>
      <c r="K545" s="182"/>
    </row>
    <row r="546" spans="1:11" x14ac:dyDescent="0.25">
      <c r="A546" s="182"/>
      <c r="B546" s="182"/>
      <c r="C546" s="182"/>
      <c r="D546" s="182"/>
      <c r="E546" s="182"/>
      <c r="F546" s="182"/>
      <c r="G546" s="182"/>
      <c r="H546" s="182"/>
      <c r="I546" s="182"/>
      <c r="J546" s="182"/>
      <c r="K546" s="182"/>
    </row>
    <row r="547" spans="1:11" x14ac:dyDescent="0.25">
      <c r="A547" s="182"/>
      <c r="B547" s="182"/>
      <c r="C547" s="182"/>
      <c r="D547" s="182"/>
      <c r="E547" s="182"/>
      <c r="F547" s="182"/>
      <c r="G547" s="182"/>
      <c r="H547" s="182"/>
      <c r="I547" s="182"/>
      <c r="J547" s="182"/>
      <c r="K547" s="182"/>
    </row>
    <row r="548" spans="1:11" x14ac:dyDescent="0.25">
      <c r="A548" s="182"/>
      <c r="B548" s="182"/>
      <c r="C548" s="182"/>
      <c r="D548" s="182"/>
      <c r="E548" s="182"/>
      <c r="F548" s="182"/>
      <c r="G548" s="182"/>
      <c r="H548" s="182"/>
      <c r="I548" s="182"/>
      <c r="J548" s="182"/>
      <c r="K548" s="182"/>
    </row>
    <row r="549" spans="1:11" x14ac:dyDescent="0.25">
      <c r="A549" s="182"/>
      <c r="B549" s="182"/>
      <c r="C549" s="182"/>
      <c r="D549" s="182"/>
      <c r="E549" s="182"/>
      <c r="F549" s="182"/>
      <c r="G549" s="182"/>
      <c r="H549" s="182"/>
      <c r="I549" s="182"/>
      <c r="J549" s="182"/>
      <c r="K549" s="182"/>
    </row>
    <row r="550" spans="1:11" x14ac:dyDescent="0.25">
      <c r="A550" s="182"/>
      <c r="B550" s="182"/>
      <c r="C550" s="182"/>
      <c r="D550" s="182"/>
      <c r="E550" s="182"/>
      <c r="F550" s="182"/>
      <c r="G550" s="182"/>
      <c r="H550" s="182"/>
      <c r="I550" s="182"/>
      <c r="J550" s="182"/>
      <c r="K550" s="182"/>
    </row>
    <row r="551" spans="1:11" x14ac:dyDescent="0.25">
      <c r="A551" s="182"/>
      <c r="B551" s="182"/>
      <c r="C551" s="182"/>
      <c r="D551" s="182"/>
      <c r="E551" s="182"/>
      <c r="F551" s="182"/>
      <c r="G551" s="182"/>
      <c r="H551" s="182"/>
      <c r="I551" s="182"/>
      <c r="J551" s="182"/>
      <c r="K551" s="182"/>
    </row>
    <row r="552" spans="1:11" x14ac:dyDescent="0.25">
      <c r="A552" s="182"/>
      <c r="B552" s="182"/>
      <c r="C552" s="182"/>
      <c r="D552" s="182"/>
      <c r="E552" s="182"/>
      <c r="F552" s="182"/>
      <c r="G552" s="182"/>
      <c r="H552" s="182"/>
      <c r="I552" s="182"/>
      <c r="J552" s="182"/>
      <c r="K552" s="182"/>
    </row>
    <row r="553" spans="1:11" x14ac:dyDescent="0.25">
      <c r="A553" s="182"/>
      <c r="B553" s="182"/>
      <c r="C553" s="182"/>
      <c r="D553" s="182"/>
      <c r="E553" s="182"/>
      <c r="F553" s="182"/>
      <c r="G553" s="182"/>
      <c r="H553" s="182"/>
      <c r="I553" s="182"/>
      <c r="J553" s="182"/>
      <c r="K553" s="182"/>
    </row>
    <row r="554" spans="1:11" x14ac:dyDescent="0.25">
      <c r="A554" s="182"/>
      <c r="B554" s="182"/>
      <c r="C554" s="182"/>
      <c r="D554" s="182"/>
      <c r="E554" s="182"/>
      <c r="F554" s="182"/>
      <c r="G554" s="182"/>
      <c r="H554" s="182"/>
      <c r="I554" s="182"/>
      <c r="J554" s="182"/>
      <c r="K554" s="182"/>
    </row>
    <row r="555" spans="1:11" x14ac:dyDescent="0.25">
      <c r="A555" s="182"/>
      <c r="B555" s="182"/>
      <c r="C555" s="182"/>
      <c r="D555" s="182"/>
      <c r="E555" s="182"/>
      <c r="F555" s="182"/>
      <c r="G555" s="182"/>
      <c r="H555" s="182"/>
      <c r="I555" s="182"/>
      <c r="J555" s="182"/>
      <c r="K555" s="182"/>
    </row>
    <row r="556" spans="1:11" x14ac:dyDescent="0.25">
      <c r="A556" s="182"/>
      <c r="B556" s="182"/>
      <c r="C556" s="182"/>
      <c r="D556" s="182"/>
      <c r="E556" s="182"/>
      <c r="F556" s="182"/>
      <c r="G556" s="182"/>
      <c r="H556" s="182"/>
      <c r="I556" s="182"/>
      <c r="J556" s="182"/>
      <c r="K556" s="182"/>
    </row>
    <row r="557" spans="1:11" x14ac:dyDescent="0.25">
      <c r="A557" s="182"/>
      <c r="B557" s="182"/>
      <c r="C557" s="182"/>
      <c r="D557" s="182"/>
      <c r="E557" s="182"/>
      <c r="F557" s="182"/>
      <c r="G557" s="182"/>
      <c r="H557" s="182"/>
      <c r="I557" s="182"/>
      <c r="J557" s="182"/>
      <c r="K557" s="182"/>
    </row>
    <row r="558" spans="1:11" x14ac:dyDescent="0.25">
      <c r="A558" s="182"/>
      <c r="B558" s="182"/>
      <c r="C558" s="182"/>
      <c r="D558" s="182"/>
      <c r="E558" s="182"/>
      <c r="F558" s="182"/>
      <c r="G558" s="182"/>
      <c r="H558" s="182"/>
      <c r="I558" s="182"/>
      <c r="J558" s="182"/>
      <c r="K558" s="182"/>
    </row>
    <row r="559" spans="1:11" x14ac:dyDescent="0.25">
      <c r="A559" s="182"/>
      <c r="B559" s="182"/>
      <c r="C559" s="182"/>
      <c r="D559" s="182"/>
      <c r="E559" s="182"/>
      <c r="F559" s="182"/>
      <c r="G559" s="182"/>
      <c r="H559" s="182"/>
      <c r="I559" s="182"/>
      <c r="J559" s="182"/>
      <c r="K559" s="182"/>
    </row>
    <row r="560" spans="1:11" x14ac:dyDescent="0.25">
      <c r="A560" s="182"/>
      <c r="B560" s="182"/>
      <c r="C560" s="182"/>
      <c r="D560" s="182"/>
      <c r="E560" s="182"/>
      <c r="F560" s="182"/>
      <c r="G560" s="182"/>
      <c r="H560" s="182"/>
      <c r="I560" s="182"/>
      <c r="J560" s="182"/>
      <c r="K560" s="182"/>
    </row>
    <row r="561" spans="1:11" x14ac:dyDescent="0.25">
      <c r="A561" s="182"/>
      <c r="B561" s="182"/>
      <c r="C561" s="182"/>
      <c r="D561" s="182"/>
      <c r="E561" s="182"/>
      <c r="F561" s="182"/>
      <c r="G561" s="182"/>
      <c r="H561" s="182"/>
      <c r="I561" s="182"/>
      <c r="J561" s="182"/>
      <c r="K561" s="182"/>
    </row>
    <row r="562" spans="1:11" x14ac:dyDescent="0.25">
      <c r="A562" s="182"/>
      <c r="B562" s="182"/>
      <c r="C562" s="182"/>
      <c r="D562" s="182"/>
      <c r="E562" s="182"/>
      <c r="F562" s="182"/>
      <c r="G562" s="182"/>
      <c r="H562" s="182"/>
      <c r="I562" s="182"/>
      <c r="J562" s="182"/>
      <c r="K562" s="182"/>
    </row>
    <row r="563" spans="1:11" x14ac:dyDescent="0.25">
      <c r="A563" s="182"/>
      <c r="B563" s="182"/>
      <c r="C563" s="182"/>
      <c r="D563" s="182"/>
      <c r="E563" s="182"/>
      <c r="F563" s="182"/>
      <c r="G563" s="182"/>
      <c r="H563" s="182"/>
      <c r="I563" s="182"/>
      <c r="J563" s="182"/>
      <c r="K563" s="182"/>
    </row>
    <row r="564" spans="1:11" x14ac:dyDescent="0.25">
      <c r="A564" s="182"/>
      <c r="B564" s="182"/>
      <c r="C564" s="182"/>
      <c r="D564" s="182"/>
      <c r="E564" s="182"/>
      <c r="F564" s="182"/>
      <c r="G564" s="182"/>
      <c r="H564" s="182"/>
      <c r="I564" s="182"/>
      <c r="J564" s="182"/>
      <c r="K564" s="182"/>
    </row>
    <row r="565" spans="1:11" x14ac:dyDescent="0.25">
      <c r="A565" s="182"/>
      <c r="B565" s="182"/>
      <c r="C565" s="182"/>
      <c r="D565" s="182"/>
      <c r="E565" s="182"/>
      <c r="F565" s="182"/>
      <c r="G565" s="182"/>
      <c r="H565" s="182"/>
      <c r="I565" s="182"/>
      <c r="J565" s="182"/>
      <c r="K565" s="182"/>
    </row>
    <row r="566" spans="1:11" x14ac:dyDescent="0.25">
      <c r="A566" s="182"/>
      <c r="B566" s="182"/>
      <c r="C566" s="182"/>
      <c r="D566" s="182"/>
      <c r="E566" s="182"/>
      <c r="F566" s="182"/>
      <c r="G566" s="182"/>
      <c r="H566" s="182"/>
      <c r="I566" s="182"/>
      <c r="J566" s="182"/>
      <c r="K566" s="182"/>
    </row>
    <row r="567" spans="1:11" x14ac:dyDescent="0.25">
      <c r="A567" s="182"/>
      <c r="B567" s="182"/>
      <c r="C567" s="182"/>
      <c r="D567" s="182"/>
      <c r="E567" s="182"/>
      <c r="F567" s="182"/>
      <c r="G567" s="182"/>
      <c r="H567" s="182"/>
      <c r="I567" s="182"/>
      <c r="J567" s="182"/>
      <c r="K567" s="182"/>
    </row>
    <row r="568" spans="1:11" x14ac:dyDescent="0.25">
      <c r="A568" s="182"/>
      <c r="B568" s="182"/>
      <c r="C568" s="182"/>
      <c r="D568" s="182"/>
      <c r="E568" s="182"/>
      <c r="F568" s="182"/>
      <c r="G568" s="182"/>
      <c r="H568" s="182"/>
      <c r="I568" s="182"/>
      <c r="J568" s="182"/>
      <c r="K568" s="182"/>
    </row>
    <row r="569" spans="1:11" x14ac:dyDescent="0.25">
      <c r="A569" s="182"/>
      <c r="B569" s="182"/>
      <c r="C569" s="182"/>
      <c r="D569" s="182"/>
      <c r="E569" s="182"/>
      <c r="F569" s="182"/>
      <c r="G569" s="182"/>
      <c r="H569" s="182"/>
      <c r="I569" s="182"/>
      <c r="J569" s="182"/>
      <c r="K569" s="182"/>
    </row>
    <row r="570" spans="1:11" x14ac:dyDescent="0.25">
      <c r="A570" s="182"/>
      <c r="B570" s="182"/>
      <c r="C570" s="182"/>
      <c r="D570" s="182"/>
      <c r="E570" s="182"/>
      <c r="F570" s="182"/>
      <c r="G570" s="182"/>
      <c r="H570" s="182"/>
      <c r="I570" s="182"/>
      <c r="J570" s="182"/>
      <c r="K570" s="182"/>
    </row>
    <row r="571" spans="1:11" x14ac:dyDescent="0.25">
      <c r="A571" s="182"/>
      <c r="B571" s="182"/>
      <c r="C571" s="182"/>
      <c r="D571" s="182"/>
      <c r="E571" s="182"/>
      <c r="F571" s="182"/>
      <c r="G571" s="182"/>
      <c r="H571" s="182"/>
      <c r="I571" s="182"/>
      <c r="J571" s="182"/>
      <c r="K571" s="182"/>
    </row>
    <row r="572" spans="1:11" x14ac:dyDescent="0.25">
      <c r="A572" s="182"/>
      <c r="B572" s="182"/>
      <c r="C572" s="182"/>
      <c r="D572" s="182"/>
      <c r="E572" s="182"/>
      <c r="F572" s="182"/>
      <c r="G572" s="182"/>
      <c r="H572" s="182"/>
      <c r="I572" s="182"/>
      <c r="J572" s="182"/>
      <c r="K572" s="182"/>
    </row>
    <row r="573" spans="1:11" x14ac:dyDescent="0.25">
      <c r="A573" s="182"/>
      <c r="B573" s="182"/>
      <c r="C573" s="182"/>
      <c r="D573" s="182"/>
      <c r="E573" s="182"/>
      <c r="F573" s="182"/>
      <c r="G573" s="182"/>
      <c r="H573" s="182"/>
      <c r="I573" s="182"/>
      <c r="J573" s="182"/>
      <c r="K573" s="182"/>
    </row>
    <row r="574" spans="1:11" x14ac:dyDescent="0.25">
      <c r="A574" s="182"/>
      <c r="B574" s="182"/>
      <c r="C574" s="182"/>
      <c r="D574" s="182"/>
      <c r="E574" s="182"/>
      <c r="F574" s="182"/>
      <c r="G574" s="182"/>
      <c r="H574" s="182"/>
      <c r="I574" s="182"/>
      <c r="J574" s="182"/>
      <c r="K574" s="182"/>
    </row>
    <row r="575" spans="1:11" x14ac:dyDescent="0.25">
      <c r="A575" s="182"/>
      <c r="B575" s="182"/>
      <c r="C575" s="182"/>
      <c r="D575" s="182"/>
      <c r="E575" s="182"/>
      <c r="F575" s="182"/>
      <c r="G575" s="182"/>
      <c r="H575" s="182"/>
      <c r="I575" s="182"/>
      <c r="J575" s="182"/>
      <c r="K575" s="182"/>
    </row>
    <row r="576" spans="1:11" x14ac:dyDescent="0.25">
      <c r="A576" s="182"/>
      <c r="B576" s="182"/>
      <c r="C576" s="182"/>
      <c r="D576" s="182"/>
      <c r="E576" s="182"/>
      <c r="F576" s="182"/>
      <c r="G576" s="182"/>
      <c r="H576" s="182"/>
      <c r="I576" s="182"/>
      <c r="J576" s="182"/>
      <c r="K576" s="182"/>
    </row>
    <row r="577" spans="1:11" x14ac:dyDescent="0.25">
      <c r="A577" s="182"/>
      <c r="B577" s="182"/>
      <c r="C577" s="182"/>
      <c r="D577" s="182"/>
      <c r="E577" s="182"/>
      <c r="F577" s="182"/>
      <c r="G577" s="182"/>
      <c r="H577" s="182"/>
      <c r="I577" s="182"/>
      <c r="J577" s="182"/>
      <c r="K577" s="182"/>
    </row>
    <row r="578" spans="1:11" x14ac:dyDescent="0.25">
      <c r="A578" s="182"/>
      <c r="B578" s="182"/>
      <c r="C578" s="182"/>
      <c r="D578" s="182"/>
      <c r="E578" s="182"/>
      <c r="F578" s="182"/>
      <c r="G578" s="182"/>
      <c r="H578" s="182"/>
      <c r="I578" s="182"/>
      <c r="J578" s="182"/>
      <c r="K578" s="182"/>
    </row>
    <row r="579" spans="1:11" x14ac:dyDescent="0.25">
      <c r="A579" s="182"/>
      <c r="B579" s="182"/>
      <c r="C579" s="182"/>
      <c r="D579" s="182"/>
      <c r="E579" s="182"/>
      <c r="F579" s="182"/>
      <c r="G579" s="182"/>
      <c r="H579" s="182"/>
      <c r="I579" s="182"/>
      <c r="J579" s="182"/>
      <c r="K579" s="182"/>
    </row>
    <row r="580" spans="1:11" x14ac:dyDescent="0.25">
      <c r="A580" s="182"/>
      <c r="B580" s="182"/>
      <c r="C580" s="182"/>
      <c r="D580" s="182"/>
      <c r="E580" s="182"/>
      <c r="F580" s="182"/>
      <c r="G580" s="182"/>
      <c r="H580" s="182"/>
      <c r="I580" s="182"/>
      <c r="J580" s="182"/>
      <c r="K580" s="182"/>
    </row>
    <row r="581" spans="1:11" x14ac:dyDescent="0.25">
      <c r="A581" s="182"/>
      <c r="B581" s="182"/>
      <c r="C581" s="182"/>
      <c r="D581" s="182"/>
      <c r="E581" s="182"/>
      <c r="F581" s="182"/>
      <c r="G581" s="182"/>
      <c r="H581" s="182"/>
      <c r="I581" s="182"/>
      <c r="J581" s="182"/>
      <c r="K581" s="182"/>
    </row>
    <row r="582" spans="1:11" x14ac:dyDescent="0.25">
      <c r="A582" s="182"/>
      <c r="B582" s="182"/>
      <c r="C582" s="182"/>
      <c r="D582" s="182"/>
      <c r="E582" s="182"/>
      <c r="F582" s="182"/>
      <c r="G582" s="182"/>
      <c r="H582" s="182"/>
      <c r="I582" s="182"/>
      <c r="J582" s="182"/>
      <c r="K582" s="182"/>
    </row>
    <row r="583" spans="1:11" x14ac:dyDescent="0.25">
      <c r="A583" s="182"/>
      <c r="B583" s="182"/>
      <c r="C583" s="182"/>
      <c r="D583" s="182"/>
      <c r="E583" s="182"/>
      <c r="F583" s="182"/>
      <c r="G583" s="182"/>
      <c r="H583" s="182"/>
      <c r="I583" s="182"/>
      <c r="J583" s="182"/>
      <c r="K583" s="182"/>
    </row>
    <row r="584" spans="1:11" x14ac:dyDescent="0.25">
      <c r="A584" s="182"/>
      <c r="B584" s="182"/>
      <c r="C584" s="182"/>
      <c r="D584" s="182"/>
      <c r="E584" s="182"/>
      <c r="F584" s="182"/>
      <c r="G584" s="182"/>
      <c r="H584" s="182"/>
      <c r="I584" s="182"/>
      <c r="J584" s="182"/>
      <c r="K584" s="182"/>
    </row>
    <row r="585" spans="1:11" x14ac:dyDescent="0.25">
      <c r="A585" s="182"/>
      <c r="B585" s="182"/>
      <c r="C585" s="182"/>
      <c r="D585" s="182"/>
      <c r="E585" s="182"/>
      <c r="F585" s="182"/>
      <c r="G585" s="182"/>
      <c r="H585" s="182"/>
      <c r="I585" s="182"/>
      <c r="J585" s="182"/>
      <c r="K585" s="182"/>
    </row>
    <row r="586" spans="1:11" x14ac:dyDescent="0.25">
      <c r="A586" s="182"/>
      <c r="B586" s="182"/>
      <c r="C586" s="182"/>
      <c r="D586" s="182"/>
      <c r="E586" s="182"/>
      <c r="F586" s="182"/>
      <c r="G586" s="182"/>
      <c r="H586" s="182"/>
      <c r="I586" s="182"/>
      <c r="J586" s="182"/>
      <c r="K586" s="182"/>
    </row>
    <row r="587" spans="1:11" x14ac:dyDescent="0.25">
      <c r="A587" s="182"/>
      <c r="B587" s="182"/>
      <c r="C587" s="182"/>
      <c r="D587" s="182"/>
      <c r="E587" s="182"/>
      <c r="F587" s="182"/>
      <c r="G587" s="182"/>
      <c r="H587" s="182"/>
      <c r="I587" s="182"/>
      <c r="J587" s="182"/>
      <c r="K587" s="182"/>
    </row>
    <row r="588" spans="1:11" x14ac:dyDescent="0.25">
      <c r="A588" s="182"/>
      <c r="B588" s="182"/>
      <c r="C588" s="182"/>
      <c r="D588" s="182"/>
      <c r="E588" s="182"/>
      <c r="F588" s="182"/>
      <c r="G588" s="182"/>
      <c r="H588" s="182"/>
      <c r="I588" s="182"/>
      <c r="J588" s="182"/>
      <c r="K588" s="182"/>
    </row>
    <row r="589" spans="1:11" x14ac:dyDescent="0.25">
      <c r="A589" s="182"/>
      <c r="B589" s="182"/>
      <c r="C589" s="182"/>
      <c r="D589" s="182"/>
      <c r="E589" s="182"/>
      <c r="F589" s="182"/>
      <c r="G589" s="182"/>
      <c r="H589" s="182"/>
      <c r="I589" s="182"/>
      <c r="J589" s="182"/>
      <c r="K589" s="182"/>
    </row>
    <row r="590" spans="1:11" x14ac:dyDescent="0.25">
      <c r="A590" s="182"/>
      <c r="B590" s="182"/>
      <c r="C590" s="182"/>
      <c r="D590" s="182"/>
      <c r="E590" s="182"/>
      <c r="F590" s="182"/>
      <c r="G590" s="182"/>
      <c r="H590" s="182"/>
      <c r="I590" s="182"/>
      <c r="J590" s="182"/>
      <c r="K590" s="182"/>
    </row>
    <row r="591" spans="1:11" x14ac:dyDescent="0.25">
      <c r="A591" s="182"/>
      <c r="B591" s="182"/>
      <c r="C591" s="182"/>
      <c r="D591" s="182"/>
      <c r="E591" s="182"/>
      <c r="F591" s="182"/>
      <c r="G591" s="182"/>
      <c r="H591" s="182"/>
      <c r="I591" s="182"/>
      <c r="J591" s="182"/>
      <c r="K591" s="182"/>
    </row>
    <row r="592" spans="1:11" x14ac:dyDescent="0.25">
      <c r="A592" s="182"/>
      <c r="B592" s="182"/>
      <c r="C592" s="182"/>
      <c r="D592" s="182"/>
      <c r="E592" s="182"/>
      <c r="F592" s="182"/>
      <c r="G592" s="182"/>
      <c r="H592" s="182"/>
      <c r="I592" s="182"/>
      <c r="J592" s="182"/>
      <c r="K592" s="182"/>
    </row>
    <row r="593" spans="1:11" x14ac:dyDescent="0.25">
      <c r="A593" s="182"/>
      <c r="B593" s="182"/>
      <c r="C593" s="182"/>
      <c r="D593" s="182"/>
      <c r="E593" s="182"/>
      <c r="F593" s="182"/>
      <c r="G593" s="182"/>
      <c r="H593" s="182"/>
      <c r="I593" s="182"/>
      <c r="J593" s="182"/>
      <c r="K593" s="182"/>
    </row>
    <row r="594" spans="1:11" x14ac:dyDescent="0.25">
      <c r="A594" s="182"/>
      <c r="B594" s="182"/>
      <c r="C594" s="182"/>
      <c r="D594" s="182"/>
      <c r="E594" s="182"/>
      <c r="F594" s="182"/>
      <c r="G594" s="182"/>
      <c r="H594" s="182"/>
      <c r="I594" s="182"/>
      <c r="J594" s="182"/>
      <c r="K594" s="182"/>
    </row>
    <row r="595" spans="1:11" x14ac:dyDescent="0.25">
      <c r="A595" s="182"/>
      <c r="B595" s="182"/>
      <c r="C595" s="182"/>
      <c r="D595" s="182"/>
      <c r="E595" s="182"/>
      <c r="F595" s="182"/>
      <c r="G595" s="182"/>
      <c r="H595" s="182"/>
      <c r="I595" s="182"/>
      <c r="J595" s="182"/>
      <c r="K595" s="182"/>
    </row>
    <row r="596" spans="1:11" x14ac:dyDescent="0.25">
      <c r="A596" s="182"/>
      <c r="B596" s="182"/>
      <c r="C596" s="182"/>
      <c r="D596" s="182"/>
      <c r="E596" s="182"/>
      <c r="F596" s="182"/>
      <c r="G596" s="182"/>
      <c r="H596" s="182"/>
      <c r="I596" s="182"/>
      <c r="J596" s="182"/>
      <c r="K596" s="182"/>
    </row>
    <row r="597" spans="1:11" x14ac:dyDescent="0.25">
      <c r="A597" s="182"/>
      <c r="B597" s="182"/>
      <c r="C597" s="182"/>
      <c r="D597" s="182"/>
      <c r="E597" s="182"/>
      <c r="F597" s="182"/>
      <c r="G597" s="182"/>
      <c r="H597" s="182"/>
      <c r="I597" s="182"/>
      <c r="J597" s="182"/>
      <c r="K597" s="182"/>
    </row>
    <row r="598" spans="1:11" x14ac:dyDescent="0.25">
      <c r="A598" s="182"/>
      <c r="B598" s="182"/>
      <c r="C598" s="182"/>
      <c r="D598" s="182"/>
      <c r="E598" s="182"/>
      <c r="F598" s="182"/>
      <c r="G598" s="182"/>
      <c r="H598" s="182"/>
      <c r="I598" s="182"/>
      <c r="J598" s="182"/>
      <c r="K598" s="182"/>
    </row>
    <row r="599" spans="1:11" x14ac:dyDescent="0.25">
      <c r="A599" s="182"/>
      <c r="B599" s="182"/>
      <c r="C599" s="182"/>
      <c r="D599" s="182"/>
      <c r="E599" s="182"/>
      <c r="F599" s="182"/>
      <c r="G599" s="182"/>
      <c r="H599" s="182"/>
      <c r="I599" s="182"/>
      <c r="J599" s="182"/>
      <c r="K599" s="182"/>
    </row>
    <row r="600" spans="1:11" x14ac:dyDescent="0.25">
      <c r="A600" s="182"/>
      <c r="B600" s="182"/>
      <c r="C600" s="182"/>
      <c r="D600" s="182"/>
      <c r="E600" s="182"/>
      <c r="F600" s="182"/>
      <c r="G600" s="182"/>
      <c r="H600" s="182"/>
      <c r="I600" s="182"/>
      <c r="J600" s="182"/>
      <c r="K600" s="182"/>
    </row>
    <row r="601" spans="1:11" x14ac:dyDescent="0.25">
      <c r="A601" s="182"/>
      <c r="B601" s="182"/>
      <c r="C601" s="182"/>
      <c r="D601" s="182"/>
      <c r="E601" s="182"/>
      <c r="F601" s="182"/>
      <c r="G601" s="182"/>
      <c r="H601" s="182"/>
      <c r="I601" s="182"/>
      <c r="J601" s="182"/>
      <c r="K601" s="182"/>
    </row>
    <row r="602" spans="1:11" x14ac:dyDescent="0.25">
      <c r="A602" s="182"/>
      <c r="B602" s="182"/>
      <c r="C602" s="182"/>
      <c r="D602" s="182"/>
      <c r="E602" s="182"/>
      <c r="F602" s="182"/>
      <c r="G602" s="182"/>
      <c r="H602" s="182"/>
      <c r="I602" s="182"/>
      <c r="J602" s="182"/>
      <c r="K602" s="182"/>
    </row>
    <row r="603" spans="1:11" x14ac:dyDescent="0.25">
      <c r="A603" s="182"/>
      <c r="B603" s="182"/>
      <c r="C603" s="182"/>
      <c r="D603" s="182"/>
      <c r="E603" s="182"/>
      <c r="F603" s="182"/>
      <c r="G603" s="182"/>
      <c r="H603" s="182"/>
      <c r="I603" s="182"/>
      <c r="J603" s="182"/>
      <c r="K603" s="182"/>
    </row>
    <row r="604" spans="1:11" x14ac:dyDescent="0.25">
      <c r="A604" s="182"/>
      <c r="B604" s="182"/>
      <c r="C604" s="182"/>
      <c r="D604" s="182"/>
      <c r="E604" s="182"/>
      <c r="F604" s="182"/>
      <c r="G604" s="182"/>
      <c r="H604" s="182"/>
      <c r="I604" s="182"/>
      <c r="J604" s="182"/>
      <c r="K604" s="182"/>
    </row>
    <row r="605" spans="1:11" x14ac:dyDescent="0.25">
      <c r="A605" s="182"/>
      <c r="B605" s="182"/>
      <c r="C605" s="182"/>
      <c r="D605" s="182"/>
      <c r="E605" s="182"/>
      <c r="F605" s="182"/>
      <c r="G605" s="182"/>
      <c r="H605" s="182"/>
      <c r="I605" s="182"/>
      <c r="J605" s="182"/>
      <c r="K605" s="182"/>
    </row>
    <row r="606" spans="1:11" x14ac:dyDescent="0.25">
      <c r="A606" s="182"/>
      <c r="B606" s="182"/>
      <c r="C606" s="182"/>
      <c r="D606" s="182"/>
      <c r="E606" s="182"/>
      <c r="F606" s="182"/>
      <c r="G606" s="182"/>
      <c r="H606" s="182"/>
      <c r="I606" s="182"/>
      <c r="J606" s="182"/>
      <c r="K606" s="182"/>
    </row>
    <row r="607" spans="1:11" x14ac:dyDescent="0.25">
      <c r="A607" s="182"/>
      <c r="B607" s="182"/>
      <c r="C607" s="182"/>
      <c r="D607" s="182"/>
      <c r="E607" s="182"/>
      <c r="F607" s="182"/>
      <c r="G607" s="182"/>
      <c r="H607" s="182"/>
      <c r="I607" s="182"/>
      <c r="J607" s="182"/>
      <c r="K607" s="182"/>
    </row>
    <row r="608" spans="1:11" x14ac:dyDescent="0.25">
      <c r="A608" s="182"/>
      <c r="B608" s="182"/>
      <c r="C608" s="182"/>
      <c r="D608" s="182"/>
      <c r="E608" s="182"/>
      <c r="F608" s="182"/>
      <c r="G608" s="182"/>
      <c r="H608" s="182"/>
      <c r="I608" s="182"/>
      <c r="J608" s="182"/>
      <c r="K608" s="182"/>
    </row>
    <row r="609" spans="1:11" x14ac:dyDescent="0.25">
      <c r="A609" s="182"/>
      <c r="B609" s="182"/>
      <c r="C609" s="182"/>
      <c r="D609" s="182"/>
      <c r="E609" s="182"/>
      <c r="F609" s="182"/>
      <c r="G609" s="182"/>
      <c r="H609" s="182"/>
      <c r="I609" s="182"/>
      <c r="J609" s="182"/>
      <c r="K609" s="182"/>
    </row>
    <row r="610" spans="1:11" x14ac:dyDescent="0.25">
      <c r="A610" s="182"/>
      <c r="B610" s="182"/>
      <c r="C610" s="182"/>
      <c r="D610" s="182"/>
      <c r="E610" s="182"/>
      <c r="F610" s="182"/>
      <c r="G610" s="182"/>
      <c r="H610" s="182"/>
      <c r="I610" s="182"/>
      <c r="J610" s="182"/>
      <c r="K610" s="182"/>
    </row>
    <row r="611" spans="1:11" x14ac:dyDescent="0.25">
      <c r="A611" s="182"/>
      <c r="B611" s="182"/>
      <c r="C611" s="182"/>
      <c r="D611" s="182"/>
      <c r="E611" s="182"/>
      <c r="F611" s="182"/>
      <c r="G611" s="182"/>
      <c r="H611" s="182"/>
      <c r="I611" s="182"/>
      <c r="J611" s="182"/>
      <c r="K611" s="182"/>
    </row>
    <row r="612" spans="1:11" x14ac:dyDescent="0.25">
      <c r="A612" s="182"/>
      <c r="B612" s="182"/>
      <c r="C612" s="182"/>
      <c r="D612" s="182"/>
      <c r="E612" s="182"/>
      <c r="F612" s="182"/>
      <c r="G612" s="182"/>
      <c r="H612" s="182"/>
      <c r="I612" s="182"/>
      <c r="J612" s="182"/>
      <c r="K612" s="182"/>
    </row>
    <row r="613" spans="1:11" x14ac:dyDescent="0.25">
      <c r="A613" s="182"/>
      <c r="B613" s="182"/>
      <c r="C613" s="182"/>
      <c r="D613" s="182"/>
      <c r="E613" s="182"/>
      <c r="F613" s="182"/>
      <c r="G613" s="182"/>
      <c r="H613" s="182"/>
      <c r="I613" s="182"/>
      <c r="J613" s="182"/>
      <c r="K613" s="182"/>
    </row>
    <row r="614" spans="1:11" x14ac:dyDescent="0.25">
      <c r="A614" s="182"/>
      <c r="B614" s="182"/>
      <c r="C614" s="182"/>
      <c r="D614" s="182"/>
      <c r="E614" s="182"/>
      <c r="F614" s="182"/>
      <c r="G614" s="182"/>
      <c r="H614" s="182"/>
      <c r="I614" s="182"/>
      <c r="J614" s="182"/>
      <c r="K614" s="182"/>
    </row>
    <row r="615" spans="1:11" x14ac:dyDescent="0.25">
      <c r="A615" s="182"/>
      <c r="B615" s="182"/>
      <c r="C615" s="182"/>
      <c r="D615" s="182"/>
      <c r="E615" s="182"/>
      <c r="F615" s="182"/>
      <c r="G615" s="182"/>
      <c r="H615" s="182"/>
      <c r="I615" s="182"/>
      <c r="J615" s="182"/>
      <c r="K615" s="182"/>
    </row>
    <row r="616" spans="1:11" x14ac:dyDescent="0.25">
      <c r="A616" s="182"/>
      <c r="B616" s="182"/>
      <c r="C616" s="182"/>
      <c r="D616" s="182"/>
      <c r="E616" s="182"/>
      <c r="F616" s="182"/>
      <c r="G616" s="182"/>
      <c r="H616" s="182"/>
      <c r="I616" s="182"/>
      <c r="J616" s="182"/>
      <c r="K616" s="182"/>
    </row>
    <row r="617" spans="1:11" x14ac:dyDescent="0.25">
      <c r="A617" s="182"/>
      <c r="B617" s="182"/>
      <c r="C617" s="182"/>
      <c r="D617" s="182"/>
      <c r="E617" s="182"/>
      <c r="F617" s="182"/>
      <c r="G617" s="182"/>
      <c r="H617" s="182"/>
      <c r="I617" s="182"/>
      <c r="J617" s="182"/>
      <c r="K617" s="182"/>
    </row>
    <row r="618" spans="1:11" x14ac:dyDescent="0.25">
      <c r="A618" s="182"/>
      <c r="B618" s="182"/>
      <c r="C618" s="182"/>
      <c r="D618" s="182"/>
      <c r="E618" s="182"/>
      <c r="F618" s="182"/>
      <c r="G618" s="182"/>
      <c r="H618" s="182"/>
      <c r="I618" s="182"/>
      <c r="J618" s="182"/>
      <c r="K618" s="182"/>
    </row>
    <row r="619" spans="1:11" x14ac:dyDescent="0.25">
      <c r="A619" s="182"/>
      <c r="B619" s="182"/>
      <c r="C619" s="182"/>
      <c r="D619" s="182"/>
      <c r="E619" s="182"/>
      <c r="F619" s="182"/>
      <c r="G619" s="182"/>
      <c r="H619" s="182"/>
      <c r="I619" s="182"/>
      <c r="J619" s="182"/>
      <c r="K619" s="182"/>
    </row>
    <row r="620" spans="1:11" x14ac:dyDescent="0.25">
      <c r="A620" s="182"/>
      <c r="B620" s="182"/>
      <c r="C620" s="182"/>
      <c r="D620" s="182"/>
      <c r="E620" s="182"/>
      <c r="F620" s="182"/>
      <c r="G620" s="182"/>
      <c r="H620" s="182"/>
      <c r="I620" s="182"/>
      <c r="J620" s="182"/>
      <c r="K620" s="182"/>
    </row>
    <row r="621" spans="1:11" x14ac:dyDescent="0.25">
      <c r="A621" s="182"/>
      <c r="B621" s="182"/>
      <c r="C621" s="182"/>
      <c r="D621" s="182"/>
      <c r="E621" s="182"/>
      <c r="F621" s="182"/>
      <c r="G621" s="182"/>
      <c r="H621" s="182"/>
      <c r="I621" s="182"/>
      <c r="J621" s="182"/>
      <c r="K621" s="182"/>
    </row>
    <row r="622" spans="1:11" x14ac:dyDescent="0.25">
      <c r="A622" s="182"/>
      <c r="B622" s="182"/>
      <c r="C622" s="182"/>
      <c r="D622" s="182"/>
      <c r="E622" s="182"/>
      <c r="F622" s="182"/>
      <c r="G622" s="182"/>
      <c r="H622" s="182"/>
      <c r="I622" s="182"/>
      <c r="J622" s="182"/>
      <c r="K622" s="182"/>
    </row>
    <row r="623" spans="1:11" x14ac:dyDescent="0.25">
      <c r="A623" s="182"/>
      <c r="B623" s="182"/>
      <c r="C623" s="182"/>
      <c r="D623" s="182"/>
      <c r="E623" s="182"/>
      <c r="F623" s="182"/>
      <c r="G623" s="182"/>
      <c r="H623" s="182"/>
      <c r="I623" s="182"/>
      <c r="J623" s="182"/>
      <c r="K623" s="182"/>
    </row>
    <row r="624" spans="1:11" x14ac:dyDescent="0.25">
      <c r="A624" s="182"/>
      <c r="B624" s="182"/>
      <c r="C624" s="182"/>
      <c r="D624" s="182"/>
      <c r="E624" s="182"/>
      <c r="F624" s="182"/>
      <c r="G624" s="182"/>
      <c r="H624" s="182"/>
      <c r="I624" s="182"/>
      <c r="J624" s="182"/>
      <c r="K624" s="182"/>
    </row>
    <row r="625" spans="1:11" x14ac:dyDescent="0.25">
      <c r="A625" s="182"/>
      <c r="B625" s="182"/>
      <c r="C625" s="182"/>
      <c r="D625" s="182"/>
      <c r="E625" s="182"/>
      <c r="F625" s="182"/>
      <c r="G625" s="182"/>
      <c r="H625" s="182"/>
      <c r="I625" s="182"/>
      <c r="J625" s="182"/>
      <c r="K625" s="182"/>
    </row>
    <row r="626" spans="1:11" x14ac:dyDescent="0.25">
      <c r="A626" s="182"/>
      <c r="B626" s="182"/>
      <c r="C626" s="182"/>
      <c r="D626" s="182"/>
      <c r="E626" s="182"/>
      <c r="F626" s="182"/>
      <c r="G626" s="182"/>
      <c r="H626" s="182"/>
      <c r="I626" s="182"/>
      <c r="J626" s="182"/>
      <c r="K626" s="182"/>
    </row>
    <row r="627" spans="1:11" x14ac:dyDescent="0.25">
      <c r="A627" s="182"/>
      <c r="B627" s="182"/>
      <c r="C627" s="182"/>
      <c r="D627" s="182"/>
      <c r="E627" s="182"/>
      <c r="F627" s="182"/>
      <c r="G627" s="182"/>
      <c r="H627" s="182"/>
      <c r="I627" s="182"/>
      <c r="J627" s="182"/>
      <c r="K627" s="182"/>
    </row>
    <row r="628" spans="1:11" x14ac:dyDescent="0.25">
      <c r="A628" s="182"/>
      <c r="B628" s="182"/>
      <c r="C628" s="182"/>
      <c r="D628" s="182"/>
      <c r="E628" s="182"/>
      <c r="F628" s="182"/>
      <c r="G628" s="182"/>
      <c r="H628" s="182"/>
      <c r="I628" s="182"/>
      <c r="J628" s="182"/>
      <c r="K628" s="182"/>
    </row>
    <row r="629" spans="1:11" x14ac:dyDescent="0.25">
      <c r="A629" s="182"/>
      <c r="B629" s="182"/>
      <c r="C629" s="182"/>
      <c r="D629" s="182"/>
      <c r="E629" s="182"/>
      <c r="F629" s="182"/>
      <c r="G629" s="182"/>
      <c r="H629" s="182"/>
      <c r="I629" s="182"/>
      <c r="J629" s="182"/>
      <c r="K629" s="182"/>
    </row>
    <row r="630" spans="1:11" x14ac:dyDescent="0.25">
      <c r="A630" s="182"/>
      <c r="B630" s="182"/>
      <c r="C630" s="182"/>
      <c r="D630" s="182"/>
      <c r="E630" s="182"/>
      <c r="F630" s="182"/>
      <c r="G630" s="182"/>
      <c r="H630" s="182"/>
      <c r="I630" s="182"/>
      <c r="J630" s="182"/>
      <c r="K630" s="182"/>
    </row>
    <row r="631" spans="1:11" x14ac:dyDescent="0.25">
      <c r="A631" s="182"/>
      <c r="B631" s="182"/>
      <c r="C631" s="182"/>
      <c r="D631" s="182"/>
      <c r="E631" s="182"/>
      <c r="F631" s="182"/>
      <c r="G631" s="182"/>
      <c r="H631" s="182"/>
      <c r="I631" s="182"/>
      <c r="J631" s="182"/>
      <c r="K631" s="182"/>
    </row>
    <row r="632" spans="1:11" x14ac:dyDescent="0.25">
      <c r="A632" s="182"/>
      <c r="B632" s="182"/>
      <c r="C632" s="182"/>
      <c r="D632" s="182"/>
      <c r="E632" s="182"/>
      <c r="F632" s="182"/>
      <c r="G632" s="182"/>
      <c r="H632" s="182"/>
      <c r="I632" s="182"/>
      <c r="J632" s="182"/>
      <c r="K632" s="182"/>
    </row>
    <row r="633" spans="1:11" x14ac:dyDescent="0.25">
      <c r="A633" s="182"/>
      <c r="B633" s="182"/>
      <c r="C633" s="182"/>
      <c r="D633" s="182"/>
      <c r="E633" s="182"/>
      <c r="F633" s="182"/>
      <c r="G633" s="182"/>
      <c r="H633" s="182"/>
      <c r="I633" s="182"/>
      <c r="J633" s="182"/>
      <c r="K633" s="182"/>
    </row>
    <row r="634" spans="1:11" x14ac:dyDescent="0.25">
      <c r="A634" s="182"/>
      <c r="B634" s="182"/>
      <c r="C634" s="182"/>
      <c r="D634" s="182"/>
      <c r="E634" s="182"/>
      <c r="F634" s="182"/>
      <c r="G634" s="182"/>
      <c r="H634" s="182"/>
      <c r="I634" s="182"/>
      <c r="J634" s="182"/>
      <c r="K634" s="182"/>
    </row>
    <row r="635" spans="1:11" x14ac:dyDescent="0.25">
      <c r="A635" s="182"/>
      <c r="B635" s="182"/>
      <c r="C635" s="182"/>
      <c r="D635" s="182"/>
      <c r="E635" s="182"/>
      <c r="F635" s="182"/>
      <c r="G635" s="182"/>
      <c r="H635" s="182"/>
      <c r="I635" s="182"/>
      <c r="J635" s="182"/>
      <c r="K635" s="182"/>
    </row>
    <row r="636" spans="1:11" x14ac:dyDescent="0.25">
      <c r="A636" s="182"/>
      <c r="B636" s="182"/>
      <c r="C636" s="182"/>
      <c r="D636" s="182"/>
      <c r="E636" s="182"/>
      <c r="F636" s="182"/>
      <c r="G636" s="182"/>
      <c r="H636" s="182"/>
      <c r="I636" s="182"/>
      <c r="J636" s="182"/>
      <c r="K636" s="182"/>
    </row>
    <row r="637" spans="1:11" x14ac:dyDescent="0.25">
      <c r="A637" s="182"/>
      <c r="B637" s="182"/>
      <c r="C637" s="182"/>
      <c r="D637" s="182"/>
      <c r="E637" s="182"/>
      <c r="F637" s="182"/>
      <c r="G637" s="182"/>
      <c r="H637" s="182"/>
      <c r="I637" s="182"/>
      <c r="J637" s="182"/>
      <c r="K637" s="182"/>
    </row>
    <row r="638" spans="1:11" x14ac:dyDescent="0.25">
      <c r="A638" s="182"/>
      <c r="B638" s="182"/>
      <c r="C638" s="182"/>
      <c r="D638" s="182"/>
      <c r="E638" s="182"/>
      <c r="F638" s="182"/>
      <c r="G638" s="182"/>
      <c r="H638" s="182"/>
      <c r="I638" s="182"/>
      <c r="J638" s="182"/>
      <c r="K638" s="182"/>
    </row>
    <row r="639" spans="1:11" x14ac:dyDescent="0.25">
      <c r="A639" s="182"/>
      <c r="B639" s="182"/>
      <c r="C639" s="182"/>
      <c r="D639" s="182"/>
      <c r="E639" s="182"/>
      <c r="F639" s="182"/>
      <c r="G639" s="182"/>
      <c r="H639" s="182"/>
      <c r="I639" s="182"/>
      <c r="J639" s="182"/>
      <c r="K639" s="182"/>
    </row>
    <row r="640" spans="1:11" x14ac:dyDescent="0.25">
      <c r="A640" s="182"/>
      <c r="B640" s="182"/>
      <c r="C640" s="182"/>
      <c r="D640" s="182"/>
      <c r="E640" s="182"/>
      <c r="F640" s="182"/>
      <c r="G640" s="182"/>
      <c r="H640" s="182"/>
      <c r="I640" s="182"/>
      <c r="J640" s="182"/>
      <c r="K640" s="182"/>
    </row>
    <row r="641" spans="1:11" x14ac:dyDescent="0.25">
      <c r="A641" s="182"/>
      <c r="B641" s="182"/>
      <c r="C641" s="182"/>
      <c r="D641" s="182"/>
      <c r="E641" s="182"/>
      <c r="F641" s="182"/>
      <c r="G641" s="182"/>
      <c r="H641" s="182"/>
      <c r="I641" s="182"/>
      <c r="J641" s="182"/>
      <c r="K641" s="182"/>
    </row>
    <row r="642" spans="1:11" x14ac:dyDescent="0.25">
      <c r="A642" s="182"/>
      <c r="B642" s="182"/>
      <c r="C642" s="182"/>
      <c r="D642" s="182"/>
      <c r="E642" s="182"/>
      <c r="F642" s="182"/>
      <c r="G642" s="182"/>
      <c r="H642" s="182"/>
      <c r="I642" s="182"/>
      <c r="J642" s="182"/>
      <c r="K642" s="182"/>
    </row>
    <row r="643" spans="1:11" x14ac:dyDescent="0.25">
      <c r="A643" s="182"/>
      <c r="B643" s="182"/>
      <c r="C643" s="182"/>
      <c r="D643" s="182"/>
      <c r="E643" s="182"/>
      <c r="F643" s="182"/>
      <c r="G643" s="182"/>
      <c r="H643" s="182"/>
      <c r="I643" s="182"/>
      <c r="J643" s="182"/>
      <c r="K643" s="182"/>
    </row>
    <row r="644" spans="1:11" x14ac:dyDescent="0.25">
      <c r="A644" s="182"/>
      <c r="B644" s="182"/>
      <c r="C644" s="182"/>
      <c r="D644" s="182"/>
      <c r="E644" s="182"/>
      <c r="F644" s="182"/>
      <c r="G644" s="182"/>
      <c r="H644" s="182"/>
      <c r="I644" s="182"/>
      <c r="J644" s="182"/>
      <c r="K644" s="182"/>
    </row>
    <row r="645" spans="1:11" x14ac:dyDescent="0.25">
      <c r="A645" s="182"/>
      <c r="B645" s="182"/>
      <c r="C645" s="182"/>
      <c r="D645" s="182"/>
      <c r="E645" s="182"/>
      <c r="F645" s="182"/>
      <c r="G645" s="182"/>
      <c r="H645" s="182"/>
      <c r="I645" s="182"/>
      <c r="J645" s="182"/>
      <c r="K645" s="182"/>
    </row>
    <row r="646" spans="1:11" x14ac:dyDescent="0.25">
      <c r="A646" s="182"/>
      <c r="B646" s="182"/>
      <c r="C646" s="182"/>
      <c r="D646" s="182"/>
      <c r="E646" s="182"/>
      <c r="F646" s="182"/>
      <c r="G646" s="182"/>
      <c r="H646" s="182"/>
      <c r="I646" s="182"/>
      <c r="J646" s="182"/>
      <c r="K646" s="182"/>
    </row>
    <row r="647" spans="1:11" x14ac:dyDescent="0.25">
      <c r="A647" s="182"/>
      <c r="B647" s="182"/>
      <c r="C647" s="182"/>
      <c r="D647" s="182"/>
      <c r="E647" s="182"/>
      <c r="F647" s="182"/>
      <c r="G647" s="182"/>
      <c r="H647" s="182"/>
      <c r="I647" s="182"/>
      <c r="J647" s="182"/>
      <c r="K647" s="182"/>
    </row>
    <row r="648" spans="1:11" x14ac:dyDescent="0.25">
      <c r="A648" s="182"/>
      <c r="B648" s="182"/>
      <c r="C648" s="182"/>
      <c r="D648" s="182"/>
      <c r="E648" s="182"/>
      <c r="F648" s="182"/>
      <c r="G648" s="182"/>
      <c r="H648" s="182"/>
      <c r="I648" s="182"/>
      <c r="J648" s="182"/>
      <c r="K648" s="182"/>
    </row>
    <row r="649" spans="1:11" x14ac:dyDescent="0.25">
      <c r="A649" s="182"/>
      <c r="B649" s="182"/>
      <c r="C649" s="182"/>
      <c r="D649" s="182"/>
      <c r="E649" s="182"/>
      <c r="F649" s="182"/>
      <c r="G649" s="182"/>
      <c r="H649" s="182"/>
      <c r="I649" s="182"/>
      <c r="J649" s="182"/>
      <c r="K649" s="182"/>
    </row>
    <row r="650" spans="1:11" x14ac:dyDescent="0.25">
      <c r="A650" s="182"/>
      <c r="B650" s="182"/>
      <c r="C650" s="182"/>
      <c r="D650" s="182"/>
      <c r="E650" s="182"/>
      <c r="F650" s="182"/>
      <c r="G650" s="182"/>
      <c r="H650" s="182"/>
      <c r="I650" s="182"/>
      <c r="J650" s="182"/>
      <c r="K650" s="182"/>
    </row>
    <row r="651" spans="1:11" x14ac:dyDescent="0.25">
      <c r="A651" s="182"/>
      <c r="B651" s="182"/>
      <c r="C651" s="182"/>
      <c r="D651" s="182"/>
      <c r="E651" s="182"/>
      <c r="F651" s="182"/>
      <c r="G651" s="182"/>
      <c r="H651" s="182"/>
      <c r="I651" s="182"/>
      <c r="J651" s="182"/>
      <c r="K651" s="182"/>
    </row>
    <row r="652" spans="1:11" x14ac:dyDescent="0.25">
      <c r="A652" s="182"/>
      <c r="B652" s="182"/>
      <c r="C652" s="182"/>
      <c r="D652" s="182"/>
      <c r="E652" s="182"/>
      <c r="F652" s="182"/>
      <c r="G652" s="182"/>
      <c r="H652" s="182"/>
      <c r="I652" s="182"/>
      <c r="J652" s="182"/>
      <c r="K652" s="182"/>
    </row>
    <row r="653" spans="1:11" x14ac:dyDescent="0.25">
      <c r="A653" s="182"/>
      <c r="B653" s="182"/>
      <c r="C653" s="182"/>
      <c r="D653" s="182"/>
      <c r="E653" s="182"/>
      <c r="F653" s="182"/>
      <c r="G653" s="182"/>
      <c r="H653" s="182"/>
      <c r="I653" s="182"/>
      <c r="J653" s="182"/>
      <c r="K653" s="182"/>
    </row>
    <row r="654" spans="1:11" x14ac:dyDescent="0.25">
      <c r="A654" s="182"/>
      <c r="B654" s="182"/>
      <c r="C654" s="182"/>
      <c r="D654" s="182"/>
      <c r="E654" s="182"/>
      <c r="F654" s="182"/>
      <c r="G654" s="182"/>
      <c r="H654" s="182"/>
      <c r="I654" s="182"/>
      <c r="J654" s="182"/>
      <c r="K654" s="182"/>
    </row>
    <row r="655" spans="1:11" x14ac:dyDescent="0.25">
      <c r="A655" s="182"/>
      <c r="B655" s="182"/>
      <c r="C655" s="182"/>
      <c r="D655" s="182"/>
      <c r="E655" s="182"/>
      <c r="F655" s="182"/>
      <c r="G655" s="182"/>
      <c r="H655" s="182"/>
      <c r="I655" s="182"/>
      <c r="J655" s="182"/>
      <c r="K655" s="182"/>
    </row>
    <row r="656" spans="1:11" x14ac:dyDescent="0.25">
      <c r="A656" s="182"/>
      <c r="B656" s="182"/>
      <c r="C656" s="182"/>
      <c r="D656" s="182"/>
      <c r="E656" s="182"/>
      <c r="F656" s="182"/>
      <c r="G656" s="182"/>
      <c r="H656" s="182"/>
      <c r="I656" s="182"/>
      <c r="J656" s="182"/>
      <c r="K656" s="182"/>
    </row>
    <row r="657" spans="1:11" x14ac:dyDescent="0.25">
      <c r="A657" s="182"/>
      <c r="B657" s="182"/>
      <c r="C657" s="182"/>
      <c r="D657" s="182"/>
      <c r="E657" s="182"/>
      <c r="F657" s="182"/>
      <c r="G657" s="182"/>
      <c r="H657" s="182"/>
      <c r="I657" s="182"/>
      <c r="J657" s="182"/>
      <c r="K657" s="182"/>
    </row>
    <row r="658" spans="1:11" x14ac:dyDescent="0.25">
      <c r="A658" s="182"/>
      <c r="B658" s="182"/>
      <c r="C658" s="182"/>
      <c r="D658" s="182"/>
      <c r="E658" s="182"/>
      <c r="F658" s="182"/>
      <c r="G658" s="182"/>
      <c r="H658" s="182"/>
      <c r="I658" s="182"/>
      <c r="J658" s="182"/>
      <c r="K658" s="182"/>
    </row>
    <row r="659" spans="1:11" x14ac:dyDescent="0.25">
      <c r="A659" s="182"/>
      <c r="B659" s="182"/>
      <c r="C659" s="182"/>
      <c r="D659" s="182"/>
      <c r="E659" s="182"/>
      <c r="F659" s="182"/>
      <c r="G659" s="182"/>
      <c r="H659" s="182"/>
      <c r="I659" s="182"/>
      <c r="J659" s="182"/>
      <c r="K659" s="182"/>
    </row>
    <row r="660" spans="1:11" x14ac:dyDescent="0.25">
      <c r="A660" s="182"/>
      <c r="B660" s="182"/>
      <c r="C660" s="182"/>
      <c r="D660" s="182"/>
      <c r="E660" s="182"/>
      <c r="F660" s="182"/>
      <c r="G660" s="182"/>
      <c r="H660" s="182"/>
      <c r="I660" s="182"/>
      <c r="J660" s="182"/>
      <c r="K660" s="182"/>
    </row>
    <row r="661" spans="1:11" x14ac:dyDescent="0.25">
      <c r="A661" s="182"/>
      <c r="B661" s="182"/>
      <c r="C661" s="182"/>
      <c r="D661" s="182"/>
      <c r="E661" s="182"/>
      <c r="F661" s="182"/>
      <c r="G661" s="182"/>
      <c r="H661" s="182"/>
      <c r="I661" s="182"/>
      <c r="J661" s="182"/>
      <c r="K661" s="182"/>
    </row>
    <row r="662" spans="1:11" x14ac:dyDescent="0.25">
      <c r="A662" s="182"/>
      <c r="B662" s="182"/>
      <c r="C662" s="182"/>
      <c r="D662" s="182"/>
      <c r="E662" s="182"/>
      <c r="F662" s="182"/>
      <c r="G662" s="182"/>
      <c r="H662" s="182"/>
      <c r="I662" s="182"/>
      <c r="J662" s="182"/>
      <c r="K662" s="182"/>
    </row>
    <row r="663" spans="1:11" x14ac:dyDescent="0.25">
      <c r="A663" s="182"/>
      <c r="B663" s="182"/>
      <c r="C663" s="182"/>
      <c r="D663" s="182"/>
      <c r="E663" s="182"/>
      <c r="F663" s="182"/>
      <c r="G663" s="182"/>
      <c r="H663" s="182"/>
      <c r="I663" s="182"/>
      <c r="J663" s="182"/>
      <c r="K663" s="182"/>
    </row>
    <row r="664" spans="1:11" x14ac:dyDescent="0.25">
      <c r="A664" s="182"/>
      <c r="B664" s="182"/>
      <c r="C664" s="182"/>
      <c r="D664" s="182"/>
      <c r="E664" s="182"/>
      <c r="F664" s="182"/>
      <c r="G664" s="182"/>
      <c r="H664" s="182"/>
      <c r="I664" s="182"/>
      <c r="J664" s="182"/>
      <c r="K664" s="182"/>
    </row>
    <row r="665" spans="1:11" x14ac:dyDescent="0.25">
      <c r="A665" s="182"/>
      <c r="B665" s="182"/>
      <c r="C665" s="182"/>
      <c r="D665" s="182"/>
      <c r="E665" s="182"/>
      <c r="F665" s="182"/>
      <c r="G665" s="182"/>
      <c r="H665" s="182"/>
      <c r="I665" s="182"/>
      <c r="J665" s="182"/>
      <c r="K665" s="182"/>
    </row>
    <row r="666" spans="1:11" x14ac:dyDescent="0.25">
      <c r="A666" s="182"/>
      <c r="B666" s="182"/>
      <c r="C666" s="182"/>
      <c r="D666" s="182"/>
      <c r="E666" s="182"/>
      <c r="F666" s="182"/>
      <c r="G666" s="182"/>
      <c r="H666" s="182"/>
      <c r="I666" s="182"/>
      <c r="J666" s="182"/>
      <c r="K666" s="182"/>
    </row>
    <row r="667" spans="1:11" x14ac:dyDescent="0.25">
      <c r="A667" s="182"/>
      <c r="B667" s="182"/>
      <c r="C667" s="182"/>
      <c r="D667" s="182"/>
      <c r="E667" s="182"/>
      <c r="F667" s="182"/>
      <c r="G667" s="182"/>
      <c r="H667" s="182"/>
      <c r="I667" s="182"/>
      <c r="J667" s="182"/>
      <c r="K667" s="182"/>
    </row>
    <row r="668" spans="1:11" x14ac:dyDescent="0.25">
      <c r="A668" s="182"/>
      <c r="B668" s="182"/>
      <c r="C668" s="182"/>
      <c r="D668" s="182"/>
      <c r="E668" s="182"/>
      <c r="F668" s="182"/>
      <c r="G668" s="182"/>
      <c r="H668" s="182"/>
      <c r="I668" s="182"/>
      <c r="J668" s="182"/>
      <c r="K668" s="182"/>
    </row>
    <row r="669" spans="1:11" x14ac:dyDescent="0.25">
      <c r="A669" s="182"/>
      <c r="B669" s="182"/>
      <c r="C669" s="182"/>
      <c r="D669" s="182"/>
      <c r="E669" s="182"/>
      <c r="F669" s="182"/>
      <c r="G669" s="182"/>
      <c r="H669" s="182"/>
      <c r="I669" s="182"/>
      <c r="J669" s="182"/>
      <c r="K669" s="182"/>
    </row>
    <row r="670" spans="1:11" x14ac:dyDescent="0.25">
      <c r="A670" s="182"/>
      <c r="B670" s="182"/>
      <c r="C670" s="182"/>
      <c r="D670" s="182"/>
      <c r="E670" s="182"/>
      <c r="F670" s="182"/>
      <c r="G670" s="182"/>
      <c r="H670" s="182"/>
      <c r="I670" s="182"/>
      <c r="J670" s="182"/>
      <c r="K670" s="182"/>
    </row>
    <row r="671" spans="1:11" x14ac:dyDescent="0.25">
      <c r="A671" s="182"/>
      <c r="B671" s="182"/>
      <c r="C671" s="182"/>
      <c r="D671" s="182"/>
      <c r="E671" s="182"/>
      <c r="F671" s="182"/>
      <c r="G671" s="182"/>
      <c r="H671" s="182"/>
      <c r="I671" s="182"/>
      <c r="J671" s="182"/>
      <c r="K671" s="182"/>
    </row>
    <row r="672" spans="1:11" x14ac:dyDescent="0.25">
      <c r="A672" s="182"/>
      <c r="B672" s="182"/>
      <c r="C672" s="182"/>
      <c r="D672" s="182"/>
      <c r="E672" s="182"/>
      <c r="F672" s="182"/>
      <c r="G672" s="182"/>
      <c r="H672" s="182"/>
      <c r="I672" s="182"/>
      <c r="J672" s="182"/>
      <c r="K672" s="182"/>
    </row>
    <row r="673" spans="1:11" x14ac:dyDescent="0.25">
      <c r="A673" s="182"/>
      <c r="B673" s="182"/>
      <c r="C673" s="182"/>
      <c r="D673" s="182"/>
      <c r="E673" s="182"/>
      <c r="F673" s="182"/>
      <c r="G673" s="182"/>
      <c r="H673" s="182"/>
      <c r="I673" s="182"/>
      <c r="J673" s="182"/>
      <c r="K673" s="182"/>
    </row>
    <row r="674" spans="1:11" x14ac:dyDescent="0.25">
      <c r="A674" s="182"/>
      <c r="B674" s="182"/>
      <c r="C674" s="182"/>
      <c r="D674" s="182"/>
      <c r="E674" s="182"/>
      <c r="F674" s="182"/>
      <c r="G674" s="182"/>
      <c r="H674" s="182"/>
      <c r="I674" s="182"/>
      <c r="J674" s="182"/>
      <c r="K674" s="182"/>
    </row>
    <row r="675" spans="1:11" x14ac:dyDescent="0.25">
      <c r="A675" s="182"/>
      <c r="B675" s="182"/>
      <c r="C675" s="182"/>
      <c r="D675" s="182"/>
      <c r="E675" s="182"/>
      <c r="F675" s="182"/>
      <c r="G675" s="182"/>
      <c r="H675" s="182"/>
      <c r="I675" s="182"/>
      <c r="J675" s="182"/>
      <c r="K675" s="182"/>
    </row>
    <row r="676" spans="1:11" x14ac:dyDescent="0.25">
      <c r="A676" s="182"/>
      <c r="B676" s="182"/>
      <c r="C676" s="182"/>
      <c r="D676" s="182"/>
      <c r="E676" s="182"/>
      <c r="F676" s="182"/>
      <c r="G676" s="182"/>
      <c r="H676" s="182"/>
      <c r="I676" s="182"/>
      <c r="J676" s="182"/>
      <c r="K676" s="182"/>
    </row>
    <row r="677" spans="1:11" x14ac:dyDescent="0.25">
      <c r="A677" s="182"/>
      <c r="B677" s="182"/>
      <c r="C677" s="182"/>
      <c r="D677" s="182"/>
      <c r="E677" s="182"/>
      <c r="F677" s="182"/>
      <c r="G677" s="182"/>
      <c r="H677" s="182"/>
      <c r="I677" s="182"/>
      <c r="J677" s="182"/>
      <c r="K677" s="182"/>
    </row>
    <row r="678" spans="1:11" x14ac:dyDescent="0.25">
      <c r="A678" s="182"/>
      <c r="B678" s="182"/>
      <c r="C678" s="182"/>
      <c r="D678" s="182"/>
      <c r="E678" s="182"/>
      <c r="F678" s="182"/>
      <c r="G678" s="182"/>
      <c r="H678" s="182"/>
      <c r="I678" s="182"/>
      <c r="J678" s="182"/>
      <c r="K678" s="182"/>
    </row>
    <row r="679" spans="1:11" x14ac:dyDescent="0.25">
      <c r="A679" s="182"/>
      <c r="B679" s="182"/>
      <c r="C679" s="182"/>
      <c r="D679" s="182"/>
      <c r="E679" s="182"/>
      <c r="F679" s="182"/>
      <c r="G679" s="182"/>
      <c r="H679" s="182"/>
      <c r="I679" s="182"/>
      <c r="J679" s="182"/>
      <c r="K679" s="182"/>
    </row>
    <row r="680" spans="1:11" x14ac:dyDescent="0.25">
      <c r="A680" s="182"/>
      <c r="B680" s="182"/>
      <c r="C680" s="182"/>
      <c r="D680" s="182"/>
      <c r="E680" s="182"/>
      <c r="F680" s="182"/>
      <c r="G680" s="182"/>
      <c r="H680" s="182"/>
      <c r="I680" s="182"/>
      <c r="J680" s="182"/>
      <c r="K680" s="182"/>
    </row>
    <row r="681" spans="1:11" x14ac:dyDescent="0.25">
      <c r="A681" s="182"/>
      <c r="B681" s="182"/>
      <c r="C681" s="182"/>
      <c r="D681" s="182"/>
      <c r="E681" s="182"/>
      <c r="F681" s="182"/>
      <c r="G681" s="182"/>
      <c r="H681" s="182"/>
      <c r="I681" s="182"/>
      <c r="J681" s="182"/>
      <c r="K681" s="182"/>
    </row>
    <row r="682" spans="1:11" x14ac:dyDescent="0.25">
      <c r="A682" s="182"/>
      <c r="B682" s="182"/>
      <c r="C682" s="182"/>
      <c r="D682" s="182"/>
      <c r="E682" s="182"/>
      <c r="F682" s="182"/>
      <c r="G682" s="182"/>
      <c r="H682" s="182"/>
      <c r="I682" s="182"/>
      <c r="J682" s="182"/>
      <c r="K682" s="182"/>
    </row>
    <row r="683" spans="1:11" x14ac:dyDescent="0.25">
      <c r="A683" s="182"/>
      <c r="B683" s="182"/>
      <c r="C683" s="182"/>
      <c r="D683" s="182"/>
      <c r="E683" s="182"/>
      <c r="F683" s="182"/>
      <c r="G683" s="182"/>
      <c r="H683" s="182"/>
      <c r="I683" s="182"/>
      <c r="J683" s="182"/>
      <c r="K683" s="182"/>
    </row>
    <row r="684" spans="1:11" x14ac:dyDescent="0.25">
      <c r="A684" s="182"/>
      <c r="B684" s="182"/>
      <c r="C684" s="182"/>
      <c r="D684" s="182"/>
      <c r="E684" s="182"/>
      <c r="F684" s="182"/>
      <c r="G684" s="182"/>
      <c r="H684" s="182"/>
      <c r="I684" s="182"/>
      <c r="J684" s="182"/>
      <c r="K684" s="182"/>
    </row>
    <row r="685" spans="1:11" x14ac:dyDescent="0.25">
      <c r="A685" s="182"/>
      <c r="B685" s="182"/>
      <c r="C685" s="182"/>
      <c r="D685" s="182"/>
      <c r="E685" s="182"/>
      <c r="F685" s="182"/>
      <c r="G685" s="182"/>
      <c r="H685" s="182"/>
      <c r="I685" s="182"/>
      <c r="J685" s="182"/>
      <c r="K685" s="182"/>
    </row>
    <row r="686" spans="1:11" x14ac:dyDescent="0.25">
      <c r="A686" s="182"/>
      <c r="B686" s="182"/>
      <c r="C686" s="182"/>
      <c r="D686" s="182"/>
      <c r="E686" s="182"/>
      <c r="F686" s="182"/>
      <c r="G686" s="182"/>
      <c r="H686" s="182"/>
      <c r="I686" s="182"/>
      <c r="J686" s="182"/>
      <c r="K686" s="182"/>
    </row>
    <row r="687" spans="1:11" x14ac:dyDescent="0.25">
      <c r="A687" s="182"/>
      <c r="B687" s="182"/>
      <c r="C687" s="182"/>
      <c r="D687" s="182"/>
      <c r="E687" s="182"/>
      <c r="F687" s="182"/>
      <c r="G687" s="182"/>
      <c r="H687" s="182"/>
      <c r="I687" s="182"/>
      <c r="J687" s="182"/>
      <c r="K687" s="182"/>
    </row>
    <row r="688" spans="1:11" x14ac:dyDescent="0.25">
      <c r="A688" s="182"/>
      <c r="B688" s="182"/>
      <c r="C688" s="182"/>
      <c r="D688" s="182"/>
      <c r="E688" s="182"/>
      <c r="F688" s="182"/>
      <c r="G688" s="182"/>
      <c r="H688" s="182"/>
      <c r="I688" s="182"/>
      <c r="J688" s="182"/>
      <c r="K688" s="182"/>
    </row>
    <row r="689" spans="1:11" x14ac:dyDescent="0.25">
      <c r="A689" s="182"/>
      <c r="B689" s="182"/>
      <c r="C689" s="182"/>
      <c r="D689" s="182"/>
      <c r="E689" s="182"/>
      <c r="F689" s="182"/>
      <c r="G689" s="182"/>
      <c r="H689" s="182"/>
      <c r="I689" s="182"/>
      <c r="J689" s="182"/>
      <c r="K689" s="182"/>
    </row>
    <row r="690" spans="1:11" x14ac:dyDescent="0.25">
      <c r="A690" s="182"/>
      <c r="B690" s="182"/>
      <c r="C690" s="182"/>
      <c r="D690" s="182"/>
      <c r="E690" s="182"/>
      <c r="F690" s="182"/>
      <c r="G690" s="182"/>
      <c r="H690" s="182"/>
      <c r="I690" s="182"/>
      <c r="J690" s="182"/>
      <c r="K690" s="182"/>
    </row>
    <row r="691" spans="1:11" x14ac:dyDescent="0.25">
      <c r="A691" s="182"/>
      <c r="B691" s="182"/>
      <c r="C691" s="182"/>
      <c r="D691" s="182"/>
      <c r="E691" s="182"/>
      <c r="F691" s="182"/>
      <c r="G691" s="182"/>
      <c r="H691" s="182"/>
      <c r="I691" s="182"/>
      <c r="J691" s="182"/>
      <c r="K691" s="182"/>
    </row>
    <row r="692" spans="1:11" x14ac:dyDescent="0.25">
      <c r="A692" s="182"/>
      <c r="B692" s="182"/>
      <c r="C692" s="182"/>
      <c r="D692" s="182"/>
      <c r="E692" s="182"/>
      <c r="F692" s="182"/>
      <c r="G692" s="182"/>
      <c r="H692" s="182"/>
      <c r="I692" s="182"/>
      <c r="J692" s="182"/>
      <c r="K692" s="182"/>
    </row>
    <row r="693" spans="1:11" x14ac:dyDescent="0.25">
      <c r="A693" s="182"/>
      <c r="B693" s="182"/>
      <c r="C693" s="182"/>
      <c r="D693" s="182"/>
      <c r="E693" s="182"/>
      <c r="F693" s="182"/>
      <c r="G693" s="182"/>
      <c r="H693" s="182"/>
      <c r="I693" s="182"/>
      <c r="J693" s="182"/>
      <c r="K693" s="182"/>
    </row>
    <row r="694" spans="1:11" x14ac:dyDescent="0.25">
      <c r="A694" s="182"/>
      <c r="B694" s="182"/>
      <c r="C694" s="182"/>
      <c r="D694" s="182"/>
      <c r="E694" s="182"/>
      <c r="F694" s="182"/>
      <c r="G694" s="182"/>
      <c r="H694" s="182"/>
      <c r="I694" s="182"/>
      <c r="J694" s="182"/>
      <c r="K694" s="182"/>
    </row>
    <row r="695" spans="1:11" x14ac:dyDescent="0.25">
      <c r="A695" s="182"/>
      <c r="B695" s="182"/>
      <c r="C695" s="182"/>
      <c r="D695" s="182"/>
      <c r="E695" s="182"/>
      <c r="F695" s="182"/>
      <c r="G695" s="182"/>
      <c r="H695" s="182"/>
      <c r="I695" s="182"/>
      <c r="J695" s="182"/>
      <c r="K695" s="182"/>
    </row>
    <row r="696" spans="1:11" x14ac:dyDescent="0.25">
      <c r="A696" s="182"/>
      <c r="B696" s="182"/>
      <c r="C696" s="182"/>
      <c r="D696" s="182"/>
      <c r="E696" s="182"/>
      <c r="F696" s="182"/>
      <c r="G696" s="182"/>
      <c r="H696" s="182"/>
      <c r="I696" s="182"/>
      <c r="J696" s="182"/>
      <c r="K696" s="182"/>
    </row>
    <row r="697" spans="1:11" x14ac:dyDescent="0.25">
      <c r="A697" s="182"/>
      <c r="B697" s="182"/>
      <c r="C697" s="182"/>
      <c r="D697" s="182"/>
      <c r="E697" s="182"/>
      <c r="F697" s="182"/>
      <c r="G697" s="182"/>
      <c r="H697" s="182"/>
      <c r="I697" s="182"/>
      <c r="J697" s="182"/>
      <c r="K697" s="182"/>
    </row>
    <row r="698" spans="1:11" x14ac:dyDescent="0.25">
      <c r="A698" s="182"/>
      <c r="B698" s="182"/>
      <c r="C698" s="182"/>
      <c r="D698" s="182"/>
      <c r="E698" s="182"/>
      <c r="F698" s="182"/>
      <c r="G698" s="182"/>
      <c r="H698" s="182"/>
      <c r="I698" s="182"/>
      <c r="J698" s="182"/>
      <c r="K698" s="182"/>
    </row>
    <row r="699" spans="1:11" x14ac:dyDescent="0.25">
      <c r="A699" s="182"/>
      <c r="B699" s="182"/>
      <c r="C699" s="182"/>
      <c r="D699" s="182"/>
      <c r="E699" s="182"/>
      <c r="F699" s="182"/>
      <c r="G699" s="182"/>
      <c r="H699" s="182"/>
      <c r="I699" s="182"/>
      <c r="J699" s="182"/>
      <c r="K699" s="182"/>
    </row>
    <row r="700" spans="1:11" x14ac:dyDescent="0.25">
      <c r="A700" s="182"/>
      <c r="B700" s="182"/>
      <c r="C700" s="182"/>
      <c r="D700" s="182"/>
      <c r="E700" s="182"/>
      <c r="F700" s="182"/>
      <c r="G700" s="182"/>
      <c r="H700" s="182"/>
      <c r="I700" s="182"/>
      <c r="J700" s="182"/>
      <c r="K700" s="182"/>
    </row>
    <row r="701" spans="1:11" x14ac:dyDescent="0.25">
      <c r="A701" s="182"/>
      <c r="B701" s="182"/>
      <c r="C701" s="182"/>
      <c r="D701" s="182"/>
      <c r="E701" s="182"/>
      <c r="F701" s="182"/>
      <c r="G701" s="182"/>
      <c r="H701" s="182"/>
      <c r="I701" s="182"/>
      <c r="J701" s="182"/>
      <c r="K701" s="182"/>
    </row>
    <row r="702" spans="1:11" x14ac:dyDescent="0.25">
      <c r="A702" s="182"/>
      <c r="B702" s="182"/>
      <c r="C702" s="182"/>
      <c r="D702" s="182"/>
      <c r="E702" s="182"/>
      <c r="F702" s="182"/>
      <c r="G702" s="182"/>
      <c r="H702" s="182"/>
      <c r="I702" s="182"/>
      <c r="J702" s="182"/>
      <c r="K702" s="182"/>
    </row>
    <row r="703" spans="1:11" x14ac:dyDescent="0.25">
      <c r="A703" s="182"/>
      <c r="B703" s="182"/>
      <c r="C703" s="182"/>
      <c r="D703" s="182"/>
      <c r="E703" s="182"/>
      <c r="F703" s="182"/>
      <c r="G703" s="182"/>
      <c r="H703" s="182"/>
      <c r="I703" s="182"/>
      <c r="J703" s="182"/>
      <c r="K703" s="182"/>
    </row>
    <row r="704" spans="1:11" x14ac:dyDescent="0.25">
      <c r="A704" s="182"/>
      <c r="B704" s="182"/>
      <c r="C704" s="182"/>
      <c r="D704" s="182"/>
      <c r="E704" s="182"/>
      <c r="F704" s="182"/>
      <c r="G704" s="182"/>
      <c r="H704" s="182"/>
      <c r="I704" s="182"/>
      <c r="J704" s="182"/>
      <c r="K704" s="182"/>
    </row>
    <row r="705" spans="1:11" x14ac:dyDescent="0.25">
      <c r="A705" s="182"/>
      <c r="B705" s="182"/>
      <c r="C705" s="182"/>
      <c r="D705" s="182"/>
      <c r="E705" s="182"/>
      <c r="F705" s="182"/>
      <c r="G705" s="182"/>
      <c r="H705" s="182"/>
      <c r="I705" s="182"/>
      <c r="J705" s="182"/>
      <c r="K705" s="182"/>
    </row>
    <row r="706" spans="1:11" x14ac:dyDescent="0.25">
      <c r="A706" s="182"/>
      <c r="B706" s="182"/>
      <c r="C706" s="182"/>
      <c r="D706" s="182"/>
      <c r="E706" s="182"/>
      <c r="F706" s="182"/>
      <c r="G706" s="182"/>
      <c r="H706" s="182"/>
      <c r="I706" s="182"/>
      <c r="J706" s="182"/>
      <c r="K706" s="182"/>
    </row>
    <row r="707" spans="1:11" x14ac:dyDescent="0.25">
      <c r="A707" s="182"/>
      <c r="B707" s="182"/>
      <c r="C707" s="182"/>
      <c r="D707" s="182"/>
      <c r="E707" s="182"/>
      <c r="F707" s="182"/>
      <c r="G707" s="182"/>
      <c r="H707" s="182"/>
      <c r="I707" s="182"/>
      <c r="J707" s="182"/>
      <c r="K707" s="182"/>
    </row>
    <row r="708" spans="1:11" x14ac:dyDescent="0.25">
      <c r="A708" s="182"/>
      <c r="B708" s="182"/>
      <c r="C708" s="182"/>
      <c r="D708" s="182"/>
      <c r="E708" s="182"/>
      <c r="F708" s="182"/>
      <c r="G708" s="182"/>
      <c r="H708" s="182"/>
      <c r="I708" s="182"/>
      <c r="J708" s="182"/>
      <c r="K708" s="182"/>
    </row>
    <row r="709" spans="1:11" x14ac:dyDescent="0.25">
      <c r="A709" s="182"/>
      <c r="B709" s="182"/>
      <c r="C709" s="182"/>
      <c r="D709" s="182"/>
      <c r="E709" s="182"/>
      <c r="F709" s="182"/>
      <c r="G709" s="182"/>
      <c r="H709" s="182"/>
      <c r="I709" s="182"/>
      <c r="J709" s="182"/>
      <c r="K709" s="182"/>
    </row>
    <row r="710" spans="1:11" x14ac:dyDescent="0.25">
      <c r="A710" s="182"/>
      <c r="B710" s="182"/>
      <c r="C710" s="182"/>
      <c r="D710" s="182"/>
      <c r="E710" s="182"/>
      <c r="F710" s="182"/>
      <c r="G710" s="182"/>
      <c r="H710" s="182"/>
      <c r="I710" s="182"/>
      <c r="J710" s="182"/>
      <c r="K710" s="182"/>
    </row>
    <row r="711" spans="1:11" x14ac:dyDescent="0.25">
      <c r="A711" s="182"/>
      <c r="B711" s="182"/>
      <c r="C711" s="182"/>
      <c r="D711" s="182"/>
      <c r="E711" s="182"/>
      <c r="F711" s="182"/>
      <c r="G711" s="182"/>
      <c r="H711" s="182"/>
      <c r="I711" s="182"/>
      <c r="J711" s="182"/>
      <c r="K711" s="182"/>
    </row>
    <row r="712" spans="1:11" x14ac:dyDescent="0.25">
      <c r="A712" s="182"/>
      <c r="B712" s="182"/>
      <c r="C712" s="182"/>
      <c r="D712" s="182"/>
      <c r="E712" s="182"/>
      <c r="F712" s="182"/>
      <c r="G712" s="182"/>
      <c r="H712" s="182"/>
      <c r="I712" s="182"/>
      <c r="J712" s="182"/>
      <c r="K712" s="182"/>
    </row>
    <row r="713" spans="1:11" x14ac:dyDescent="0.25">
      <c r="A713" s="182"/>
      <c r="B713" s="182"/>
      <c r="C713" s="182"/>
      <c r="D713" s="182"/>
      <c r="E713" s="182"/>
      <c r="F713" s="182"/>
      <c r="G713" s="182"/>
      <c r="H713" s="182"/>
      <c r="I713" s="182"/>
      <c r="J713" s="182"/>
      <c r="K713" s="182"/>
    </row>
    <row r="714" spans="1:11" x14ac:dyDescent="0.25">
      <c r="A714" s="182"/>
      <c r="B714" s="182"/>
      <c r="C714" s="182"/>
      <c r="D714" s="182"/>
      <c r="E714" s="182"/>
      <c r="F714" s="182"/>
      <c r="G714" s="182"/>
      <c r="H714" s="182"/>
      <c r="I714" s="182"/>
      <c r="J714" s="182"/>
      <c r="K714" s="182"/>
    </row>
    <row r="715" spans="1:11" x14ac:dyDescent="0.25">
      <c r="A715" s="182"/>
      <c r="B715" s="182"/>
      <c r="C715" s="182"/>
      <c r="D715" s="182"/>
      <c r="E715" s="182"/>
      <c r="F715" s="182"/>
      <c r="G715" s="182"/>
      <c r="H715" s="182"/>
      <c r="I715" s="182"/>
      <c r="J715" s="182"/>
      <c r="K715" s="182"/>
    </row>
    <row r="716" spans="1:11" x14ac:dyDescent="0.25">
      <c r="A716" s="182"/>
      <c r="B716" s="182"/>
      <c r="C716" s="182"/>
      <c r="D716" s="182"/>
      <c r="E716" s="182"/>
      <c r="F716" s="182"/>
      <c r="G716" s="182"/>
      <c r="H716" s="182"/>
      <c r="I716" s="182"/>
      <c r="J716" s="182"/>
      <c r="K716" s="182"/>
    </row>
    <row r="717" spans="1:11" x14ac:dyDescent="0.25">
      <c r="A717" s="182"/>
      <c r="B717" s="182"/>
      <c r="C717" s="182"/>
      <c r="D717" s="182"/>
      <c r="E717" s="182"/>
      <c r="F717" s="182"/>
      <c r="G717" s="182"/>
      <c r="H717" s="182"/>
      <c r="I717" s="182"/>
      <c r="J717" s="182"/>
      <c r="K717" s="182"/>
    </row>
    <row r="718" spans="1:11" x14ac:dyDescent="0.25">
      <c r="A718" s="182"/>
      <c r="B718" s="182"/>
      <c r="C718" s="182"/>
      <c r="D718" s="182"/>
      <c r="E718" s="182"/>
      <c r="F718" s="182"/>
      <c r="G718" s="182"/>
      <c r="H718" s="182"/>
      <c r="I718" s="182"/>
      <c r="J718" s="182"/>
      <c r="K718" s="182"/>
    </row>
    <row r="719" spans="1:11" x14ac:dyDescent="0.25">
      <c r="A719" s="182"/>
      <c r="B719" s="182"/>
      <c r="C719" s="182"/>
      <c r="D719" s="182"/>
      <c r="E719" s="182"/>
      <c r="F719" s="182"/>
      <c r="G719" s="182"/>
      <c r="H719" s="182"/>
      <c r="I719" s="182"/>
      <c r="J719" s="182"/>
      <c r="K719" s="182"/>
    </row>
    <row r="720" spans="1:11" x14ac:dyDescent="0.25">
      <c r="A720" s="182"/>
      <c r="B720" s="182"/>
      <c r="C720" s="182"/>
      <c r="D720" s="182"/>
      <c r="E720" s="182"/>
      <c r="F720" s="182"/>
      <c r="G720" s="182"/>
      <c r="H720" s="182"/>
      <c r="I720" s="182"/>
      <c r="J720" s="182"/>
      <c r="K720" s="182"/>
    </row>
    <row r="721" spans="1:11" x14ac:dyDescent="0.25">
      <c r="A721" s="182"/>
      <c r="B721" s="182"/>
      <c r="C721" s="182"/>
      <c r="D721" s="182"/>
      <c r="E721" s="182"/>
      <c r="F721" s="182"/>
      <c r="G721" s="182"/>
      <c r="H721" s="182"/>
      <c r="I721" s="182"/>
      <c r="J721" s="182"/>
      <c r="K721" s="182"/>
    </row>
    <row r="722" spans="1:11" x14ac:dyDescent="0.25">
      <c r="A722" s="182"/>
      <c r="B722" s="182"/>
      <c r="C722" s="182"/>
      <c r="D722" s="182"/>
      <c r="E722" s="182"/>
      <c r="F722" s="182"/>
      <c r="G722" s="182"/>
      <c r="H722" s="182"/>
      <c r="I722" s="182"/>
      <c r="J722" s="182"/>
      <c r="K722" s="182"/>
    </row>
    <row r="723" spans="1:11" x14ac:dyDescent="0.25">
      <c r="A723" s="182"/>
      <c r="B723" s="182"/>
      <c r="C723" s="182"/>
      <c r="D723" s="182"/>
      <c r="E723" s="182"/>
      <c r="F723" s="182"/>
      <c r="G723" s="182"/>
      <c r="H723" s="182"/>
      <c r="I723" s="182"/>
      <c r="J723" s="182"/>
      <c r="K723" s="182"/>
    </row>
    <row r="724" spans="1:11" x14ac:dyDescent="0.25">
      <c r="A724" s="182"/>
      <c r="B724" s="182"/>
      <c r="C724" s="182"/>
      <c r="D724" s="182"/>
      <c r="E724" s="182"/>
      <c r="F724" s="182"/>
      <c r="G724" s="182"/>
      <c r="H724" s="182"/>
      <c r="I724" s="182"/>
      <c r="J724" s="182"/>
      <c r="K724" s="182"/>
    </row>
    <row r="725" spans="1:11" x14ac:dyDescent="0.25">
      <c r="A725" s="182"/>
      <c r="B725" s="182"/>
      <c r="C725" s="182"/>
      <c r="D725" s="182"/>
      <c r="E725" s="182"/>
      <c r="F725" s="182"/>
      <c r="G725" s="182"/>
      <c r="H725" s="182"/>
      <c r="I725" s="182"/>
      <c r="J725" s="182"/>
      <c r="K725" s="182"/>
    </row>
    <row r="726" spans="1:11" x14ac:dyDescent="0.25">
      <c r="A726" s="182"/>
      <c r="B726" s="182"/>
      <c r="C726" s="182"/>
      <c r="D726" s="182"/>
      <c r="E726" s="182"/>
      <c r="F726" s="182"/>
      <c r="G726" s="182"/>
      <c r="H726" s="182"/>
      <c r="I726" s="182"/>
      <c r="J726" s="182"/>
      <c r="K726" s="182"/>
    </row>
    <row r="727" spans="1:11" x14ac:dyDescent="0.25">
      <c r="A727" s="182"/>
      <c r="B727" s="182"/>
      <c r="C727" s="182"/>
      <c r="D727" s="182"/>
      <c r="E727" s="182"/>
      <c r="F727" s="182"/>
      <c r="G727" s="182"/>
      <c r="H727" s="182"/>
      <c r="I727" s="182"/>
      <c r="J727" s="182"/>
      <c r="K727" s="182"/>
    </row>
    <row r="728" spans="1:11" x14ac:dyDescent="0.25">
      <c r="A728" s="182"/>
      <c r="B728" s="182"/>
      <c r="C728" s="182"/>
      <c r="D728" s="182"/>
      <c r="E728" s="182"/>
      <c r="F728" s="182"/>
      <c r="G728" s="182"/>
      <c r="H728" s="182"/>
      <c r="I728" s="182"/>
      <c r="J728" s="182"/>
      <c r="K728" s="182"/>
    </row>
    <row r="729" spans="1:11" x14ac:dyDescent="0.25">
      <c r="A729" s="182"/>
      <c r="B729" s="182"/>
      <c r="C729" s="182"/>
      <c r="D729" s="182"/>
      <c r="E729" s="182"/>
      <c r="F729" s="182"/>
      <c r="G729" s="182"/>
      <c r="H729" s="182"/>
      <c r="I729" s="182"/>
      <c r="J729" s="182"/>
      <c r="K729" s="182"/>
    </row>
    <row r="730" spans="1:11" x14ac:dyDescent="0.25">
      <c r="A730" s="182"/>
      <c r="B730" s="182"/>
      <c r="C730" s="182"/>
      <c r="D730" s="182"/>
      <c r="E730" s="182"/>
      <c r="F730" s="182"/>
      <c r="G730" s="182"/>
      <c r="H730" s="182"/>
      <c r="I730" s="182"/>
      <c r="J730" s="182"/>
      <c r="K730" s="182"/>
    </row>
    <row r="731" spans="1:11" x14ac:dyDescent="0.25">
      <c r="A731" s="182"/>
      <c r="B731" s="182"/>
      <c r="C731" s="182"/>
      <c r="D731" s="182"/>
      <c r="E731" s="182"/>
      <c r="F731" s="182"/>
      <c r="G731" s="182"/>
      <c r="H731" s="182"/>
      <c r="I731" s="182"/>
      <c r="J731" s="182"/>
      <c r="K731" s="182"/>
    </row>
    <row r="732" spans="1:11" x14ac:dyDescent="0.25">
      <c r="A732" s="182"/>
      <c r="B732" s="182"/>
      <c r="C732" s="182"/>
      <c r="D732" s="182"/>
      <c r="E732" s="182"/>
      <c r="F732" s="182"/>
      <c r="G732" s="182"/>
      <c r="H732" s="182"/>
      <c r="I732" s="182"/>
      <c r="J732" s="182"/>
      <c r="K732" s="182"/>
    </row>
    <row r="733" spans="1:11" x14ac:dyDescent="0.25">
      <c r="A733" s="182"/>
      <c r="B733" s="182"/>
      <c r="C733" s="182"/>
      <c r="D733" s="182"/>
      <c r="E733" s="182"/>
      <c r="F733" s="182"/>
      <c r="G733" s="182"/>
      <c r="H733" s="182"/>
      <c r="I733" s="182"/>
      <c r="J733" s="182"/>
      <c r="K733" s="182"/>
    </row>
    <row r="734" spans="1:11" x14ac:dyDescent="0.25">
      <c r="A734" s="182"/>
      <c r="B734" s="182"/>
      <c r="C734" s="182"/>
      <c r="D734" s="182"/>
      <c r="E734" s="182"/>
      <c r="F734" s="182"/>
      <c r="G734" s="182"/>
      <c r="H734" s="182"/>
      <c r="I734" s="182"/>
      <c r="J734" s="182"/>
      <c r="K734" s="182"/>
    </row>
    <row r="735" spans="1:11" x14ac:dyDescent="0.25">
      <c r="A735" s="182"/>
      <c r="B735" s="182"/>
      <c r="C735" s="182"/>
      <c r="D735" s="182"/>
      <c r="E735" s="182"/>
      <c r="F735" s="182"/>
      <c r="G735" s="182"/>
      <c r="H735" s="182"/>
      <c r="I735" s="182"/>
      <c r="J735" s="182"/>
      <c r="K735" s="182"/>
    </row>
    <row r="736" spans="1:11" x14ac:dyDescent="0.25">
      <c r="A736" s="182"/>
      <c r="B736" s="182"/>
      <c r="C736" s="182"/>
      <c r="D736" s="182"/>
      <c r="E736" s="182"/>
      <c r="F736" s="182"/>
      <c r="G736" s="182"/>
      <c r="H736" s="182"/>
      <c r="I736" s="182"/>
      <c r="J736" s="182"/>
      <c r="K736" s="182"/>
    </row>
    <row r="737" spans="1:11" x14ac:dyDescent="0.25">
      <c r="A737" s="182"/>
      <c r="B737" s="182"/>
      <c r="C737" s="182"/>
      <c r="D737" s="182"/>
      <c r="E737" s="182"/>
      <c r="F737" s="182"/>
      <c r="G737" s="182"/>
      <c r="H737" s="182"/>
      <c r="I737" s="182"/>
      <c r="J737" s="182"/>
      <c r="K737" s="182"/>
    </row>
    <row r="738" spans="1:11" x14ac:dyDescent="0.25">
      <c r="A738" s="182"/>
      <c r="B738" s="182"/>
      <c r="C738" s="182"/>
      <c r="D738" s="182"/>
      <c r="E738" s="182"/>
      <c r="F738" s="182"/>
      <c r="G738" s="182"/>
      <c r="H738" s="182"/>
      <c r="I738" s="182"/>
      <c r="J738" s="182"/>
      <c r="K738" s="182"/>
    </row>
    <row r="739" spans="1:11" x14ac:dyDescent="0.25">
      <c r="A739" s="182"/>
      <c r="B739" s="182"/>
      <c r="C739" s="182"/>
      <c r="D739" s="182"/>
      <c r="E739" s="182"/>
      <c r="F739" s="182"/>
      <c r="G739" s="182"/>
      <c r="H739" s="182"/>
      <c r="I739" s="182"/>
      <c r="J739" s="182"/>
      <c r="K739" s="182"/>
    </row>
    <row r="740" spans="1:11" x14ac:dyDescent="0.25">
      <c r="A740" s="182"/>
      <c r="B740" s="182"/>
      <c r="C740" s="182"/>
      <c r="D740" s="182"/>
      <c r="E740" s="182"/>
      <c r="F740" s="182"/>
      <c r="G740" s="182"/>
      <c r="H740" s="182"/>
      <c r="I740" s="182"/>
      <c r="J740" s="182"/>
      <c r="K740" s="182"/>
    </row>
    <row r="741" spans="1:11" x14ac:dyDescent="0.25">
      <c r="A741" s="182"/>
      <c r="B741" s="182"/>
      <c r="C741" s="182"/>
      <c r="D741" s="182"/>
      <c r="E741" s="182"/>
      <c r="F741" s="182"/>
      <c r="G741" s="182"/>
      <c r="H741" s="182"/>
      <c r="I741" s="182"/>
      <c r="J741" s="182"/>
      <c r="K741" s="182"/>
    </row>
    <row r="742" spans="1:11" x14ac:dyDescent="0.25">
      <c r="A742" s="182"/>
      <c r="B742" s="182"/>
      <c r="C742" s="182"/>
      <c r="D742" s="182"/>
      <c r="E742" s="182"/>
      <c r="F742" s="182"/>
      <c r="G742" s="182"/>
      <c r="H742" s="182"/>
      <c r="I742" s="182"/>
      <c r="J742" s="182"/>
      <c r="K742" s="182"/>
    </row>
    <row r="743" spans="1:11" x14ac:dyDescent="0.25">
      <c r="A743" s="182"/>
      <c r="B743" s="182"/>
      <c r="C743" s="182"/>
      <c r="D743" s="182"/>
      <c r="E743" s="182"/>
      <c r="F743" s="182"/>
      <c r="G743" s="182"/>
      <c r="H743" s="182"/>
      <c r="I743" s="182"/>
      <c r="J743" s="182"/>
      <c r="K743" s="182"/>
    </row>
    <row r="744" spans="1:11" x14ac:dyDescent="0.25">
      <c r="A744" s="182"/>
      <c r="B744" s="182"/>
      <c r="C744" s="182"/>
      <c r="D744" s="182"/>
      <c r="E744" s="182"/>
      <c r="F744" s="182"/>
      <c r="G744" s="182"/>
      <c r="H744" s="182"/>
      <c r="I744" s="182"/>
      <c r="J744" s="182"/>
      <c r="K744" s="182"/>
    </row>
    <row r="745" spans="1:11" x14ac:dyDescent="0.25">
      <c r="A745" s="182"/>
      <c r="B745" s="182"/>
      <c r="C745" s="182"/>
      <c r="D745" s="182"/>
      <c r="E745" s="182"/>
      <c r="F745" s="182"/>
      <c r="G745" s="182"/>
      <c r="H745" s="182"/>
      <c r="I745" s="182"/>
      <c r="J745" s="182"/>
      <c r="K745" s="182"/>
    </row>
    <row r="746" spans="1:11" x14ac:dyDescent="0.25">
      <c r="A746" s="182"/>
      <c r="B746" s="182"/>
      <c r="C746" s="182"/>
      <c r="D746" s="182"/>
      <c r="E746" s="182"/>
      <c r="F746" s="182"/>
      <c r="G746" s="182"/>
      <c r="H746" s="182"/>
      <c r="I746" s="182"/>
      <c r="J746" s="182"/>
      <c r="K746" s="182"/>
    </row>
    <row r="747" spans="1:11" x14ac:dyDescent="0.25">
      <c r="A747" s="182"/>
      <c r="B747" s="182"/>
      <c r="C747" s="182"/>
      <c r="D747" s="182"/>
      <c r="E747" s="182"/>
      <c r="F747" s="182"/>
      <c r="G747" s="182"/>
      <c r="H747" s="182"/>
      <c r="I747" s="182"/>
      <c r="J747" s="182"/>
      <c r="K747" s="182"/>
    </row>
    <row r="748" spans="1:11" x14ac:dyDescent="0.25">
      <c r="A748" s="182"/>
      <c r="B748" s="182"/>
      <c r="C748" s="182"/>
      <c r="D748" s="182"/>
      <c r="E748" s="182"/>
      <c r="F748" s="182"/>
      <c r="G748" s="182"/>
      <c r="H748" s="182"/>
      <c r="I748" s="182"/>
      <c r="J748" s="182"/>
      <c r="K748" s="182"/>
    </row>
    <row r="749" spans="1:11" x14ac:dyDescent="0.25">
      <c r="A749" s="182"/>
      <c r="B749" s="182"/>
      <c r="C749" s="182"/>
      <c r="D749" s="182"/>
      <c r="E749" s="182"/>
      <c r="F749" s="182"/>
      <c r="G749" s="182"/>
      <c r="H749" s="182"/>
      <c r="I749" s="182"/>
      <c r="J749" s="182"/>
      <c r="K749" s="182"/>
    </row>
    <row r="750" spans="1:11" x14ac:dyDescent="0.25">
      <c r="A750" s="182"/>
      <c r="B750" s="182"/>
      <c r="C750" s="182"/>
      <c r="D750" s="182"/>
      <c r="E750" s="182"/>
      <c r="F750" s="182"/>
      <c r="G750" s="182"/>
      <c r="H750" s="182"/>
      <c r="I750" s="182"/>
      <c r="J750" s="182"/>
      <c r="K750" s="182"/>
    </row>
    <row r="751" spans="1:11" x14ac:dyDescent="0.25">
      <c r="A751" s="182"/>
      <c r="B751" s="182"/>
      <c r="C751" s="182"/>
      <c r="D751" s="182"/>
      <c r="E751" s="182"/>
      <c r="F751" s="182"/>
      <c r="G751" s="182"/>
      <c r="H751" s="182"/>
      <c r="I751" s="182"/>
      <c r="J751" s="182"/>
      <c r="K751" s="182"/>
    </row>
    <row r="752" spans="1:11" x14ac:dyDescent="0.25">
      <c r="A752" s="182"/>
      <c r="B752" s="182"/>
      <c r="C752" s="182"/>
      <c r="D752" s="182"/>
      <c r="E752" s="182"/>
      <c r="F752" s="182"/>
      <c r="G752" s="182"/>
      <c r="H752" s="182"/>
      <c r="I752" s="182"/>
      <c r="J752" s="182"/>
      <c r="K752" s="182"/>
    </row>
    <row r="753" spans="1:11" x14ac:dyDescent="0.25">
      <c r="A753" s="182"/>
      <c r="B753" s="182"/>
      <c r="C753" s="182"/>
      <c r="D753" s="182"/>
      <c r="E753" s="182"/>
      <c r="F753" s="182"/>
      <c r="G753" s="182"/>
      <c r="H753" s="182"/>
      <c r="I753" s="182"/>
      <c r="J753" s="182"/>
      <c r="K753" s="182"/>
    </row>
    <row r="754" spans="1:11" x14ac:dyDescent="0.25">
      <c r="A754" s="182"/>
      <c r="B754" s="182"/>
      <c r="C754" s="182"/>
      <c r="D754" s="182"/>
      <c r="E754" s="182"/>
      <c r="F754" s="182"/>
      <c r="G754" s="182"/>
      <c r="H754" s="182"/>
      <c r="I754" s="182"/>
      <c r="J754" s="182"/>
      <c r="K754" s="182"/>
    </row>
    <row r="755" spans="1:11" x14ac:dyDescent="0.25">
      <c r="A755" s="182"/>
      <c r="B755" s="182"/>
      <c r="C755" s="182"/>
      <c r="D755" s="182"/>
      <c r="E755" s="182"/>
      <c r="F755" s="182"/>
      <c r="G755" s="182"/>
      <c r="H755" s="182"/>
      <c r="I755" s="182"/>
      <c r="J755" s="182"/>
      <c r="K755" s="182"/>
    </row>
    <row r="756" spans="1:11" x14ac:dyDescent="0.25">
      <c r="A756" s="182"/>
      <c r="B756" s="182"/>
      <c r="C756" s="182"/>
      <c r="D756" s="182"/>
      <c r="E756" s="182"/>
      <c r="F756" s="182"/>
      <c r="G756" s="182"/>
      <c r="H756" s="182"/>
      <c r="I756" s="182"/>
      <c r="J756" s="182"/>
      <c r="K756" s="182"/>
    </row>
    <row r="757" spans="1:11" x14ac:dyDescent="0.25">
      <c r="A757" s="182"/>
      <c r="B757" s="182"/>
      <c r="C757" s="182"/>
      <c r="D757" s="182"/>
      <c r="E757" s="182"/>
      <c r="F757" s="182"/>
      <c r="G757" s="182"/>
      <c r="H757" s="182"/>
      <c r="I757" s="182"/>
      <c r="J757" s="182"/>
      <c r="K757" s="182"/>
    </row>
    <row r="758" spans="1:11" x14ac:dyDescent="0.25">
      <c r="A758" s="182"/>
      <c r="B758" s="182"/>
      <c r="C758" s="182"/>
      <c r="D758" s="182"/>
      <c r="E758" s="182"/>
      <c r="F758" s="182"/>
      <c r="G758" s="182"/>
      <c r="H758" s="182"/>
      <c r="I758" s="182"/>
      <c r="J758" s="182"/>
      <c r="K758" s="182"/>
    </row>
    <row r="759" spans="1:11" x14ac:dyDescent="0.25">
      <c r="A759" s="182"/>
      <c r="B759" s="182"/>
      <c r="C759" s="182"/>
      <c r="D759" s="182"/>
      <c r="E759" s="182"/>
      <c r="F759" s="182"/>
      <c r="G759" s="182"/>
      <c r="H759" s="182"/>
      <c r="I759" s="182"/>
      <c r="J759" s="182"/>
      <c r="K759" s="182"/>
    </row>
    <row r="760" spans="1:11" x14ac:dyDescent="0.25">
      <c r="A760" s="182"/>
      <c r="B760" s="182"/>
      <c r="C760" s="182"/>
      <c r="D760" s="182"/>
      <c r="E760" s="182"/>
      <c r="F760" s="182"/>
      <c r="G760" s="182"/>
      <c r="H760" s="182"/>
      <c r="I760" s="182"/>
      <c r="J760" s="182"/>
      <c r="K760" s="182"/>
    </row>
    <row r="761" spans="1:11" x14ac:dyDescent="0.25">
      <c r="A761" s="182"/>
      <c r="B761" s="182"/>
      <c r="C761" s="182"/>
      <c r="D761" s="182"/>
      <c r="E761" s="182"/>
      <c r="F761" s="182"/>
      <c r="G761" s="182"/>
      <c r="H761" s="182"/>
      <c r="I761" s="182"/>
      <c r="J761" s="182"/>
      <c r="K761" s="182"/>
    </row>
    <row r="762" spans="1:11" x14ac:dyDescent="0.25">
      <c r="A762" s="182"/>
      <c r="B762" s="182"/>
      <c r="C762" s="182"/>
      <c r="D762" s="182"/>
      <c r="E762" s="182"/>
      <c r="F762" s="182"/>
      <c r="G762" s="182"/>
      <c r="H762" s="182"/>
      <c r="I762" s="182"/>
      <c r="J762" s="182"/>
      <c r="K762" s="182"/>
    </row>
    <row r="763" spans="1:11" x14ac:dyDescent="0.25">
      <c r="A763" s="182"/>
      <c r="B763" s="182"/>
      <c r="C763" s="182"/>
      <c r="D763" s="182"/>
      <c r="E763" s="182"/>
      <c r="F763" s="182"/>
      <c r="G763" s="182"/>
      <c r="H763" s="182"/>
      <c r="I763" s="182"/>
      <c r="J763" s="182"/>
      <c r="K763" s="182"/>
    </row>
    <row r="764" spans="1:11" x14ac:dyDescent="0.25">
      <c r="A764" s="182"/>
      <c r="B764" s="182"/>
      <c r="C764" s="182"/>
      <c r="D764" s="182"/>
      <c r="E764" s="182"/>
      <c r="F764" s="182"/>
      <c r="G764" s="182"/>
      <c r="H764" s="182"/>
      <c r="I764" s="182"/>
      <c r="J764" s="182"/>
      <c r="K764" s="182"/>
    </row>
    <row r="765" spans="1:11" x14ac:dyDescent="0.25">
      <c r="A765" s="182"/>
      <c r="B765" s="182"/>
      <c r="C765" s="182"/>
      <c r="D765" s="182"/>
      <c r="E765" s="182"/>
      <c r="F765" s="182"/>
      <c r="G765" s="182"/>
      <c r="H765" s="182"/>
      <c r="I765" s="182"/>
      <c r="J765" s="182"/>
      <c r="K765" s="182"/>
    </row>
    <row r="766" spans="1:11" x14ac:dyDescent="0.25">
      <c r="A766" s="182"/>
      <c r="B766" s="182"/>
      <c r="C766" s="182"/>
      <c r="D766" s="182"/>
      <c r="E766" s="182"/>
      <c r="F766" s="182"/>
      <c r="G766" s="182"/>
      <c r="H766" s="182"/>
      <c r="I766" s="182"/>
      <c r="J766" s="182"/>
      <c r="K766" s="182"/>
    </row>
    <row r="767" spans="1:11" x14ac:dyDescent="0.25">
      <c r="A767" s="182"/>
      <c r="B767" s="182"/>
      <c r="C767" s="182"/>
      <c r="D767" s="182"/>
      <c r="E767" s="182"/>
      <c r="F767" s="182"/>
      <c r="G767" s="182"/>
      <c r="H767" s="182"/>
      <c r="I767" s="182"/>
      <c r="J767" s="182"/>
      <c r="K767" s="182"/>
    </row>
    <row r="768" spans="1:11" x14ac:dyDescent="0.25">
      <c r="A768" s="182"/>
      <c r="B768" s="182"/>
      <c r="C768" s="182"/>
      <c r="D768" s="182"/>
      <c r="E768" s="182"/>
      <c r="F768" s="182"/>
      <c r="G768" s="182"/>
      <c r="H768" s="182"/>
      <c r="I768" s="182"/>
      <c r="J768" s="182"/>
      <c r="K768" s="182"/>
    </row>
    <row r="769" spans="1:11" x14ac:dyDescent="0.25">
      <c r="A769" s="182"/>
      <c r="B769" s="182"/>
      <c r="C769" s="182"/>
      <c r="D769" s="182"/>
      <c r="E769" s="182"/>
      <c r="F769" s="182"/>
      <c r="G769" s="182"/>
      <c r="H769" s="182"/>
      <c r="I769" s="182"/>
      <c r="J769" s="182"/>
      <c r="K769" s="182"/>
    </row>
    <row r="770" spans="1:11" x14ac:dyDescent="0.25">
      <c r="A770" s="182"/>
      <c r="B770" s="182"/>
      <c r="C770" s="182"/>
      <c r="D770" s="182"/>
      <c r="E770" s="182"/>
      <c r="F770" s="182"/>
      <c r="G770" s="182"/>
      <c r="H770" s="182"/>
      <c r="I770" s="182"/>
      <c r="J770" s="182"/>
      <c r="K770" s="182"/>
    </row>
    <row r="771" spans="1:11" x14ac:dyDescent="0.25">
      <c r="A771" s="182"/>
      <c r="B771" s="182"/>
      <c r="C771" s="182"/>
      <c r="D771" s="182"/>
      <c r="E771" s="182"/>
      <c r="F771" s="182"/>
      <c r="G771" s="182"/>
      <c r="H771" s="182"/>
      <c r="I771" s="182"/>
      <c r="J771" s="182"/>
      <c r="K771" s="182"/>
    </row>
    <row r="772" spans="1:11" x14ac:dyDescent="0.25">
      <c r="A772" s="182"/>
      <c r="B772" s="182"/>
      <c r="C772" s="182"/>
      <c r="D772" s="182"/>
      <c r="E772" s="182"/>
      <c r="F772" s="182"/>
      <c r="G772" s="182"/>
      <c r="H772" s="182"/>
      <c r="I772" s="182"/>
      <c r="J772" s="182"/>
      <c r="K772" s="182"/>
    </row>
    <row r="773" spans="1:11" x14ac:dyDescent="0.25">
      <c r="A773" s="182"/>
      <c r="B773" s="182"/>
      <c r="C773" s="182"/>
      <c r="D773" s="182"/>
      <c r="E773" s="182"/>
      <c r="F773" s="182"/>
      <c r="G773" s="182"/>
      <c r="H773" s="182"/>
      <c r="I773" s="182"/>
      <c r="J773" s="182"/>
      <c r="K773" s="182"/>
    </row>
    <row r="774" spans="1:11" x14ac:dyDescent="0.25">
      <c r="A774" s="182"/>
      <c r="B774" s="182"/>
      <c r="C774" s="182"/>
      <c r="D774" s="182"/>
      <c r="E774" s="182"/>
      <c r="F774" s="182"/>
      <c r="G774" s="182"/>
      <c r="H774" s="182"/>
      <c r="I774" s="182"/>
      <c r="J774" s="182"/>
      <c r="K774" s="182"/>
    </row>
    <row r="775" spans="1:11" x14ac:dyDescent="0.25">
      <c r="A775" s="182"/>
      <c r="B775" s="182"/>
      <c r="C775" s="182"/>
      <c r="D775" s="182"/>
      <c r="E775" s="182"/>
      <c r="F775" s="182"/>
      <c r="G775" s="182"/>
      <c r="H775" s="182"/>
      <c r="I775" s="182"/>
      <c r="J775" s="182"/>
      <c r="K775" s="182"/>
    </row>
    <row r="776" spans="1:11" x14ac:dyDescent="0.25">
      <c r="A776" s="182"/>
      <c r="B776" s="182"/>
      <c r="C776" s="182"/>
      <c r="D776" s="182"/>
      <c r="E776" s="182"/>
      <c r="F776" s="182"/>
      <c r="G776" s="182"/>
      <c r="H776" s="182"/>
      <c r="I776" s="182"/>
      <c r="J776" s="182"/>
      <c r="K776" s="182"/>
    </row>
    <row r="777" spans="1:11" x14ac:dyDescent="0.25">
      <c r="A777" s="182"/>
      <c r="B777" s="182"/>
      <c r="C777" s="182"/>
      <c r="D777" s="182"/>
      <c r="E777" s="182"/>
      <c r="F777" s="182"/>
      <c r="G777" s="182"/>
      <c r="H777" s="182"/>
      <c r="I777" s="182"/>
      <c r="J777" s="182"/>
      <c r="K777" s="182"/>
    </row>
    <row r="778" spans="1:11" x14ac:dyDescent="0.25">
      <c r="A778" s="182"/>
      <c r="B778" s="182"/>
      <c r="C778" s="182"/>
      <c r="D778" s="182"/>
      <c r="E778" s="182"/>
      <c r="F778" s="182"/>
      <c r="G778" s="182"/>
      <c r="H778" s="182"/>
      <c r="I778" s="182"/>
      <c r="J778" s="182"/>
      <c r="K778" s="182"/>
    </row>
    <row r="779" spans="1:11" x14ac:dyDescent="0.25">
      <c r="A779" s="182"/>
      <c r="B779" s="182"/>
      <c r="C779" s="182"/>
      <c r="D779" s="182"/>
      <c r="E779" s="182"/>
      <c r="F779" s="182"/>
      <c r="G779" s="182"/>
      <c r="H779" s="182"/>
      <c r="I779" s="182"/>
      <c r="J779" s="182"/>
      <c r="K779" s="182"/>
    </row>
    <row r="780" spans="1:11" x14ac:dyDescent="0.25">
      <c r="A780" s="182"/>
      <c r="B780" s="182"/>
      <c r="C780" s="182"/>
      <c r="D780" s="182"/>
      <c r="E780" s="182"/>
      <c r="F780" s="182"/>
      <c r="G780" s="182"/>
      <c r="H780" s="182"/>
      <c r="I780" s="182"/>
      <c r="J780" s="182"/>
      <c r="K780" s="182"/>
    </row>
    <row r="781" spans="1:11" x14ac:dyDescent="0.25">
      <c r="A781" s="182"/>
      <c r="B781" s="182"/>
      <c r="C781" s="182"/>
      <c r="D781" s="182"/>
      <c r="E781" s="182"/>
      <c r="F781" s="182"/>
      <c r="G781" s="182"/>
      <c r="H781" s="182"/>
      <c r="I781" s="182"/>
      <c r="J781" s="182"/>
      <c r="K781" s="182"/>
    </row>
    <row r="782" spans="1:11" x14ac:dyDescent="0.25">
      <c r="A782" s="182"/>
      <c r="B782" s="182"/>
      <c r="C782" s="182"/>
      <c r="D782" s="182"/>
      <c r="E782" s="182"/>
      <c r="F782" s="182"/>
      <c r="G782" s="182"/>
      <c r="H782" s="182"/>
      <c r="I782" s="182"/>
      <c r="J782" s="182"/>
      <c r="K782" s="182"/>
    </row>
    <row r="783" spans="1:11" x14ac:dyDescent="0.25">
      <c r="A783" s="182"/>
      <c r="B783" s="182"/>
      <c r="C783" s="182"/>
      <c r="D783" s="182"/>
      <c r="E783" s="182"/>
      <c r="F783" s="182"/>
      <c r="G783" s="182"/>
      <c r="H783" s="182"/>
      <c r="I783" s="182"/>
      <c r="J783" s="182"/>
      <c r="K783" s="182"/>
    </row>
    <row r="784" spans="1:11" x14ac:dyDescent="0.25">
      <c r="A784" s="182"/>
      <c r="B784" s="182"/>
      <c r="C784" s="182"/>
      <c r="D784" s="182"/>
      <c r="E784" s="182"/>
      <c r="F784" s="182"/>
      <c r="G784" s="182"/>
      <c r="H784" s="182"/>
      <c r="I784" s="182"/>
      <c r="J784" s="182"/>
      <c r="K784" s="182"/>
    </row>
    <row r="785" spans="1:11" x14ac:dyDescent="0.25">
      <c r="A785" s="182"/>
      <c r="B785" s="182"/>
      <c r="C785" s="182"/>
      <c r="D785" s="182"/>
      <c r="E785" s="182"/>
      <c r="F785" s="182"/>
      <c r="G785" s="182"/>
      <c r="H785" s="182"/>
      <c r="I785" s="182"/>
      <c r="J785" s="182"/>
      <c r="K785" s="182"/>
    </row>
    <row r="786" spans="1:11" x14ac:dyDescent="0.25">
      <c r="A786" s="182"/>
      <c r="B786" s="182"/>
      <c r="C786" s="182"/>
      <c r="D786" s="182"/>
      <c r="E786" s="182"/>
      <c r="F786" s="182"/>
      <c r="G786" s="182"/>
      <c r="H786" s="182"/>
      <c r="I786" s="182"/>
      <c r="J786" s="182"/>
      <c r="K786" s="182"/>
    </row>
    <row r="787" spans="1:11" x14ac:dyDescent="0.25">
      <c r="A787" s="182"/>
      <c r="B787" s="182"/>
      <c r="C787" s="182"/>
      <c r="D787" s="182"/>
      <c r="E787" s="182"/>
      <c r="F787" s="182"/>
      <c r="G787" s="182"/>
      <c r="H787" s="182"/>
      <c r="I787" s="182"/>
      <c r="J787" s="182"/>
      <c r="K787" s="182"/>
    </row>
    <row r="788" spans="1:11" x14ac:dyDescent="0.25">
      <c r="A788" s="182"/>
      <c r="B788" s="182"/>
      <c r="C788" s="182"/>
      <c r="D788" s="182"/>
      <c r="E788" s="182"/>
      <c r="F788" s="182"/>
      <c r="G788" s="182"/>
      <c r="H788" s="182"/>
      <c r="I788" s="182"/>
      <c r="J788" s="182"/>
      <c r="K788" s="182"/>
    </row>
    <row r="789" spans="1:11" x14ac:dyDescent="0.25">
      <c r="A789" s="182"/>
      <c r="B789" s="182"/>
      <c r="C789" s="182"/>
      <c r="D789" s="182"/>
      <c r="E789" s="182"/>
      <c r="F789" s="182"/>
      <c r="G789" s="182"/>
      <c r="H789" s="182"/>
      <c r="I789" s="182"/>
      <c r="J789" s="182"/>
      <c r="K789" s="182"/>
    </row>
    <row r="790" spans="1:11" x14ac:dyDescent="0.25">
      <c r="A790" s="182"/>
      <c r="B790" s="182"/>
      <c r="C790" s="182"/>
      <c r="D790" s="182"/>
      <c r="E790" s="182"/>
      <c r="F790" s="182"/>
      <c r="G790" s="182"/>
      <c r="H790" s="182"/>
      <c r="I790" s="182"/>
      <c r="J790" s="182"/>
      <c r="K790" s="182"/>
    </row>
    <row r="791" spans="1:11" x14ac:dyDescent="0.25">
      <c r="A791" s="182"/>
      <c r="B791" s="182"/>
      <c r="C791" s="182"/>
      <c r="D791" s="182"/>
      <c r="E791" s="182"/>
      <c r="F791" s="182"/>
      <c r="G791" s="182"/>
      <c r="H791" s="182"/>
      <c r="I791" s="182"/>
      <c r="J791" s="182"/>
      <c r="K791" s="182"/>
    </row>
    <row r="792" spans="1:11" x14ac:dyDescent="0.25">
      <c r="A792" s="182"/>
      <c r="B792" s="182"/>
      <c r="C792" s="182"/>
      <c r="D792" s="182"/>
      <c r="E792" s="182"/>
      <c r="F792" s="182"/>
      <c r="G792" s="182"/>
      <c r="H792" s="182"/>
      <c r="I792" s="182"/>
      <c r="J792" s="182"/>
      <c r="K792" s="182"/>
    </row>
    <row r="793" spans="1:11" x14ac:dyDescent="0.25">
      <c r="A793" s="182"/>
      <c r="B793" s="182"/>
      <c r="C793" s="182"/>
      <c r="D793" s="182"/>
      <c r="E793" s="182"/>
      <c r="F793" s="182"/>
      <c r="G793" s="182"/>
      <c r="H793" s="182"/>
      <c r="I793" s="182"/>
      <c r="J793" s="182"/>
      <c r="K793" s="182"/>
    </row>
    <row r="794" spans="1:11" x14ac:dyDescent="0.25">
      <c r="A794" s="182"/>
      <c r="B794" s="182"/>
      <c r="C794" s="182"/>
      <c r="D794" s="182"/>
      <c r="E794" s="182"/>
      <c r="F794" s="182"/>
      <c r="G794" s="182"/>
      <c r="H794" s="182"/>
      <c r="I794" s="182"/>
      <c r="J794" s="182"/>
      <c r="K794" s="182"/>
    </row>
    <row r="795" spans="1:11" x14ac:dyDescent="0.25">
      <c r="A795" s="182"/>
      <c r="B795" s="182"/>
      <c r="C795" s="182"/>
      <c r="D795" s="182"/>
      <c r="E795" s="182"/>
      <c r="F795" s="182"/>
      <c r="G795" s="182"/>
      <c r="H795" s="182"/>
      <c r="I795" s="182"/>
      <c r="J795" s="182"/>
      <c r="K795" s="182"/>
    </row>
    <row r="796" spans="1:11" x14ac:dyDescent="0.25">
      <c r="A796" s="182"/>
      <c r="B796" s="182"/>
      <c r="C796" s="182"/>
      <c r="D796" s="182"/>
      <c r="E796" s="182"/>
      <c r="F796" s="182"/>
      <c r="G796" s="182"/>
      <c r="H796" s="182"/>
      <c r="I796" s="182"/>
      <c r="J796" s="182"/>
      <c r="K796" s="182"/>
    </row>
    <row r="797" spans="1:11" x14ac:dyDescent="0.25">
      <c r="A797" s="182"/>
      <c r="B797" s="182"/>
      <c r="C797" s="182"/>
      <c r="D797" s="182"/>
      <c r="E797" s="182"/>
      <c r="F797" s="182"/>
      <c r="G797" s="182"/>
      <c r="H797" s="182"/>
      <c r="I797" s="182"/>
      <c r="J797" s="182"/>
      <c r="K797" s="182"/>
    </row>
    <row r="798" spans="1:11" x14ac:dyDescent="0.25">
      <c r="A798" s="182"/>
      <c r="B798" s="182"/>
      <c r="C798" s="182"/>
      <c r="D798" s="182"/>
      <c r="E798" s="182"/>
      <c r="F798" s="182"/>
      <c r="G798" s="182"/>
      <c r="H798" s="182"/>
      <c r="I798" s="182"/>
      <c r="J798" s="182"/>
      <c r="K798" s="182"/>
    </row>
    <row r="799" spans="1:11" x14ac:dyDescent="0.25">
      <c r="A799" s="182"/>
      <c r="B799" s="182"/>
      <c r="C799" s="182"/>
      <c r="D799" s="182"/>
      <c r="E799" s="182"/>
      <c r="F799" s="182"/>
      <c r="G799" s="182"/>
      <c r="H799" s="182"/>
      <c r="I799" s="182"/>
      <c r="J799" s="182"/>
      <c r="K799" s="182"/>
    </row>
    <row r="800" spans="1:11" x14ac:dyDescent="0.25">
      <c r="A800" s="182"/>
      <c r="B800" s="182"/>
      <c r="C800" s="182"/>
      <c r="D800" s="182"/>
      <c r="E800" s="182"/>
      <c r="F800" s="182"/>
      <c r="G800" s="182"/>
      <c r="H800" s="182"/>
      <c r="I800" s="182"/>
      <c r="J800" s="182"/>
      <c r="K800" s="182"/>
    </row>
    <row r="801" spans="1:11" x14ac:dyDescent="0.25">
      <c r="A801" s="182"/>
      <c r="B801" s="182"/>
      <c r="C801" s="182"/>
      <c r="D801" s="182"/>
      <c r="E801" s="182"/>
      <c r="F801" s="182"/>
      <c r="G801" s="182"/>
      <c r="H801" s="182"/>
      <c r="I801" s="182"/>
      <c r="J801" s="182"/>
      <c r="K801" s="182"/>
    </row>
    <row r="802" spans="1:11" x14ac:dyDescent="0.25">
      <c r="A802" s="182"/>
      <c r="B802" s="182"/>
      <c r="C802" s="182"/>
      <c r="D802" s="182"/>
      <c r="E802" s="182"/>
      <c r="F802" s="182"/>
      <c r="G802" s="182"/>
      <c r="H802" s="182"/>
      <c r="I802" s="182"/>
      <c r="J802" s="182"/>
      <c r="K802" s="182"/>
    </row>
    <row r="803" spans="1:11" x14ac:dyDescent="0.25">
      <c r="A803" s="182"/>
      <c r="B803" s="182"/>
      <c r="C803" s="182"/>
      <c r="D803" s="182"/>
      <c r="E803" s="182"/>
      <c r="F803" s="182"/>
      <c r="G803" s="182"/>
      <c r="H803" s="182"/>
      <c r="I803" s="182"/>
      <c r="J803" s="182"/>
      <c r="K803" s="182"/>
    </row>
    <row r="804" spans="1:11" x14ac:dyDescent="0.25">
      <c r="A804" s="182"/>
      <c r="B804" s="182"/>
      <c r="C804" s="182"/>
      <c r="D804" s="182"/>
      <c r="E804" s="182"/>
      <c r="F804" s="182"/>
      <c r="G804" s="182"/>
      <c r="H804" s="182"/>
      <c r="I804" s="182"/>
      <c r="J804" s="182"/>
      <c r="K804" s="182"/>
    </row>
    <row r="805" spans="1:11" x14ac:dyDescent="0.25">
      <c r="A805" s="182"/>
      <c r="B805" s="182"/>
      <c r="C805" s="182"/>
      <c r="D805" s="182"/>
      <c r="E805" s="182"/>
      <c r="F805" s="182"/>
      <c r="G805" s="182"/>
      <c r="H805" s="182"/>
      <c r="I805" s="182"/>
      <c r="J805" s="182"/>
      <c r="K805" s="182"/>
    </row>
    <row r="806" spans="1:11" x14ac:dyDescent="0.25">
      <c r="A806" s="182"/>
      <c r="B806" s="182"/>
      <c r="C806" s="182"/>
      <c r="D806" s="182"/>
      <c r="E806" s="182"/>
      <c r="F806" s="182"/>
      <c r="G806" s="182"/>
      <c r="H806" s="182"/>
      <c r="I806" s="182"/>
      <c r="J806" s="182"/>
      <c r="K806" s="182"/>
    </row>
    <row r="807" spans="1:11" x14ac:dyDescent="0.25">
      <c r="A807" s="182"/>
      <c r="B807" s="182"/>
      <c r="C807" s="182"/>
      <c r="D807" s="182"/>
      <c r="E807" s="182"/>
      <c r="F807" s="182"/>
      <c r="G807" s="182"/>
      <c r="H807" s="182"/>
      <c r="I807" s="182"/>
      <c r="J807" s="182"/>
      <c r="K807" s="182"/>
    </row>
    <row r="808" spans="1:11" x14ac:dyDescent="0.25">
      <c r="A808" s="182"/>
      <c r="B808" s="182"/>
      <c r="C808" s="182"/>
      <c r="D808" s="182"/>
      <c r="E808" s="182"/>
      <c r="F808" s="182"/>
      <c r="G808" s="182"/>
      <c r="H808" s="182"/>
      <c r="I808" s="182"/>
      <c r="J808" s="182"/>
      <c r="K808" s="182"/>
    </row>
    <row r="809" spans="1:11" x14ac:dyDescent="0.25">
      <c r="A809" s="182"/>
      <c r="B809" s="182"/>
      <c r="C809" s="182"/>
      <c r="D809" s="182"/>
      <c r="E809" s="182"/>
      <c r="F809" s="182"/>
      <c r="G809" s="182"/>
      <c r="H809" s="182"/>
      <c r="I809" s="182"/>
      <c r="J809" s="182"/>
      <c r="K809" s="182"/>
    </row>
    <row r="810" spans="1:11" x14ac:dyDescent="0.25">
      <c r="A810" s="182"/>
      <c r="B810" s="182"/>
      <c r="C810" s="182"/>
      <c r="D810" s="182"/>
      <c r="E810" s="182"/>
      <c r="F810" s="182"/>
      <c r="G810" s="182"/>
      <c r="H810" s="182"/>
      <c r="I810" s="182"/>
      <c r="J810" s="182"/>
      <c r="K810" s="182"/>
    </row>
    <row r="811" spans="1:11" x14ac:dyDescent="0.25">
      <c r="A811" s="182"/>
      <c r="B811" s="182"/>
      <c r="C811" s="182"/>
      <c r="D811" s="182"/>
      <c r="E811" s="182"/>
      <c r="F811" s="182"/>
      <c r="G811" s="182"/>
      <c r="H811" s="182"/>
      <c r="I811" s="182"/>
      <c r="J811" s="182"/>
      <c r="K811" s="182"/>
    </row>
    <row r="812" spans="1:11" x14ac:dyDescent="0.25">
      <c r="A812" s="182"/>
      <c r="B812" s="182"/>
      <c r="C812" s="182"/>
      <c r="D812" s="182"/>
      <c r="E812" s="182"/>
      <c r="F812" s="182"/>
      <c r="G812" s="182"/>
      <c r="H812" s="182"/>
      <c r="I812" s="182"/>
      <c r="J812" s="182"/>
      <c r="K812" s="182"/>
    </row>
    <row r="813" spans="1:11" x14ac:dyDescent="0.25">
      <c r="A813" s="182"/>
      <c r="B813" s="182"/>
      <c r="C813" s="182"/>
      <c r="D813" s="182"/>
      <c r="E813" s="182"/>
      <c r="F813" s="182"/>
      <c r="G813" s="182"/>
      <c r="H813" s="182"/>
      <c r="I813" s="182"/>
      <c r="J813" s="182"/>
      <c r="K813" s="182"/>
    </row>
    <row r="814" spans="1:11" x14ac:dyDescent="0.25">
      <c r="A814" s="182"/>
      <c r="B814" s="182"/>
      <c r="C814" s="182"/>
      <c r="D814" s="182"/>
      <c r="E814" s="182"/>
      <c r="F814" s="182"/>
      <c r="G814" s="182"/>
      <c r="H814" s="182"/>
      <c r="I814" s="182"/>
      <c r="J814" s="182"/>
      <c r="K814" s="182"/>
    </row>
    <row r="815" spans="1:11" x14ac:dyDescent="0.25">
      <c r="A815" s="182"/>
      <c r="B815" s="182"/>
      <c r="C815" s="182"/>
      <c r="D815" s="182"/>
      <c r="E815" s="182"/>
      <c r="F815" s="182"/>
      <c r="G815" s="182"/>
      <c r="H815" s="182"/>
      <c r="I815" s="182"/>
      <c r="J815" s="182"/>
      <c r="K815" s="182"/>
    </row>
    <row r="816" spans="1:11" x14ac:dyDescent="0.25">
      <c r="A816" s="182"/>
      <c r="B816" s="182"/>
      <c r="C816" s="182"/>
      <c r="D816" s="182"/>
      <c r="E816" s="182"/>
      <c r="F816" s="182"/>
      <c r="G816" s="182"/>
      <c r="H816" s="182"/>
      <c r="I816" s="182"/>
      <c r="J816" s="182"/>
      <c r="K816" s="182"/>
    </row>
    <row r="817" spans="1:11" x14ac:dyDescent="0.25">
      <c r="A817" s="182"/>
      <c r="B817" s="182"/>
      <c r="C817" s="182"/>
      <c r="D817" s="182"/>
      <c r="E817" s="182"/>
      <c r="F817" s="182"/>
      <c r="G817" s="182"/>
      <c r="H817" s="182"/>
      <c r="I817" s="182"/>
      <c r="J817" s="182"/>
      <c r="K817" s="182"/>
    </row>
    <row r="818" spans="1:11" x14ac:dyDescent="0.25">
      <c r="A818" s="182"/>
      <c r="B818" s="182"/>
      <c r="C818" s="182"/>
      <c r="D818" s="182"/>
      <c r="E818" s="182"/>
      <c r="F818" s="182"/>
      <c r="G818" s="182"/>
      <c r="H818" s="182"/>
      <c r="I818" s="182"/>
      <c r="J818" s="182"/>
      <c r="K818" s="182"/>
    </row>
    <row r="819" spans="1:11" x14ac:dyDescent="0.25">
      <c r="A819" s="182"/>
      <c r="B819" s="182"/>
      <c r="C819" s="182"/>
      <c r="D819" s="182"/>
      <c r="E819" s="182"/>
      <c r="F819" s="182"/>
      <c r="G819" s="182"/>
      <c r="H819" s="182"/>
      <c r="I819" s="182"/>
      <c r="J819" s="182"/>
      <c r="K819" s="182"/>
    </row>
    <row r="820" spans="1:11" x14ac:dyDescent="0.25">
      <c r="A820" s="182"/>
      <c r="B820" s="182"/>
      <c r="C820" s="182"/>
      <c r="D820" s="182"/>
      <c r="E820" s="182"/>
      <c r="F820" s="182"/>
      <c r="G820" s="182"/>
      <c r="H820" s="182"/>
      <c r="I820" s="182"/>
      <c r="J820" s="182"/>
      <c r="K820" s="182"/>
    </row>
    <row r="821" spans="1:11" x14ac:dyDescent="0.25">
      <c r="A821" s="182"/>
      <c r="B821" s="182"/>
      <c r="C821" s="182"/>
      <c r="D821" s="182"/>
      <c r="E821" s="182"/>
      <c r="F821" s="182"/>
      <c r="G821" s="182"/>
      <c r="H821" s="182"/>
      <c r="I821" s="182"/>
      <c r="J821" s="182"/>
      <c r="K821" s="182"/>
    </row>
    <row r="822" spans="1:11" x14ac:dyDescent="0.25">
      <c r="A822" s="182"/>
      <c r="B822" s="182"/>
      <c r="C822" s="182"/>
      <c r="D822" s="182"/>
      <c r="E822" s="182"/>
      <c r="F822" s="182"/>
      <c r="G822" s="182"/>
      <c r="H822" s="182"/>
      <c r="I822" s="182"/>
      <c r="J822" s="182"/>
      <c r="K822" s="182"/>
    </row>
    <row r="823" spans="1:11" x14ac:dyDescent="0.25">
      <c r="A823" s="182"/>
      <c r="B823" s="182"/>
      <c r="C823" s="182"/>
      <c r="D823" s="182"/>
      <c r="E823" s="182"/>
      <c r="F823" s="182"/>
      <c r="G823" s="182"/>
      <c r="H823" s="182"/>
      <c r="I823" s="182"/>
      <c r="J823" s="182"/>
      <c r="K823" s="182"/>
    </row>
    <row r="824" spans="1:11" x14ac:dyDescent="0.25">
      <c r="A824" s="182"/>
      <c r="B824" s="182"/>
      <c r="C824" s="182"/>
      <c r="D824" s="182"/>
      <c r="E824" s="182"/>
      <c r="F824" s="182"/>
      <c r="G824" s="182"/>
      <c r="H824" s="182"/>
      <c r="I824" s="182"/>
      <c r="J824" s="182"/>
      <c r="K824" s="182"/>
    </row>
    <row r="825" spans="1:11" x14ac:dyDescent="0.25">
      <c r="A825" s="182"/>
      <c r="B825" s="182"/>
      <c r="C825" s="182"/>
      <c r="D825" s="182"/>
      <c r="E825" s="182"/>
      <c r="F825" s="182"/>
      <c r="G825" s="182"/>
      <c r="H825" s="182"/>
      <c r="I825" s="182"/>
      <c r="J825" s="182"/>
      <c r="K825" s="182"/>
    </row>
    <row r="826" spans="1:11" x14ac:dyDescent="0.25">
      <c r="A826" s="182"/>
      <c r="B826" s="182"/>
      <c r="C826" s="182"/>
      <c r="D826" s="182"/>
      <c r="E826" s="182"/>
      <c r="F826" s="182"/>
      <c r="G826" s="182"/>
      <c r="H826" s="182"/>
      <c r="I826" s="182"/>
      <c r="J826" s="182"/>
      <c r="K826" s="182"/>
    </row>
    <row r="827" spans="1:11" x14ac:dyDescent="0.25">
      <c r="A827" s="182"/>
      <c r="B827" s="182"/>
      <c r="C827" s="182"/>
      <c r="D827" s="182"/>
      <c r="E827" s="182"/>
      <c r="F827" s="182"/>
      <c r="G827" s="182"/>
      <c r="H827" s="182"/>
      <c r="I827" s="182"/>
      <c r="J827" s="182"/>
      <c r="K827" s="182"/>
    </row>
    <row r="828" spans="1:11" x14ac:dyDescent="0.25">
      <c r="A828" s="182"/>
      <c r="B828" s="182"/>
      <c r="C828" s="182"/>
      <c r="D828" s="182"/>
      <c r="E828" s="182"/>
      <c r="F828" s="182"/>
      <c r="G828" s="182"/>
      <c r="H828" s="182"/>
      <c r="I828" s="182"/>
      <c r="J828" s="182"/>
      <c r="K828" s="182"/>
    </row>
    <row r="829" spans="1:11" x14ac:dyDescent="0.25">
      <c r="A829" s="182"/>
      <c r="B829" s="182"/>
      <c r="C829" s="182"/>
      <c r="D829" s="182"/>
      <c r="E829" s="182"/>
      <c r="F829" s="182"/>
      <c r="G829" s="182"/>
      <c r="H829" s="182"/>
      <c r="I829" s="182"/>
      <c r="J829" s="182"/>
      <c r="K829" s="182"/>
    </row>
    <row r="830" spans="1:11" x14ac:dyDescent="0.25">
      <c r="A830" s="182"/>
      <c r="B830" s="182"/>
      <c r="C830" s="182"/>
      <c r="D830" s="182"/>
      <c r="E830" s="182"/>
      <c r="F830" s="182"/>
      <c r="G830" s="182"/>
      <c r="H830" s="182"/>
      <c r="I830" s="182"/>
      <c r="J830" s="182"/>
      <c r="K830" s="182"/>
    </row>
    <row r="831" spans="1:11" x14ac:dyDescent="0.25">
      <c r="A831" s="182"/>
      <c r="B831" s="182"/>
      <c r="C831" s="182"/>
      <c r="D831" s="182"/>
      <c r="E831" s="182"/>
      <c r="F831" s="182"/>
      <c r="G831" s="182"/>
      <c r="H831" s="182"/>
      <c r="I831" s="182"/>
      <c r="J831" s="182"/>
      <c r="K831" s="182"/>
    </row>
    <row r="832" spans="1:11" x14ac:dyDescent="0.25">
      <c r="A832" s="182"/>
      <c r="B832" s="182"/>
      <c r="C832" s="182"/>
      <c r="D832" s="182"/>
      <c r="E832" s="182"/>
      <c r="F832" s="182"/>
      <c r="G832" s="182"/>
      <c r="H832" s="182"/>
      <c r="I832" s="182"/>
      <c r="J832" s="182"/>
      <c r="K832" s="182"/>
    </row>
    <row r="833" spans="1:11" x14ac:dyDescent="0.25">
      <c r="A833" s="182"/>
      <c r="B833" s="182"/>
      <c r="C833" s="182"/>
      <c r="D833" s="182"/>
      <c r="E833" s="182"/>
      <c r="F833" s="182"/>
      <c r="G833" s="182"/>
      <c r="H833" s="182"/>
      <c r="I833" s="182"/>
      <c r="J833" s="182"/>
      <c r="K833" s="182"/>
    </row>
    <row r="834" spans="1:11" x14ac:dyDescent="0.25">
      <c r="A834" s="182"/>
      <c r="B834" s="182"/>
      <c r="C834" s="182"/>
      <c r="D834" s="182"/>
      <c r="E834" s="182"/>
      <c r="F834" s="182"/>
      <c r="G834" s="182"/>
      <c r="H834" s="182"/>
      <c r="I834" s="182"/>
      <c r="J834" s="182"/>
      <c r="K834" s="182"/>
    </row>
    <row r="835" spans="1:11" x14ac:dyDescent="0.25">
      <c r="A835" s="182"/>
      <c r="B835" s="182"/>
      <c r="C835" s="182"/>
      <c r="D835" s="182"/>
      <c r="E835" s="182"/>
      <c r="F835" s="182"/>
      <c r="G835" s="182"/>
      <c r="H835" s="182"/>
      <c r="I835" s="182"/>
      <c r="J835" s="182"/>
      <c r="K835" s="182"/>
    </row>
    <row r="836" spans="1:11" x14ac:dyDescent="0.25">
      <c r="A836" s="182"/>
      <c r="B836" s="182"/>
      <c r="C836" s="182"/>
      <c r="D836" s="182"/>
      <c r="E836" s="182"/>
      <c r="F836" s="182"/>
      <c r="G836" s="182"/>
      <c r="H836" s="182"/>
      <c r="I836" s="182"/>
      <c r="J836" s="182"/>
      <c r="K836" s="182"/>
    </row>
    <row r="837" spans="1:11" x14ac:dyDescent="0.25">
      <c r="A837" s="182"/>
      <c r="B837" s="182"/>
      <c r="C837" s="182"/>
      <c r="D837" s="182"/>
      <c r="E837" s="182"/>
      <c r="F837" s="182"/>
      <c r="G837" s="182"/>
      <c r="H837" s="182"/>
      <c r="I837" s="182"/>
      <c r="J837" s="182"/>
      <c r="K837" s="182"/>
    </row>
    <row r="838" spans="1:11" x14ac:dyDescent="0.25">
      <c r="A838" s="182"/>
      <c r="B838" s="182"/>
      <c r="C838" s="182"/>
      <c r="D838" s="182"/>
      <c r="E838" s="182"/>
      <c r="F838" s="182"/>
      <c r="G838" s="182"/>
      <c r="H838" s="182"/>
      <c r="I838" s="182"/>
      <c r="J838" s="182"/>
      <c r="K838" s="182"/>
    </row>
    <row r="839" spans="1:11" x14ac:dyDescent="0.25">
      <c r="A839" s="182"/>
      <c r="B839" s="182"/>
      <c r="C839" s="182"/>
      <c r="D839" s="182"/>
      <c r="E839" s="182"/>
      <c r="F839" s="182"/>
      <c r="G839" s="182"/>
      <c r="H839" s="182"/>
      <c r="I839" s="182"/>
      <c r="J839" s="182"/>
      <c r="K839" s="182"/>
    </row>
    <row r="840" spans="1:11" x14ac:dyDescent="0.25">
      <c r="A840" s="182"/>
      <c r="B840" s="182"/>
      <c r="C840" s="182"/>
      <c r="D840" s="182"/>
      <c r="E840" s="182"/>
      <c r="F840" s="182"/>
      <c r="G840" s="182"/>
      <c r="H840" s="182"/>
      <c r="I840" s="182"/>
      <c r="J840" s="182"/>
      <c r="K840" s="182"/>
    </row>
    <row r="841" spans="1:11" x14ac:dyDescent="0.25">
      <c r="A841" s="182"/>
      <c r="B841" s="182"/>
      <c r="C841" s="182"/>
      <c r="D841" s="182"/>
      <c r="E841" s="182"/>
      <c r="F841" s="182"/>
      <c r="G841" s="182"/>
      <c r="H841" s="182"/>
      <c r="I841" s="182"/>
      <c r="J841" s="182"/>
      <c r="K841" s="182"/>
    </row>
    <row r="842" spans="1:11" x14ac:dyDescent="0.25">
      <c r="A842" s="182"/>
      <c r="B842" s="182"/>
      <c r="C842" s="182"/>
      <c r="D842" s="182"/>
      <c r="E842" s="182"/>
      <c r="F842" s="182"/>
      <c r="G842" s="182"/>
      <c r="H842" s="182"/>
      <c r="I842" s="182"/>
      <c r="J842" s="182"/>
      <c r="K842" s="182"/>
    </row>
    <row r="843" spans="1:11" x14ac:dyDescent="0.25">
      <c r="A843" s="182"/>
      <c r="B843" s="182"/>
      <c r="C843" s="182"/>
      <c r="D843" s="182"/>
      <c r="E843" s="182"/>
      <c r="F843" s="182"/>
      <c r="G843" s="182"/>
      <c r="H843" s="182"/>
      <c r="I843" s="182"/>
      <c r="J843" s="182"/>
      <c r="K843" s="182"/>
    </row>
    <row r="844" spans="1:11" x14ac:dyDescent="0.25">
      <c r="A844" s="182"/>
      <c r="B844" s="182"/>
      <c r="C844" s="182"/>
      <c r="D844" s="182"/>
      <c r="E844" s="182"/>
      <c r="F844" s="182"/>
      <c r="G844" s="182"/>
      <c r="H844" s="182"/>
      <c r="I844" s="182"/>
      <c r="J844" s="182"/>
      <c r="K844" s="182"/>
    </row>
    <row r="845" spans="1:11" x14ac:dyDescent="0.25">
      <c r="A845" s="182"/>
      <c r="B845" s="182"/>
      <c r="C845" s="182"/>
      <c r="D845" s="182"/>
      <c r="E845" s="182"/>
      <c r="F845" s="182"/>
      <c r="G845" s="182"/>
      <c r="H845" s="182"/>
      <c r="I845" s="182"/>
      <c r="J845" s="182"/>
      <c r="K845" s="182"/>
    </row>
    <row r="846" spans="1:11" x14ac:dyDescent="0.25">
      <c r="A846" s="182"/>
      <c r="B846" s="182"/>
      <c r="C846" s="182"/>
      <c r="D846" s="182"/>
      <c r="E846" s="182"/>
      <c r="F846" s="182"/>
      <c r="G846" s="182"/>
      <c r="H846" s="182"/>
      <c r="I846" s="182"/>
      <c r="J846" s="182"/>
      <c r="K846" s="182"/>
    </row>
    <row r="847" spans="1:11" x14ac:dyDescent="0.25">
      <c r="A847" s="182"/>
      <c r="B847" s="182"/>
      <c r="C847" s="182"/>
      <c r="D847" s="182"/>
      <c r="E847" s="182"/>
      <c r="F847" s="182"/>
      <c r="G847" s="182"/>
      <c r="H847" s="182"/>
      <c r="I847" s="182"/>
      <c r="J847" s="182"/>
      <c r="K847" s="182"/>
    </row>
    <row r="848" spans="1:11" x14ac:dyDescent="0.25">
      <c r="A848" s="182"/>
      <c r="B848" s="182"/>
      <c r="C848" s="182"/>
      <c r="D848" s="182"/>
      <c r="E848" s="182"/>
      <c r="F848" s="182"/>
      <c r="G848" s="182"/>
      <c r="H848" s="182"/>
      <c r="I848" s="182"/>
      <c r="J848" s="182"/>
      <c r="K848" s="182"/>
    </row>
    <row r="849" spans="1:11" x14ac:dyDescent="0.25">
      <c r="A849" s="182"/>
      <c r="B849" s="182"/>
      <c r="C849" s="182"/>
      <c r="D849" s="182"/>
      <c r="E849" s="182"/>
      <c r="F849" s="182"/>
      <c r="G849" s="182"/>
      <c r="H849" s="182"/>
      <c r="I849" s="182"/>
      <c r="J849" s="182"/>
      <c r="K849" s="182"/>
    </row>
    <row r="850" spans="1:11" x14ac:dyDescent="0.25">
      <c r="A850" s="182"/>
      <c r="B850" s="182"/>
      <c r="C850" s="182"/>
      <c r="D850" s="182"/>
      <c r="E850" s="182"/>
      <c r="F850" s="182"/>
      <c r="G850" s="182"/>
      <c r="H850" s="182"/>
      <c r="I850" s="182"/>
      <c r="J850" s="182"/>
      <c r="K850" s="182"/>
    </row>
    <row r="851" spans="1:11" x14ac:dyDescent="0.25">
      <c r="A851" s="182"/>
      <c r="B851" s="182"/>
      <c r="C851" s="182"/>
      <c r="D851" s="182"/>
      <c r="E851" s="182"/>
      <c r="F851" s="182"/>
      <c r="G851" s="182"/>
      <c r="H851" s="182"/>
      <c r="I851" s="182"/>
      <c r="J851" s="182"/>
      <c r="K851" s="182"/>
    </row>
    <row r="852" spans="1:11" x14ac:dyDescent="0.25">
      <c r="A852" s="182"/>
      <c r="B852" s="182"/>
      <c r="C852" s="182"/>
      <c r="D852" s="182"/>
      <c r="E852" s="182"/>
      <c r="F852" s="182"/>
      <c r="G852" s="182"/>
      <c r="H852" s="182"/>
      <c r="I852" s="182"/>
      <c r="J852" s="182"/>
      <c r="K852" s="182"/>
    </row>
    <row r="853" spans="1:11" x14ac:dyDescent="0.25">
      <c r="A853" s="182"/>
      <c r="B853" s="182"/>
      <c r="C853" s="182"/>
      <c r="D853" s="182"/>
      <c r="E853" s="182"/>
      <c r="F853" s="182"/>
      <c r="G853" s="182"/>
      <c r="H853" s="182"/>
      <c r="I853" s="182"/>
      <c r="J853" s="182"/>
      <c r="K853" s="182"/>
    </row>
    <row r="854" spans="1:11" x14ac:dyDescent="0.25">
      <c r="A854" s="182"/>
      <c r="B854" s="182"/>
      <c r="C854" s="182"/>
      <c r="D854" s="182"/>
      <c r="E854" s="182"/>
      <c r="F854" s="182"/>
      <c r="G854" s="182"/>
      <c r="H854" s="182"/>
      <c r="I854" s="182"/>
      <c r="J854" s="182"/>
      <c r="K854" s="182"/>
    </row>
    <row r="855" spans="1:11" x14ac:dyDescent="0.25">
      <c r="A855" s="182"/>
      <c r="B855" s="182"/>
      <c r="C855" s="182"/>
      <c r="D855" s="182"/>
      <c r="E855" s="182"/>
      <c r="F855" s="182"/>
      <c r="G855" s="182"/>
      <c r="H855" s="182"/>
      <c r="I855" s="182"/>
      <c r="J855" s="182"/>
      <c r="K855" s="182"/>
    </row>
    <row r="856" spans="1:11" x14ac:dyDescent="0.25">
      <c r="A856" s="182"/>
      <c r="B856" s="182"/>
      <c r="C856" s="182"/>
      <c r="D856" s="182"/>
      <c r="E856" s="182"/>
      <c r="F856" s="182"/>
      <c r="G856" s="182"/>
      <c r="H856" s="182"/>
      <c r="I856" s="182"/>
      <c r="J856" s="182"/>
      <c r="K856" s="182"/>
    </row>
    <row r="857" spans="1:11" x14ac:dyDescent="0.25">
      <c r="A857" s="182"/>
      <c r="B857" s="182"/>
      <c r="C857" s="182"/>
      <c r="D857" s="182"/>
      <c r="E857" s="182"/>
      <c r="F857" s="182"/>
      <c r="G857" s="182"/>
      <c r="H857" s="182"/>
      <c r="I857" s="182"/>
      <c r="J857" s="182"/>
      <c r="K857" s="182"/>
    </row>
    <row r="858" spans="1:11" x14ac:dyDescent="0.25">
      <c r="A858" s="182"/>
      <c r="B858" s="182"/>
      <c r="C858" s="182"/>
      <c r="D858" s="182"/>
      <c r="E858" s="182"/>
      <c r="F858" s="182"/>
      <c r="G858" s="182"/>
      <c r="H858" s="182"/>
      <c r="I858" s="182"/>
      <c r="J858" s="182"/>
      <c r="K858" s="182"/>
    </row>
    <row r="859" spans="1:11" x14ac:dyDescent="0.25">
      <c r="A859" s="182"/>
      <c r="B859" s="182"/>
      <c r="C859" s="182"/>
      <c r="D859" s="182"/>
      <c r="E859" s="182"/>
      <c r="F859" s="182"/>
      <c r="G859" s="182"/>
      <c r="H859" s="182"/>
      <c r="I859" s="182"/>
      <c r="J859" s="182"/>
      <c r="K859" s="182"/>
    </row>
    <row r="860" spans="1:11" x14ac:dyDescent="0.25">
      <c r="A860" s="182"/>
      <c r="B860" s="182"/>
      <c r="C860" s="182"/>
      <c r="D860" s="182"/>
      <c r="E860" s="182"/>
      <c r="F860" s="182"/>
      <c r="G860" s="182"/>
      <c r="H860" s="182"/>
      <c r="I860" s="182"/>
      <c r="J860" s="182"/>
      <c r="K860" s="182"/>
    </row>
    <row r="861" spans="1:11" x14ac:dyDescent="0.25">
      <c r="A861" s="182"/>
      <c r="B861" s="182"/>
      <c r="C861" s="182"/>
      <c r="D861" s="182"/>
      <c r="E861" s="182"/>
      <c r="F861" s="182"/>
      <c r="G861" s="182"/>
      <c r="H861" s="182"/>
      <c r="I861" s="182"/>
      <c r="J861" s="182"/>
      <c r="K861" s="182"/>
    </row>
    <row r="862" spans="1:11" x14ac:dyDescent="0.25">
      <c r="A862" s="182"/>
      <c r="B862" s="182"/>
      <c r="C862" s="182"/>
      <c r="D862" s="182"/>
      <c r="E862" s="182"/>
      <c r="F862" s="182"/>
      <c r="G862" s="182"/>
      <c r="H862" s="182"/>
      <c r="I862" s="182"/>
      <c r="J862" s="182"/>
      <c r="K862" s="182"/>
    </row>
    <row r="863" spans="1:11" x14ac:dyDescent="0.25">
      <c r="A863" s="182"/>
      <c r="B863" s="182"/>
      <c r="C863" s="182"/>
      <c r="D863" s="182"/>
      <c r="E863" s="182"/>
      <c r="F863" s="182"/>
      <c r="G863" s="182"/>
      <c r="H863" s="182"/>
      <c r="I863" s="182"/>
      <c r="J863" s="182"/>
      <c r="K863" s="182"/>
    </row>
    <row r="864" spans="1:11" x14ac:dyDescent="0.25">
      <c r="A864" s="182"/>
      <c r="B864" s="182"/>
      <c r="C864" s="182"/>
      <c r="D864" s="182"/>
      <c r="E864" s="182"/>
      <c r="F864" s="182"/>
      <c r="G864" s="182"/>
      <c r="H864" s="182"/>
      <c r="I864" s="182"/>
      <c r="J864" s="182"/>
      <c r="K864" s="182"/>
    </row>
    <row r="865" spans="1:11" x14ac:dyDescent="0.25">
      <c r="A865" s="182"/>
      <c r="B865" s="182"/>
      <c r="C865" s="182"/>
      <c r="D865" s="182"/>
      <c r="E865" s="182"/>
      <c r="F865" s="182"/>
      <c r="G865" s="182"/>
      <c r="H865" s="182"/>
      <c r="I865" s="182"/>
      <c r="J865" s="182"/>
      <c r="K865" s="182"/>
    </row>
    <row r="866" spans="1:11" x14ac:dyDescent="0.25">
      <c r="A866" s="182"/>
      <c r="B866" s="182"/>
      <c r="C866" s="182"/>
      <c r="D866" s="182"/>
      <c r="E866" s="182"/>
      <c r="F866" s="182"/>
      <c r="G866" s="182"/>
      <c r="H866" s="182"/>
      <c r="I866" s="182"/>
      <c r="J866" s="182"/>
      <c r="K866" s="182"/>
    </row>
    <row r="867" spans="1:11" x14ac:dyDescent="0.25">
      <c r="A867" s="182"/>
      <c r="B867" s="182"/>
      <c r="C867" s="182"/>
      <c r="D867" s="182"/>
      <c r="E867" s="182"/>
      <c r="F867" s="182"/>
      <c r="G867" s="182"/>
      <c r="H867" s="182"/>
      <c r="I867" s="182"/>
      <c r="J867" s="182"/>
      <c r="K867" s="182"/>
    </row>
    <row r="868" spans="1:11" x14ac:dyDescent="0.25">
      <c r="A868" s="182"/>
      <c r="B868" s="182"/>
      <c r="C868" s="182"/>
      <c r="D868" s="182"/>
      <c r="E868" s="182"/>
      <c r="F868" s="182"/>
      <c r="G868" s="182"/>
      <c r="H868" s="182"/>
      <c r="I868" s="182"/>
      <c r="J868" s="182"/>
      <c r="K868" s="182"/>
    </row>
    <row r="869" spans="1:11" x14ac:dyDescent="0.25">
      <c r="A869" s="182"/>
      <c r="B869" s="182"/>
      <c r="C869" s="182"/>
      <c r="D869" s="182"/>
      <c r="E869" s="182"/>
      <c r="F869" s="182"/>
      <c r="G869" s="182"/>
      <c r="H869" s="182"/>
      <c r="I869" s="182"/>
      <c r="J869" s="182"/>
      <c r="K869" s="182"/>
    </row>
    <row r="870" spans="1:11" x14ac:dyDescent="0.25">
      <c r="A870" s="182"/>
      <c r="B870" s="182"/>
      <c r="C870" s="182"/>
      <c r="D870" s="182"/>
      <c r="E870" s="182"/>
      <c r="F870" s="182"/>
      <c r="G870" s="182"/>
      <c r="H870" s="182"/>
      <c r="I870" s="182"/>
      <c r="J870" s="182"/>
      <c r="K870" s="182"/>
    </row>
    <row r="871" spans="1:11" x14ac:dyDescent="0.25">
      <c r="A871" s="182"/>
      <c r="B871" s="182"/>
      <c r="C871" s="182"/>
      <c r="D871" s="182"/>
      <c r="E871" s="182"/>
      <c r="F871" s="182"/>
      <c r="G871" s="182"/>
      <c r="H871" s="182"/>
      <c r="I871" s="182"/>
      <c r="J871" s="182"/>
      <c r="K871" s="182"/>
    </row>
    <row r="872" spans="1:11" x14ac:dyDescent="0.25">
      <c r="A872" s="182"/>
      <c r="B872" s="182"/>
      <c r="C872" s="182"/>
      <c r="D872" s="182"/>
      <c r="E872" s="182"/>
      <c r="F872" s="182"/>
      <c r="G872" s="182"/>
      <c r="H872" s="182"/>
      <c r="I872" s="182"/>
      <c r="J872" s="182"/>
      <c r="K872" s="182"/>
    </row>
    <row r="873" spans="1:11" x14ac:dyDescent="0.25">
      <c r="A873" s="182"/>
      <c r="B873" s="182"/>
      <c r="C873" s="182"/>
      <c r="D873" s="182"/>
      <c r="E873" s="182"/>
      <c r="F873" s="182"/>
      <c r="G873" s="182"/>
      <c r="H873" s="182"/>
      <c r="I873" s="182"/>
      <c r="J873" s="182"/>
      <c r="K873" s="182"/>
    </row>
    <row r="874" spans="1:11" x14ac:dyDescent="0.25">
      <c r="A874" s="182"/>
      <c r="B874" s="182"/>
      <c r="C874" s="182"/>
      <c r="D874" s="182"/>
      <c r="E874" s="182"/>
      <c r="F874" s="182"/>
      <c r="G874" s="182"/>
      <c r="H874" s="182"/>
      <c r="I874" s="182"/>
      <c r="J874" s="182"/>
      <c r="K874" s="182"/>
    </row>
    <row r="875" spans="1:11" x14ac:dyDescent="0.25">
      <c r="A875" s="182"/>
      <c r="B875" s="182"/>
      <c r="C875" s="182"/>
      <c r="D875" s="182"/>
      <c r="E875" s="182"/>
      <c r="F875" s="182"/>
      <c r="G875" s="182"/>
      <c r="H875" s="182"/>
      <c r="I875" s="182"/>
      <c r="J875" s="182"/>
      <c r="K875" s="182"/>
    </row>
    <row r="876" spans="1:11" x14ac:dyDescent="0.25">
      <c r="A876" s="182"/>
      <c r="B876" s="182"/>
      <c r="C876" s="182"/>
      <c r="D876" s="182"/>
      <c r="E876" s="182"/>
      <c r="F876" s="182"/>
      <c r="G876" s="182"/>
      <c r="H876" s="182"/>
      <c r="I876" s="182"/>
      <c r="J876" s="182"/>
      <c r="K876" s="182"/>
    </row>
    <row r="877" spans="1:11" x14ac:dyDescent="0.25">
      <c r="A877" s="182"/>
      <c r="B877" s="182"/>
      <c r="C877" s="182"/>
      <c r="D877" s="182"/>
      <c r="E877" s="182"/>
      <c r="F877" s="182"/>
      <c r="G877" s="182"/>
      <c r="H877" s="182"/>
      <c r="I877" s="182"/>
      <c r="J877" s="182"/>
      <c r="K877" s="182"/>
    </row>
    <row r="878" spans="1:11" x14ac:dyDescent="0.25">
      <c r="A878" s="182"/>
      <c r="B878" s="182"/>
      <c r="C878" s="182"/>
      <c r="D878" s="182"/>
      <c r="E878" s="182"/>
      <c r="F878" s="182"/>
      <c r="G878" s="182"/>
      <c r="H878" s="182"/>
      <c r="I878" s="182"/>
      <c r="J878" s="182"/>
      <c r="K878" s="182"/>
    </row>
    <row r="879" spans="1:11" x14ac:dyDescent="0.25">
      <c r="A879" s="182"/>
      <c r="B879" s="182"/>
      <c r="C879" s="182"/>
      <c r="D879" s="182"/>
      <c r="E879" s="182"/>
      <c r="F879" s="182"/>
      <c r="G879" s="182"/>
      <c r="H879" s="182"/>
      <c r="I879" s="182"/>
      <c r="J879" s="182"/>
      <c r="K879" s="182"/>
    </row>
    <row r="880" spans="1:11" x14ac:dyDescent="0.25">
      <c r="A880" s="182"/>
      <c r="B880" s="182"/>
      <c r="C880" s="182"/>
      <c r="D880" s="182"/>
      <c r="E880" s="182"/>
      <c r="F880" s="182"/>
      <c r="G880" s="182"/>
      <c r="H880" s="182"/>
      <c r="I880" s="182"/>
      <c r="J880" s="182"/>
      <c r="K880" s="182"/>
    </row>
    <row r="881" spans="1:11" x14ac:dyDescent="0.25">
      <c r="A881" s="182"/>
      <c r="B881" s="182"/>
      <c r="C881" s="182"/>
      <c r="D881" s="182"/>
      <c r="E881" s="182"/>
      <c r="F881" s="182"/>
      <c r="G881" s="182"/>
      <c r="H881" s="182"/>
      <c r="I881" s="182"/>
      <c r="J881" s="182"/>
      <c r="K881" s="182"/>
    </row>
    <row r="882" spans="1:11" x14ac:dyDescent="0.25">
      <c r="A882" s="182"/>
      <c r="B882" s="182"/>
      <c r="C882" s="182"/>
      <c r="D882" s="182"/>
      <c r="E882" s="182"/>
      <c r="F882" s="182"/>
      <c r="G882" s="182"/>
      <c r="H882" s="182"/>
      <c r="I882" s="182"/>
      <c r="J882" s="182"/>
      <c r="K882" s="182"/>
    </row>
    <row r="883" spans="1:11" x14ac:dyDescent="0.25">
      <c r="A883" s="182"/>
      <c r="B883" s="182"/>
      <c r="C883" s="182"/>
      <c r="D883" s="182"/>
      <c r="E883" s="182"/>
      <c r="F883" s="182"/>
      <c r="G883" s="182"/>
      <c r="H883" s="182"/>
      <c r="I883" s="182"/>
      <c r="J883" s="182"/>
      <c r="K883" s="182"/>
    </row>
    <row r="884" spans="1:11" x14ac:dyDescent="0.25">
      <c r="A884" s="182"/>
      <c r="B884" s="182"/>
      <c r="C884" s="182"/>
      <c r="D884" s="182"/>
      <c r="E884" s="182"/>
      <c r="F884" s="182"/>
      <c r="G884" s="182"/>
      <c r="H884" s="182"/>
      <c r="I884" s="182"/>
      <c r="J884" s="182"/>
      <c r="K884" s="182"/>
    </row>
    <row r="885" spans="1:11" x14ac:dyDescent="0.25">
      <c r="A885" s="182"/>
      <c r="B885" s="182"/>
      <c r="C885" s="182"/>
      <c r="D885" s="182"/>
      <c r="E885" s="182"/>
      <c r="F885" s="182"/>
      <c r="G885" s="182"/>
      <c r="H885" s="182"/>
      <c r="I885" s="182"/>
      <c r="J885" s="182"/>
      <c r="K885" s="182"/>
    </row>
    <row r="886" spans="1:11" x14ac:dyDescent="0.25">
      <c r="A886" s="182"/>
      <c r="B886" s="182"/>
      <c r="C886" s="182"/>
      <c r="D886" s="182"/>
      <c r="E886" s="182"/>
      <c r="F886" s="182"/>
      <c r="G886" s="182"/>
      <c r="H886" s="182"/>
      <c r="I886" s="182"/>
      <c r="J886" s="182"/>
      <c r="K886" s="182"/>
    </row>
    <row r="887" spans="1:11" x14ac:dyDescent="0.25">
      <c r="A887" s="182"/>
      <c r="B887" s="182"/>
      <c r="C887" s="182"/>
      <c r="D887" s="182"/>
      <c r="E887" s="182"/>
      <c r="F887" s="182"/>
      <c r="G887" s="182"/>
      <c r="H887" s="182"/>
      <c r="I887" s="182"/>
      <c r="J887" s="182"/>
      <c r="K887" s="182"/>
    </row>
    <row r="888" spans="1:11" x14ac:dyDescent="0.25">
      <c r="A888" s="182"/>
      <c r="B888" s="182"/>
      <c r="C888" s="182"/>
      <c r="D888" s="182"/>
      <c r="E888" s="182"/>
      <c r="F888" s="182"/>
      <c r="G888" s="182"/>
      <c r="H888" s="182"/>
      <c r="I888" s="182"/>
      <c r="J888" s="182"/>
      <c r="K888" s="182"/>
    </row>
    <row r="889" spans="1:11" x14ac:dyDescent="0.25">
      <c r="A889" s="182"/>
      <c r="B889" s="182"/>
      <c r="C889" s="182"/>
      <c r="D889" s="182"/>
      <c r="E889" s="182"/>
      <c r="F889" s="182"/>
      <c r="G889" s="182"/>
      <c r="H889" s="182"/>
      <c r="I889" s="182"/>
      <c r="J889" s="182"/>
      <c r="K889" s="182"/>
    </row>
    <row r="890" spans="1:11" x14ac:dyDescent="0.25">
      <c r="A890" s="182"/>
      <c r="B890" s="182"/>
      <c r="C890" s="182"/>
      <c r="D890" s="182"/>
      <c r="E890" s="182"/>
      <c r="F890" s="182"/>
      <c r="G890" s="182"/>
      <c r="H890" s="182"/>
      <c r="I890" s="182"/>
      <c r="J890" s="182"/>
      <c r="K890" s="182"/>
    </row>
    <row r="891" spans="1:11" x14ac:dyDescent="0.25">
      <c r="A891" s="182"/>
      <c r="B891" s="182"/>
      <c r="C891" s="182"/>
      <c r="D891" s="182"/>
      <c r="E891" s="182"/>
      <c r="F891" s="182"/>
      <c r="G891" s="182"/>
      <c r="H891" s="182"/>
      <c r="I891" s="182"/>
      <c r="J891" s="182"/>
      <c r="K891" s="182"/>
    </row>
    <row r="892" spans="1:11" x14ac:dyDescent="0.25">
      <c r="A892" s="182"/>
      <c r="B892" s="182"/>
      <c r="C892" s="182"/>
      <c r="D892" s="182"/>
      <c r="E892" s="182"/>
      <c r="F892" s="182"/>
      <c r="G892" s="182"/>
      <c r="H892" s="182"/>
      <c r="I892" s="182"/>
      <c r="J892" s="182"/>
      <c r="K892" s="182"/>
    </row>
    <row r="893" spans="1:11" x14ac:dyDescent="0.25">
      <c r="A893" s="182"/>
      <c r="B893" s="182"/>
      <c r="C893" s="182"/>
      <c r="D893" s="182"/>
      <c r="E893" s="182"/>
      <c r="F893" s="182"/>
      <c r="G893" s="182"/>
      <c r="H893" s="182"/>
      <c r="I893" s="182"/>
      <c r="J893" s="182"/>
      <c r="K893" s="182"/>
    </row>
    <row r="894" spans="1:11" x14ac:dyDescent="0.25">
      <c r="A894" s="182"/>
      <c r="B894" s="182"/>
      <c r="C894" s="182"/>
      <c r="D894" s="182"/>
      <c r="E894" s="182"/>
      <c r="F894" s="182"/>
      <c r="G894" s="182"/>
      <c r="H894" s="182"/>
      <c r="I894" s="182"/>
      <c r="J894" s="182"/>
      <c r="K894" s="182"/>
    </row>
    <row r="895" spans="1:11" x14ac:dyDescent="0.25">
      <c r="A895" s="182"/>
      <c r="B895" s="182"/>
      <c r="C895" s="182"/>
      <c r="D895" s="182"/>
      <c r="E895" s="182"/>
      <c r="F895" s="182"/>
      <c r="G895" s="182"/>
      <c r="H895" s="182"/>
      <c r="I895" s="182"/>
      <c r="J895" s="182"/>
      <c r="K895" s="182"/>
    </row>
    <row r="896" spans="1:11" x14ac:dyDescent="0.25">
      <c r="A896" s="182"/>
      <c r="B896" s="182"/>
      <c r="C896" s="182"/>
      <c r="D896" s="182"/>
      <c r="E896" s="182"/>
      <c r="F896" s="182"/>
      <c r="G896" s="182"/>
      <c r="H896" s="182"/>
      <c r="I896" s="182"/>
      <c r="J896" s="182"/>
      <c r="K896" s="182"/>
    </row>
    <row r="897" spans="1:11" x14ac:dyDescent="0.25">
      <c r="A897" s="182"/>
      <c r="B897" s="182"/>
      <c r="C897" s="182"/>
      <c r="D897" s="182"/>
      <c r="E897" s="182"/>
      <c r="F897" s="182"/>
      <c r="G897" s="182"/>
      <c r="H897" s="182"/>
      <c r="I897" s="182"/>
      <c r="J897" s="182"/>
      <c r="K897" s="182"/>
    </row>
    <row r="898" spans="1:11" x14ac:dyDescent="0.25">
      <c r="A898" s="182"/>
      <c r="B898" s="182"/>
      <c r="C898" s="182"/>
      <c r="D898" s="182"/>
      <c r="E898" s="182"/>
      <c r="F898" s="182"/>
      <c r="G898" s="182"/>
      <c r="H898" s="182"/>
      <c r="I898" s="182"/>
      <c r="J898" s="182"/>
      <c r="K898" s="182"/>
    </row>
    <row r="899" spans="1:11" x14ac:dyDescent="0.25">
      <c r="A899" s="182"/>
      <c r="B899" s="182"/>
      <c r="C899" s="182"/>
      <c r="D899" s="182"/>
      <c r="E899" s="182"/>
      <c r="F899" s="182"/>
      <c r="G899" s="182"/>
      <c r="H899" s="182"/>
      <c r="I899" s="182"/>
      <c r="J899" s="182"/>
      <c r="K899" s="182"/>
    </row>
    <row r="900" spans="1:11" x14ac:dyDescent="0.25">
      <c r="A900" s="182"/>
      <c r="B900" s="182"/>
      <c r="C900" s="182"/>
      <c r="D900" s="182"/>
      <c r="E900" s="182"/>
      <c r="F900" s="182"/>
      <c r="G900" s="182"/>
      <c r="H900" s="182"/>
      <c r="I900" s="182"/>
      <c r="J900" s="182"/>
      <c r="K900" s="182"/>
    </row>
    <row r="901" spans="1:11" x14ac:dyDescent="0.25">
      <c r="A901" s="182"/>
      <c r="B901" s="182"/>
      <c r="C901" s="182"/>
      <c r="D901" s="182"/>
      <c r="E901" s="182"/>
      <c r="F901" s="182"/>
      <c r="G901" s="182"/>
      <c r="H901" s="182"/>
      <c r="I901" s="182"/>
      <c r="J901" s="182"/>
      <c r="K901" s="182"/>
    </row>
    <row r="902" spans="1:11" x14ac:dyDescent="0.25">
      <c r="A902" s="182"/>
      <c r="B902" s="182"/>
      <c r="C902" s="182"/>
      <c r="D902" s="182"/>
      <c r="E902" s="182"/>
      <c r="F902" s="182"/>
      <c r="G902" s="182"/>
      <c r="H902" s="182"/>
      <c r="I902" s="182"/>
      <c r="J902" s="182"/>
      <c r="K902" s="182"/>
    </row>
    <row r="903" spans="1:11" x14ac:dyDescent="0.25">
      <c r="A903" s="182"/>
      <c r="B903" s="182"/>
      <c r="C903" s="182"/>
      <c r="D903" s="182"/>
      <c r="E903" s="182"/>
      <c r="F903" s="182"/>
      <c r="G903" s="182"/>
      <c r="H903" s="182"/>
      <c r="I903" s="182"/>
      <c r="J903" s="182"/>
      <c r="K903" s="182"/>
    </row>
    <row r="904" spans="1:11" x14ac:dyDescent="0.25">
      <c r="A904" s="182"/>
      <c r="B904" s="182"/>
      <c r="C904" s="182"/>
      <c r="D904" s="182"/>
      <c r="E904" s="182"/>
      <c r="F904" s="182"/>
      <c r="G904" s="182"/>
      <c r="H904" s="182"/>
      <c r="I904" s="182"/>
      <c r="J904" s="182"/>
      <c r="K904" s="182"/>
    </row>
    <row r="905" spans="1:11" x14ac:dyDescent="0.25">
      <c r="A905" s="182"/>
      <c r="B905" s="182"/>
      <c r="C905" s="182"/>
      <c r="D905" s="182"/>
      <c r="E905" s="182"/>
      <c r="F905" s="182"/>
      <c r="G905" s="182"/>
      <c r="H905" s="182"/>
      <c r="I905" s="182"/>
      <c r="J905" s="182"/>
      <c r="K905" s="182"/>
    </row>
    <row r="906" spans="1:11" x14ac:dyDescent="0.25">
      <c r="A906" s="182"/>
      <c r="B906" s="182"/>
      <c r="C906" s="182"/>
      <c r="D906" s="182"/>
      <c r="E906" s="182"/>
      <c r="F906" s="182"/>
      <c r="G906" s="182"/>
      <c r="H906" s="182"/>
      <c r="I906" s="182"/>
      <c r="J906" s="182"/>
      <c r="K906" s="182"/>
    </row>
    <row r="907" spans="1:11" x14ac:dyDescent="0.25">
      <c r="A907" s="182"/>
      <c r="B907" s="182"/>
      <c r="C907" s="182"/>
      <c r="D907" s="182"/>
      <c r="E907" s="182"/>
      <c r="F907" s="182"/>
      <c r="G907" s="182"/>
      <c r="H907" s="182"/>
      <c r="I907" s="182"/>
      <c r="J907" s="182"/>
      <c r="K907" s="182"/>
    </row>
    <row r="908" spans="1:11" x14ac:dyDescent="0.25">
      <c r="A908" s="182"/>
      <c r="B908" s="182"/>
      <c r="C908" s="182"/>
      <c r="D908" s="182"/>
      <c r="E908" s="182"/>
      <c r="F908" s="182"/>
      <c r="G908" s="182"/>
      <c r="H908" s="182"/>
      <c r="I908" s="182"/>
      <c r="J908" s="182"/>
      <c r="K908" s="182"/>
    </row>
    <row r="909" spans="1:11" x14ac:dyDescent="0.25">
      <c r="A909" s="182"/>
      <c r="B909" s="182"/>
      <c r="C909" s="182"/>
      <c r="D909" s="182"/>
      <c r="E909" s="182"/>
      <c r="F909" s="182"/>
      <c r="G909" s="182"/>
      <c r="H909" s="182"/>
      <c r="I909" s="182"/>
      <c r="J909" s="182"/>
      <c r="K909" s="182"/>
    </row>
    <row r="910" spans="1:11" x14ac:dyDescent="0.25">
      <c r="A910" s="182"/>
      <c r="B910" s="182"/>
      <c r="C910" s="182"/>
      <c r="D910" s="182"/>
      <c r="E910" s="182"/>
      <c r="F910" s="182"/>
      <c r="G910" s="182"/>
      <c r="H910" s="182"/>
      <c r="I910" s="182"/>
      <c r="J910" s="182"/>
      <c r="K910" s="182"/>
    </row>
    <row r="911" spans="1:11" x14ac:dyDescent="0.25">
      <c r="A911" s="182"/>
      <c r="B911" s="182"/>
      <c r="C911" s="182"/>
      <c r="D911" s="182"/>
      <c r="E911" s="182"/>
      <c r="F911" s="182"/>
      <c r="G911" s="182"/>
      <c r="H911" s="182"/>
      <c r="I911" s="182"/>
      <c r="J911" s="182"/>
      <c r="K911" s="182"/>
    </row>
    <row r="912" spans="1:11" x14ac:dyDescent="0.25">
      <c r="A912" s="182"/>
      <c r="B912" s="182"/>
      <c r="C912" s="182"/>
      <c r="D912" s="182"/>
      <c r="E912" s="182"/>
      <c r="F912" s="182"/>
      <c r="G912" s="182"/>
      <c r="H912" s="182"/>
      <c r="I912" s="182"/>
      <c r="J912" s="182"/>
      <c r="K912" s="182"/>
    </row>
    <row r="913" spans="1:11" x14ac:dyDescent="0.25">
      <c r="A913" s="182"/>
      <c r="B913" s="182"/>
      <c r="C913" s="182"/>
      <c r="D913" s="182"/>
      <c r="E913" s="182"/>
      <c r="F913" s="182"/>
      <c r="G913" s="182"/>
      <c r="H913" s="182"/>
      <c r="I913" s="182"/>
      <c r="J913" s="182"/>
      <c r="K913" s="182"/>
    </row>
    <row r="914" spans="1:11" x14ac:dyDescent="0.25">
      <c r="A914" s="182"/>
      <c r="B914" s="182"/>
      <c r="C914" s="182"/>
      <c r="D914" s="182"/>
      <c r="E914" s="182"/>
      <c r="F914" s="182"/>
      <c r="G914" s="182"/>
      <c r="H914" s="182"/>
      <c r="I914" s="182"/>
      <c r="J914" s="182"/>
      <c r="K914" s="182"/>
    </row>
    <row r="915" spans="1:11" x14ac:dyDescent="0.25">
      <c r="A915" s="182"/>
      <c r="B915" s="182"/>
      <c r="C915" s="182"/>
      <c r="D915" s="182"/>
      <c r="E915" s="182"/>
      <c r="F915" s="182"/>
      <c r="G915" s="182"/>
      <c r="H915" s="182"/>
      <c r="I915" s="182"/>
      <c r="J915" s="182"/>
      <c r="K915" s="182"/>
    </row>
    <row r="916" spans="1:11" x14ac:dyDescent="0.25">
      <c r="A916" s="182"/>
      <c r="B916" s="182"/>
      <c r="C916" s="182"/>
      <c r="D916" s="182"/>
      <c r="E916" s="182"/>
      <c r="F916" s="182"/>
      <c r="G916" s="182"/>
      <c r="H916" s="182"/>
      <c r="I916" s="182"/>
      <c r="J916" s="182"/>
      <c r="K916" s="182"/>
    </row>
    <row r="917" spans="1:11" x14ac:dyDescent="0.25">
      <c r="A917" s="182"/>
      <c r="B917" s="182"/>
      <c r="C917" s="182"/>
      <c r="D917" s="182"/>
      <c r="E917" s="182"/>
      <c r="F917" s="182"/>
      <c r="G917" s="182"/>
      <c r="H917" s="182"/>
      <c r="I917" s="182"/>
      <c r="J917" s="182"/>
      <c r="K917" s="182"/>
    </row>
    <row r="918" spans="1:11" x14ac:dyDescent="0.25">
      <c r="A918" s="182"/>
      <c r="B918" s="182"/>
      <c r="C918" s="182"/>
      <c r="D918" s="182"/>
      <c r="E918" s="182"/>
      <c r="F918" s="182"/>
      <c r="G918" s="182"/>
      <c r="H918" s="182"/>
      <c r="I918" s="182"/>
      <c r="J918" s="182"/>
      <c r="K918" s="182"/>
    </row>
    <row r="919" spans="1:11" x14ac:dyDescent="0.25">
      <c r="A919" s="182"/>
      <c r="B919" s="182"/>
      <c r="C919" s="182"/>
      <c r="D919" s="182"/>
      <c r="E919" s="182"/>
      <c r="F919" s="182"/>
      <c r="G919" s="182"/>
      <c r="H919" s="182"/>
      <c r="I919" s="182"/>
      <c r="J919" s="182"/>
      <c r="K919" s="182"/>
    </row>
    <row r="920" spans="1:11" x14ac:dyDescent="0.25">
      <c r="A920" s="182"/>
      <c r="B920" s="182"/>
      <c r="C920" s="182"/>
      <c r="D920" s="182"/>
      <c r="E920" s="182"/>
      <c r="F920" s="182"/>
      <c r="G920" s="182"/>
      <c r="H920" s="182"/>
      <c r="I920" s="182"/>
      <c r="J920" s="182"/>
      <c r="K920" s="182"/>
    </row>
    <row r="921" spans="1:11" x14ac:dyDescent="0.25">
      <c r="A921" s="182"/>
      <c r="B921" s="182"/>
      <c r="C921" s="182"/>
      <c r="D921" s="182"/>
      <c r="E921" s="182"/>
      <c r="F921" s="182"/>
      <c r="G921" s="182"/>
      <c r="H921" s="182"/>
      <c r="I921" s="182"/>
      <c r="J921" s="182"/>
      <c r="K921" s="182"/>
    </row>
    <row r="922" spans="1:11" x14ac:dyDescent="0.25">
      <c r="A922" s="182"/>
      <c r="B922" s="182"/>
      <c r="C922" s="182"/>
      <c r="D922" s="182"/>
      <c r="E922" s="182"/>
      <c r="F922" s="182"/>
      <c r="G922" s="182"/>
      <c r="H922" s="182"/>
      <c r="I922" s="182"/>
      <c r="J922" s="182"/>
      <c r="K922" s="182"/>
    </row>
    <row r="923" spans="1:11" x14ac:dyDescent="0.25">
      <c r="A923" s="182"/>
      <c r="B923" s="182"/>
      <c r="C923" s="182"/>
      <c r="D923" s="182"/>
      <c r="E923" s="182"/>
      <c r="F923" s="182"/>
      <c r="G923" s="182"/>
      <c r="H923" s="182"/>
      <c r="I923" s="182"/>
      <c r="J923" s="182"/>
      <c r="K923" s="182"/>
    </row>
    <row r="924" spans="1:11" x14ac:dyDescent="0.25">
      <c r="A924" s="182"/>
      <c r="B924" s="182"/>
      <c r="C924" s="182"/>
      <c r="D924" s="182"/>
      <c r="E924" s="182"/>
      <c r="F924" s="182"/>
      <c r="G924" s="182"/>
      <c r="H924" s="182"/>
      <c r="I924" s="182"/>
      <c r="J924" s="182"/>
      <c r="K924" s="182"/>
    </row>
    <row r="925" spans="1:11" x14ac:dyDescent="0.25">
      <c r="A925" s="182"/>
      <c r="B925" s="182"/>
      <c r="C925" s="182"/>
      <c r="D925" s="182"/>
      <c r="E925" s="182"/>
      <c r="F925" s="182"/>
      <c r="G925" s="182"/>
      <c r="H925" s="182"/>
      <c r="I925" s="182"/>
      <c r="J925" s="182"/>
      <c r="K925" s="182"/>
    </row>
    <row r="926" spans="1:11" x14ac:dyDescent="0.25">
      <c r="A926" s="182"/>
      <c r="B926" s="182"/>
      <c r="C926" s="182"/>
      <c r="D926" s="182"/>
      <c r="E926" s="182"/>
      <c r="F926" s="182"/>
      <c r="G926" s="182"/>
      <c r="H926" s="182"/>
      <c r="I926" s="182"/>
      <c r="J926" s="182"/>
      <c r="K926" s="182"/>
    </row>
    <row r="927" spans="1:11" x14ac:dyDescent="0.25">
      <c r="A927" s="182"/>
      <c r="B927" s="182"/>
      <c r="C927" s="182"/>
      <c r="D927" s="182"/>
      <c r="E927" s="182"/>
      <c r="F927" s="182"/>
      <c r="G927" s="182"/>
      <c r="H927" s="182"/>
      <c r="I927" s="182"/>
      <c r="J927" s="182"/>
      <c r="K927" s="182"/>
    </row>
    <row r="928" spans="1:11" x14ac:dyDescent="0.25">
      <c r="A928" s="182"/>
      <c r="B928" s="182"/>
      <c r="C928" s="182"/>
      <c r="D928" s="182"/>
      <c r="E928" s="182"/>
      <c r="F928" s="182"/>
      <c r="G928" s="182"/>
      <c r="H928" s="182"/>
      <c r="I928" s="182"/>
      <c r="J928" s="182"/>
      <c r="K928" s="182"/>
    </row>
    <row r="929" spans="1:11" x14ac:dyDescent="0.25">
      <c r="A929" s="182"/>
      <c r="B929" s="182"/>
      <c r="C929" s="182"/>
      <c r="D929" s="182"/>
      <c r="E929" s="182"/>
      <c r="F929" s="182"/>
      <c r="G929" s="182"/>
      <c r="H929" s="182"/>
      <c r="I929" s="182"/>
      <c r="J929" s="182"/>
      <c r="K929" s="182"/>
    </row>
    <row r="930" spans="1:11" x14ac:dyDescent="0.25">
      <c r="A930" s="182"/>
      <c r="B930" s="182"/>
      <c r="C930" s="182"/>
      <c r="D930" s="182"/>
      <c r="E930" s="182"/>
      <c r="F930" s="182"/>
      <c r="G930" s="182"/>
      <c r="H930" s="182"/>
      <c r="I930" s="182"/>
      <c r="J930" s="182"/>
      <c r="K930" s="182"/>
    </row>
    <row r="931" spans="1:11" x14ac:dyDescent="0.25">
      <c r="A931" s="182"/>
      <c r="B931" s="182"/>
      <c r="C931" s="182"/>
      <c r="D931" s="182"/>
      <c r="E931" s="182"/>
      <c r="F931" s="182"/>
      <c r="G931" s="182"/>
      <c r="H931" s="182"/>
      <c r="I931" s="182"/>
      <c r="J931" s="182"/>
      <c r="K931" s="182"/>
    </row>
    <row r="932" spans="1:11" x14ac:dyDescent="0.25">
      <c r="A932" s="182"/>
      <c r="B932" s="182"/>
      <c r="C932" s="182"/>
      <c r="D932" s="182"/>
      <c r="E932" s="182"/>
      <c r="F932" s="182"/>
      <c r="G932" s="182"/>
      <c r="H932" s="182"/>
      <c r="I932" s="182"/>
      <c r="J932" s="182"/>
      <c r="K932" s="182"/>
    </row>
    <row r="933" spans="1:11" x14ac:dyDescent="0.25">
      <c r="A933" s="182"/>
      <c r="B933" s="182"/>
      <c r="C933" s="182"/>
      <c r="D933" s="182"/>
      <c r="E933" s="182"/>
      <c r="F933" s="182"/>
      <c r="G933" s="182"/>
      <c r="H933" s="182"/>
      <c r="I933" s="182"/>
      <c r="J933" s="182"/>
      <c r="K933" s="182"/>
    </row>
    <row r="934" spans="1:11" x14ac:dyDescent="0.25">
      <c r="A934" s="182"/>
      <c r="B934" s="182"/>
      <c r="C934" s="182"/>
      <c r="D934" s="182"/>
      <c r="E934" s="182"/>
      <c r="F934" s="182"/>
      <c r="G934" s="182"/>
      <c r="H934" s="182"/>
      <c r="I934" s="182"/>
      <c r="J934" s="182"/>
      <c r="K934" s="182"/>
    </row>
    <row r="935" spans="1:11" x14ac:dyDescent="0.25">
      <c r="A935" s="182"/>
      <c r="B935" s="182"/>
      <c r="C935" s="182"/>
      <c r="D935" s="182"/>
      <c r="E935" s="182"/>
      <c r="F935" s="182"/>
      <c r="G935" s="182"/>
      <c r="H935" s="182"/>
      <c r="I935" s="182"/>
      <c r="J935" s="182"/>
      <c r="K935" s="182"/>
    </row>
    <row r="936" spans="1:11" x14ac:dyDescent="0.25">
      <c r="A936" s="182"/>
      <c r="B936" s="182"/>
      <c r="C936" s="182"/>
      <c r="D936" s="182"/>
      <c r="E936" s="182"/>
      <c r="F936" s="182"/>
      <c r="G936" s="182"/>
      <c r="H936" s="182"/>
      <c r="I936" s="182"/>
      <c r="J936" s="182"/>
      <c r="K936" s="182"/>
    </row>
    <row r="937" spans="1:11" x14ac:dyDescent="0.25">
      <c r="A937" s="182"/>
      <c r="B937" s="182"/>
      <c r="C937" s="182"/>
      <c r="D937" s="182"/>
      <c r="E937" s="182"/>
      <c r="F937" s="182"/>
      <c r="G937" s="182"/>
      <c r="H937" s="182"/>
      <c r="I937" s="182"/>
      <c r="J937" s="182"/>
      <c r="K937" s="182"/>
    </row>
    <row r="938" spans="1:11" x14ac:dyDescent="0.25">
      <c r="A938" s="182"/>
      <c r="B938" s="182"/>
      <c r="C938" s="182"/>
      <c r="D938" s="182"/>
      <c r="E938" s="182"/>
      <c r="F938" s="182"/>
      <c r="G938" s="182"/>
      <c r="H938" s="182"/>
      <c r="I938" s="182"/>
      <c r="J938" s="182"/>
      <c r="K938" s="182"/>
    </row>
    <row r="939" spans="1:11" x14ac:dyDescent="0.25">
      <c r="A939" s="182"/>
      <c r="B939" s="182"/>
      <c r="C939" s="182"/>
      <c r="D939" s="182"/>
      <c r="E939" s="182"/>
      <c r="F939" s="182"/>
      <c r="G939" s="182"/>
      <c r="H939" s="182"/>
      <c r="I939" s="182"/>
      <c r="J939" s="182"/>
      <c r="K939" s="182"/>
    </row>
    <row r="940" spans="1:11" x14ac:dyDescent="0.25">
      <c r="A940" s="182"/>
      <c r="B940" s="182"/>
      <c r="C940" s="182"/>
      <c r="D940" s="182"/>
      <c r="E940" s="182"/>
      <c r="F940" s="182"/>
      <c r="G940" s="182"/>
      <c r="H940" s="182"/>
      <c r="I940" s="182"/>
      <c r="J940" s="182"/>
      <c r="K940" s="182"/>
    </row>
    <row r="941" spans="1:11" x14ac:dyDescent="0.25">
      <c r="A941" s="182"/>
      <c r="B941" s="182"/>
      <c r="C941" s="182"/>
      <c r="D941" s="182"/>
      <c r="E941" s="182"/>
      <c r="F941" s="182"/>
      <c r="G941" s="182"/>
      <c r="H941" s="182"/>
      <c r="I941" s="182"/>
      <c r="J941" s="182"/>
      <c r="K941" s="182"/>
    </row>
    <row r="942" spans="1:11" x14ac:dyDescent="0.25">
      <c r="A942" s="182"/>
      <c r="B942" s="182"/>
      <c r="C942" s="182"/>
      <c r="D942" s="182"/>
      <c r="E942" s="182"/>
      <c r="F942" s="182"/>
      <c r="G942" s="182"/>
      <c r="H942" s="182"/>
      <c r="I942" s="182"/>
      <c r="J942" s="182"/>
      <c r="K942" s="182"/>
    </row>
    <row r="943" spans="1:11" x14ac:dyDescent="0.25">
      <c r="A943" s="182"/>
      <c r="B943" s="182"/>
      <c r="C943" s="182"/>
      <c r="D943" s="182"/>
      <c r="E943" s="182"/>
      <c r="F943" s="182"/>
      <c r="G943" s="182"/>
      <c r="H943" s="182"/>
      <c r="I943" s="182"/>
      <c r="J943" s="182"/>
      <c r="K943" s="182"/>
    </row>
    <row r="944" spans="1:11" x14ac:dyDescent="0.25">
      <c r="A944" s="182"/>
      <c r="B944" s="182"/>
      <c r="C944" s="182"/>
      <c r="D944" s="182"/>
      <c r="E944" s="182"/>
      <c r="F944" s="182"/>
      <c r="G944" s="182"/>
      <c r="H944" s="182"/>
      <c r="I944" s="182"/>
      <c r="J944" s="182"/>
      <c r="K944" s="182"/>
    </row>
    <row r="945" spans="1:11" x14ac:dyDescent="0.25">
      <c r="A945" s="182"/>
      <c r="B945" s="182"/>
      <c r="C945" s="182"/>
      <c r="D945" s="182"/>
      <c r="E945" s="182"/>
      <c r="F945" s="182"/>
      <c r="G945" s="182"/>
      <c r="H945" s="182"/>
      <c r="I945" s="182"/>
      <c r="J945" s="182"/>
      <c r="K945" s="182"/>
    </row>
    <row r="946" spans="1:11" x14ac:dyDescent="0.25">
      <c r="A946" s="182"/>
      <c r="B946" s="182"/>
      <c r="C946" s="182"/>
      <c r="D946" s="182"/>
      <c r="E946" s="182"/>
      <c r="F946" s="182"/>
      <c r="G946" s="182"/>
      <c r="H946" s="182"/>
      <c r="I946" s="182"/>
      <c r="J946" s="182"/>
      <c r="K946" s="182"/>
    </row>
    <row r="947" spans="1:11" x14ac:dyDescent="0.25">
      <c r="A947" s="182"/>
      <c r="B947" s="182"/>
      <c r="C947" s="182"/>
      <c r="D947" s="182"/>
      <c r="E947" s="182"/>
      <c r="F947" s="182"/>
      <c r="G947" s="182"/>
      <c r="H947" s="182"/>
      <c r="I947" s="182"/>
      <c r="J947" s="182"/>
      <c r="K947" s="182"/>
    </row>
    <row r="948" spans="1:11" x14ac:dyDescent="0.25">
      <c r="A948" s="182"/>
      <c r="B948" s="182"/>
      <c r="C948" s="182"/>
      <c r="D948" s="182"/>
      <c r="E948" s="182"/>
      <c r="F948" s="182"/>
      <c r="G948" s="182"/>
      <c r="H948" s="182"/>
      <c r="I948" s="182"/>
      <c r="J948" s="182"/>
      <c r="K948" s="182"/>
    </row>
    <row r="949" spans="1:11" x14ac:dyDescent="0.25">
      <c r="A949" s="182"/>
      <c r="B949" s="182"/>
      <c r="C949" s="182"/>
      <c r="D949" s="182"/>
      <c r="E949" s="182"/>
      <c r="F949" s="182"/>
      <c r="G949" s="182"/>
      <c r="H949" s="182"/>
      <c r="I949" s="182"/>
      <c r="J949" s="182"/>
      <c r="K949" s="182"/>
    </row>
    <row r="950" spans="1:11" x14ac:dyDescent="0.25">
      <c r="A950" s="182"/>
      <c r="B950" s="182"/>
      <c r="C950" s="182"/>
      <c r="D950" s="182"/>
      <c r="E950" s="182"/>
      <c r="F950" s="182"/>
      <c r="G950" s="182"/>
      <c r="H950" s="182"/>
      <c r="I950" s="182"/>
      <c r="J950" s="182"/>
      <c r="K950" s="182"/>
    </row>
    <row r="951" spans="1:11" x14ac:dyDescent="0.25">
      <c r="A951" s="182"/>
      <c r="B951" s="182"/>
      <c r="C951" s="182"/>
      <c r="D951" s="182"/>
      <c r="E951" s="182"/>
      <c r="F951" s="182"/>
      <c r="G951" s="182"/>
      <c r="H951" s="182"/>
      <c r="I951" s="182"/>
      <c r="J951" s="182"/>
      <c r="K951" s="182"/>
    </row>
    <row r="952" spans="1:11" x14ac:dyDescent="0.25">
      <c r="A952" s="182"/>
      <c r="B952" s="182"/>
      <c r="C952" s="182"/>
      <c r="D952" s="182"/>
      <c r="E952" s="182"/>
      <c r="F952" s="182"/>
      <c r="G952" s="182"/>
      <c r="H952" s="182"/>
      <c r="I952" s="182"/>
      <c r="J952" s="182"/>
      <c r="K952" s="182"/>
    </row>
    <row r="953" spans="1:11" x14ac:dyDescent="0.25">
      <c r="A953" s="182"/>
      <c r="B953" s="182"/>
      <c r="C953" s="182"/>
      <c r="D953" s="182"/>
      <c r="E953" s="182"/>
      <c r="F953" s="182"/>
      <c r="G953" s="182"/>
      <c r="H953" s="182"/>
      <c r="I953" s="182"/>
      <c r="J953" s="182"/>
      <c r="K953" s="182"/>
    </row>
    <row r="954" spans="1:11" x14ac:dyDescent="0.25">
      <c r="A954" s="182"/>
      <c r="B954" s="182"/>
      <c r="C954" s="182"/>
      <c r="D954" s="182"/>
      <c r="E954" s="182"/>
      <c r="F954" s="182"/>
      <c r="G954" s="182"/>
      <c r="H954" s="182"/>
      <c r="I954" s="182"/>
      <c r="J954" s="182"/>
      <c r="K954" s="182"/>
    </row>
    <row r="955" spans="1:11" x14ac:dyDescent="0.25">
      <c r="A955" s="182"/>
      <c r="B955" s="182"/>
      <c r="C955" s="182"/>
      <c r="D955" s="182"/>
      <c r="E955" s="182"/>
      <c r="F955" s="182"/>
      <c r="G955" s="182"/>
      <c r="H955" s="182"/>
      <c r="I955" s="182"/>
      <c r="J955" s="182"/>
      <c r="K955" s="182"/>
    </row>
    <row r="956" spans="1:11" x14ac:dyDescent="0.25">
      <c r="A956" s="182"/>
      <c r="B956" s="182"/>
      <c r="C956" s="182"/>
      <c r="D956" s="182"/>
      <c r="E956" s="182"/>
      <c r="F956" s="182"/>
      <c r="G956" s="182"/>
      <c r="H956" s="182"/>
      <c r="I956" s="182"/>
      <c r="J956" s="182"/>
      <c r="K956" s="182"/>
    </row>
    <row r="957" spans="1:11" x14ac:dyDescent="0.25">
      <c r="A957" s="182"/>
      <c r="B957" s="182"/>
      <c r="C957" s="182"/>
      <c r="D957" s="182"/>
      <c r="E957" s="182"/>
      <c r="F957" s="182"/>
      <c r="G957" s="182"/>
      <c r="H957" s="182"/>
      <c r="I957" s="182"/>
      <c r="J957" s="182"/>
      <c r="K957" s="182"/>
    </row>
    <row r="958" spans="1:11" x14ac:dyDescent="0.25">
      <c r="A958" s="182"/>
      <c r="B958" s="182"/>
      <c r="C958" s="182"/>
      <c r="D958" s="182"/>
      <c r="E958" s="182"/>
      <c r="F958" s="182"/>
      <c r="G958" s="182"/>
      <c r="H958" s="182"/>
      <c r="I958" s="182"/>
      <c r="J958" s="182"/>
      <c r="K958" s="182"/>
    </row>
    <row r="959" spans="1:11" x14ac:dyDescent="0.25">
      <c r="A959" s="182"/>
      <c r="B959" s="182"/>
      <c r="C959" s="182"/>
      <c r="D959" s="182"/>
      <c r="E959" s="182"/>
      <c r="F959" s="182"/>
      <c r="G959" s="182"/>
      <c r="H959" s="182"/>
      <c r="I959" s="182"/>
      <c r="J959" s="182"/>
      <c r="K959" s="182"/>
    </row>
    <row r="960" spans="1:11" x14ac:dyDescent="0.25">
      <c r="A960" s="182"/>
      <c r="B960" s="182"/>
      <c r="C960" s="182"/>
      <c r="D960" s="182"/>
      <c r="E960" s="182"/>
      <c r="F960" s="182"/>
      <c r="G960" s="182"/>
      <c r="H960" s="182"/>
      <c r="I960" s="182"/>
      <c r="J960" s="182"/>
      <c r="K960" s="182"/>
    </row>
    <row r="961" spans="1:11" x14ac:dyDescent="0.25">
      <c r="A961" s="182"/>
      <c r="B961" s="182"/>
      <c r="C961" s="182"/>
      <c r="D961" s="182"/>
      <c r="E961" s="182"/>
      <c r="F961" s="182"/>
      <c r="G961" s="182"/>
      <c r="H961" s="182"/>
      <c r="I961" s="182"/>
      <c r="J961" s="182"/>
      <c r="K961" s="182"/>
    </row>
    <row r="962" spans="1:11" x14ac:dyDescent="0.25">
      <c r="A962" s="182"/>
      <c r="B962" s="182"/>
      <c r="C962" s="182"/>
      <c r="D962" s="182"/>
      <c r="E962" s="182"/>
      <c r="F962" s="182"/>
      <c r="G962" s="182"/>
      <c r="H962" s="182"/>
      <c r="I962" s="182"/>
      <c r="J962" s="182"/>
      <c r="K962" s="182"/>
    </row>
    <row r="963" spans="1:11" x14ac:dyDescent="0.25">
      <c r="A963" s="182"/>
      <c r="B963" s="182"/>
      <c r="C963" s="182"/>
      <c r="D963" s="182"/>
      <c r="E963" s="182"/>
      <c r="F963" s="182"/>
      <c r="G963" s="182"/>
      <c r="H963" s="182"/>
      <c r="I963" s="182"/>
      <c r="J963" s="182"/>
      <c r="K963" s="182"/>
    </row>
    <row r="964" spans="1:11" x14ac:dyDescent="0.25">
      <c r="A964" s="182"/>
      <c r="B964" s="182"/>
      <c r="C964" s="182"/>
      <c r="D964" s="182"/>
      <c r="E964" s="182"/>
      <c r="F964" s="182"/>
      <c r="G964" s="182"/>
      <c r="H964" s="182"/>
      <c r="I964" s="182"/>
      <c r="J964" s="182"/>
      <c r="K964" s="182"/>
    </row>
    <row r="965" spans="1:11" x14ac:dyDescent="0.25">
      <c r="A965" s="182"/>
      <c r="B965" s="182"/>
      <c r="C965" s="182"/>
      <c r="D965" s="182"/>
      <c r="E965" s="182"/>
      <c r="F965" s="182"/>
      <c r="G965" s="182"/>
      <c r="H965" s="182"/>
      <c r="I965" s="182"/>
      <c r="J965" s="182"/>
      <c r="K965" s="182"/>
    </row>
    <row r="966" spans="1:11" x14ac:dyDescent="0.25">
      <c r="A966" s="182"/>
      <c r="B966" s="182"/>
      <c r="C966" s="182"/>
      <c r="D966" s="182"/>
      <c r="E966" s="182"/>
      <c r="F966" s="182"/>
      <c r="G966" s="182"/>
      <c r="H966" s="182"/>
      <c r="I966" s="182"/>
      <c r="J966" s="182"/>
      <c r="K966" s="182"/>
    </row>
    <row r="967" spans="1:11" x14ac:dyDescent="0.25">
      <c r="A967" s="182"/>
      <c r="B967" s="182"/>
      <c r="C967" s="182"/>
      <c r="D967" s="182"/>
      <c r="E967" s="182"/>
      <c r="F967" s="182"/>
      <c r="G967" s="182"/>
      <c r="H967" s="182"/>
      <c r="I967" s="182"/>
      <c r="J967" s="182"/>
      <c r="K967" s="182"/>
    </row>
    <row r="968" spans="1:11" x14ac:dyDescent="0.25">
      <c r="A968" s="182"/>
      <c r="B968" s="182"/>
      <c r="C968" s="182"/>
      <c r="D968" s="182"/>
      <c r="E968" s="182"/>
      <c r="F968" s="182"/>
      <c r="G968" s="182"/>
      <c r="H968" s="182"/>
      <c r="I968" s="182"/>
      <c r="J968" s="182"/>
      <c r="K968" s="182"/>
    </row>
    <row r="969" spans="1:11" x14ac:dyDescent="0.25">
      <c r="A969" s="182"/>
      <c r="B969" s="182"/>
      <c r="C969" s="182"/>
      <c r="D969" s="182"/>
      <c r="E969" s="182"/>
      <c r="F969" s="182"/>
      <c r="G969" s="182"/>
      <c r="H969" s="182"/>
      <c r="I969" s="182"/>
      <c r="J969" s="182"/>
      <c r="K969" s="182"/>
    </row>
    <row r="970" spans="1:11" x14ac:dyDescent="0.25">
      <c r="A970" s="182"/>
      <c r="B970" s="182"/>
      <c r="C970" s="182"/>
      <c r="D970" s="182"/>
      <c r="E970" s="182"/>
      <c r="F970" s="182"/>
      <c r="G970" s="182"/>
      <c r="H970" s="182"/>
      <c r="I970" s="182"/>
      <c r="J970" s="182"/>
      <c r="K970" s="182"/>
    </row>
    <row r="971" spans="1:11" x14ac:dyDescent="0.25">
      <c r="A971" s="182"/>
      <c r="B971" s="182"/>
      <c r="C971" s="182"/>
      <c r="D971" s="182"/>
      <c r="E971" s="182"/>
      <c r="F971" s="182"/>
      <c r="G971" s="182"/>
      <c r="H971" s="182"/>
      <c r="I971" s="182"/>
      <c r="J971" s="182"/>
      <c r="K971" s="182"/>
    </row>
    <row r="972" spans="1:11" x14ac:dyDescent="0.25">
      <c r="A972" s="182"/>
      <c r="B972" s="182"/>
      <c r="C972" s="182"/>
      <c r="D972" s="182"/>
      <c r="E972" s="182"/>
      <c r="F972" s="182"/>
      <c r="G972" s="182"/>
      <c r="H972" s="182"/>
      <c r="I972" s="182"/>
      <c r="J972" s="182"/>
      <c r="K972" s="182"/>
    </row>
    <row r="973" spans="1:11" x14ac:dyDescent="0.25">
      <c r="A973" s="182"/>
      <c r="B973" s="182"/>
      <c r="C973" s="182"/>
      <c r="D973" s="182"/>
      <c r="E973" s="182"/>
      <c r="F973" s="182"/>
      <c r="G973" s="182"/>
      <c r="H973" s="182"/>
      <c r="I973" s="182"/>
      <c r="J973" s="182"/>
      <c r="K973" s="182"/>
    </row>
    <row r="974" spans="1:11" x14ac:dyDescent="0.25">
      <c r="A974" s="182"/>
      <c r="B974" s="182"/>
      <c r="C974" s="182"/>
      <c r="D974" s="182"/>
      <c r="E974" s="182"/>
      <c r="F974" s="182"/>
      <c r="G974" s="182"/>
      <c r="H974" s="182"/>
      <c r="I974" s="182"/>
      <c r="J974" s="182"/>
      <c r="K974" s="182"/>
    </row>
    <row r="975" spans="1:11" x14ac:dyDescent="0.25">
      <c r="A975" s="182"/>
      <c r="B975" s="182"/>
      <c r="C975" s="182"/>
      <c r="D975" s="182"/>
      <c r="E975" s="182"/>
      <c r="F975" s="182"/>
      <c r="G975" s="182"/>
      <c r="H975" s="182"/>
      <c r="I975" s="182"/>
      <c r="J975" s="182"/>
      <c r="K975" s="182"/>
    </row>
    <row r="976" spans="1:11" x14ac:dyDescent="0.25">
      <c r="A976" s="182"/>
      <c r="B976" s="182"/>
      <c r="C976" s="182"/>
      <c r="D976" s="182"/>
      <c r="E976" s="182"/>
      <c r="F976" s="182"/>
      <c r="G976" s="182"/>
      <c r="H976" s="182"/>
      <c r="I976" s="182"/>
      <c r="J976" s="182"/>
      <c r="K976" s="182"/>
    </row>
    <row r="977" spans="1:11" x14ac:dyDescent="0.25">
      <c r="A977" s="182"/>
      <c r="B977" s="182"/>
      <c r="C977" s="182"/>
      <c r="D977" s="182"/>
      <c r="E977" s="182"/>
      <c r="F977" s="182"/>
      <c r="G977" s="182"/>
      <c r="H977" s="182"/>
      <c r="I977" s="182"/>
      <c r="J977" s="182"/>
      <c r="K977" s="182"/>
    </row>
    <row r="978" spans="1:11" x14ac:dyDescent="0.25">
      <c r="A978" s="182"/>
      <c r="B978" s="182"/>
      <c r="C978" s="182"/>
      <c r="D978" s="182"/>
      <c r="E978" s="182"/>
      <c r="F978" s="182"/>
      <c r="G978" s="182"/>
      <c r="H978" s="182"/>
      <c r="I978" s="182"/>
      <c r="J978" s="182"/>
      <c r="K978" s="182"/>
    </row>
    <row r="979" spans="1:11" x14ac:dyDescent="0.25">
      <c r="A979" s="182"/>
      <c r="B979" s="182"/>
      <c r="C979" s="182"/>
      <c r="D979" s="182"/>
      <c r="E979" s="182"/>
      <c r="F979" s="182"/>
      <c r="G979" s="182"/>
      <c r="H979" s="182"/>
      <c r="I979" s="182"/>
      <c r="J979" s="182"/>
      <c r="K979" s="182"/>
    </row>
    <row r="980" spans="1:11" x14ac:dyDescent="0.25">
      <c r="A980" s="182"/>
      <c r="B980" s="182"/>
      <c r="C980" s="182"/>
      <c r="D980" s="182"/>
      <c r="E980" s="182"/>
      <c r="F980" s="182"/>
      <c r="G980" s="182"/>
      <c r="H980" s="182"/>
      <c r="I980" s="182"/>
      <c r="J980" s="182"/>
      <c r="K980" s="182"/>
    </row>
    <row r="981" spans="1:11" x14ac:dyDescent="0.25">
      <c r="A981" s="182"/>
      <c r="B981" s="182"/>
      <c r="C981" s="182"/>
      <c r="D981" s="182"/>
      <c r="E981" s="182"/>
      <c r="F981" s="182"/>
      <c r="G981" s="182"/>
      <c r="H981" s="182"/>
      <c r="I981" s="182"/>
      <c r="J981" s="182"/>
      <c r="K981" s="182"/>
    </row>
    <row r="982" spans="1:11" x14ac:dyDescent="0.25">
      <c r="A982" s="182"/>
      <c r="B982" s="182"/>
      <c r="C982" s="182"/>
      <c r="D982" s="182"/>
      <c r="E982" s="182"/>
      <c r="F982" s="182"/>
      <c r="G982" s="182"/>
      <c r="H982" s="182"/>
      <c r="I982" s="182"/>
      <c r="J982" s="182"/>
      <c r="K982" s="182"/>
    </row>
    <row r="983" spans="1:11" x14ac:dyDescent="0.25">
      <c r="A983" s="182"/>
      <c r="B983" s="182"/>
      <c r="C983" s="182"/>
      <c r="D983" s="182"/>
      <c r="E983" s="182"/>
      <c r="F983" s="182"/>
      <c r="G983" s="182"/>
      <c r="H983" s="182"/>
      <c r="I983" s="182"/>
      <c r="J983" s="182"/>
      <c r="K983" s="182"/>
    </row>
    <row r="984" spans="1:11" x14ac:dyDescent="0.25">
      <c r="A984" s="182"/>
      <c r="B984" s="182"/>
      <c r="C984" s="182"/>
      <c r="D984" s="182"/>
      <c r="E984" s="182"/>
      <c r="F984" s="182"/>
      <c r="G984" s="182"/>
      <c r="H984" s="182"/>
      <c r="I984" s="182"/>
      <c r="J984" s="182"/>
      <c r="K984" s="182"/>
    </row>
    <row r="985" spans="1:11" x14ac:dyDescent="0.25">
      <c r="A985" s="182"/>
      <c r="B985" s="182"/>
      <c r="C985" s="182"/>
      <c r="D985" s="182"/>
      <c r="E985" s="182"/>
      <c r="F985" s="182"/>
      <c r="G985" s="182"/>
      <c r="H985" s="182"/>
      <c r="I985" s="182"/>
      <c r="J985" s="182"/>
      <c r="K985" s="182"/>
    </row>
    <row r="986" spans="1:11" x14ac:dyDescent="0.25">
      <c r="A986" s="182"/>
      <c r="B986" s="182"/>
      <c r="C986" s="182"/>
      <c r="D986" s="182"/>
      <c r="E986" s="182"/>
      <c r="F986" s="182"/>
      <c r="G986" s="182"/>
      <c r="H986" s="182"/>
      <c r="I986" s="182"/>
      <c r="J986" s="182"/>
      <c r="K986" s="182"/>
    </row>
    <row r="987" spans="1:11" x14ac:dyDescent="0.25">
      <c r="A987" s="182"/>
      <c r="B987" s="182"/>
      <c r="C987" s="182"/>
      <c r="D987" s="182"/>
      <c r="E987" s="182"/>
      <c r="F987" s="182"/>
      <c r="G987" s="182"/>
      <c r="H987" s="182"/>
      <c r="I987" s="182"/>
      <c r="J987" s="182"/>
      <c r="K987" s="182"/>
    </row>
    <row r="988" spans="1:11" x14ac:dyDescent="0.25">
      <c r="A988" s="182"/>
      <c r="B988" s="182"/>
      <c r="C988" s="182"/>
      <c r="D988" s="182"/>
      <c r="E988" s="182"/>
      <c r="F988" s="182"/>
      <c r="G988" s="182"/>
      <c r="H988" s="182"/>
      <c r="I988" s="182"/>
      <c r="J988" s="182"/>
      <c r="K988" s="182"/>
    </row>
    <row r="989" spans="1:11" x14ac:dyDescent="0.25">
      <c r="A989" s="182"/>
      <c r="B989" s="182"/>
      <c r="C989" s="182"/>
      <c r="D989" s="182"/>
      <c r="E989" s="182"/>
      <c r="F989" s="182"/>
      <c r="G989" s="182"/>
      <c r="H989" s="182"/>
      <c r="I989" s="182"/>
      <c r="J989" s="182"/>
      <c r="K989" s="182"/>
    </row>
    <row r="990" spans="1:11" x14ac:dyDescent="0.25">
      <c r="A990" s="182"/>
      <c r="B990" s="182"/>
      <c r="C990" s="182"/>
      <c r="D990" s="182"/>
      <c r="E990" s="182"/>
      <c r="F990" s="182"/>
      <c r="G990" s="182"/>
      <c r="H990" s="182"/>
      <c r="I990" s="182"/>
      <c r="J990" s="182"/>
      <c r="K990" s="182"/>
    </row>
    <row r="991" spans="1:11" x14ac:dyDescent="0.25">
      <c r="A991" s="182"/>
      <c r="B991" s="182"/>
      <c r="C991" s="182"/>
      <c r="D991" s="182"/>
      <c r="E991" s="182"/>
      <c r="F991" s="182"/>
      <c r="G991" s="182"/>
      <c r="H991" s="182"/>
      <c r="I991" s="182"/>
      <c r="J991" s="182"/>
      <c r="K991" s="182"/>
    </row>
    <row r="992" spans="1:11" x14ac:dyDescent="0.25">
      <c r="A992" s="182"/>
      <c r="B992" s="182"/>
      <c r="C992" s="182"/>
      <c r="D992" s="182"/>
      <c r="E992" s="182"/>
      <c r="F992" s="182"/>
      <c r="G992" s="182"/>
      <c r="H992" s="182"/>
      <c r="I992" s="182"/>
      <c r="J992" s="182"/>
      <c r="K992" s="182"/>
    </row>
    <row r="993" spans="1:11" x14ac:dyDescent="0.25">
      <c r="A993" s="182"/>
      <c r="B993" s="182"/>
      <c r="C993" s="182"/>
      <c r="D993" s="182"/>
      <c r="E993" s="182"/>
      <c r="F993" s="182"/>
      <c r="G993" s="182"/>
      <c r="H993" s="182"/>
      <c r="I993" s="182"/>
      <c r="J993" s="182"/>
      <c r="K993" s="182"/>
    </row>
    <row r="994" spans="1:11" x14ac:dyDescent="0.25">
      <c r="A994" s="182"/>
      <c r="B994" s="182"/>
      <c r="C994" s="182"/>
      <c r="D994" s="182"/>
      <c r="E994" s="182"/>
      <c r="F994" s="182"/>
      <c r="G994" s="182"/>
      <c r="H994" s="182"/>
      <c r="I994" s="182"/>
      <c r="J994" s="182"/>
      <c r="K994" s="182"/>
    </row>
    <row r="995" spans="1:11" x14ac:dyDescent="0.25">
      <c r="A995" s="182"/>
      <c r="B995" s="182"/>
      <c r="C995" s="182"/>
      <c r="D995" s="182"/>
      <c r="E995" s="182"/>
      <c r="F995" s="182"/>
      <c r="G995" s="182"/>
      <c r="H995" s="182"/>
      <c r="I995" s="182"/>
      <c r="J995" s="182"/>
      <c r="K995" s="182"/>
    </row>
    <row r="996" spans="1:11" x14ac:dyDescent="0.25">
      <c r="A996" s="182"/>
      <c r="B996" s="182"/>
      <c r="C996" s="182"/>
      <c r="D996" s="182"/>
      <c r="E996" s="182"/>
      <c r="F996" s="182"/>
      <c r="G996" s="182"/>
      <c r="H996" s="182"/>
      <c r="I996" s="182"/>
      <c r="J996" s="182"/>
      <c r="K996" s="182"/>
    </row>
    <row r="997" spans="1:11" x14ac:dyDescent="0.25">
      <c r="A997" s="182"/>
      <c r="B997" s="182"/>
      <c r="C997" s="182"/>
      <c r="D997" s="182"/>
      <c r="E997" s="182"/>
      <c r="F997" s="182"/>
      <c r="G997" s="182"/>
      <c r="H997" s="182"/>
      <c r="I997" s="182"/>
      <c r="J997" s="182"/>
      <c r="K997" s="182"/>
    </row>
    <row r="998" spans="1:11" x14ac:dyDescent="0.25">
      <c r="A998" s="182"/>
      <c r="B998" s="182"/>
      <c r="C998" s="182"/>
      <c r="D998" s="182"/>
      <c r="E998" s="182"/>
      <c r="F998" s="182"/>
      <c r="G998" s="182"/>
      <c r="H998" s="182"/>
      <c r="I998" s="182"/>
      <c r="J998" s="182"/>
      <c r="K998" s="182"/>
    </row>
    <row r="999" spans="1:11" x14ac:dyDescent="0.25">
      <c r="A999" s="182"/>
      <c r="B999" s="182"/>
      <c r="C999" s="182"/>
      <c r="D999" s="182"/>
      <c r="E999" s="182"/>
      <c r="F999" s="182"/>
      <c r="G999" s="182"/>
      <c r="H999" s="182"/>
      <c r="I999" s="182"/>
      <c r="J999" s="182"/>
      <c r="K999" s="182"/>
    </row>
    <row r="1000" spans="1:11" x14ac:dyDescent="0.25">
      <c r="A1000" s="182"/>
      <c r="B1000" s="182"/>
      <c r="C1000" s="182"/>
      <c r="D1000" s="182"/>
      <c r="E1000" s="182"/>
      <c r="F1000" s="182"/>
      <c r="G1000" s="182"/>
      <c r="H1000" s="182"/>
      <c r="I1000" s="182"/>
      <c r="J1000" s="182"/>
      <c r="K1000" s="182"/>
    </row>
    <row r="1001" spans="1:11" x14ac:dyDescent="0.25">
      <c r="A1001" s="182"/>
      <c r="B1001" s="182"/>
      <c r="C1001" s="182"/>
      <c r="D1001" s="182"/>
      <c r="E1001" s="182"/>
      <c r="F1001" s="182"/>
      <c r="G1001" s="182"/>
      <c r="H1001" s="182"/>
      <c r="I1001" s="182"/>
      <c r="J1001" s="182"/>
      <c r="K1001" s="182"/>
    </row>
    <row r="1002" spans="1:11" x14ac:dyDescent="0.25">
      <c r="A1002" s="182"/>
      <c r="B1002" s="182"/>
      <c r="C1002" s="182"/>
      <c r="D1002" s="182"/>
      <c r="E1002" s="182"/>
      <c r="F1002" s="182"/>
      <c r="G1002" s="182"/>
      <c r="H1002" s="182"/>
      <c r="I1002" s="182"/>
      <c r="J1002" s="182"/>
      <c r="K1002" s="182"/>
    </row>
    <row r="1003" spans="1:11" x14ac:dyDescent="0.25">
      <c r="A1003" s="182"/>
      <c r="B1003" s="182"/>
      <c r="C1003" s="182"/>
      <c r="D1003" s="182"/>
      <c r="E1003" s="182"/>
      <c r="F1003" s="182"/>
      <c r="G1003" s="182"/>
      <c r="H1003" s="182"/>
      <c r="I1003" s="182"/>
      <c r="J1003" s="182"/>
      <c r="K1003" s="182"/>
    </row>
    <row r="1004" spans="1:11" x14ac:dyDescent="0.25">
      <c r="A1004" s="182"/>
      <c r="B1004" s="182"/>
      <c r="C1004" s="182"/>
      <c r="D1004" s="182"/>
      <c r="E1004" s="182"/>
      <c r="F1004" s="182"/>
      <c r="G1004" s="182"/>
      <c r="H1004" s="182"/>
      <c r="I1004" s="182"/>
      <c r="J1004" s="182"/>
      <c r="K1004" s="182"/>
    </row>
  </sheetData>
  <sheetProtection algorithmName="SHA-512" hashValue="F7wTCaF5Mdl2MDF8ggiBPrkzj942lTjrN0naLP+W8x7w8kFVWM1rsslFJQQRFr6/kSZo4DclhVflfl8pIRcTzQ==" saltValue="FjJWOoamZddIO73QBhAmtg==" spinCount="100000" sheet="1" objects="1" scenarios="1"/>
  <phoneticPr fontId="3" type="noConversion"/>
  <pageMargins left="0.75" right="0.75" top="1" bottom="1" header="0.5" footer="0.5"/>
  <pageSetup paperSize="9" orientation="portrait" horizontalDpi="4294967294" verticalDpi="300"/>
  <headerFooter alignWithMargins="0"/>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9">
    <tabColor indexed="43"/>
  </sheetPr>
  <dimension ref="A1:K1004"/>
  <sheetViews>
    <sheetView showGridLines="0" showRowColHeaders="0" workbookViewId="0">
      <selection activeCell="P18" sqref="P18"/>
    </sheetView>
  </sheetViews>
  <sheetFormatPr defaultColWidth="9.21875" defaultRowHeight="13.2" x14ac:dyDescent="0.25"/>
  <cols>
    <col min="1" max="1" width="12.77734375" style="181" customWidth="1"/>
    <col min="2" max="11" width="14.21875" style="181" customWidth="1"/>
    <col min="12" max="16384" width="9.21875" style="183"/>
  </cols>
  <sheetData>
    <row r="1" spans="1:11" s="181" customFormat="1" ht="72" customHeight="1" x14ac:dyDescent="0.25"/>
    <row r="2" spans="1:11" s="181" customFormat="1" ht="72" hidden="1" customHeight="1" x14ac:dyDescent="0.25"/>
    <row r="3" spans="1:11" s="181" customFormat="1" ht="12" customHeight="1" x14ac:dyDescent="0.25"/>
    <row r="4" spans="1:11" s="19" customFormat="1" ht="32.25" customHeight="1" x14ac:dyDescent="0.25">
      <c r="A4" s="179" t="s">
        <v>64</v>
      </c>
      <c r="B4" s="179" t="s">
        <v>6</v>
      </c>
      <c r="C4" s="179" t="s">
        <v>7</v>
      </c>
      <c r="D4" s="179" t="s">
        <v>8</v>
      </c>
      <c r="E4" s="179" t="s">
        <v>127</v>
      </c>
      <c r="F4" s="179" t="s">
        <v>11</v>
      </c>
      <c r="G4" s="179" t="s">
        <v>9</v>
      </c>
      <c r="H4" s="179" t="s">
        <v>10</v>
      </c>
      <c r="I4" s="179" t="s">
        <v>41</v>
      </c>
      <c r="J4" s="179" t="s">
        <v>150</v>
      </c>
      <c r="K4" s="179" t="s">
        <v>151</v>
      </c>
    </row>
    <row r="5" spans="1:11" x14ac:dyDescent="0.25">
      <c r="A5" s="182">
        <v>1</v>
      </c>
      <c r="B5" s="182"/>
      <c r="C5" s="182"/>
      <c r="D5" s="182"/>
      <c r="E5" s="182"/>
      <c r="F5" s="182"/>
      <c r="G5" s="182"/>
      <c r="H5" s="182"/>
      <c r="I5" s="182"/>
      <c r="J5" s="182"/>
      <c r="K5" s="182"/>
    </row>
    <row r="6" spans="1:11" x14ac:dyDescent="0.25">
      <c r="A6" s="182">
        <v>2</v>
      </c>
      <c r="B6" s="182"/>
      <c r="C6" s="182"/>
      <c r="D6" s="182"/>
      <c r="E6" s="182"/>
      <c r="F6" s="182"/>
      <c r="G6" s="182"/>
      <c r="H6" s="182"/>
      <c r="I6" s="182"/>
      <c r="J6" s="182"/>
      <c r="K6" s="182"/>
    </row>
    <row r="7" spans="1:11" x14ac:dyDescent="0.25">
      <c r="A7" s="182">
        <v>3</v>
      </c>
      <c r="B7" s="182"/>
      <c r="C7" s="182"/>
      <c r="D7" s="182"/>
      <c r="E7" s="182"/>
      <c r="F7" s="182"/>
      <c r="G7" s="182"/>
      <c r="H7" s="182"/>
      <c r="I7" s="182"/>
      <c r="J7" s="182"/>
      <c r="K7" s="182"/>
    </row>
    <row r="8" spans="1:11" x14ac:dyDescent="0.25">
      <c r="A8" s="182">
        <v>4</v>
      </c>
      <c r="B8" s="182"/>
      <c r="C8" s="182"/>
      <c r="D8" s="182"/>
      <c r="E8" s="182"/>
      <c r="F8" s="182"/>
      <c r="G8" s="182"/>
      <c r="H8" s="182"/>
      <c r="I8" s="182"/>
      <c r="J8" s="182"/>
      <c r="K8" s="182"/>
    </row>
    <row r="9" spans="1:11" x14ac:dyDescent="0.25">
      <c r="A9" s="182">
        <v>5</v>
      </c>
      <c r="B9" s="182"/>
      <c r="C9" s="182"/>
      <c r="D9" s="182"/>
      <c r="E9" s="182"/>
      <c r="F9" s="182"/>
      <c r="G9" s="182"/>
      <c r="H9" s="182"/>
      <c r="I9" s="182"/>
      <c r="J9" s="182"/>
      <c r="K9" s="182"/>
    </row>
    <row r="10" spans="1:11" x14ac:dyDescent="0.25">
      <c r="A10" s="182">
        <v>6</v>
      </c>
      <c r="B10" s="182"/>
      <c r="C10" s="182"/>
      <c r="D10" s="182"/>
      <c r="E10" s="182"/>
      <c r="F10" s="182"/>
      <c r="G10" s="182"/>
      <c r="H10" s="182"/>
      <c r="I10" s="182"/>
      <c r="J10" s="182"/>
      <c r="K10" s="182"/>
    </row>
    <row r="11" spans="1:11" x14ac:dyDescent="0.25">
      <c r="A11" s="182">
        <v>7</v>
      </c>
      <c r="B11" s="182"/>
      <c r="C11" s="182"/>
      <c r="D11" s="182"/>
      <c r="E11" s="182"/>
      <c r="F11" s="182"/>
      <c r="G11" s="182"/>
      <c r="H11" s="182"/>
      <c r="I11" s="182"/>
      <c r="J11" s="182"/>
      <c r="K11" s="182"/>
    </row>
    <row r="12" spans="1:11" x14ac:dyDescent="0.25">
      <c r="A12" s="182">
        <v>8</v>
      </c>
      <c r="B12" s="182"/>
      <c r="C12" s="182"/>
      <c r="D12" s="182"/>
      <c r="E12" s="182"/>
      <c r="F12" s="182"/>
      <c r="G12" s="182"/>
      <c r="H12" s="182"/>
      <c r="I12" s="182"/>
      <c r="J12" s="182"/>
      <c r="K12" s="182"/>
    </row>
    <row r="13" spans="1:11" x14ac:dyDescent="0.25">
      <c r="A13" s="182">
        <v>9</v>
      </c>
      <c r="B13" s="182"/>
      <c r="C13" s="182"/>
      <c r="D13" s="182"/>
      <c r="E13" s="182"/>
      <c r="F13" s="182"/>
      <c r="G13" s="182"/>
      <c r="H13" s="182"/>
      <c r="I13" s="182"/>
      <c r="J13" s="182"/>
      <c r="K13" s="182"/>
    </row>
    <row r="14" spans="1:11" x14ac:dyDescent="0.25">
      <c r="A14" s="182">
        <v>10</v>
      </c>
      <c r="B14" s="182"/>
      <c r="C14" s="182"/>
      <c r="D14" s="182"/>
      <c r="E14" s="182"/>
      <c r="F14" s="182"/>
      <c r="G14" s="182"/>
      <c r="H14" s="182"/>
      <c r="I14" s="182"/>
      <c r="J14" s="182"/>
      <c r="K14" s="182"/>
    </row>
    <row r="15" spans="1:11" x14ac:dyDescent="0.25">
      <c r="A15" s="182">
        <v>11</v>
      </c>
      <c r="B15" s="182"/>
      <c r="C15" s="182"/>
      <c r="D15" s="182"/>
      <c r="E15" s="182"/>
      <c r="F15" s="182"/>
      <c r="G15" s="182"/>
      <c r="H15" s="182"/>
      <c r="I15" s="182"/>
      <c r="J15" s="182"/>
      <c r="K15" s="182"/>
    </row>
    <row r="16" spans="1:11" x14ac:dyDescent="0.25">
      <c r="A16" s="182">
        <v>12</v>
      </c>
      <c r="B16" s="182"/>
      <c r="C16" s="182"/>
      <c r="D16" s="182"/>
      <c r="E16" s="182"/>
      <c r="F16" s="182"/>
      <c r="G16" s="182"/>
      <c r="H16" s="182"/>
      <c r="I16" s="182"/>
      <c r="J16" s="182"/>
      <c r="K16" s="182"/>
    </row>
    <row r="17" spans="1:11" x14ac:dyDescent="0.25">
      <c r="A17" s="182">
        <v>13</v>
      </c>
      <c r="B17" s="182"/>
      <c r="C17" s="182"/>
      <c r="D17" s="182"/>
      <c r="E17" s="182"/>
      <c r="F17" s="182"/>
      <c r="G17" s="182"/>
      <c r="H17" s="182"/>
      <c r="I17" s="182"/>
      <c r="J17" s="182"/>
      <c r="K17" s="182"/>
    </row>
    <row r="18" spans="1:11" x14ac:dyDescent="0.25">
      <c r="A18" s="182">
        <v>14</v>
      </c>
      <c r="B18" s="182"/>
      <c r="C18" s="182"/>
      <c r="D18" s="182"/>
      <c r="E18" s="182"/>
      <c r="F18" s="182"/>
      <c r="G18" s="182"/>
      <c r="H18" s="182"/>
      <c r="I18" s="182"/>
      <c r="J18" s="182"/>
      <c r="K18" s="182"/>
    </row>
    <row r="19" spans="1:11" x14ac:dyDescent="0.25">
      <c r="A19" s="182">
        <v>15</v>
      </c>
      <c r="B19" s="182"/>
      <c r="C19" s="182"/>
      <c r="D19" s="182"/>
      <c r="E19" s="182"/>
      <c r="F19" s="182"/>
      <c r="G19" s="182"/>
      <c r="H19" s="182"/>
      <c r="I19" s="182"/>
      <c r="J19" s="182"/>
      <c r="K19" s="182"/>
    </row>
    <row r="20" spans="1:11" x14ac:dyDescent="0.25">
      <c r="A20" s="182">
        <v>16</v>
      </c>
      <c r="B20" s="182"/>
      <c r="C20" s="182"/>
      <c r="D20" s="182"/>
      <c r="E20" s="182"/>
      <c r="F20" s="182"/>
      <c r="G20" s="182"/>
      <c r="H20" s="182"/>
      <c r="I20" s="182"/>
      <c r="J20" s="182"/>
      <c r="K20" s="182"/>
    </row>
    <row r="21" spans="1:11" x14ac:dyDescent="0.25">
      <c r="A21" s="182">
        <v>17</v>
      </c>
      <c r="B21" s="182"/>
      <c r="C21" s="182"/>
      <c r="D21" s="182"/>
      <c r="E21" s="182"/>
      <c r="F21" s="182"/>
      <c r="G21" s="182"/>
      <c r="H21" s="182"/>
      <c r="I21" s="182"/>
      <c r="J21" s="182"/>
      <c r="K21" s="182"/>
    </row>
    <row r="22" spans="1:11" x14ac:dyDescent="0.25">
      <c r="A22" s="182">
        <v>18</v>
      </c>
      <c r="B22" s="182"/>
      <c r="C22" s="182"/>
      <c r="D22" s="182"/>
      <c r="E22" s="182"/>
      <c r="F22" s="182"/>
      <c r="G22" s="182"/>
      <c r="H22" s="182"/>
      <c r="I22" s="182"/>
      <c r="J22" s="182"/>
      <c r="K22" s="182"/>
    </row>
    <row r="23" spans="1:11" x14ac:dyDescent="0.25">
      <c r="A23" s="182">
        <v>19</v>
      </c>
      <c r="B23" s="182"/>
      <c r="C23" s="182"/>
      <c r="D23" s="182"/>
      <c r="E23" s="182"/>
      <c r="F23" s="182"/>
      <c r="G23" s="182"/>
      <c r="H23" s="182"/>
      <c r="I23" s="182"/>
      <c r="J23" s="182"/>
      <c r="K23" s="182"/>
    </row>
    <row r="24" spans="1:11" x14ac:dyDescent="0.25">
      <c r="A24" s="182">
        <v>20</v>
      </c>
      <c r="B24" s="182"/>
      <c r="C24" s="182"/>
      <c r="D24" s="182"/>
      <c r="E24" s="182"/>
      <c r="F24" s="182"/>
      <c r="G24" s="182"/>
      <c r="H24" s="182"/>
      <c r="I24" s="182"/>
      <c r="J24" s="182"/>
      <c r="K24" s="182"/>
    </row>
    <row r="25" spans="1:11" x14ac:dyDescent="0.25">
      <c r="A25" s="182">
        <v>21</v>
      </c>
      <c r="B25" s="182"/>
      <c r="C25" s="182"/>
      <c r="D25" s="182"/>
      <c r="E25" s="182"/>
      <c r="F25" s="182"/>
      <c r="G25" s="182"/>
      <c r="H25" s="182"/>
      <c r="I25" s="182"/>
      <c r="J25" s="182"/>
      <c r="K25" s="182"/>
    </row>
    <row r="26" spans="1:11" x14ac:dyDescent="0.25">
      <c r="A26" s="182">
        <v>22</v>
      </c>
      <c r="B26" s="182"/>
      <c r="C26" s="182"/>
      <c r="D26" s="182"/>
      <c r="E26" s="182"/>
      <c r="F26" s="182"/>
      <c r="G26" s="182"/>
      <c r="H26" s="182"/>
      <c r="I26" s="182"/>
      <c r="J26" s="182"/>
      <c r="K26" s="182"/>
    </row>
    <row r="27" spans="1:11" x14ac:dyDescent="0.25">
      <c r="A27" s="184"/>
      <c r="B27" s="182"/>
      <c r="C27" s="182"/>
      <c r="D27" s="182"/>
      <c r="E27" s="182"/>
      <c r="F27" s="182"/>
      <c r="G27" s="182"/>
      <c r="H27" s="182"/>
      <c r="I27" s="182"/>
      <c r="J27" s="182"/>
      <c r="K27" s="182"/>
    </row>
    <row r="28" spans="1:11" x14ac:dyDescent="0.25">
      <c r="A28" s="185"/>
      <c r="B28" s="182"/>
      <c r="C28" s="182"/>
      <c r="D28" s="182"/>
      <c r="E28" s="182"/>
      <c r="F28" s="182"/>
      <c r="G28" s="182"/>
      <c r="H28" s="182"/>
      <c r="I28" s="182"/>
      <c r="J28" s="182"/>
      <c r="K28" s="182"/>
    </row>
    <row r="29" spans="1:11" x14ac:dyDescent="0.25">
      <c r="A29" s="184"/>
      <c r="B29" s="182"/>
      <c r="C29" s="182"/>
      <c r="D29" s="182"/>
      <c r="E29" s="182"/>
      <c r="F29" s="182"/>
      <c r="G29" s="182"/>
      <c r="H29" s="182"/>
      <c r="I29" s="182"/>
      <c r="J29" s="182"/>
      <c r="K29" s="182"/>
    </row>
    <row r="30" spans="1:11" x14ac:dyDescent="0.25">
      <c r="A30" s="184"/>
      <c r="B30" s="182"/>
      <c r="C30" s="182"/>
      <c r="D30" s="182"/>
      <c r="E30" s="182"/>
      <c r="F30" s="182"/>
      <c r="G30" s="182"/>
      <c r="H30" s="182"/>
      <c r="I30" s="182"/>
      <c r="J30" s="182"/>
      <c r="K30" s="182"/>
    </row>
    <row r="31" spans="1:11" x14ac:dyDescent="0.25">
      <c r="A31" s="184"/>
      <c r="B31" s="182"/>
      <c r="C31" s="182"/>
      <c r="D31" s="182"/>
      <c r="E31" s="182"/>
      <c r="F31" s="182"/>
      <c r="G31" s="182"/>
      <c r="H31" s="182"/>
      <c r="I31" s="182"/>
      <c r="J31" s="182"/>
      <c r="K31" s="182"/>
    </row>
    <row r="32" spans="1:11" x14ac:dyDescent="0.25">
      <c r="A32" s="184"/>
      <c r="B32" s="182"/>
      <c r="C32" s="182"/>
      <c r="D32" s="182"/>
      <c r="E32" s="182"/>
      <c r="F32" s="182"/>
      <c r="G32" s="182"/>
      <c r="H32" s="182"/>
      <c r="I32" s="182"/>
      <c r="J32" s="182"/>
      <c r="K32" s="182"/>
    </row>
    <row r="33" spans="1:11" x14ac:dyDescent="0.25">
      <c r="A33" s="184"/>
      <c r="B33" s="182"/>
      <c r="C33" s="182"/>
      <c r="D33" s="182"/>
      <c r="E33" s="182"/>
      <c r="F33" s="182"/>
      <c r="G33" s="182"/>
      <c r="H33" s="182"/>
      <c r="I33" s="182"/>
      <c r="J33" s="182"/>
      <c r="K33" s="182"/>
    </row>
    <row r="34" spans="1:11" x14ac:dyDescent="0.25">
      <c r="A34" s="184"/>
      <c r="B34" s="182"/>
      <c r="C34" s="182"/>
      <c r="D34" s="182"/>
      <c r="E34" s="182"/>
      <c r="F34" s="182"/>
      <c r="G34" s="182"/>
      <c r="H34" s="182"/>
      <c r="I34" s="182"/>
      <c r="J34" s="182"/>
      <c r="K34" s="182"/>
    </row>
    <row r="35" spans="1:11" x14ac:dyDescent="0.25">
      <c r="A35" s="182"/>
      <c r="B35" s="182"/>
      <c r="C35" s="182"/>
      <c r="D35" s="182"/>
      <c r="E35" s="182"/>
      <c r="F35" s="182"/>
      <c r="G35" s="182"/>
      <c r="H35" s="182"/>
      <c r="I35" s="182"/>
      <c r="J35" s="182"/>
      <c r="K35" s="182"/>
    </row>
    <row r="36" spans="1:11" x14ac:dyDescent="0.25">
      <c r="A36" s="182"/>
      <c r="B36" s="182"/>
      <c r="C36" s="182"/>
      <c r="D36" s="182"/>
      <c r="E36" s="182"/>
      <c r="F36" s="182"/>
      <c r="G36" s="182"/>
      <c r="H36" s="182"/>
      <c r="I36" s="182"/>
      <c r="J36" s="182"/>
      <c r="K36" s="182"/>
    </row>
    <row r="37" spans="1:11" x14ac:dyDescent="0.25">
      <c r="A37" s="182"/>
      <c r="B37" s="182"/>
      <c r="C37" s="182"/>
      <c r="D37" s="182"/>
      <c r="E37" s="182"/>
      <c r="F37" s="182"/>
      <c r="G37" s="182"/>
      <c r="H37" s="182"/>
      <c r="I37" s="182"/>
      <c r="J37" s="182"/>
      <c r="K37" s="182"/>
    </row>
    <row r="38" spans="1:11" x14ac:dyDescent="0.25">
      <c r="A38" s="182"/>
      <c r="B38" s="182"/>
      <c r="C38" s="182"/>
      <c r="D38" s="182"/>
      <c r="E38" s="182"/>
      <c r="F38" s="182"/>
      <c r="G38" s="182"/>
      <c r="H38" s="182"/>
      <c r="I38" s="182"/>
      <c r="J38" s="182"/>
      <c r="K38" s="182"/>
    </row>
    <row r="39" spans="1:11" x14ac:dyDescent="0.25">
      <c r="A39" s="182"/>
      <c r="B39" s="182"/>
      <c r="C39" s="182"/>
      <c r="D39" s="182"/>
      <c r="E39" s="182"/>
      <c r="F39" s="182"/>
      <c r="G39" s="182"/>
      <c r="H39" s="182"/>
      <c r="I39" s="182"/>
      <c r="J39" s="182"/>
      <c r="K39" s="182"/>
    </row>
    <row r="40" spans="1:11" x14ac:dyDescent="0.25">
      <c r="A40" s="182"/>
      <c r="B40" s="182"/>
      <c r="C40" s="182"/>
      <c r="D40" s="182"/>
      <c r="E40" s="182"/>
      <c r="F40" s="182"/>
      <c r="G40" s="182"/>
      <c r="H40" s="182"/>
      <c r="I40" s="182"/>
      <c r="J40" s="182"/>
      <c r="K40" s="182"/>
    </row>
    <row r="41" spans="1:11" x14ac:dyDescent="0.25">
      <c r="A41" s="182"/>
      <c r="B41" s="182"/>
      <c r="C41" s="182"/>
      <c r="D41" s="182"/>
      <c r="E41" s="182"/>
      <c r="F41" s="182"/>
      <c r="G41" s="182"/>
      <c r="H41" s="182"/>
      <c r="I41" s="182"/>
      <c r="J41" s="182"/>
      <c r="K41" s="182"/>
    </row>
    <row r="42" spans="1:11" x14ac:dyDescent="0.25">
      <c r="A42" s="182"/>
      <c r="B42" s="182"/>
      <c r="C42" s="182"/>
      <c r="D42" s="182"/>
      <c r="E42" s="182"/>
      <c r="F42" s="182"/>
      <c r="G42" s="182"/>
      <c r="H42" s="182"/>
      <c r="I42" s="182"/>
      <c r="J42" s="182"/>
      <c r="K42" s="182"/>
    </row>
    <row r="43" spans="1:11" x14ac:dyDescent="0.25">
      <c r="A43" s="182"/>
      <c r="B43" s="182"/>
      <c r="C43" s="182"/>
      <c r="D43" s="182"/>
      <c r="E43" s="182"/>
      <c r="F43" s="182"/>
      <c r="G43" s="182"/>
      <c r="H43" s="182"/>
      <c r="I43" s="182"/>
      <c r="J43" s="182"/>
      <c r="K43" s="182"/>
    </row>
    <row r="44" spans="1:11" x14ac:dyDescent="0.25">
      <c r="A44" s="182"/>
      <c r="B44" s="182"/>
      <c r="C44" s="182"/>
      <c r="D44" s="182"/>
      <c r="E44" s="182"/>
      <c r="F44" s="182"/>
      <c r="G44" s="182"/>
      <c r="H44" s="182"/>
      <c r="I44" s="182"/>
      <c r="J44" s="182"/>
      <c r="K44" s="182"/>
    </row>
    <row r="45" spans="1:11" x14ac:dyDescent="0.25">
      <c r="A45" s="182"/>
      <c r="B45" s="182"/>
      <c r="C45" s="182"/>
      <c r="D45" s="182"/>
      <c r="E45" s="182"/>
      <c r="F45" s="182"/>
      <c r="G45" s="182"/>
      <c r="H45" s="182"/>
      <c r="I45" s="182"/>
      <c r="J45" s="182"/>
      <c r="K45" s="182"/>
    </row>
    <row r="46" spans="1:11" x14ac:dyDescent="0.25">
      <c r="A46" s="182"/>
      <c r="B46" s="182"/>
      <c r="C46" s="182"/>
      <c r="D46" s="182"/>
      <c r="E46" s="182"/>
      <c r="F46" s="182"/>
      <c r="G46" s="182"/>
      <c r="H46" s="182"/>
      <c r="I46" s="182"/>
      <c r="J46" s="182"/>
      <c r="K46" s="182"/>
    </row>
    <row r="47" spans="1:11" x14ac:dyDescent="0.25">
      <c r="A47" s="182"/>
      <c r="B47" s="182"/>
      <c r="C47" s="182"/>
      <c r="D47" s="182"/>
      <c r="E47" s="182"/>
      <c r="F47" s="182"/>
      <c r="G47" s="182"/>
      <c r="H47" s="182"/>
      <c r="I47" s="182"/>
      <c r="J47" s="182"/>
      <c r="K47" s="182"/>
    </row>
    <row r="48" spans="1:11" x14ac:dyDescent="0.25">
      <c r="A48" s="182"/>
      <c r="B48" s="182"/>
      <c r="C48" s="182"/>
      <c r="D48" s="182"/>
      <c r="E48" s="182"/>
      <c r="F48" s="182"/>
      <c r="G48" s="182"/>
      <c r="H48" s="182"/>
      <c r="I48" s="182"/>
      <c r="J48" s="182"/>
      <c r="K48" s="182"/>
    </row>
    <row r="49" spans="1:11" x14ac:dyDescent="0.25">
      <c r="A49" s="182"/>
      <c r="B49" s="182"/>
      <c r="C49" s="182"/>
      <c r="D49" s="182"/>
      <c r="E49" s="182"/>
      <c r="F49" s="182"/>
      <c r="G49" s="182"/>
      <c r="H49" s="182"/>
      <c r="I49" s="182"/>
      <c r="J49" s="182"/>
      <c r="K49" s="182"/>
    </row>
    <row r="50" spans="1:11" x14ac:dyDescent="0.25">
      <c r="A50" s="182"/>
      <c r="B50" s="182"/>
      <c r="C50" s="182"/>
      <c r="D50" s="182"/>
      <c r="E50" s="182"/>
      <c r="F50" s="182"/>
      <c r="G50" s="182"/>
      <c r="H50" s="182"/>
      <c r="I50" s="182"/>
      <c r="J50" s="182"/>
      <c r="K50" s="182"/>
    </row>
    <row r="51" spans="1:11" x14ac:dyDescent="0.25">
      <c r="A51" s="182"/>
      <c r="B51" s="182"/>
      <c r="C51" s="182"/>
      <c r="D51" s="182"/>
      <c r="E51" s="182"/>
      <c r="F51" s="182"/>
      <c r="G51" s="182"/>
      <c r="H51" s="182"/>
      <c r="I51" s="182"/>
      <c r="J51" s="182"/>
      <c r="K51" s="182"/>
    </row>
    <row r="52" spans="1:11" x14ac:dyDescent="0.25">
      <c r="A52" s="182"/>
      <c r="B52" s="182"/>
      <c r="C52" s="182"/>
      <c r="D52" s="182"/>
      <c r="E52" s="182"/>
      <c r="F52" s="182"/>
      <c r="G52" s="182"/>
      <c r="H52" s="182"/>
      <c r="I52" s="182"/>
      <c r="J52" s="182"/>
      <c r="K52" s="182"/>
    </row>
    <row r="53" spans="1:11" x14ac:dyDescent="0.25">
      <c r="A53" s="182"/>
      <c r="B53" s="182"/>
      <c r="C53" s="182"/>
      <c r="D53" s="182"/>
      <c r="E53" s="182"/>
      <c r="F53" s="182"/>
      <c r="G53" s="182"/>
      <c r="H53" s="182"/>
      <c r="I53" s="182"/>
      <c r="J53" s="182"/>
      <c r="K53" s="182"/>
    </row>
    <row r="54" spans="1:11" x14ac:dyDescent="0.25">
      <c r="A54" s="182"/>
      <c r="B54" s="182"/>
      <c r="C54" s="182"/>
      <c r="D54" s="182"/>
      <c r="E54" s="182"/>
      <c r="F54" s="182"/>
      <c r="G54" s="182"/>
      <c r="H54" s="182"/>
      <c r="I54" s="182"/>
      <c r="J54" s="182"/>
      <c r="K54" s="182"/>
    </row>
    <row r="55" spans="1:11" x14ac:dyDescent="0.25">
      <c r="A55" s="182"/>
      <c r="B55" s="182"/>
      <c r="C55" s="182"/>
      <c r="D55" s="182"/>
      <c r="E55" s="182"/>
      <c r="F55" s="182"/>
      <c r="G55" s="182"/>
      <c r="H55" s="182"/>
      <c r="I55" s="182"/>
      <c r="J55" s="182"/>
      <c r="K55" s="182"/>
    </row>
    <row r="56" spans="1:11" x14ac:dyDescent="0.25">
      <c r="A56" s="182"/>
      <c r="B56" s="182"/>
      <c r="C56" s="182"/>
      <c r="D56" s="182"/>
      <c r="E56" s="182"/>
      <c r="F56" s="182"/>
      <c r="G56" s="182"/>
      <c r="H56" s="182"/>
      <c r="I56" s="182"/>
      <c r="J56" s="182"/>
      <c r="K56" s="182"/>
    </row>
    <row r="57" spans="1:11" x14ac:dyDescent="0.25">
      <c r="A57" s="182"/>
      <c r="B57" s="182"/>
      <c r="C57" s="182"/>
      <c r="D57" s="182"/>
      <c r="E57" s="182"/>
      <c r="F57" s="182"/>
      <c r="G57" s="182"/>
      <c r="H57" s="182"/>
      <c r="I57" s="182"/>
      <c r="J57" s="182"/>
      <c r="K57" s="182"/>
    </row>
    <row r="58" spans="1:11" x14ac:dyDescent="0.25">
      <c r="A58" s="182"/>
      <c r="B58" s="182"/>
      <c r="C58" s="182"/>
      <c r="D58" s="182"/>
      <c r="E58" s="182"/>
      <c r="F58" s="182"/>
      <c r="G58" s="182"/>
      <c r="H58" s="182"/>
      <c r="I58" s="182"/>
      <c r="J58" s="182"/>
      <c r="K58" s="182"/>
    </row>
    <row r="59" spans="1:11" x14ac:dyDescent="0.25">
      <c r="A59" s="182"/>
      <c r="B59" s="182"/>
      <c r="C59" s="182"/>
      <c r="D59" s="182"/>
      <c r="E59" s="182"/>
      <c r="F59" s="182"/>
      <c r="G59" s="182"/>
      <c r="H59" s="182"/>
      <c r="I59" s="182"/>
      <c r="J59" s="182"/>
      <c r="K59" s="182"/>
    </row>
    <row r="60" spans="1:11" x14ac:dyDescent="0.25">
      <c r="A60" s="182"/>
      <c r="B60" s="182"/>
      <c r="C60" s="182"/>
      <c r="D60" s="182"/>
      <c r="E60" s="182"/>
      <c r="F60" s="182"/>
      <c r="G60" s="182"/>
      <c r="H60" s="182"/>
      <c r="I60" s="182"/>
      <c r="J60" s="182"/>
      <c r="K60" s="182"/>
    </row>
    <row r="61" spans="1:11" x14ac:dyDescent="0.25">
      <c r="A61" s="182"/>
      <c r="B61" s="182"/>
      <c r="C61" s="182"/>
      <c r="D61" s="182"/>
      <c r="E61" s="182"/>
      <c r="F61" s="182"/>
      <c r="G61" s="182"/>
      <c r="H61" s="182"/>
      <c r="I61" s="182"/>
      <c r="J61" s="182"/>
      <c r="K61" s="182"/>
    </row>
    <row r="62" spans="1:11" x14ac:dyDescent="0.25">
      <c r="A62" s="182"/>
      <c r="B62" s="182"/>
      <c r="C62" s="182"/>
      <c r="D62" s="182"/>
      <c r="E62" s="182"/>
      <c r="F62" s="182"/>
      <c r="G62" s="182"/>
      <c r="H62" s="182"/>
      <c r="I62" s="182"/>
      <c r="J62" s="182"/>
      <c r="K62" s="182"/>
    </row>
    <row r="63" spans="1:11" x14ac:dyDescent="0.25">
      <c r="A63" s="182"/>
      <c r="B63" s="182"/>
      <c r="C63" s="182"/>
      <c r="D63" s="182"/>
      <c r="E63" s="182"/>
      <c r="F63" s="182"/>
      <c r="G63" s="182"/>
      <c r="H63" s="182"/>
      <c r="I63" s="182"/>
      <c r="J63" s="182"/>
      <c r="K63" s="182"/>
    </row>
    <row r="64" spans="1:11" x14ac:dyDescent="0.25">
      <c r="A64" s="182"/>
      <c r="B64" s="182"/>
      <c r="C64" s="182"/>
      <c r="D64" s="182"/>
      <c r="E64" s="182"/>
      <c r="F64" s="182"/>
      <c r="G64" s="182"/>
      <c r="H64" s="182"/>
      <c r="I64" s="182"/>
      <c r="J64" s="182"/>
      <c r="K64" s="182"/>
    </row>
    <row r="65" spans="1:11" x14ac:dyDescent="0.25">
      <c r="A65" s="182"/>
      <c r="B65" s="182"/>
      <c r="C65" s="182"/>
      <c r="D65" s="182"/>
      <c r="E65" s="182"/>
      <c r="F65" s="182"/>
      <c r="G65" s="182"/>
      <c r="H65" s="182"/>
      <c r="I65" s="182"/>
      <c r="J65" s="182"/>
      <c r="K65" s="182"/>
    </row>
    <row r="66" spans="1:11" x14ac:dyDescent="0.25">
      <c r="A66" s="182"/>
      <c r="B66" s="182"/>
      <c r="C66" s="182"/>
      <c r="D66" s="182"/>
      <c r="E66" s="182"/>
      <c r="F66" s="182"/>
      <c r="G66" s="182"/>
      <c r="H66" s="182"/>
      <c r="I66" s="182"/>
      <c r="J66" s="182"/>
      <c r="K66" s="182"/>
    </row>
    <row r="67" spans="1:11" x14ac:dyDescent="0.25">
      <c r="A67" s="182"/>
      <c r="B67" s="182"/>
      <c r="C67" s="182"/>
      <c r="D67" s="182"/>
      <c r="E67" s="182"/>
      <c r="F67" s="182"/>
      <c r="G67" s="182"/>
      <c r="H67" s="182"/>
      <c r="I67" s="182"/>
      <c r="J67" s="182"/>
      <c r="K67" s="182"/>
    </row>
    <row r="68" spans="1:11" x14ac:dyDescent="0.25">
      <c r="A68" s="182"/>
      <c r="B68" s="182"/>
      <c r="C68" s="182"/>
      <c r="D68" s="182"/>
      <c r="E68" s="182"/>
      <c r="F68" s="182"/>
      <c r="G68" s="182"/>
      <c r="H68" s="182"/>
      <c r="I68" s="182"/>
      <c r="J68" s="182"/>
      <c r="K68" s="182"/>
    </row>
    <row r="69" spans="1:11" x14ac:dyDescent="0.25">
      <c r="A69" s="182"/>
      <c r="B69" s="182"/>
      <c r="C69" s="182"/>
      <c r="D69" s="182"/>
      <c r="E69" s="182"/>
      <c r="F69" s="182"/>
      <c r="G69" s="182"/>
      <c r="H69" s="182"/>
      <c r="I69" s="182"/>
      <c r="J69" s="182"/>
      <c r="K69" s="182"/>
    </row>
    <row r="70" spans="1:11" x14ac:dyDescent="0.25">
      <c r="A70" s="182"/>
      <c r="B70" s="182"/>
      <c r="C70" s="182"/>
      <c r="D70" s="182"/>
      <c r="E70" s="182"/>
      <c r="F70" s="182"/>
      <c r="G70" s="182"/>
      <c r="H70" s="182"/>
      <c r="I70" s="182"/>
      <c r="J70" s="182"/>
      <c r="K70" s="182"/>
    </row>
    <row r="71" spans="1:11" x14ac:dyDescent="0.25">
      <c r="A71" s="182"/>
      <c r="B71" s="182"/>
      <c r="C71" s="182"/>
      <c r="D71" s="182"/>
      <c r="E71" s="182"/>
      <c r="F71" s="182"/>
      <c r="G71" s="182"/>
      <c r="H71" s="182"/>
      <c r="I71" s="182"/>
      <c r="J71" s="182"/>
      <c r="K71" s="182"/>
    </row>
    <row r="72" spans="1:11" x14ac:dyDescent="0.25">
      <c r="A72" s="182"/>
      <c r="B72" s="182"/>
      <c r="C72" s="182"/>
      <c r="D72" s="182"/>
      <c r="E72" s="182"/>
      <c r="F72" s="182"/>
      <c r="G72" s="182"/>
      <c r="H72" s="182"/>
      <c r="I72" s="182"/>
      <c r="J72" s="182"/>
      <c r="K72" s="182"/>
    </row>
    <row r="73" spans="1:11" x14ac:dyDescent="0.25">
      <c r="A73" s="182"/>
      <c r="B73" s="182"/>
      <c r="C73" s="182"/>
      <c r="D73" s="182"/>
      <c r="E73" s="182"/>
      <c r="F73" s="182"/>
      <c r="G73" s="182"/>
      <c r="H73" s="182"/>
      <c r="I73" s="182"/>
      <c r="J73" s="182"/>
      <c r="K73" s="182"/>
    </row>
    <row r="74" spans="1:11" x14ac:dyDescent="0.25">
      <c r="A74" s="182"/>
      <c r="B74" s="182"/>
      <c r="C74" s="182"/>
      <c r="D74" s="182"/>
      <c r="E74" s="182"/>
      <c r="F74" s="182"/>
      <c r="G74" s="182"/>
      <c r="H74" s="182"/>
      <c r="I74" s="182"/>
      <c r="J74" s="182"/>
      <c r="K74" s="182"/>
    </row>
    <row r="75" spans="1:11" x14ac:dyDescent="0.25">
      <c r="A75" s="182"/>
      <c r="B75" s="182"/>
      <c r="C75" s="182"/>
      <c r="D75" s="182"/>
      <c r="E75" s="182"/>
      <c r="F75" s="182"/>
      <c r="G75" s="182"/>
      <c r="H75" s="182"/>
      <c r="I75" s="182"/>
      <c r="J75" s="182"/>
      <c r="K75" s="182"/>
    </row>
    <row r="76" spans="1:11" x14ac:dyDescent="0.25">
      <c r="A76" s="182"/>
      <c r="B76" s="182"/>
      <c r="C76" s="182"/>
      <c r="D76" s="182"/>
      <c r="E76" s="182"/>
      <c r="F76" s="182"/>
      <c r="G76" s="182"/>
      <c r="H76" s="182"/>
      <c r="I76" s="182"/>
      <c r="J76" s="182"/>
      <c r="K76" s="182"/>
    </row>
    <row r="77" spans="1:11" x14ac:dyDescent="0.25">
      <c r="A77" s="182"/>
      <c r="B77" s="182"/>
      <c r="C77" s="182"/>
      <c r="D77" s="182"/>
      <c r="E77" s="182"/>
      <c r="F77" s="182"/>
      <c r="G77" s="182"/>
      <c r="H77" s="182"/>
      <c r="I77" s="182"/>
      <c r="J77" s="182"/>
      <c r="K77" s="182"/>
    </row>
    <row r="78" spans="1:11" x14ac:dyDescent="0.25">
      <c r="A78" s="182"/>
      <c r="B78" s="182"/>
      <c r="C78" s="182"/>
      <c r="D78" s="182"/>
      <c r="E78" s="182"/>
      <c r="F78" s="182"/>
      <c r="G78" s="182"/>
      <c r="H78" s="182"/>
      <c r="I78" s="182"/>
      <c r="J78" s="182"/>
      <c r="K78" s="182"/>
    </row>
    <row r="79" spans="1:11" x14ac:dyDescent="0.25">
      <c r="A79" s="182"/>
      <c r="B79" s="182"/>
      <c r="C79" s="182"/>
      <c r="D79" s="182"/>
      <c r="E79" s="182"/>
      <c r="F79" s="182"/>
      <c r="G79" s="182"/>
      <c r="H79" s="182"/>
      <c r="I79" s="182"/>
      <c r="J79" s="182"/>
      <c r="K79" s="182"/>
    </row>
    <row r="80" spans="1:11" x14ac:dyDescent="0.25">
      <c r="A80" s="182"/>
      <c r="B80" s="182"/>
      <c r="C80" s="182"/>
      <c r="D80" s="182"/>
      <c r="E80" s="182"/>
      <c r="F80" s="182"/>
      <c r="G80" s="182"/>
      <c r="H80" s="182"/>
      <c r="I80" s="182"/>
      <c r="J80" s="182"/>
      <c r="K80" s="182"/>
    </row>
    <row r="81" spans="1:11" x14ac:dyDescent="0.25">
      <c r="A81" s="182"/>
      <c r="B81" s="182"/>
      <c r="C81" s="182"/>
      <c r="D81" s="182"/>
      <c r="E81" s="182"/>
      <c r="F81" s="182"/>
      <c r="G81" s="182"/>
      <c r="H81" s="182"/>
      <c r="I81" s="182"/>
      <c r="J81" s="182"/>
      <c r="K81" s="182"/>
    </row>
    <row r="82" spans="1:11" x14ac:dyDescent="0.25">
      <c r="A82" s="182"/>
      <c r="B82" s="182"/>
      <c r="C82" s="182"/>
      <c r="D82" s="182"/>
      <c r="E82" s="182"/>
      <c r="F82" s="182"/>
      <c r="G82" s="182"/>
      <c r="H82" s="182"/>
      <c r="I82" s="182"/>
      <c r="J82" s="182"/>
      <c r="K82" s="182"/>
    </row>
    <row r="83" spans="1:11" x14ac:dyDescent="0.25">
      <c r="A83" s="182"/>
      <c r="B83" s="182"/>
      <c r="C83" s="182"/>
      <c r="D83" s="182"/>
      <c r="E83" s="182"/>
      <c r="F83" s="182"/>
      <c r="G83" s="182"/>
      <c r="H83" s="182"/>
      <c r="I83" s="182"/>
      <c r="J83" s="182"/>
      <c r="K83" s="182"/>
    </row>
    <row r="84" spans="1:11" x14ac:dyDescent="0.25">
      <c r="A84" s="182"/>
      <c r="B84" s="182"/>
      <c r="C84" s="182"/>
      <c r="D84" s="182"/>
      <c r="E84" s="182"/>
      <c r="F84" s="182"/>
      <c r="G84" s="182"/>
      <c r="H84" s="182"/>
      <c r="I84" s="182"/>
      <c r="J84" s="182"/>
      <c r="K84" s="182"/>
    </row>
    <row r="85" spans="1:11" x14ac:dyDescent="0.25">
      <c r="A85" s="182"/>
      <c r="B85" s="182"/>
      <c r="C85" s="182"/>
      <c r="D85" s="182"/>
      <c r="E85" s="182"/>
      <c r="F85" s="182"/>
      <c r="G85" s="182"/>
      <c r="H85" s="182"/>
      <c r="I85" s="182"/>
      <c r="J85" s="182"/>
      <c r="K85" s="182"/>
    </row>
    <row r="86" spans="1:11" x14ac:dyDescent="0.25">
      <c r="A86" s="182"/>
      <c r="B86" s="182"/>
      <c r="C86" s="182"/>
      <c r="D86" s="182"/>
      <c r="E86" s="182"/>
      <c r="F86" s="182"/>
      <c r="G86" s="182"/>
      <c r="H86" s="182"/>
      <c r="I86" s="182"/>
      <c r="J86" s="182"/>
      <c r="K86" s="182"/>
    </row>
    <row r="87" spans="1:11" x14ac:dyDescent="0.25">
      <c r="A87" s="182"/>
      <c r="B87" s="182"/>
      <c r="C87" s="182"/>
      <c r="D87" s="182"/>
      <c r="E87" s="182"/>
      <c r="F87" s="182"/>
      <c r="G87" s="182"/>
      <c r="H87" s="182"/>
      <c r="I87" s="182"/>
      <c r="J87" s="182"/>
      <c r="K87" s="182"/>
    </row>
    <row r="88" spans="1:11" x14ac:dyDescent="0.25">
      <c r="A88" s="182"/>
      <c r="B88" s="182"/>
      <c r="C88" s="182"/>
      <c r="D88" s="182"/>
      <c r="E88" s="182"/>
      <c r="F88" s="182"/>
      <c r="G88" s="182"/>
      <c r="H88" s="182"/>
      <c r="I88" s="182"/>
      <c r="J88" s="182"/>
      <c r="K88" s="182"/>
    </row>
    <row r="89" spans="1:11" x14ac:dyDescent="0.25">
      <c r="A89" s="182"/>
      <c r="B89" s="182"/>
      <c r="C89" s="182"/>
      <c r="D89" s="182"/>
      <c r="E89" s="182"/>
      <c r="F89" s="182"/>
      <c r="G89" s="182"/>
      <c r="H89" s="182"/>
      <c r="I89" s="182"/>
      <c r="J89" s="182"/>
      <c r="K89" s="182"/>
    </row>
    <row r="90" spans="1:11" x14ac:dyDescent="0.25">
      <c r="A90" s="182"/>
      <c r="B90" s="182"/>
      <c r="C90" s="182"/>
      <c r="D90" s="182"/>
      <c r="E90" s="182"/>
      <c r="F90" s="182"/>
      <c r="G90" s="182"/>
      <c r="H90" s="182"/>
      <c r="I90" s="182"/>
      <c r="J90" s="182"/>
      <c r="K90" s="182"/>
    </row>
    <row r="91" spans="1:11" x14ac:dyDescent="0.25">
      <c r="A91" s="182"/>
      <c r="B91" s="182"/>
      <c r="C91" s="182"/>
      <c r="D91" s="182"/>
      <c r="E91" s="182"/>
      <c r="F91" s="182"/>
      <c r="G91" s="182"/>
      <c r="H91" s="182"/>
      <c r="I91" s="182"/>
      <c r="J91" s="182"/>
      <c r="K91" s="182"/>
    </row>
    <row r="92" spans="1:11" x14ac:dyDescent="0.25">
      <c r="A92" s="182"/>
      <c r="B92" s="182"/>
      <c r="C92" s="182"/>
      <c r="D92" s="182"/>
      <c r="E92" s="182"/>
      <c r="F92" s="182"/>
      <c r="G92" s="182"/>
      <c r="H92" s="182"/>
      <c r="I92" s="182"/>
      <c r="J92" s="182"/>
      <c r="K92" s="182"/>
    </row>
    <row r="93" spans="1:11" x14ac:dyDescent="0.25">
      <c r="A93" s="182"/>
      <c r="B93" s="182"/>
      <c r="C93" s="182"/>
      <c r="D93" s="182"/>
      <c r="E93" s="182"/>
      <c r="F93" s="182"/>
      <c r="G93" s="182"/>
      <c r="H93" s="182"/>
      <c r="I93" s="182"/>
      <c r="J93" s="182"/>
      <c r="K93" s="182"/>
    </row>
    <row r="94" spans="1:11" x14ac:dyDescent="0.25">
      <c r="A94" s="182"/>
      <c r="B94" s="182"/>
      <c r="C94" s="182"/>
      <c r="D94" s="182"/>
      <c r="E94" s="182"/>
      <c r="F94" s="182"/>
      <c r="G94" s="182"/>
      <c r="H94" s="182"/>
      <c r="I94" s="182"/>
      <c r="J94" s="182"/>
      <c r="K94" s="182"/>
    </row>
    <row r="95" spans="1:11" x14ac:dyDescent="0.25">
      <c r="A95" s="182"/>
      <c r="B95" s="182"/>
      <c r="C95" s="182"/>
      <c r="D95" s="182"/>
      <c r="E95" s="182"/>
      <c r="F95" s="182"/>
      <c r="G95" s="182"/>
      <c r="H95" s="182"/>
      <c r="I95" s="182"/>
      <c r="J95" s="182"/>
      <c r="K95" s="182"/>
    </row>
    <row r="96" spans="1:11" x14ac:dyDescent="0.25">
      <c r="A96" s="182"/>
      <c r="B96" s="182"/>
      <c r="C96" s="182"/>
      <c r="D96" s="182"/>
      <c r="E96" s="182"/>
      <c r="F96" s="182"/>
      <c r="G96" s="182"/>
      <c r="H96" s="182"/>
      <c r="I96" s="182"/>
      <c r="J96" s="182"/>
      <c r="K96" s="182"/>
    </row>
    <row r="97" spans="1:11" x14ac:dyDescent="0.25">
      <c r="A97" s="182"/>
      <c r="B97" s="182"/>
      <c r="C97" s="182"/>
      <c r="D97" s="182"/>
      <c r="E97" s="182"/>
      <c r="F97" s="182"/>
      <c r="G97" s="182"/>
      <c r="H97" s="182"/>
      <c r="I97" s="182"/>
      <c r="J97" s="182"/>
      <c r="K97" s="182"/>
    </row>
    <row r="98" spans="1:11" x14ac:dyDescent="0.25">
      <c r="A98" s="182"/>
      <c r="B98" s="182"/>
      <c r="C98" s="182"/>
      <c r="D98" s="182"/>
      <c r="E98" s="182"/>
      <c r="F98" s="182"/>
      <c r="G98" s="182"/>
      <c r="H98" s="182"/>
      <c r="I98" s="182"/>
      <c r="J98" s="182"/>
      <c r="K98" s="182"/>
    </row>
    <row r="99" spans="1:11" x14ac:dyDescent="0.25">
      <c r="A99" s="182"/>
      <c r="B99" s="182"/>
      <c r="C99" s="182"/>
      <c r="D99" s="182"/>
      <c r="E99" s="182"/>
      <c r="F99" s="182"/>
      <c r="G99" s="182"/>
      <c r="H99" s="182"/>
      <c r="I99" s="182"/>
      <c r="J99" s="182"/>
      <c r="K99" s="182"/>
    </row>
    <row r="100" spans="1:11" x14ac:dyDescent="0.25">
      <c r="A100" s="182"/>
      <c r="B100" s="182"/>
      <c r="C100" s="182"/>
      <c r="D100" s="182"/>
      <c r="E100" s="182"/>
      <c r="F100" s="182"/>
      <c r="G100" s="182"/>
      <c r="H100" s="182"/>
      <c r="I100" s="182"/>
      <c r="J100" s="182"/>
      <c r="K100" s="182"/>
    </row>
    <row r="101" spans="1:11" x14ac:dyDescent="0.25">
      <c r="A101" s="182"/>
      <c r="B101" s="182"/>
      <c r="C101" s="182"/>
      <c r="D101" s="182"/>
      <c r="E101" s="182"/>
      <c r="F101" s="182"/>
      <c r="G101" s="182"/>
      <c r="H101" s="182"/>
      <c r="I101" s="182"/>
      <c r="J101" s="182"/>
      <c r="K101" s="182"/>
    </row>
    <row r="102" spans="1:11" x14ac:dyDescent="0.25">
      <c r="A102" s="182"/>
      <c r="B102" s="182"/>
      <c r="C102" s="182"/>
      <c r="D102" s="182"/>
      <c r="E102" s="182"/>
      <c r="F102" s="182"/>
      <c r="G102" s="182"/>
      <c r="H102" s="182"/>
      <c r="I102" s="182"/>
      <c r="J102" s="182"/>
      <c r="K102" s="182"/>
    </row>
    <row r="103" spans="1:11" x14ac:dyDescent="0.25">
      <c r="A103" s="182"/>
      <c r="B103" s="182"/>
      <c r="C103" s="182"/>
      <c r="D103" s="182"/>
      <c r="E103" s="182"/>
      <c r="F103" s="182"/>
      <c r="G103" s="182"/>
      <c r="H103" s="182"/>
      <c r="I103" s="182"/>
      <c r="J103" s="182"/>
      <c r="K103" s="182"/>
    </row>
    <row r="104" spans="1:11" x14ac:dyDescent="0.25">
      <c r="A104" s="182"/>
      <c r="B104" s="182"/>
      <c r="C104" s="182"/>
      <c r="D104" s="182"/>
      <c r="E104" s="182"/>
      <c r="F104" s="182"/>
      <c r="G104" s="182"/>
      <c r="H104" s="182"/>
      <c r="I104" s="182"/>
      <c r="J104" s="182"/>
      <c r="K104" s="182"/>
    </row>
    <row r="105" spans="1:11" x14ac:dyDescent="0.25">
      <c r="A105" s="182"/>
      <c r="B105" s="182"/>
      <c r="C105" s="182"/>
      <c r="D105" s="182"/>
      <c r="E105" s="182"/>
      <c r="F105" s="182"/>
      <c r="G105" s="182"/>
      <c r="H105" s="182"/>
      <c r="I105" s="182"/>
      <c r="J105" s="182"/>
      <c r="K105" s="182"/>
    </row>
    <row r="106" spans="1:11" x14ac:dyDescent="0.25">
      <c r="A106" s="182"/>
      <c r="B106" s="182"/>
      <c r="C106" s="182"/>
      <c r="D106" s="182"/>
      <c r="E106" s="182"/>
      <c r="F106" s="182"/>
      <c r="G106" s="182"/>
      <c r="H106" s="182"/>
      <c r="I106" s="182"/>
      <c r="J106" s="182"/>
      <c r="K106" s="182"/>
    </row>
    <row r="107" spans="1:11" x14ac:dyDescent="0.25">
      <c r="A107" s="182"/>
      <c r="B107" s="182"/>
      <c r="C107" s="182"/>
      <c r="D107" s="182"/>
      <c r="E107" s="182"/>
      <c r="F107" s="182"/>
      <c r="G107" s="182"/>
      <c r="H107" s="182"/>
      <c r="I107" s="182"/>
      <c r="J107" s="182"/>
      <c r="K107" s="182"/>
    </row>
    <row r="108" spans="1:11" x14ac:dyDescent="0.25">
      <c r="A108" s="182"/>
      <c r="B108" s="182"/>
      <c r="C108" s="182"/>
      <c r="D108" s="182"/>
      <c r="E108" s="182"/>
      <c r="F108" s="182"/>
      <c r="G108" s="182"/>
      <c r="H108" s="182"/>
      <c r="I108" s="182"/>
      <c r="J108" s="182"/>
      <c r="K108" s="182"/>
    </row>
    <row r="109" spans="1:11" x14ac:dyDescent="0.25">
      <c r="A109" s="182"/>
      <c r="B109" s="182"/>
      <c r="C109" s="182"/>
      <c r="D109" s="182"/>
      <c r="E109" s="182"/>
      <c r="F109" s="182"/>
      <c r="G109" s="182"/>
      <c r="H109" s="182"/>
      <c r="I109" s="182"/>
      <c r="J109" s="182"/>
      <c r="K109" s="182"/>
    </row>
    <row r="110" spans="1:11" x14ac:dyDescent="0.25">
      <c r="A110" s="182"/>
      <c r="B110" s="182"/>
      <c r="C110" s="182"/>
      <c r="D110" s="182"/>
      <c r="E110" s="182"/>
      <c r="F110" s="182"/>
      <c r="G110" s="182"/>
      <c r="H110" s="182"/>
      <c r="I110" s="182"/>
      <c r="J110" s="182"/>
      <c r="K110" s="182"/>
    </row>
    <row r="111" spans="1:11" x14ac:dyDescent="0.25">
      <c r="A111" s="182"/>
      <c r="B111" s="182"/>
      <c r="C111" s="182"/>
      <c r="D111" s="182"/>
      <c r="E111" s="182"/>
      <c r="F111" s="182"/>
      <c r="G111" s="182"/>
      <c r="H111" s="182"/>
      <c r="I111" s="182"/>
      <c r="J111" s="182"/>
      <c r="K111" s="182"/>
    </row>
    <row r="112" spans="1:11" x14ac:dyDescent="0.25">
      <c r="A112" s="182"/>
      <c r="B112" s="182"/>
      <c r="C112" s="182"/>
      <c r="D112" s="182"/>
      <c r="E112" s="182"/>
      <c r="F112" s="182"/>
      <c r="G112" s="182"/>
      <c r="H112" s="182"/>
      <c r="I112" s="182"/>
      <c r="J112" s="182"/>
      <c r="K112" s="182"/>
    </row>
    <row r="113" spans="1:11" x14ac:dyDescent="0.25">
      <c r="A113" s="182"/>
      <c r="B113" s="182"/>
      <c r="C113" s="182"/>
      <c r="D113" s="182"/>
      <c r="E113" s="182"/>
      <c r="F113" s="182"/>
      <c r="G113" s="182"/>
      <c r="H113" s="182"/>
      <c r="I113" s="182"/>
      <c r="J113" s="182"/>
      <c r="K113" s="182"/>
    </row>
    <row r="114" spans="1:11" x14ac:dyDescent="0.25">
      <c r="A114" s="182"/>
      <c r="B114" s="182"/>
      <c r="C114" s="182"/>
      <c r="D114" s="182"/>
      <c r="E114" s="182"/>
      <c r="F114" s="182"/>
      <c r="G114" s="182"/>
      <c r="H114" s="182"/>
      <c r="I114" s="182"/>
      <c r="J114" s="182"/>
      <c r="K114" s="182"/>
    </row>
    <row r="115" spans="1:11" x14ac:dyDescent="0.25">
      <c r="A115" s="182"/>
      <c r="B115" s="182"/>
      <c r="C115" s="182"/>
      <c r="D115" s="182"/>
      <c r="E115" s="182"/>
      <c r="F115" s="182"/>
      <c r="G115" s="182"/>
      <c r="H115" s="182"/>
      <c r="I115" s="182"/>
      <c r="J115" s="182"/>
      <c r="K115" s="182"/>
    </row>
    <row r="116" spans="1:11" x14ac:dyDescent="0.25">
      <c r="A116" s="182"/>
      <c r="B116" s="182"/>
      <c r="C116" s="182"/>
      <c r="D116" s="182"/>
      <c r="E116" s="182"/>
      <c r="F116" s="182"/>
      <c r="G116" s="182"/>
      <c r="H116" s="182"/>
      <c r="I116" s="182"/>
      <c r="J116" s="182"/>
      <c r="K116" s="182"/>
    </row>
    <row r="117" spans="1:11" x14ac:dyDescent="0.25">
      <c r="A117" s="182"/>
      <c r="B117" s="182"/>
      <c r="C117" s="182"/>
      <c r="D117" s="182"/>
      <c r="E117" s="182"/>
      <c r="F117" s="182"/>
      <c r="G117" s="182"/>
      <c r="H117" s="182"/>
      <c r="I117" s="182"/>
      <c r="J117" s="182"/>
      <c r="K117" s="182"/>
    </row>
    <row r="118" spans="1:11" x14ac:dyDescent="0.25">
      <c r="A118" s="182"/>
      <c r="B118" s="182"/>
      <c r="C118" s="182"/>
      <c r="D118" s="182"/>
      <c r="E118" s="182"/>
      <c r="F118" s="182"/>
      <c r="G118" s="182"/>
      <c r="H118" s="182"/>
      <c r="I118" s="182"/>
      <c r="J118" s="182"/>
      <c r="K118" s="182"/>
    </row>
    <row r="119" spans="1:11" x14ac:dyDescent="0.25">
      <c r="A119" s="182"/>
      <c r="B119" s="182"/>
      <c r="C119" s="182"/>
      <c r="D119" s="182"/>
      <c r="E119" s="182"/>
      <c r="F119" s="182"/>
      <c r="G119" s="182"/>
      <c r="H119" s="182"/>
      <c r="I119" s="182"/>
      <c r="J119" s="182"/>
      <c r="K119" s="182"/>
    </row>
    <row r="120" spans="1:11" x14ac:dyDescent="0.25">
      <c r="A120" s="182"/>
      <c r="B120" s="182"/>
      <c r="C120" s="182"/>
      <c r="D120" s="182"/>
      <c r="E120" s="182"/>
      <c r="F120" s="182"/>
      <c r="G120" s="182"/>
      <c r="H120" s="182"/>
      <c r="I120" s="182"/>
      <c r="J120" s="182"/>
      <c r="K120" s="182"/>
    </row>
    <row r="121" spans="1:11" x14ac:dyDescent="0.25">
      <c r="A121" s="182"/>
      <c r="B121" s="182"/>
      <c r="C121" s="182"/>
      <c r="D121" s="182"/>
      <c r="E121" s="182"/>
      <c r="F121" s="182"/>
      <c r="G121" s="182"/>
      <c r="H121" s="182"/>
      <c r="I121" s="182"/>
      <c r="J121" s="182"/>
      <c r="K121" s="182"/>
    </row>
    <row r="122" spans="1:11" x14ac:dyDescent="0.25">
      <c r="A122" s="182"/>
      <c r="B122" s="182"/>
      <c r="C122" s="182"/>
      <c r="D122" s="182"/>
      <c r="E122" s="182"/>
      <c r="F122" s="182"/>
      <c r="G122" s="182"/>
      <c r="H122" s="182"/>
      <c r="I122" s="182"/>
      <c r="J122" s="182"/>
      <c r="K122" s="182"/>
    </row>
    <row r="123" spans="1:11" x14ac:dyDescent="0.25">
      <c r="A123" s="182"/>
      <c r="B123" s="182"/>
      <c r="C123" s="182"/>
      <c r="D123" s="182"/>
      <c r="E123" s="182"/>
      <c r="F123" s="182"/>
      <c r="G123" s="182"/>
      <c r="H123" s="182"/>
      <c r="I123" s="182"/>
      <c r="J123" s="182"/>
      <c r="K123" s="182"/>
    </row>
    <row r="124" spans="1:11" x14ac:dyDescent="0.25">
      <c r="A124" s="182"/>
      <c r="B124" s="182"/>
      <c r="C124" s="182"/>
      <c r="D124" s="182"/>
      <c r="E124" s="182"/>
      <c r="F124" s="182"/>
      <c r="G124" s="182"/>
      <c r="H124" s="182"/>
      <c r="I124" s="182"/>
      <c r="J124" s="182"/>
      <c r="K124" s="182"/>
    </row>
    <row r="125" spans="1:11" x14ac:dyDescent="0.25">
      <c r="A125" s="182"/>
      <c r="B125" s="182"/>
      <c r="C125" s="182"/>
      <c r="D125" s="182"/>
      <c r="E125" s="182"/>
      <c r="F125" s="182"/>
      <c r="G125" s="182"/>
      <c r="H125" s="182"/>
      <c r="I125" s="182"/>
      <c r="J125" s="182"/>
      <c r="K125" s="182"/>
    </row>
    <row r="126" spans="1:11" x14ac:dyDescent="0.25">
      <c r="A126" s="182"/>
      <c r="B126" s="182"/>
      <c r="C126" s="182"/>
      <c r="D126" s="182"/>
      <c r="E126" s="182"/>
      <c r="F126" s="182"/>
      <c r="G126" s="182"/>
      <c r="H126" s="182"/>
      <c r="I126" s="182"/>
      <c r="J126" s="182"/>
      <c r="K126" s="182"/>
    </row>
    <row r="127" spans="1:11" x14ac:dyDescent="0.25">
      <c r="A127" s="182"/>
      <c r="B127" s="182"/>
      <c r="C127" s="182"/>
      <c r="D127" s="182"/>
      <c r="E127" s="182"/>
      <c r="F127" s="182"/>
      <c r="G127" s="182"/>
      <c r="H127" s="182"/>
      <c r="I127" s="182"/>
      <c r="J127" s="182"/>
      <c r="K127" s="182"/>
    </row>
    <row r="128" spans="1:11" x14ac:dyDescent="0.25">
      <c r="A128" s="182"/>
      <c r="B128" s="182"/>
      <c r="C128" s="182"/>
      <c r="D128" s="182"/>
      <c r="E128" s="182"/>
      <c r="F128" s="182"/>
      <c r="G128" s="182"/>
      <c r="H128" s="182"/>
      <c r="I128" s="182"/>
      <c r="J128" s="182"/>
      <c r="K128" s="182"/>
    </row>
    <row r="129" spans="1:11" x14ac:dyDescent="0.25">
      <c r="A129" s="182"/>
      <c r="B129" s="182"/>
      <c r="C129" s="182"/>
      <c r="D129" s="182"/>
      <c r="E129" s="182"/>
      <c r="F129" s="182"/>
      <c r="G129" s="182"/>
      <c r="H129" s="182"/>
      <c r="I129" s="182"/>
      <c r="J129" s="182"/>
      <c r="K129" s="182"/>
    </row>
    <row r="130" spans="1:11" x14ac:dyDescent="0.25">
      <c r="A130" s="182"/>
      <c r="B130" s="182"/>
      <c r="C130" s="182"/>
      <c r="D130" s="182"/>
      <c r="E130" s="182"/>
      <c r="F130" s="182"/>
      <c r="G130" s="182"/>
      <c r="H130" s="182"/>
      <c r="I130" s="182"/>
      <c r="J130" s="182"/>
      <c r="K130" s="182"/>
    </row>
    <row r="131" spans="1:11" x14ac:dyDescent="0.25">
      <c r="A131" s="182"/>
      <c r="B131" s="182"/>
      <c r="C131" s="182"/>
      <c r="D131" s="182"/>
      <c r="E131" s="182"/>
      <c r="F131" s="182"/>
      <c r="G131" s="182"/>
      <c r="H131" s="182"/>
      <c r="I131" s="182"/>
      <c r="J131" s="182"/>
      <c r="K131" s="182"/>
    </row>
    <row r="132" spans="1:11" x14ac:dyDescent="0.25">
      <c r="A132" s="182"/>
      <c r="B132" s="182"/>
      <c r="C132" s="182"/>
      <c r="D132" s="182"/>
      <c r="E132" s="182"/>
      <c r="F132" s="182"/>
      <c r="G132" s="182"/>
      <c r="H132" s="182"/>
      <c r="I132" s="182"/>
      <c r="J132" s="182"/>
      <c r="K132" s="182"/>
    </row>
    <row r="133" spans="1:11" x14ac:dyDescent="0.25">
      <c r="A133" s="182"/>
      <c r="B133" s="182"/>
      <c r="C133" s="182"/>
      <c r="D133" s="182"/>
      <c r="E133" s="182"/>
      <c r="F133" s="182"/>
      <c r="G133" s="182"/>
      <c r="H133" s="182"/>
      <c r="I133" s="182"/>
      <c r="J133" s="182"/>
      <c r="K133" s="182"/>
    </row>
    <row r="134" spans="1:11" x14ac:dyDescent="0.25">
      <c r="A134" s="182"/>
      <c r="B134" s="182"/>
      <c r="C134" s="182"/>
      <c r="D134" s="182"/>
      <c r="E134" s="182"/>
      <c r="F134" s="182"/>
      <c r="G134" s="182"/>
      <c r="H134" s="182"/>
      <c r="I134" s="182"/>
      <c r="J134" s="182"/>
      <c r="K134" s="182"/>
    </row>
    <row r="135" spans="1:11" x14ac:dyDescent="0.25">
      <c r="A135" s="182"/>
      <c r="B135" s="182"/>
      <c r="C135" s="182"/>
      <c r="D135" s="182"/>
      <c r="E135" s="182"/>
      <c r="F135" s="182"/>
      <c r="G135" s="182"/>
      <c r="H135" s="182"/>
      <c r="I135" s="182"/>
      <c r="J135" s="182"/>
      <c r="K135" s="182"/>
    </row>
    <row r="136" spans="1:11" x14ac:dyDescent="0.25">
      <c r="A136" s="182"/>
      <c r="B136" s="182"/>
      <c r="C136" s="182"/>
      <c r="D136" s="182"/>
      <c r="E136" s="182"/>
      <c r="F136" s="182"/>
      <c r="G136" s="182"/>
      <c r="H136" s="182"/>
      <c r="I136" s="182"/>
      <c r="J136" s="182"/>
      <c r="K136" s="182"/>
    </row>
    <row r="137" spans="1:11" x14ac:dyDescent="0.25">
      <c r="A137" s="182"/>
      <c r="B137" s="182"/>
      <c r="C137" s="182"/>
      <c r="D137" s="182"/>
      <c r="E137" s="182"/>
      <c r="F137" s="182"/>
      <c r="G137" s="182"/>
      <c r="H137" s="182"/>
      <c r="I137" s="182"/>
      <c r="J137" s="182"/>
      <c r="K137" s="182"/>
    </row>
    <row r="138" spans="1:11" x14ac:dyDescent="0.25">
      <c r="A138" s="182"/>
      <c r="B138" s="182"/>
      <c r="C138" s="182"/>
      <c r="D138" s="182"/>
      <c r="E138" s="182"/>
      <c r="F138" s="182"/>
      <c r="G138" s="182"/>
      <c r="H138" s="182"/>
      <c r="I138" s="182"/>
      <c r="J138" s="182"/>
      <c r="K138" s="182"/>
    </row>
    <row r="139" spans="1:11" x14ac:dyDescent="0.25">
      <c r="A139" s="182"/>
      <c r="B139" s="182"/>
      <c r="C139" s="182"/>
      <c r="D139" s="182"/>
      <c r="E139" s="182"/>
      <c r="F139" s="182"/>
      <c r="G139" s="182"/>
      <c r="H139" s="182"/>
      <c r="I139" s="182"/>
      <c r="J139" s="182"/>
      <c r="K139" s="182"/>
    </row>
    <row r="140" spans="1:11" x14ac:dyDescent="0.25">
      <c r="A140" s="182"/>
      <c r="B140" s="182"/>
      <c r="C140" s="182"/>
      <c r="D140" s="182"/>
      <c r="E140" s="182"/>
      <c r="F140" s="182"/>
      <c r="G140" s="182"/>
      <c r="H140" s="182"/>
      <c r="I140" s="182"/>
      <c r="J140" s="182"/>
      <c r="K140" s="182"/>
    </row>
    <row r="141" spans="1:11" x14ac:dyDescent="0.25">
      <c r="A141" s="182"/>
      <c r="B141" s="182"/>
      <c r="C141" s="182"/>
      <c r="D141" s="182"/>
      <c r="E141" s="182"/>
      <c r="F141" s="182"/>
      <c r="G141" s="182"/>
      <c r="H141" s="182"/>
      <c r="I141" s="182"/>
      <c r="J141" s="182"/>
      <c r="K141" s="182"/>
    </row>
    <row r="142" spans="1:11" x14ac:dyDescent="0.25">
      <c r="A142" s="182"/>
      <c r="B142" s="182"/>
      <c r="C142" s="182"/>
      <c r="D142" s="182"/>
      <c r="E142" s="182"/>
      <c r="F142" s="182"/>
      <c r="G142" s="182"/>
      <c r="H142" s="182"/>
      <c r="I142" s="182"/>
      <c r="J142" s="182"/>
      <c r="K142" s="182"/>
    </row>
    <row r="143" spans="1:11" x14ac:dyDescent="0.25">
      <c r="A143" s="182"/>
      <c r="B143" s="182"/>
      <c r="C143" s="182"/>
      <c r="D143" s="182"/>
      <c r="E143" s="182"/>
      <c r="F143" s="182"/>
      <c r="G143" s="182"/>
      <c r="H143" s="182"/>
      <c r="I143" s="182"/>
      <c r="J143" s="182"/>
      <c r="K143" s="182"/>
    </row>
    <row r="144" spans="1:11" x14ac:dyDescent="0.25">
      <c r="A144" s="182"/>
      <c r="B144" s="182"/>
      <c r="C144" s="182"/>
      <c r="D144" s="182"/>
      <c r="E144" s="182"/>
      <c r="F144" s="182"/>
      <c r="G144" s="182"/>
      <c r="H144" s="182"/>
      <c r="I144" s="182"/>
      <c r="J144" s="182"/>
      <c r="K144" s="182"/>
    </row>
    <row r="145" spans="1:11" x14ac:dyDescent="0.25">
      <c r="A145" s="182"/>
      <c r="B145" s="182"/>
      <c r="C145" s="182"/>
      <c r="D145" s="182"/>
      <c r="E145" s="182"/>
      <c r="F145" s="182"/>
      <c r="G145" s="182"/>
      <c r="H145" s="182"/>
      <c r="I145" s="182"/>
      <c r="J145" s="182"/>
      <c r="K145" s="182"/>
    </row>
    <row r="146" spans="1:11" x14ac:dyDescent="0.25">
      <c r="A146" s="182"/>
      <c r="B146" s="182"/>
      <c r="C146" s="182"/>
      <c r="D146" s="182"/>
      <c r="E146" s="182"/>
      <c r="F146" s="182"/>
      <c r="G146" s="182"/>
      <c r="H146" s="182"/>
      <c r="I146" s="182"/>
      <c r="J146" s="182"/>
      <c r="K146" s="182"/>
    </row>
    <row r="147" spans="1:11" x14ac:dyDescent="0.25">
      <c r="A147" s="182"/>
      <c r="B147" s="182"/>
      <c r="C147" s="182"/>
      <c r="D147" s="182"/>
      <c r="E147" s="182"/>
      <c r="F147" s="182"/>
      <c r="G147" s="182"/>
      <c r="H147" s="182"/>
      <c r="I147" s="182"/>
      <c r="J147" s="182"/>
      <c r="K147" s="182"/>
    </row>
    <row r="148" spans="1:11" x14ac:dyDescent="0.25">
      <c r="A148" s="182"/>
      <c r="B148" s="182"/>
      <c r="C148" s="182"/>
      <c r="D148" s="182"/>
      <c r="E148" s="182"/>
      <c r="F148" s="182"/>
      <c r="G148" s="182"/>
      <c r="H148" s="182"/>
      <c r="I148" s="182"/>
      <c r="J148" s="182"/>
      <c r="K148" s="182"/>
    </row>
    <row r="149" spans="1:11" x14ac:dyDescent="0.25">
      <c r="A149" s="182"/>
      <c r="B149" s="182"/>
      <c r="C149" s="182"/>
      <c r="D149" s="182"/>
      <c r="E149" s="182"/>
      <c r="F149" s="182"/>
      <c r="G149" s="182"/>
      <c r="H149" s="182"/>
      <c r="I149" s="182"/>
      <c r="J149" s="182"/>
      <c r="K149" s="182"/>
    </row>
    <row r="150" spans="1:11" x14ac:dyDescent="0.25">
      <c r="A150" s="182"/>
      <c r="B150" s="182"/>
      <c r="C150" s="182"/>
      <c r="D150" s="182"/>
      <c r="E150" s="182"/>
      <c r="F150" s="182"/>
      <c r="G150" s="182"/>
      <c r="H150" s="182"/>
      <c r="I150" s="182"/>
      <c r="J150" s="182"/>
      <c r="K150" s="182"/>
    </row>
    <row r="151" spans="1:11" x14ac:dyDescent="0.25">
      <c r="A151" s="182"/>
      <c r="B151" s="182"/>
      <c r="C151" s="182"/>
      <c r="D151" s="182"/>
      <c r="E151" s="182"/>
      <c r="F151" s="182"/>
      <c r="G151" s="182"/>
      <c r="H151" s="182"/>
      <c r="I151" s="182"/>
      <c r="J151" s="182"/>
      <c r="K151" s="182"/>
    </row>
    <row r="152" spans="1:11" x14ac:dyDescent="0.25">
      <c r="A152" s="182"/>
      <c r="B152" s="182"/>
      <c r="C152" s="182"/>
      <c r="D152" s="182"/>
      <c r="E152" s="182"/>
      <c r="F152" s="182"/>
      <c r="G152" s="182"/>
      <c r="H152" s="182"/>
      <c r="I152" s="182"/>
      <c r="J152" s="182"/>
      <c r="K152" s="182"/>
    </row>
    <row r="153" spans="1:11" x14ac:dyDescent="0.25">
      <c r="A153" s="182"/>
      <c r="B153" s="182"/>
      <c r="C153" s="182"/>
      <c r="D153" s="182"/>
      <c r="E153" s="182"/>
      <c r="F153" s="182"/>
      <c r="G153" s="182"/>
      <c r="H153" s="182"/>
      <c r="I153" s="182"/>
      <c r="J153" s="182"/>
      <c r="K153" s="182"/>
    </row>
    <row r="154" spans="1:11" x14ac:dyDescent="0.25">
      <c r="A154" s="182"/>
      <c r="B154" s="182"/>
      <c r="C154" s="182"/>
      <c r="D154" s="182"/>
      <c r="E154" s="182"/>
      <c r="F154" s="182"/>
      <c r="G154" s="182"/>
      <c r="H154" s="182"/>
      <c r="I154" s="182"/>
      <c r="J154" s="182"/>
      <c r="K154" s="182"/>
    </row>
    <row r="155" spans="1:11" x14ac:dyDescent="0.25">
      <c r="A155" s="182"/>
      <c r="B155" s="182"/>
      <c r="C155" s="182"/>
      <c r="D155" s="182"/>
      <c r="E155" s="182"/>
      <c r="F155" s="182"/>
      <c r="G155" s="182"/>
      <c r="H155" s="182"/>
      <c r="I155" s="182"/>
      <c r="J155" s="182"/>
      <c r="K155" s="182"/>
    </row>
    <row r="156" spans="1:11" x14ac:dyDescent="0.25">
      <c r="A156" s="182"/>
      <c r="B156" s="182"/>
      <c r="C156" s="182"/>
      <c r="D156" s="182"/>
      <c r="E156" s="182"/>
      <c r="F156" s="182"/>
      <c r="G156" s="182"/>
      <c r="H156" s="182"/>
      <c r="I156" s="182"/>
      <c r="J156" s="182"/>
      <c r="K156" s="182"/>
    </row>
    <row r="157" spans="1:11" x14ac:dyDescent="0.25">
      <c r="A157" s="182"/>
      <c r="B157" s="182"/>
      <c r="C157" s="182"/>
      <c r="D157" s="182"/>
      <c r="E157" s="182"/>
      <c r="F157" s="182"/>
      <c r="G157" s="182"/>
      <c r="H157" s="182"/>
      <c r="I157" s="182"/>
      <c r="J157" s="182"/>
      <c r="K157" s="182"/>
    </row>
    <row r="158" spans="1:11" x14ac:dyDescent="0.25">
      <c r="A158" s="182"/>
      <c r="B158" s="182"/>
      <c r="C158" s="182"/>
      <c r="D158" s="182"/>
      <c r="E158" s="182"/>
      <c r="F158" s="182"/>
      <c r="G158" s="182"/>
      <c r="H158" s="182"/>
      <c r="I158" s="182"/>
      <c r="J158" s="182"/>
      <c r="K158" s="182"/>
    </row>
    <row r="159" spans="1:11" x14ac:dyDescent="0.25">
      <c r="A159" s="182"/>
      <c r="B159" s="182"/>
      <c r="C159" s="182"/>
      <c r="D159" s="182"/>
      <c r="E159" s="182"/>
      <c r="F159" s="182"/>
      <c r="G159" s="182"/>
      <c r="H159" s="182"/>
      <c r="I159" s="182"/>
      <c r="J159" s="182"/>
      <c r="K159" s="182"/>
    </row>
    <row r="160" spans="1:11" x14ac:dyDescent="0.25">
      <c r="A160" s="182"/>
      <c r="B160" s="182"/>
      <c r="C160" s="182"/>
      <c r="D160" s="182"/>
      <c r="E160" s="182"/>
      <c r="F160" s="182"/>
      <c r="G160" s="182"/>
      <c r="H160" s="182"/>
      <c r="I160" s="182"/>
      <c r="J160" s="182"/>
      <c r="K160" s="182"/>
    </row>
    <row r="161" spans="1:11" x14ac:dyDescent="0.25">
      <c r="A161" s="182"/>
      <c r="B161" s="182"/>
      <c r="C161" s="182"/>
      <c r="D161" s="182"/>
      <c r="E161" s="182"/>
      <c r="F161" s="182"/>
      <c r="G161" s="182"/>
      <c r="H161" s="182"/>
      <c r="I161" s="182"/>
      <c r="J161" s="182"/>
      <c r="K161" s="182"/>
    </row>
    <row r="162" spans="1:11" x14ac:dyDescent="0.25">
      <c r="A162" s="182"/>
      <c r="B162" s="182"/>
      <c r="C162" s="182"/>
      <c r="D162" s="182"/>
      <c r="E162" s="182"/>
      <c r="F162" s="182"/>
      <c r="G162" s="182"/>
      <c r="H162" s="182"/>
      <c r="I162" s="182"/>
      <c r="J162" s="182"/>
      <c r="K162" s="182"/>
    </row>
    <row r="163" spans="1:11" x14ac:dyDescent="0.25">
      <c r="A163" s="182"/>
      <c r="B163" s="182"/>
      <c r="C163" s="182"/>
      <c r="D163" s="182"/>
      <c r="E163" s="182"/>
      <c r="F163" s="182"/>
      <c r="G163" s="182"/>
      <c r="H163" s="182"/>
      <c r="I163" s="182"/>
      <c r="J163" s="182"/>
      <c r="K163" s="182"/>
    </row>
    <row r="164" spans="1:11" x14ac:dyDescent="0.25">
      <c r="A164" s="182"/>
      <c r="B164" s="182"/>
      <c r="C164" s="182"/>
      <c r="D164" s="182"/>
      <c r="E164" s="182"/>
      <c r="F164" s="182"/>
      <c r="G164" s="182"/>
      <c r="H164" s="182"/>
      <c r="I164" s="182"/>
      <c r="J164" s="182"/>
      <c r="K164" s="182"/>
    </row>
    <row r="165" spans="1:11" x14ac:dyDescent="0.25">
      <c r="A165" s="182"/>
      <c r="B165" s="182"/>
      <c r="C165" s="182"/>
      <c r="D165" s="182"/>
      <c r="E165" s="182"/>
      <c r="F165" s="182"/>
      <c r="G165" s="182"/>
      <c r="H165" s="182"/>
      <c r="I165" s="182"/>
      <c r="J165" s="182"/>
      <c r="K165" s="182"/>
    </row>
    <row r="166" spans="1:11" x14ac:dyDescent="0.25">
      <c r="A166" s="182"/>
      <c r="B166" s="182"/>
      <c r="C166" s="182"/>
      <c r="D166" s="182"/>
      <c r="E166" s="182"/>
      <c r="F166" s="182"/>
      <c r="G166" s="182"/>
      <c r="H166" s="182"/>
      <c r="I166" s="182"/>
      <c r="J166" s="182"/>
      <c r="K166" s="182"/>
    </row>
    <row r="167" spans="1:11" x14ac:dyDescent="0.25">
      <c r="A167" s="182"/>
      <c r="B167" s="182"/>
      <c r="C167" s="182"/>
      <c r="D167" s="182"/>
      <c r="E167" s="182"/>
      <c r="F167" s="182"/>
      <c r="G167" s="182"/>
      <c r="H167" s="182"/>
      <c r="I167" s="182"/>
      <c r="J167" s="182"/>
      <c r="K167" s="182"/>
    </row>
    <row r="168" spans="1:11" x14ac:dyDescent="0.25">
      <c r="A168" s="182"/>
      <c r="B168" s="182"/>
      <c r="C168" s="182"/>
      <c r="D168" s="182"/>
      <c r="E168" s="182"/>
      <c r="F168" s="182"/>
      <c r="G168" s="182"/>
      <c r="H168" s="182"/>
      <c r="I168" s="182"/>
      <c r="J168" s="182"/>
      <c r="K168" s="182"/>
    </row>
    <row r="169" spans="1:11" x14ac:dyDescent="0.25">
      <c r="A169" s="182"/>
      <c r="B169" s="182"/>
      <c r="C169" s="182"/>
      <c r="D169" s="182"/>
      <c r="E169" s="182"/>
      <c r="F169" s="182"/>
      <c r="G169" s="182"/>
      <c r="H169" s="182"/>
      <c r="I169" s="182"/>
      <c r="J169" s="182"/>
      <c r="K169" s="182"/>
    </row>
    <row r="170" spans="1:11" x14ac:dyDescent="0.25">
      <c r="A170" s="182"/>
      <c r="B170" s="182"/>
      <c r="C170" s="182"/>
      <c r="D170" s="182"/>
      <c r="E170" s="182"/>
      <c r="F170" s="182"/>
      <c r="G170" s="182"/>
      <c r="H170" s="182"/>
      <c r="I170" s="182"/>
      <c r="J170" s="182"/>
      <c r="K170" s="182"/>
    </row>
    <row r="171" spans="1:11" x14ac:dyDescent="0.25">
      <c r="A171" s="182"/>
      <c r="B171" s="182"/>
      <c r="C171" s="182"/>
      <c r="D171" s="182"/>
      <c r="E171" s="182"/>
      <c r="F171" s="182"/>
      <c r="G171" s="182"/>
      <c r="H171" s="182"/>
      <c r="I171" s="182"/>
      <c r="J171" s="182"/>
      <c r="K171" s="182"/>
    </row>
    <row r="172" spans="1:11" x14ac:dyDescent="0.25">
      <c r="A172" s="182"/>
      <c r="B172" s="182"/>
      <c r="C172" s="182"/>
      <c r="D172" s="182"/>
      <c r="E172" s="182"/>
      <c r="F172" s="182"/>
      <c r="G172" s="182"/>
      <c r="H172" s="182"/>
      <c r="I172" s="182"/>
      <c r="J172" s="182"/>
      <c r="K172" s="182"/>
    </row>
    <row r="173" spans="1:11" x14ac:dyDescent="0.25">
      <c r="A173" s="182"/>
      <c r="B173" s="182"/>
      <c r="C173" s="182"/>
      <c r="D173" s="182"/>
      <c r="E173" s="182"/>
      <c r="F173" s="182"/>
      <c r="G173" s="182"/>
      <c r="H173" s="182"/>
      <c r="I173" s="182"/>
      <c r="J173" s="182"/>
      <c r="K173" s="182"/>
    </row>
    <row r="174" spans="1:11" x14ac:dyDescent="0.25">
      <c r="A174" s="182"/>
      <c r="B174" s="182"/>
      <c r="C174" s="182"/>
      <c r="D174" s="182"/>
      <c r="E174" s="182"/>
      <c r="F174" s="182"/>
      <c r="G174" s="182"/>
      <c r="H174" s="182"/>
      <c r="I174" s="182"/>
      <c r="J174" s="182"/>
      <c r="K174" s="182"/>
    </row>
    <row r="175" spans="1:11" x14ac:dyDescent="0.25">
      <c r="A175" s="182"/>
      <c r="B175" s="182"/>
      <c r="C175" s="182"/>
      <c r="D175" s="182"/>
      <c r="E175" s="182"/>
      <c r="F175" s="182"/>
      <c r="G175" s="182"/>
      <c r="H175" s="182"/>
      <c r="I175" s="182"/>
      <c r="J175" s="182"/>
      <c r="K175" s="182"/>
    </row>
    <row r="176" spans="1:11" x14ac:dyDescent="0.25">
      <c r="A176" s="182"/>
      <c r="B176" s="182"/>
      <c r="C176" s="182"/>
      <c r="D176" s="182"/>
      <c r="E176" s="182"/>
      <c r="F176" s="182"/>
      <c r="G176" s="182"/>
      <c r="H176" s="182"/>
      <c r="I176" s="182"/>
      <c r="J176" s="182"/>
      <c r="K176" s="182"/>
    </row>
    <row r="177" spans="1:11" x14ac:dyDescent="0.25">
      <c r="A177" s="182"/>
      <c r="B177" s="182"/>
      <c r="C177" s="182"/>
      <c r="D177" s="182"/>
      <c r="E177" s="182"/>
      <c r="F177" s="182"/>
      <c r="G177" s="182"/>
      <c r="H177" s="182"/>
      <c r="I177" s="182"/>
      <c r="J177" s="182"/>
      <c r="K177" s="182"/>
    </row>
    <row r="178" spans="1:11" x14ac:dyDescent="0.25">
      <c r="A178" s="182"/>
      <c r="B178" s="182"/>
      <c r="C178" s="182"/>
      <c r="D178" s="182"/>
      <c r="E178" s="182"/>
      <c r="F178" s="182"/>
      <c r="G178" s="182"/>
      <c r="H178" s="182"/>
      <c r="I178" s="182"/>
      <c r="J178" s="182"/>
      <c r="K178" s="182"/>
    </row>
    <row r="179" spans="1:11" x14ac:dyDescent="0.25">
      <c r="A179" s="182"/>
      <c r="B179" s="182"/>
      <c r="C179" s="182"/>
      <c r="D179" s="182"/>
      <c r="E179" s="182"/>
      <c r="F179" s="182"/>
      <c r="G179" s="182"/>
      <c r="H179" s="182"/>
      <c r="I179" s="182"/>
      <c r="J179" s="182"/>
      <c r="K179" s="182"/>
    </row>
    <row r="180" spans="1:11" x14ac:dyDescent="0.25">
      <c r="A180" s="182"/>
      <c r="B180" s="182"/>
      <c r="C180" s="182"/>
      <c r="D180" s="182"/>
      <c r="E180" s="182"/>
      <c r="F180" s="182"/>
      <c r="G180" s="182"/>
      <c r="H180" s="182"/>
      <c r="I180" s="182"/>
      <c r="J180" s="182"/>
      <c r="K180" s="182"/>
    </row>
    <row r="181" spans="1:11" x14ac:dyDescent="0.25">
      <c r="A181" s="182"/>
      <c r="B181" s="182"/>
      <c r="C181" s="182"/>
      <c r="D181" s="182"/>
      <c r="E181" s="182"/>
      <c r="F181" s="182"/>
      <c r="G181" s="182"/>
      <c r="H181" s="182"/>
      <c r="I181" s="182"/>
      <c r="J181" s="182"/>
      <c r="K181" s="182"/>
    </row>
    <row r="182" spans="1:11" x14ac:dyDescent="0.25">
      <c r="A182" s="182"/>
      <c r="B182" s="182"/>
      <c r="C182" s="182"/>
      <c r="D182" s="182"/>
      <c r="E182" s="182"/>
      <c r="F182" s="182"/>
      <c r="G182" s="182"/>
      <c r="H182" s="182"/>
      <c r="I182" s="182"/>
      <c r="J182" s="182"/>
      <c r="K182" s="182"/>
    </row>
    <row r="183" spans="1:11" x14ac:dyDescent="0.25">
      <c r="A183" s="182"/>
      <c r="B183" s="182"/>
      <c r="C183" s="182"/>
      <c r="D183" s="182"/>
      <c r="E183" s="182"/>
      <c r="F183" s="182"/>
      <c r="G183" s="182"/>
      <c r="H183" s="182"/>
      <c r="I183" s="182"/>
      <c r="J183" s="182"/>
      <c r="K183" s="182"/>
    </row>
    <row r="184" spans="1:11" x14ac:dyDescent="0.25">
      <c r="A184" s="182"/>
      <c r="B184" s="182"/>
      <c r="C184" s="182"/>
      <c r="D184" s="182"/>
      <c r="E184" s="182"/>
      <c r="F184" s="182"/>
      <c r="G184" s="182"/>
      <c r="H184" s="182"/>
      <c r="I184" s="182"/>
      <c r="J184" s="182"/>
      <c r="K184" s="182"/>
    </row>
    <row r="185" spans="1:11" x14ac:dyDescent="0.25">
      <c r="A185" s="182"/>
      <c r="B185" s="182"/>
      <c r="C185" s="182"/>
      <c r="D185" s="182"/>
      <c r="E185" s="182"/>
      <c r="F185" s="182"/>
      <c r="G185" s="182"/>
      <c r="H185" s="182"/>
      <c r="I185" s="182"/>
      <c r="J185" s="182"/>
      <c r="K185" s="182"/>
    </row>
    <row r="186" spans="1:11" x14ac:dyDescent="0.25">
      <c r="A186" s="182"/>
      <c r="B186" s="182"/>
      <c r="C186" s="182"/>
      <c r="D186" s="182"/>
      <c r="E186" s="182"/>
      <c r="F186" s="182"/>
      <c r="G186" s="182"/>
      <c r="H186" s="182"/>
      <c r="I186" s="182"/>
      <c r="J186" s="182"/>
      <c r="K186" s="182"/>
    </row>
    <row r="187" spans="1:11" x14ac:dyDescent="0.25">
      <c r="A187" s="182"/>
      <c r="B187" s="182"/>
      <c r="C187" s="182"/>
      <c r="D187" s="182"/>
      <c r="E187" s="182"/>
      <c r="F187" s="182"/>
      <c r="G187" s="182"/>
      <c r="H187" s="182"/>
      <c r="I187" s="182"/>
      <c r="J187" s="182"/>
      <c r="K187" s="182"/>
    </row>
    <row r="188" spans="1:11" x14ac:dyDescent="0.25">
      <c r="A188" s="182"/>
      <c r="B188" s="182"/>
      <c r="C188" s="182"/>
      <c r="D188" s="182"/>
      <c r="E188" s="182"/>
      <c r="F188" s="182"/>
      <c r="G188" s="182"/>
      <c r="H188" s="182"/>
      <c r="I188" s="182"/>
      <c r="J188" s="182"/>
      <c r="K188" s="182"/>
    </row>
    <row r="189" spans="1:11" x14ac:dyDescent="0.25">
      <c r="A189" s="182"/>
      <c r="B189" s="182"/>
      <c r="C189" s="182"/>
      <c r="D189" s="182"/>
      <c r="E189" s="182"/>
      <c r="F189" s="182"/>
      <c r="G189" s="182"/>
      <c r="H189" s="182"/>
      <c r="I189" s="182"/>
      <c r="J189" s="182"/>
      <c r="K189" s="182"/>
    </row>
    <row r="190" spans="1:11" x14ac:dyDescent="0.25">
      <c r="A190" s="182"/>
      <c r="B190" s="182"/>
      <c r="C190" s="182"/>
      <c r="D190" s="182"/>
      <c r="E190" s="182"/>
      <c r="F190" s="182"/>
      <c r="G190" s="182"/>
      <c r="H190" s="182"/>
      <c r="I190" s="182"/>
      <c r="J190" s="182"/>
      <c r="K190" s="182"/>
    </row>
    <row r="191" spans="1:11" x14ac:dyDescent="0.25">
      <c r="A191" s="182"/>
      <c r="B191" s="182"/>
      <c r="C191" s="182"/>
      <c r="D191" s="182"/>
      <c r="E191" s="182"/>
      <c r="F191" s="182"/>
      <c r="G191" s="182"/>
      <c r="H191" s="182"/>
      <c r="I191" s="182"/>
      <c r="J191" s="182"/>
      <c r="K191" s="182"/>
    </row>
    <row r="192" spans="1:11" x14ac:dyDescent="0.25">
      <c r="A192" s="182"/>
      <c r="B192" s="182"/>
      <c r="C192" s="182"/>
      <c r="D192" s="182"/>
      <c r="E192" s="182"/>
      <c r="F192" s="182"/>
      <c r="G192" s="182"/>
      <c r="H192" s="182"/>
      <c r="I192" s="182"/>
      <c r="J192" s="182"/>
      <c r="K192" s="182"/>
    </row>
    <row r="193" spans="1:11" x14ac:dyDescent="0.25">
      <c r="A193" s="182"/>
      <c r="B193" s="182"/>
      <c r="C193" s="182"/>
      <c r="D193" s="182"/>
      <c r="E193" s="182"/>
      <c r="F193" s="182"/>
      <c r="G193" s="182"/>
      <c r="H193" s="182"/>
      <c r="I193" s="182"/>
      <c r="J193" s="182"/>
      <c r="K193" s="182"/>
    </row>
    <row r="194" spans="1:11" x14ac:dyDescent="0.25">
      <c r="A194" s="182"/>
      <c r="B194" s="182"/>
      <c r="C194" s="182"/>
      <c r="D194" s="182"/>
      <c r="E194" s="182"/>
      <c r="F194" s="182"/>
      <c r="G194" s="182"/>
      <c r="H194" s="182"/>
      <c r="I194" s="182"/>
      <c r="J194" s="182"/>
      <c r="K194" s="182"/>
    </row>
    <row r="195" spans="1:11" x14ac:dyDescent="0.25">
      <c r="A195" s="182"/>
      <c r="B195" s="182"/>
      <c r="C195" s="182"/>
      <c r="D195" s="182"/>
      <c r="E195" s="182"/>
      <c r="F195" s="182"/>
      <c r="G195" s="182"/>
      <c r="H195" s="182"/>
      <c r="I195" s="182"/>
      <c r="J195" s="182"/>
      <c r="K195" s="182"/>
    </row>
    <row r="196" spans="1:11" x14ac:dyDescent="0.25">
      <c r="A196" s="182"/>
      <c r="B196" s="182"/>
      <c r="C196" s="182"/>
      <c r="D196" s="182"/>
      <c r="E196" s="182"/>
      <c r="F196" s="182"/>
      <c r="G196" s="182"/>
      <c r="H196" s="182"/>
      <c r="I196" s="182"/>
      <c r="J196" s="182"/>
      <c r="K196" s="182"/>
    </row>
    <row r="197" spans="1:11" x14ac:dyDescent="0.25">
      <c r="A197" s="182"/>
      <c r="B197" s="182"/>
      <c r="C197" s="182"/>
      <c r="D197" s="182"/>
      <c r="E197" s="182"/>
      <c r="F197" s="182"/>
      <c r="G197" s="182"/>
      <c r="H197" s="182"/>
      <c r="I197" s="182"/>
      <c r="J197" s="182"/>
      <c r="K197" s="182"/>
    </row>
    <row r="198" spans="1:11" x14ac:dyDescent="0.25">
      <c r="A198" s="182"/>
      <c r="B198" s="182"/>
      <c r="C198" s="182"/>
      <c r="D198" s="182"/>
      <c r="E198" s="182"/>
      <c r="F198" s="182"/>
      <c r="G198" s="182"/>
      <c r="H198" s="182"/>
      <c r="I198" s="182"/>
      <c r="J198" s="182"/>
      <c r="K198" s="182"/>
    </row>
    <row r="199" spans="1:11" x14ac:dyDescent="0.25">
      <c r="A199" s="182"/>
      <c r="B199" s="182"/>
      <c r="C199" s="182"/>
      <c r="D199" s="182"/>
      <c r="E199" s="182"/>
      <c r="F199" s="182"/>
      <c r="G199" s="182"/>
      <c r="H199" s="182"/>
      <c r="I199" s="182"/>
      <c r="J199" s="182"/>
      <c r="K199" s="182"/>
    </row>
    <row r="200" spans="1:11" x14ac:dyDescent="0.25">
      <c r="A200" s="182"/>
      <c r="B200" s="182"/>
      <c r="C200" s="182"/>
      <c r="D200" s="182"/>
      <c r="E200" s="182"/>
      <c r="F200" s="182"/>
      <c r="G200" s="182"/>
      <c r="H200" s="182"/>
      <c r="I200" s="182"/>
      <c r="J200" s="182"/>
      <c r="K200" s="182"/>
    </row>
    <row r="201" spans="1:11" x14ac:dyDescent="0.25">
      <c r="A201" s="182"/>
      <c r="B201" s="182"/>
      <c r="C201" s="182"/>
      <c r="D201" s="182"/>
      <c r="E201" s="182"/>
      <c r="F201" s="182"/>
      <c r="G201" s="182"/>
      <c r="H201" s="182"/>
      <c r="I201" s="182"/>
      <c r="J201" s="182"/>
      <c r="K201" s="182"/>
    </row>
    <row r="202" spans="1:11" x14ac:dyDescent="0.25">
      <c r="A202" s="182"/>
      <c r="B202" s="182"/>
      <c r="C202" s="182"/>
      <c r="D202" s="182"/>
      <c r="E202" s="182"/>
      <c r="F202" s="182"/>
      <c r="G202" s="182"/>
      <c r="H202" s="182"/>
      <c r="I202" s="182"/>
      <c r="J202" s="182"/>
      <c r="K202" s="182"/>
    </row>
    <row r="203" spans="1:11" x14ac:dyDescent="0.25">
      <c r="A203" s="182"/>
      <c r="B203" s="182"/>
      <c r="C203" s="182"/>
      <c r="D203" s="182"/>
      <c r="E203" s="182"/>
      <c r="F203" s="182"/>
      <c r="G203" s="182"/>
      <c r="H203" s="182"/>
      <c r="I203" s="182"/>
      <c r="J203" s="182"/>
      <c r="K203" s="182"/>
    </row>
    <row r="204" spans="1:11" x14ac:dyDescent="0.25">
      <c r="A204" s="182"/>
      <c r="B204" s="182"/>
      <c r="C204" s="182"/>
      <c r="D204" s="182"/>
      <c r="E204" s="182"/>
      <c r="F204" s="182"/>
      <c r="G204" s="182"/>
      <c r="H204" s="182"/>
      <c r="I204" s="182"/>
      <c r="J204" s="182"/>
      <c r="K204" s="182"/>
    </row>
    <row r="205" spans="1:11" x14ac:dyDescent="0.25">
      <c r="A205" s="182"/>
      <c r="B205" s="182"/>
      <c r="C205" s="182"/>
      <c r="D205" s="182"/>
      <c r="E205" s="182"/>
      <c r="F205" s="182"/>
      <c r="G205" s="182"/>
      <c r="H205" s="182"/>
      <c r="I205" s="182"/>
      <c r="J205" s="182"/>
      <c r="K205" s="182"/>
    </row>
    <row r="206" spans="1:11" x14ac:dyDescent="0.25">
      <c r="A206" s="182"/>
      <c r="B206" s="182"/>
      <c r="C206" s="182"/>
      <c r="D206" s="182"/>
      <c r="E206" s="182"/>
      <c r="F206" s="182"/>
      <c r="G206" s="182"/>
      <c r="H206" s="182"/>
      <c r="I206" s="182"/>
      <c r="J206" s="182"/>
      <c r="K206" s="182"/>
    </row>
    <row r="207" spans="1:11" x14ac:dyDescent="0.25">
      <c r="A207" s="182"/>
      <c r="B207" s="182"/>
      <c r="C207" s="182"/>
      <c r="D207" s="182"/>
      <c r="E207" s="182"/>
      <c r="F207" s="182"/>
      <c r="G207" s="182"/>
      <c r="H207" s="182"/>
      <c r="I207" s="182"/>
      <c r="J207" s="182"/>
      <c r="K207" s="182"/>
    </row>
    <row r="208" spans="1:11" x14ac:dyDescent="0.25">
      <c r="A208" s="182"/>
      <c r="B208" s="182"/>
      <c r="C208" s="182"/>
      <c r="D208" s="182"/>
      <c r="E208" s="182"/>
      <c r="F208" s="182"/>
      <c r="G208" s="182"/>
      <c r="H208" s="182"/>
      <c r="I208" s="182"/>
      <c r="J208" s="182"/>
      <c r="K208" s="182"/>
    </row>
    <row r="209" spans="1:11" x14ac:dyDescent="0.25">
      <c r="A209" s="182"/>
      <c r="B209" s="182"/>
      <c r="C209" s="182"/>
      <c r="D209" s="182"/>
      <c r="E209" s="182"/>
      <c r="F209" s="182"/>
      <c r="G209" s="182"/>
      <c r="H209" s="182"/>
      <c r="I209" s="182"/>
      <c r="J209" s="182"/>
      <c r="K209" s="182"/>
    </row>
    <row r="210" spans="1:11" x14ac:dyDescent="0.25">
      <c r="A210" s="182"/>
      <c r="B210" s="182"/>
      <c r="C210" s="182"/>
      <c r="D210" s="182"/>
      <c r="E210" s="182"/>
      <c r="F210" s="182"/>
      <c r="G210" s="182"/>
      <c r="H210" s="182"/>
      <c r="I210" s="182"/>
      <c r="J210" s="182"/>
      <c r="K210" s="182"/>
    </row>
    <row r="211" spans="1:11" x14ac:dyDescent="0.25">
      <c r="A211" s="182"/>
      <c r="B211" s="182"/>
      <c r="C211" s="182"/>
      <c r="D211" s="182"/>
      <c r="E211" s="182"/>
      <c r="F211" s="182"/>
      <c r="G211" s="182"/>
      <c r="H211" s="182"/>
      <c r="I211" s="182"/>
      <c r="J211" s="182"/>
      <c r="K211" s="182"/>
    </row>
    <row r="212" spans="1:11" x14ac:dyDescent="0.25">
      <c r="A212" s="182"/>
      <c r="B212" s="182"/>
      <c r="C212" s="182"/>
      <c r="D212" s="182"/>
      <c r="E212" s="182"/>
      <c r="F212" s="182"/>
      <c r="G212" s="182"/>
      <c r="H212" s="182"/>
      <c r="I212" s="182"/>
      <c r="J212" s="182"/>
      <c r="K212" s="182"/>
    </row>
    <row r="213" spans="1:11" x14ac:dyDescent="0.25">
      <c r="A213" s="182"/>
      <c r="B213" s="182"/>
      <c r="C213" s="182"/>
      <c r="D213" s="182"/>
      <c r="E213" s="182"/>
      <c r="F213" s="182"/>
      <c r="G213" s="182"/>
      <c r="H213" s="182"/>
      <c r="I213" s="182"/>
      <c r="J213" s="182"/>
      <c r="K213" s="182"/>
    </row>
    <row r="214" spans="1:11" x14ac:dyDescent="0.25">
      <c r="A214" s="182"/>
      <c r="B214" s="182"/>
      <c r="C214" s="182"/>
      <c r="D214" s="182"/>
      <c r="E214" s="182"/>
      <c r="F214" s="182"/>
      <c r="G214" s="182"/>
      <c r="H214" s="182"/>
      <c r="I214" s="182"/>
      <c r="J214" s="182"/>
      <c r="K214" s="182"/>
    </row>
    <row r="215" spans="1:11" x14ac:dyDescent="0.25">
      <c r="A215" s="182"/>
      <c r="B215" s="182"/>
      <c r="C215" s="182"/>
      <c r="D215" s="182"/>
      <c r="E215" s="182"/>
      <c r="F215" s="182"/>
      <c r="G215" s="182"/>
      <c r="H215" s="182"/>
      <c r="I215" s="182"/>
      <c r="J215" s="182"/>
      <c r="K215" s="182"/>
    </row>
    <row r="216" spans="1:11" x14ac:dyDescent="0.25">
      <c r="A216" s="182"/>
      <c r="B216" s="182"/>
      <c r="C216" s="182"/>
      <c r="D216" s="182"/>
      <c r="E216" s="182"/>
      <c r="F216" s="182"/>
      <c r="G216" s="182"/>
      <c r="H216" s="182"/>
      <c r="I216" s="182"/>
      <c r="J216" s="182"/>
      <c r="K216" s="182"/>
    </row>
    <row r="217" spans="1:11" x14ac:dyDescent="0.25">
      <c r="A217" s="182"/>
      <c r="B217" s="182"/>
      <c r="C217" s="182"/>
      <c r="D217" s="182"/>
      <c r="E217" s="182"/>
      <c r="F217" s="182"/>
      <c r="G217" s="182"/>
      <c r="H217" s="182"/>
      <c r="I217" s="182"/>
      <c r="J217" s="182"/>
      <c r="K217" s="182"/>
    </row>
    <row r="218" spans="1:11" x14ac:dyDescent="0.25">
      <c r="A218" s="182"/>
      <c r="B218" s="182"/>
      <c r="C218" s="182"/>
      <c r="D218" s="182"/>
      <c r="E218" s="182"/>
      <c r="F218" s="182"/>
      <c r="G218" s="182"/>
      <c r="H218" s="182"/>
      <c r="I218" s="182"/>
      <c r="J218" s="182"/>
      <c r="K218" s="182"/>
    </row>
    <row r="219" spans="1:11" x14ac:dyDescent="0.25">
      <c r="A219" s="182"/>
      <c r="B219" s="182"/>
      <c r="C219" s="182"/>
      <c r="D219" s="182"/>
      <c r="E219" s="182"/>
      <c r="F219" s="182"/>
      <c r="G219" s="182"/>
      <c r="H219" s="182"/>
      <c r="I219" s="182"/>
      <c r="J219" s="182"/>
      <c r="K219" s="182"/>
    </row>
    <row r="220" spans="1:11" x14ac:dyDescent="0.25">
      <c r="A220" s="182"/>
      <c r="B220" s="182"/>
      <c r="C220" s="182"/>
      <c r="D220" s="182"/>
      <c r="E220" s="182"/>
      <c r="F220" s="182"/>
      <c r="G220" s="182"/>
      <c r="H220" s="182"/>
      <c r="I220" s="182"/>
      <c r="J220" s="182"/>
      <c r="K220" s="182"/>
    </row>
    <row r="221" spans="1:11" x14ac:dyDescent="0.25">
      <c r="A221" s="182"/>
      <c r="B221" s="182"/>
      <c r="C221" s="182"/>
      <c r="D221" s="182"/>
      <c r="E221" s="182"/>
      <c r="F221" s="182"/>
      <c r="G221" s="182"/>
      <c r="H221" s="182"/>
      <c r="I221" s="182"/>
      <c r="J221" s="182"/>
      <c r="K221" s="182"/>
    </row>
    <row r="222" spans="1:11" x14ac:dyDescent="0.25">
      <c r="A222" s="182"/>
      <c r="B222" s="182"/>
      <c r="C222" s="182"/>
      <c r="D222" s="182"/>
      <c r="E222" s="182"/>
      <c r="F222" s="182"/>
      <c r="G222" s="182"/>
      <c r="H222" s="182"/>
      <c r="I222" s="182"/>
      <c r="J222" s="182"/>
      <c r="K222" s="182"/>
    </row>
    <row r="223" spans="1:11" x14ac:dyDescent="0.25">
      <c r="A223" s="182"/>
      <c r="B223" s="182"/>
      <c r="C223" s="182"/>
      <c r="D223" s="182"/>
      <c r="E223" s="182"/>
      <c r="F223" s="182"/>
      <c r="G223" s="182"/>
      <c r="H223" s="182"/>
      <c r="I223" s="182"/>
      <c r="J223" s="182"/>
      <c r="K223" s="182"/>
    </row>
    <row r="224" spans="1:11" x14ac:dyDescent="0.25">
      <c r="A224" s="182"/>
      <c r="B224" s="182"/>
      <c r="C224" s="182"/>
      <c r="D224" s="182"/>
      <c r="E224" s="182"/>
      <c r="F224" s="182"/>
      <c r="G224" s="182"/>
      <c r="H224" s="182"/>
      <c r="I224" s="182"/>
      <c r="J224" s="182"/>
      <c r="K224" s="182"/>
    </row>
    <row r="225" spans="1:11" x14ac:dyDescent="0.25">
      <c r="A225" s="182"/>
      <c r="B225" s="182"/>
      <c r="C225" s="182"/>
      <c r="D225" s="182"/>
      <c r="E225" s="182"/>
      <c r="F225" s="182"/>
      <c r="G225" s="182"/>
      <c r="H225" s="182"/>
      <c r="I225" s="182"/>
      <c r="J225" s="182"/>
      <c r="K225" s="182"/>
    </row>
    <row r="226" spans="1:11" x14ac:dyDescent="0.25">
      <c r="A226" s="182"/>
      <c r="B226" s="182"/>
      <c r="C226" s="182"/>
      <c r="D226" s="182"/>
      <c r="E226" s="182"/>
      <c r="F226" s="182"/>
      <c r="G226" s="182"/>
      <c r="H226" s="182"/>
      <c r="I226" s="182"/>
      <c r="J226" s="182"/>
      <c r="K226" s="182"/>
    </row>
    <row r="227" spans="1:11" x14ac:dyDescent="0.25">
      <c r="A227" s="182"/>
      <c r="B227" s="182"/>
      <c r="C227" s="182"/>
      <c r="D227" s="182"/>
      <c r="E227" s="182"/>
      <c r="F227" s="182"/>
      <c r="G227" s="182"/>
      <c r="H227" s="182"/>
      <c r="I227" s="182"/>
      <c r="J227" s="182"/>
      <c r="K227" s="182"/>
    </row>
    <row r="228" spans="1:11" x14ac:dyDescent="0.25">
      <c r="A228" s="182"/>
      <c r="B228" s="182"/>
      <c r="C228" s="182"/>
      <c r="D228" s="182"/>
      <c r="E228" s="182"/>
      <c r="F228" s="182"/>
      <c r="G228" s="182"/>
      <c r="H228" s="182"/>
      <c r="I228" s="182"/>
      <c r="J228" s="182"/>
      <c r="K228" s="182"/>
    </row>
    <row r="229" spans="1:11" x14ac:dyDescent="0.25">
      <c r="A229" s="182"/>
      <c r="B229" s="182"/>
      <c r="C229" s="182"/>
      <c r="D229" s="182"/>
      <c r="E229" s="182"/>
      <c r="F229" s="182"/>
      <c r="G229" s="182"/>
      <c r="H229" s="182"/>
      <c r="I229" s="182"/>
      <c r="J229" s="182"/>
      <c r="K229" s="182"/>
    </row>
    <row r="230" spans="1:11" x14ac:dyDescent="0.25">
      <c r="A230" s="182"/>
      <c r="B230" s="182"/>
      <c r="C230" s="182"/>
      <c r="D230" s="182"/>
      <c r="E230" s="182"/>
      <c r="F230" s="182"/>
      <c r="G230" s="182"/>
      <c r="H230" s="182"/>
      <c r="I230" s="182"/>
      <c r="J230" s="182"/>
      <c r="K230" s="182"/>
    </row>
    <row r="231" spans="1:11" x14ac:dyDescent="0.25">
      <c r="A231" s="182"/>
      <c r="B231" s="182"/>
      <c r="C231" s="182"/>
      <c r="D231" s="182"/>
      <c r="E231" s="182"/>
      <c r="F231" s="182"/>
      <c r="G231" s="182"/>
      <c r="H231" s="182"/>
      <c r="I231" s="182"/>
      <c r="J231" s="182"/>
      <c r="K231" s="182"/>
    </row>
    <row r="232" spans="1:11" x14ac:dyDescent="0.25">
      <c r="A232" s="182"/>
      <c r="B232" s="182"/>
      <c r="C232" s="182"/>
      <c r="D232" s="182"/>
      <c r="E232" s="182"/>
      <c r="F232" s="182"/>
      <c r="G232" s="182"/>
      <c r="H232" s="182"/>
      <c r="I232" s="182"/>
      <c r="J232" s="182"/>
      <c r="K232" s="182"/>
    </row>
    <row r="233" spans="1:11" x14ac:dyDescent="0.25">
      <c r="A233" s="182"/>
      <c r="B233" s="182"/>
      <c r="C233" s="182"/>
      <c r="D233" s="182"/>
      <c r="E233" s="182"/>
      <c r="F233" s="182"/>
      <c r="G233" s="182"/>
      <c r="H233" s="182"/>
      <c r="I233" s="182"/>
      <c r="J233" s="182"/>
      <c r="K233" s="182"/>
    </row>
    <row r="234" spans="1:11" x14ac:dyDescent="0.25">
      <c r="A234" s="182"/>
      <c r="B234" s="182"/>
      <c r="C234" s="182"/>
      <c r="D234" s="182"/>
      <c r="E234" s="182"/>
      <c r="F234" s="182"/>
      <c r="G234" s="182"/>
      <c r="H234" s="182"/>
      <c r="I234" s="182"/>
      <c r="J234" s="182"/>
      <c r="K234" s="182"/>
    </row>
    <row r="235" spans="1:11" x14ac:dyDescent="0.25">
      <c r="A235" s="182"/>
      <c r="B235" s="182"/>
      <c r="C235" s="182"/>
      <c r="D235" s="182"/>
      <c r="E235" s="182"/>
      <c r="F235" s="182"/>
      <c r="G235" s="182"/>
      <c r="H235" s="182"/>
      <c r="I235" s="182"/>
      <c r="J235" s="182"/>
      <c r="K235" s="182"/>
    </row>
    <row r="236" spans="1:11" x14ac:dyDescent="0.25">
      <c r="A236" s="182"/>
      <c r="B236" s="182"/>
      <c r="C236" s="182"/>
      <c r="D236" s="182"/>
      <c r="E236" s="182"/>
      <c r="F236" s="182"/>
      <c r="G236" s="182"/>
      <c r="H236" s="182"/>
      <c r="I236" s="182"/>
      <c r="J236" s="182"/>
      <c r="K236" s="182"/>
    </row>
    <row r="237" spans="1:11" x14ac:dyDescent="0.25">
      <c r="A237" s="182"/>
      <c r="B237" s="182"/>
      <c r="C237" s="182"/>
      <c r="D237" s="182"/>
      <c r="E237" s="182"/>
      <c r="F237" s="182"/>
      <c r="G237" s="182"/>
      <c r="H237" s="182"/>
      <c r="I237" s="182"/>
      <c r="J237" s="182"/>
      <c r="K237" s="182"/>
    </row>
    <row r="238" spans="1:11" x14ac:dyDescent="0.25">
      <c r="A238" s="182"/>
      <c r="B238" s="182"/>
      <c r="C238" s="182"/>
      <c r="D238" s="182"/>
      <c r="E238" s="182"/>
      <c r="F238" s="182"/>
      <c r="G238" s="182"/>
      <c r="H238" s="182"/>
      <c r="I238" s="182"/>
      <c r="J238" s="182"/>
      <c r="K238" s="182"/>
    </row>
    <row r="239" spans="1:11" x14ac:dyDescent="0.25">
      <c r="A239" s="182"/>
      <c r="B239" s="182"/>
      <c r="C239" s="182"/>
      <c r="D239" s="182"/>
      <c r="E239" s="182"/>
      <c r="F239" s="182"/>
      <c r="G239" s="182"/>
      <c r="H239" s="182"/>
      <c r="I239" s="182"/>
      <c r="J239" s="182"/>
      <c r="K239" s="182"/>
    </row>
    <row r="240" spans="1:11" x14ac:dyDescent="0.25">
      <c r="A240" s="182"/>
      <c r="B240" s="182"/>
      <c r="C240" s="182"/>
      <c r="D240" s="182"/>
      <c r="E240" s="182"/>
      <c r="F240" s="182"/>
      <c r="G240" s="182"/>
      <c r="H240" s="182"/>
      <c r="I240" s="182"/>
      <c r="J240" s="182"/>
      <c r="K240" s="182"/>
    </row>
    <row r="241" spans="1:11" x14ac:dyDescent="0.25">
      <c r="A241" s="182"/>
      <c r="B241" s="182"/>
      <c r="C241" s="182"/>
      <c r="D241" s="182"/>
      <c r="E241" s="182"/>
      <c r="F241" s="182"/>
      <c r="G241" s="182"/>
      <c r="H241" s="182"/>
      <c r="I241" s="182"/>
      <c r="J241" s="182"/>
      <c r="K241" s="182"/>
    </row>
    <row r="242" spans="1:11" x14ac:dyDescent="0.25">
      <c r="A242" s="182"/>
      <c r="B242" s="182"/>
      <c r="C242" s="182"/>
      <c r="D242" s="182"/>
      <c r="E242" s="182"/>
      <c r="F242" s="182"/>
      <c r="G242" s="182"/>
      <c r="H242" s="182"/>
      <c r="I242" s="182"/>
      <c r="J242" s="182"/>
      <c r="K242" s="182"/>
    </row>
    <row r="243" spans="1:11" x14ac:dyDescent="0.25">
      <c r="A243" s="182"/>
      <c r="B243" s="182"/>
      <c r="C243" s="182"/>
      <c r="D243" s="182"/>
      <c r="E243" s="182"/>
      <c r="F243" s="182"/>
      <c r="G243" s="182"/>
      <c r="H243" s="182"/>
      <c r="I243" s="182"/>
      <c r="J243" s="182"/>
      <c r="K243" s="182"/>
    </row>
    <row r="244" spans="1:11" x14ac:dyDescent="0.25">
      <c r="A244" s="182"/>
      <c r="B244" s="182"/>
      <c r="C244" s="182"/>
      <c r="D244" s="182"/>
      <c r="E244" s="182"/>
      <c r="F244" s="182"/>
      <c r="G244" s="182"/>
      <c r="H244" s="182"/>
      <c r="I244" s="182"/>
      <c r="J244" s="182"/>
      <c r="K244" s="182"/>
    </row>
    <row r="245" spans="1:11" x14ac:dyDescent="0.25">
      <c r="A245" s="182"/>
      <c r="B245" s="182"/>
      <c r="C245" s="182"/>
      <c r="D245" s="182"/>
      <c r="E245" s="182"/>
      <c r="F245" s="182"/>
      <c r="G245" s="182"/>
      <c r="H245" s="182"/>
      <c r="I245" s="182"/>
      <c r="J245" s="182"/>
      <c r="K245" s="182"/>
    </row>
    <row r="246" spans="1:11" x14ac:dyDescent="0.25">
      <c r="A246" s="182"/>
      <c r="B246" s="182"/>
      <c r="C246" s="182"/>
      <c r="D246" s="182"/>
      <c r="E246" s="182"/>
      <c r="F246" s="182"/>
      <c r="G246" s="182"/>
      <c r="H246" s="182"/>
      <c r="I246" s="182"/>
      <c r="J246" s="182"/>
      <c r="K246" s="182"/>
    </row>
    <row r="247" spans="1:11" x14ac:dyDescent="0.25">
      <c r="A247" s="182"/>
      <c r="B247" s="182"/>
      <c r="C247" s="182"/>
      <c r="D247" s="182"/>
      <c r="E247" s="182"/>
      <c r="F247" s="182"/>
      <c r="G247" s="182"/>
      <c r="H247" s="182"/>
      <c r="I247" s="182"/>
      <c r="J247" s="182"/>
      <c r="K247" s="182"/>
    </row>
    <row r="248" spans="1:11" x14ac:dyDescent="0.25">
      <c r="A248" s="182"/>
      <c r="B248" s="182"/>
      <c r="C248" s="182"/>
      <c r="D248" s="182"/>
      <c r="E248" s="182"/>
      <c r="F248" s="182"/>
      <c r="G248" s="182"/>
      <c r="H248" s="182"/>
      <c r="I248" s="182"/>
      <c r="J248" s="182"/>
      <c r="K248" s="182"/>
    </row>
    <row r="249" spans="1:11" x14ac:dyDescent="0.25">
      <c r="A249" s="182"/>
      <c r="B249" s="182"/>
      <c r="C249" s="182"/>
      <c r="D249" s="182"/>
      <c r="E249" s="182"/>
      <c r="F249" s="182"/>
      <c r="G249" s="182"/>
      <c r="H249" s="182"/>
      <c r="I249" s="182"/>
      <c r="J249" s="182"/>
      <c r="K249" s="182"/>
    </row>
    <row r="250" spans="1:11" x14ac:dyDescent="0.25">
      <c r="A250" s="182"/>
      <c r="B250" s="182"/>
      <c r="C250" s="182"/>
      <c r="D250" s="182"/>
      <c r="E250" s="182"/>
      <c r="F250" s="182"/>
      <c r="G250" s="182"/>
      <c r="H250" s="182"/>
      <c r="I250" s="182"/>
      <c r="J250" s="182"/>
      <c r="K250" s="182"/>
    </row>
    <row r="251" spans="1:11" x14ac:dyDescent="0.25">
      <c r="A251" s="182"/>
      <c r="B251" s="182"/>
      <c r="C251" s="182"/>
      <c r="D251" s="182"/>
      <c r="E251" s="182"/>
      <c r="F251" s="182"/>
      <c r="G251" s="182"/>
      <c r="H251" s="182"/>
      <c r="I251" s="182"/>
      <c r="J251" s="182"/>
      <c r="K251" s="182"/>
    </row>
    <row r="252" spans="1:11" x14ac:dyDescent="0.25">
      <c r="A252" s="182"/>
      <c r="B252" s="182"/>
      <c r="C252" s="182"/>
      <c r="D252" s="182"/>
      <c r="E252" s="182"/>
      <c r="F252" s="182"/>
      <c r="G252" s="182"/>
      <c r="H252" s="182"/>
      <c r="I252" s="182"/>
      <c r="J252" s="182"/>
      <c r="K252" s="182"/>
    </row>
    <row r="253" spans="1:11" x14ac:dyDescent="0.25">
      <c r="A253" s="182"/>
      <c r="B253" s="182"/>
      <c r="C253" s="182"/>
      <c r="D253" s="182"/>
      <c r="E253" s="182"/>
      <c r="F253" s="182"/>
      <c r="G253" s="182"/>
      <c r="H253" s="182"/>
      <c r="I253" s="182"/>
      <c r="J253" s="182"/>
      <c r="K253" s="182"/>
    </row>
    <row r="254" spans="1:11" x14ac:dyDescent="0.25">
      <c r="A254" s="182"/>
      <c r="B254" s="182"/>
      <c r="C254" s="182"/>
      <c r="D254" s="182"/>
      <c r="E254" s="182"/>
      <c r="F254" s="182"/>
      <c r="G254" s="182"/>
      <c r="H254" s="182"/>
      <c r="I254" s="182"/>
      <c r="J254" s="182"/>
      <c r="K254" s="182"/>
    </row>
    <row r="255" spans="1:11" x14ac:dyDescent="0.25">
      <c r="A255" s="182"/>
      <c r="B255" s="182"/>
      <c r="C255" s="182"/>
      <c r="D255" s="182"/>
      <c r="E255" s="182"/>
      <c r="F255" s="182"/>
      <c r="G255" s="182"/>
      <c r="H255" s="182"/>
      <c r="I255" s="182"/>
      <c r="J255" s="182"/>
      <c r="K255" s="182"/>
    </row>
    <row r="256" spans="1:11" x14ac:dyDescent="0.25">
      <c r="A256" s="182"/>
      <c r="B256" s="182"/>
      <c r="C256" s="182"/>
      <c r="D256" s="182"/>
      <c r="E256" s="182"/>
      <c r="F256" s="182"/>
      <c r="G256" s="182"/>
      <c r="H256" s="182"/>
      <c r="I256" s="182"/>
      <c r="J256" s="182"/>
      <c r="K256" s="182"/>
    </row>
    <row r="257" spans="1:11" x14ac:dyDescent="0.25">
      <c r="A257" s="182"/>
      <c r="B257" s="182"/>
      <c r="C257" s="182"/>
      <c r="D257" s="182"/>
      <c r="E257" s="182"/>
      <c r="F257" s="182"/>
      <c r="G257" s="182"/>
      <c r="H257" s="182"/>
      <c r="I257" s="182"/>
      <c r="J257" s="182"/>
      <c r="K257" s="182"/>
    </row>
    <row r="258" spans="1:11" x14ac:dyDescent="0.25">
      <c r="A258" s="182"/>
      <c r="B258" s="182"/>
      <c r="C258" s="182"/>
      <c r="D258" s="182"/>
      <c r="E258" s="182"/>
      <c r="F258" s="182"/>
      <c r="G258" s="182"/>
      <c r="H258" s="182"/>
      <c r="I258" s="182"/>
      <c r="J258" s="182"/>
      <c r="K258" s="182"/>
    </row>
    <row r="259" spans="1:11" x14ac:dyDescent="0.25">
      <c r="A259" s="182"/>
      <c r="B259" s="182"/>
      <c r="C259" s="182"/>
      <c r="D259" s="182"/>
      <c r="E259" s="182"/>
      <c r="F259" s="182"/>
      <c r="G259" s="182"/>
      <c r="H259" s="182"/>
      <c r="I259" s="182"/>
      <c r="J259" s="182"/>
      <c r="K259" s="182"/>
    </row>
    <row r="260" spans="1:11" x14ac:dyDescent="0.25">
      <c r="A260" s="182"/>
      <c r="B260" s="182"/>
      <c r="C260" s="182"/>
      <c r="D260" s="182"/>
      <c r="E260" s="182"/>
      <c r="F260" s="182"/>
      <c r="G260" s="182"/>
      <c r="H260" s="182"/>
      <c r="I260" s="182"/>
      <c r="J260" s="182"/>
      <c r="K260" s="182"/>
    </row>
    <row r="261" spans="1:11" x14ac:dyDescent="0.25">
      <c r="A261" s="182"/>
      <c r="B261" s="182"/>
      <c r="C261" s="182"/>
      <c r="D261" s="182"/>
      <c r="E261" s="182"/>
      <c r="F261" s="182"/>
      <c r="G261" s="182"/>
      <c r="H261" s="182"/>
      <c r="I261" s="182"/>
      <c r="J261" s="182"/>
      <c r="K261" s="182"/>
    </row>
    <row r="262" spans="1:11" x14ac:dyDescent="0.25">
      <c r="A262" s="182"/>
      <c r="B262" s="182"/>
      <c r="C262" s="182"/>
      <c r="D262" s="182"/>
      <c r="E262" s="182"/>
      <c r="F262" s="182"/>
      <c r="G262" s="182"/>
      <c r="H262" s="182"/>
      <c r="I262" s="182"/>
      <c r="J262" s="182"/>
      <c r="K262" s="182"/>
    </row>
    <row r="263" spans="1:11" x14ac:dyDescent="0.25">
      <c r="A263" s="182"/>
      <c r="B263" s="182"/>
      <c r="C263" s="182"/>
      <c r="D263" s="182"/>
      <c r="E263" s="182"/>
      <c r="F263" s="182"/>
      <c r="G263" s="182"/>
      <c r="H263" s="182"/>
      <c r="I263" s="182"/>
      <c r="J263" s="182"/>
      <c r="K263" s="182"/>
    </row>
    <row r="264" spans="1:11" x14ac:dyDescent="0.25">
      <c r="A264" s="182"/>
      <c r="B264" s="182"/>
      <c r="C264" s="182"/>
      <c r="D264" s="182"/>
      <c r="E264" s="182"/>
      <c r="F264" s="182"/>
      <c r="G264" s="182"/>
      <c r="H264" s="182"/>
      <c r="I264" s="182"/>
      <c r="J264" s="182"/>
      <c r="K264" s="182"/>
    </row>
    <row r="265" spans="1:11" x14ac:dyDescent="0.25">
      <c r="A265" s="182"/>
      <c r="B265" s="182"/>
      <c r="C265" s="182"/>
      <c r="D265" s="182"/>
      <c r="E265" s="182"/>
      <c r="F265" s="182"/>
      <c r="G265" s="182"/>
      <c r="H265" s="182"/>
      <c r="I265" s="182"/>
      <c r="J265" s="182"/>
      <c r="K265" s="182"/>
    </row>
    <row r="266" spans="1:11" x14ac:dyDescent="0.25">
      <c r="A266" s="182"/>
      <c r="B266" s="182"/>
      <c r="C266" s="182"/>
      <c r="D266" s="182"/>
      <c r="E266" s="182"/>
      <c r="F266" s="182"/>
      <c r="G266" s="182"/>
      <c r="H266" s="182"/>
      <c r="I266" s="182"/>
      <c r="J266" s="182"/>
      <c r="K266" s="182"/>
    </row>
    <row r="267" spans="1:11" x14ac:dyDescent="0.25">
      <c r="A267" s="182"/>
      <c r="B267" s="182"/>
      <c r="C267" s="182"/>
      <c r="D267" s="182"/>
      <c r="E267" s="182"/>
      <c r="F267" s="182"/>
      <c r="G267" s="182"/>
      <c r="H267" s="182"/>
      <c r="I267" s="182"/>
      <c r="J267" s="182"/>
      <c r="K267" s="182"/>
    </row>
    <row r="268" spans="1:11" x14ac:dyDescent="0.25">
      <c r="A268" s="182"/>
      <c r="B268" s="182"/>
      <c r="C268" s="182"/>
      <c r="D268" s="182"/>
      <c r="E268" s="182"/>
      <c r="F268" s="182"/>
      <c r="G268" s="182"/>
      <c r="H268" s="182"/>
      <c r="I268" s="182"/>
      <c r="J268" s="182"/>
      <c r="K268" s="182"/>
    </row>
    <row r="269" spans="1:11" x14ac:dyDescent="0.25">
      <c r="A269" s="182"/>
      <c r="B269" s="182"/>
      <c r="C269" s="182"/>
      <c r="D269" s="182"/>
      <c r="E269" s="182"/>
      <c r="F269" s="182"/>
      <c r="G269" s="182"/>
      <c r="H269" s="182"/>
      <c r="I269" s="182"/>
      <c r="J269" s="182"/>
      <c r="K269" s="182"/>
    </row>
    <row r="270" spans="1:11" x14ac:dyDescent="0.25">
      <c r="A270" s="182"/>
      <c r="B270" s="182"/>
      <c r="C270" s="182"/>
      <c r="D270" s="182"/>
      <c r="E270" s="182"/>
      <c r="F270" s="182"/>
      <c r="G270" s="182"/>
      <c r="H270" s="182"/>
      <c r="I270" s="182"/>
      <c r="J270" s="182"/>
      <c r="K270" s="182"/>
    </row>
    <row r="271" spans="1:11" x14ac:dyDescent="0.25">
      <c r="A271" s="182"/>
      <c r="B271" s="182"/>
      <c r="C271" s="182"/>
      <c r="D271" s="182"/>
      <c r="E271" s="182"/>
      <c r="F271" s="182"/>
      <c r="G271" s="182"/>
      <c r="H271" s="182"/>
      <c r="I271" s="182"/>
      <c r="J271" s="182"/>
      <c r="K271" s="182"/>
    </row>
    <row r="272" spans="1:11" x14ac:dyDescent="0.25">
      <c r="A272" s="182"/>
      <c r="B272" s="182"/>
      <c r="C272" s="182"/>
      <c r="D272" s="182"/>
      <c r="E272" s="182"/>
      <c r="F272" s="182"/>
      <c r="G272" s="182"/>
      <c r="H272" s="182"/>
      <c r="I272" s="182"/>
      <c r="J272" s="182"/>
      <c r="K272" s="182"/>
    </row>
    <row r="273" spans="1:11" x14ac:dyDescent="0.25">
      <c r="A273" s="182"/>
      <c r="B273" s="182"/>
      <c r="C273" s="182"/>
      <c r="D273" s="182"/>
      <c r="E273" s="182"/>
      <c r="F273" s="182"/>
      <c r="G273" s="182"/>
      <c r="H273" s="182"/>
      <c r="I273" s="182"/>
      <c r="J273" s="182"/>
      <c r="K273" s="182"/>
    </row>
    <row r="274" spans="1:11" x14ac:dyDescent="0.25">
      <c r="A274" s="182"/>
      <c r="B274" s="182"/>
      <c r="C274" s="182"/>
      <c r="D274" s="182"/>
      <c r="E274" s="182"/>
      <c r="F274" s="182"/>
      <c r="G274" s="182"/>
      <c r="H274" s="182"/>
      <c r="I274" s="182"/>
      <c r="J274" s="182"/>
      <c r="K274" s="182"/>
    </row>
    <row r="275" spans="1:11" x14ac:dyDescent="0.25">
      <c r="A275" s="182"/>
      <c r="B275" s="182"/>
      <c r="C275" s="182"/>
      <c r="D275" s="182"/>
      <c r="E275" s="182"/>
      <c r="F275" s="182"/>
      <c r="G275" s="182"/>
      <c r="H275" s="182"/>
      <c r="I275" s="182"/>
      <c r="J275" s="182"/>
      <c r="K275" s="182"/>
    </row>
    <row r="276" spans="1:11" x14ac:dyDescent="0.25">
      <c r="A276" s="182"/>
      <c r="B276" s="182"/>
      <c r="C276" s="182"/>
      <c r="D276" s="182"/>
      <c r="E276" s="182"/>
      <c r="F276" s="182"/>
      <c r="G276" s="182"/>
      <c r="H276" s="182"/>
      <c r="I276" s="182"/>
      <c r="J276" s="182"/>
      <c r="K276" s="182"/>
    </row>
    <row r="277" spans="1:11" x14ac:dyDescent="0.25">
      <c r="A277" s="182"/>
      <c r="B277" s="182"/>
      <c r="C277" s="182"/>
      <c r="D277" s="182"/>
      <c r="E277" s="182"/>
      <c r="F277" s="182"/>
      <c r="G277" s="182"/>
      <c r="H277" s="182"/>
      <c r="I277" s="182"/>
      <c r="J277" s="182"/>
      <c r="K277" s="182"/>
    </row>
    <row r="278" spans="1:11" x14ac:dyDescent="0.25">
      <c r="A278" s="182"/>
      <c r="B278" s="182"/>
      <c r="C278" s="182"/>
      <c r="D278" s="182"/>
      <c r="E278" s="182"/>
      <c r="F278" s="182"/>
      <c r="G278" s="182"/>
      <c r="H278" s="182"/>
      <c r="I278" s="182"/>
      <c r="J278" s="182"/>
      <c r="K278" s="182"/>
    </row>
    <row r="279" spans="1:11" x14ac:dyDescent="0.25">
      <c r="A279" s="182"/>
      <c r="B279" s="182"/>
      <c r="C279" s="182"/>
      <c r="D279" s="182"/>
      <c r="E279" s="182"/>
      <c r="F279" s="182"/>
      <c r="G279" s="182"/>
      <c r="H279" s="182"/>
      <c r="I279" s="182"/>
      <c r="J279" s="182"/>
      <c r="K279" s="182"/>
    </row>
    <row r="280" spans="1:11" x14ac:dyDescent="0.25">
      <c r="A280" s="182"/>
      <c r="B280" s="182"/>
      <c r="C280" s="182"/>
      <c r="D280" s="182"/>
      <c r="E280" s="182"/>
      <c r="F280" s="182"/>
      <c r="G280" s="182"/>
      <c r="H280" s="182"/>
      <c r="I280" s="182"/>
      <c r="J280" s="182"/>
      <c r="K280" s="182"/>
    </row>
    <row r="281" spans="1:11" x14ac:dyDescent="0.25">
      <c r="A281" s="182"/>
      <c r="B281" s="182"/>
      <c r="C281" s="182"/>
      <c r="D281" s="182"/>
      <c r="E281" s="182"/>
      <c r="F281" s="182"/>
      <c r="G281" s="182"/>
      <c r="H281" s="182"/>
      <c r="I281" s="182"/>
      <c r="J281" s="182"/>
      <c r="K281" s="182"/>
    </row>
    <row r="282" spans="1:11" x14ac:dyDescent="0.25">
      <c r="A282" s="182"/>
      <c r="B282" s="182"/>
      <c r="C282" s="182"/>
      <c r="D282" s="182"/>
      <c r="E282" s="182"/>
      <c r="F282" s="182"/>
      <c r="G282" s="182"/>
      <c r="H282" s="182"/>
      <c r="I282" s="182"/>
      <c r="J282" s="182"/>
      <c r="K282" s="182"/>
    </row>
    <row r="283" spans="1:11" x14ac:dyDescent="0.25">
      <c r="A283" s="182"/>
      <c r="B283" s="182"/>
      <c r="C283" s="182"/>
      <c r="D283" s="182"/>
      <c r="E283" s="182"/>
      <c r="F283" s="182"/>
      <c r="G283" s="182"/>
      <c r="H283" s="182"/>
      <c r="I283" s="182"/>
      <c r="J283" s="182"/>
      <c r="K283" s="182"/>
    </row>
    <row r="284" spans="1:11" x14ac:dyDescent="0.25">
      <c r="A284" s="182"/>
      <c r="B284" s="182"/>
      <c r="C284" s="182"/>
      <c r="D284" s="182"/>
      <c r="E284" s="182"/>
      <c r="F284" s="182"/>
      <c r="G284" s="182"/>
      <c r="H284" s="182"/>
      <c r="I284" s="182"/>
      <c r="J284" s="182"/>
      <c r="K284" s="182"/>
    </row>
    <row r="285" spans="1:11" x14ac:dyDescent="0.25">
      <c r="A285" s="182"/>
      <c r="B285" s="182"/>
      <c r="C285" s="182"/>
      <c r="D285" s="182"/>
      <c r="E285" s="182"/>
      <c r="F285" s="182"/>
      <c r="G285" s="182"/>
      <c r="H285" s="182"/>
      <c r="I285" s="182"/>
      <c r="J285" s="182"/>
      <c r="K285" s="182"/>
    </row>
    <row r="286" spans="1:11" x14ac:dyDescent="0.25">
      <c r="A286" s="182"/>
      <c r="B286" s="182"/>
      <c r="C286" s="182"/>
      <c r="D286" s="182"/>
      <c r="E286" s="182"/>
      <c r="F286" s="182"/>
      <c r="G286" s="182"/>
      <c r="H286" s="182"/>
      <c r="I286" s="182"/>
      <c r="J286" s="182"/>
      <c r="K286" s="182"/>
    </row>
    <row r="287" spans="1:11" x14ac:dyDescent="0.25">
      <c r="A287" s="182"/>
      <c r="B287" s="182"/>
      <c r="C287" s="182"/>
      <c r="D287" s="182"/>
      <c r="E287" s="182"/>
      <c r="F287" s="182"/>
      <c r="G287" s="182"/>
      <c r="H287" s="182"/>
      <c r="I287" s="182"/>
      <c r="J287" s="182"/>
      <c r="K287" s="182"/>
    </row>
    <row r="288" spans="1:11" x14ac:dyDescent="0.25">
      <c r="A288" s="182"/>
      <c r="B288" s="182"/>
      <c r="C288" s="182"/>
      <c r="D288" s="182"/>
      <c r="E288" s="182"/>
      <c r="F288" s="182"/>
      <c r="G288" s="182"/>
      <c r="H288" s="182"/>
      <c r="I288" s="182"/>
      <c r="J288" s="182"/>
      <c r="K288" s="182"/>
    </row>
    <row r="289" spans="1:11" x14ac:dyDescent="0.25">
      <c r="A289" s="182"/>
      <c r="B289" s="182"/>
      <c r="C289" s="182"/>
      <c r="D289" s="182"/>
      <c r="E289" s="182"/>
      <c r="F289" s="182"/>
      <c r="G289" s="182"/>
      <c r="H289" s="182"/>
      <c r="I289" s="182"/>
      <c r="J289" s="182"/>
      <c r="K289" s="182"/>
    </row>
    <row r="290" spans="1:11" x14ac:dyDescent="0.25">
      <c r="A290" s="182"/>
      <c r="B290" s="182"/>
      <c r="C290" s="182"/>
      <c r="D290" s="182"/>
      <c r="E290" s="182"/>
      <c r="F290" s="182"/>
      <c r="G290" s="182"/>
      <c r="H290" s="182"/>
      <c r="I290" s="182"/>
      <c r="J290" s="182"/>
      <c r="K290" s="182"/>
    </row>
    <row r="291" spans="1:11" x14ac:dyDescent="0.25">
      <c r="A291" s="182"/>
      <c r="B291" s="182"/>
      <c r="C291" s="182"/>
      <c r="D291" s="182"/>
      <c r="E291" s="182"/>
      <c r="F291" s="182"/>
      <c r="G291" s="182"/>
      <c r="H291" s="182"/>
      <c r="I291" s="182"/>
      <c r="J291" s="182"/>
      <c r="K291" s="182"/>
    </row>
    <row r="292" spans="1:11" x14ac:dyDescent="0.25">
      <c r="A292" s="182"/>
      <c r="B292" s="182"/>
      <c r="C292" s="182"/>
      <c r="D292" s="182"/>
      <c r="E292" s="182"/>
      <c r="F292" s="182"/>
      <c r="G292" s="182"/>
      <c r="H292" s="182"/>
      <c r="I292" s="182"/>
      <c r="J292" s="182"/>
      <c r="K292" s="182"/>
    </row>
    <row r="293" spans="1:11" x14ac:dyDescent="0.25">
      <c r="A293" s="182"/>
      <c r="B293" s="182"/>
      <c r="C293" s="182"/>
      <c r="D293" s="182"/>
      <c r="E293" s="182"/>
      <c r="F293" s="182"/>
      <c r="G293" s="182"/>
      <c r="H293" s="182"/>
      <c r="I293" s="182"/>
      <c r="J293" s="182"/>
      <c r="K293" s="182"/>
    </row>
    <row r="294" spans="1:11" x14ac:dyDescent="0.25">
      <c r="A294" s="182"/>
      <c r="B294" s="182"/>
      <c r="C294" s="182"/>
      <c r="D294" s="182"/>
      <c r="E294" s="182"/>
      <c r="F294" s="182"/>
      <c r="G294" s="182"/>
      <c r="H294" s="182"/>
      <c r="I294" s="182"/>
      <c r="J294" s="182"/>
      <c r="K294" s="182"/>
    </row>
    <row r="295" spans="1:11" x14ac:dyDescent="0.25">
      <c r="A295" s="182"/>
      <c r="B295" s="182"/>
      <c r="C295" s="182"/>
      <c r="D295" s="182"/>
      <c r="E295" s="182"/>
      <c r="F295" s="182"/>
      <c r="G295" s="182"/>
      <c r="H295" s="182"/>
      <c r="I295" s="182"/>
      <c r="J295" s="182"/>
      <c r="K295" s="182"/>
    </row>
    <row r="296" spans="1:11" x14ac:dyDescent="0.25">
      <c r="A296" s="182"/>
      <c r="B296" s="182"/>
      <c r="C296" s="182"/>
      <c r="D296" s="182"/>
      <c r="E296" s="182"/>
      <c r="F296" s="182"/>
      <c r="G296" s="182"/>
      <c r="H296" s="182"/>
      <c r="I296" s="182"/>
      <c r="J296" s="182"/>
      <c r="K296" s="182"/>
    </row>
    <row r="297" spans="1:11" x14ac:dyDescent="0.25">
      <c r="A297" s="182"/>
      <c r="B297" s="182"/>
      <c r="C297" s="182"/>
      <c r="D297" s="182"/>
      <c r="E297" s="182"/>
      <c r="F297" s="182"/>
      <c r="G297" s="182"/>
      <c r="H297" s="182"/>
      <c r="I297" s="182"/>
      <c r="J297" s="182"/>
      <c r="K297" s="182"/>
    </row>
    <row r="298" spans="1:11" x14ac:dyDescent="0.25">
      <c r="A298" s="182"/>
      <c r="B298" s="182"/>
      <c r="C298" s="182"/>
      <c r="D298" s="182"/>
      <c r="E298" s="182"/>
      <c r="F298" s="182"/>
      <c r="G298" s="182"/>
      <c r="H298" s="182"/>
      <c r="I298" s="182"/>
      <c r="J298" s="182"/>
      <c r="K298" s="182"/>
    </row>
    <row r="299" spans="1:11" x14ac:dyDescent="0.25">
      <c r="A299" s="182"/>
      <c r="B299" s="182"/>
      <c r="C299" s="182"/>
      <c r="D299" s="182"/>
      <c r="E299" s="182"/>
      <c r="F299" s="182"/>
      <c r="G299" s="182"/>
      <c r="H299" s="182"/>
      <c r="I299" s="182"/>
      <c r="J299" s="182"/>
      <c r="K299" s="182"/>
    </row>
    <row r="300" spans="1:11" x14ac:dyDescent="0.25">
      <c r="A300" s="182"/>
      <c r="B300" s="182"/>
      <c r="C300" s="182"/>
      <c r="D300" s="182"/>
      <c r="E300" s="182"/>
      <c r="F300" s="182"/>
      <c r="G300" s="182"/>
      <c r="H300" s="182"/>
      <c r="I300" s="182"/>
      <c r="J300" s="182"/>
      <c r="K300" s="182"/>
    </row>
    <row r="301" spans="1:11" x14ac:dyDescent="0.25">
      <c r="A301" s="182"/>
      <c r="B301" s="182"/>
      <c r="C301" s="182"/>
      <c r="D301" s="182"/>
      <c r="E301" s="182"/>
      <c r="F301" s="182"/>
      <c r="G301" s="182"/>
      <c r="H301" s="182"/>
      <c r="I301" s="182"/>
      <c r="J301" s="182"/>
      <c r="K301" s="182"/>
    </row>
    <row r="302" spans="1:11" x14ac:dyDescent="0.25">
      <c r="A302" s="182"/>
      <c r="B302" s="182"/>
      <c r="C302" s="182"/>
      <c r="D302" s="182"/>
      <c r="E302" s="182"/>
      <c r="F302" s="182"/>
      <c r="G302" s="182"/>
      <c r="H302" s="182"/>
      <c r="I302" s="182"/>
      <c r="J302" s="182"/>
      <c r="K302" s="182"/>
    </row>
    <row r="303" spans="1:11" x14ac:dyDescent="0.25">
      <c r="A303" s="182"/>
      <c r="B303" s="182"/>
      <c r="C303" s="182"/>
      <c r="D303" s="182"/>
      <c r="E303" s="182"/>
      <c r="F303" s="182"/>
      <c r="G303" s="182"/>
      <c r="H303" s="182"/>
      <c r="I303" s="182"/>
      <c r="J303" s="182"/>
      <c r="K303" s="182"/>
    </row>
    <row r="304" spans="1:11" x14ac:dyDescent="0.25">
      <c r="A304" s="182"/>
      <c r="B304" s="182"/>
      <c r="C304" s="182"/>
      <c r="D304" s="182"/>
      <c r="E304" s="182"/>
      <c r="F304" s="182"/>
      <c r="G304" s="182"/>
      <c r="H304" s="182"/>
      <c r="I304" s="182"/>
      <c r="J304" s="182"/>
      <c r="K304" s="182"/>
    </row>
    <row r="305" spans="1:11" x14ac:dyDescent="0.25">
      <c r="A305" s="182"/>
      <c r="B305" s="182"/>
      <c r="C305" s="182"/>
      <c r="D305" s="182"/>
      <c r="E305" s="182"/>
      <c r="F305" s="182"/>
      <c r="G305" s="182"/>
      <c r="H305" s="182"/>
      <c r="I305" s="182"/>
      <c r="J305" s="182"/>
      <c r="K305" s="182"/>
    </row>
    <row r="306" spans="1:11" x14ac:dyDescent="0.25">
      <c r="A306" s="182"/>
      <c r="B306" s="182"/>
      <c r="C306" s="182"/>
      <c r="D306" s="182"/>
      <c r="E306" s="182"/>
      <c r="F306" s="182"/>
      <c r="G306" s="182"/>
      <c r="H306" s="182"/>
      <c r="I306" s="182"/>
      <c r="J306" s="182"/>
      <c r="K306" s="182"/>
    </row>
    <row r="307" spans="1:11" x14ac:dyDescent="0.25">
      <c r="A307" s="182"/>
      <c r="B307" s="182"/>
      <c r="C307" s="182"/>
      <c r="D307" s="182"/>
      <c r="E307" s="182"/>
      <c r="F307" s="182"/>
      <c r="G307" s="182"/>
      <c r="H307" s="182"/>
      <c r="I307" s="182"/>
      <c r="J307" s="182"/>
      <c r="K307" s="182"/>
    </row>
    <row r="308" spans="1:11" x14ac:dyDescent="0.25">
      <c r="A308" s="182"/>
      <c r="B308" s="182"/>
      <c r="C308" s="182"/>
      <c r="D308" s="182"/>
      <c r="E308" s="182"/>
      <c r="F308" s="182"/>
      <c r="G308" s="182"/>
      <c r="H308" s="182"/>
      <c r="I308" s="182"/>
      <c r="J308" s="182"/>
      <c r="K308" s="182"/>
    </row>
    <row r="309" spans="1:11" x14ac:dyDescent="0.25">
      <c r="A309" s="182"/>
      <c r="B309" s="182"/>
      <c r="C309" s="182"/>
      <c r="D309" s="182"/>
      <c r="E309" s="182"/>
      <c r="F309" s="182"/>
      <c r="G309" s="182"/>
      <c r="H309" s="182"/>
      <c r="I309" s="182"/>
      <c r="J309" s="182"/>
      <c r="K309" s="182"/>
    </row>
    <row r="310" spans="1:11" x14ac:dyDescent="0.25">
      <c r="A310" s="182"/>
      <c r="B310" s="182"/>
      <c r="C310" s="182"/>
      <c r="D310" s="182"/>
      <c r="E310" s="182"/>
      <c r="F310" s="182"/>
      <c r="G310" s="182"/>
      <c r="H310" s="182"/>
      <c r="I310" s="182"/>
      <c r="J310" s="182"/>
      <c r="K310" s="182"/>
    </row>
    <row r="311" spans="1:11" x14ac:dyDescent="0.25">
      <c r="A311" s="182"/>
      <c r="B311" s="182"/>
      <c r="C311" s="182"/>
      <c r="D311" s="182"/>
      <c r="E311" s="182"/>
      <c r="F311" s="182"/>
      <c r="G311" s="182"/>
      <c r="H311" s="182"/>
      <c r="I311" s="182"/>
      <c r="J311" s="182"/>
      <c r="K311" s="182"/>
    </row>
    <row r="312" spans="1:11" x14ac:dyDescent="0.25">
      <c r="A312" s="182"/>
      <c r="B312" s="182"/>
      <c r="C312" s="182"/>
      <c r="D312" s="182"/>
      <c r="E312" s="182"/>
      <c r="F312" s="182"/>
      <c r="G312" s="182"/>
      <c r="H312" s="182"/>
      <c r="I312" s="182"/>
      <c r="J312" s="182"/>
      <c r="K312" s="182"/>
    </row>
    <row r="313" spans="1:11" x14ac:dyDescent="0.25">
      <c r="A313" s="182"/>
      <c r="B313" s="182"/>
      <c r="C313" s="182"/>
      <c r="D313" s="182"/>
      <c r="E313" s="182"/>
      <c r="F313" s="182"/>
      <c r="G313" s="182"/>
      <c r="H313" s="182"/>
      <c r="I313" s="182"/>
      <c r="J313" s="182"/>
      <c r="K313" s="182"/>
    </row>
    <row r="314" spans="1:11" x14ac:dyDescent="0.25">
      <c r="A314" s="182"/>
      <c r="B314" s="182"/>
      <c r="C314" s="182"/>
      <c r="D314" s="182"/>
      <c r="E314" s="182"/>
      <c r="F314" s="182"/>
      <c r="G314" s="182"/>
      <c r="H314" s="182"/>
      <c r="I314" s="182"/>
      <c r="J314" s="182"/>
      <c r="K314" s="182"/>
    </row>
    <row r="315" spans="1:11" x14ac:dyDescent="0.25">
      <c r="A315" s="182"/>
      <c r="B315" s="182"/>
      <c r="C315" s="182"/>
      <c r="D315" s="182"/>
      <c r="E315" s="182"/>
      <c r="F315" s="182"/>
      <c r="G315" s="182"/>
      <c r="H315" s="182"/>
      <c r="I315" s="182"/>
      <c r="J315" s="182"/>
      <c r="K315" s="182"/>
    </row>
    <row r="316" spans="1:11" x14ac:dyDescent="0.25">
      <c r="A316" s="182"/>
      <c r="B316" s="182"/>
      <c r="C316" s="182"/>
      <c r="D316" s="182"/>
      <c r="E316" s="182"/>
      <c r="F316" s="182"/>
      <c r="G316" s="182"/>
      <c r="H316" s="182"/>
      <c r="I316" s="182"/>
      <c r="J316" s="182"/>
      <c r="K316" s="182"/>
    </row>
    <row r="317" spans="1:11" x14ac:dyDescent="0.25">
      <c r="A317" s="182"/>
      <c r="B317" s="182"/>
      <c r="C317" s="182"/>
      <c r="D317" s="182"/>
      <c r="E317" s="182"/>
      <c r="F317" s="182"/>
      <c r="G317" s="182"/>
      <c r="H317" s="182"/>
      <c r="I317" s="182"/>
      <c r="J317" s="182"/>
      <c r="K317" s="182"/>
    </row>
    <row r="318" spans="1:11" x14ac:dyDescent="0.25">
      <c r="A318" s="182"/>
      <c r="B318" s="182"/>
      <c r="C318" s="182"/>
      <c r="D318" s="182"/>
      <c r="E318" s="182"/>
      <c r="F318" s="182"/>
      <c r="G318" s="182"/>
      <c r="H318" s="182"/>
      <c r="I318" s="182"/>
      <c r="J318" s="182"/>
      <c r="K318" s="182"/>
    </row>
    <row r="319" spans="1:11" x14ac:dyDescent="0.25">
      <c r="A319" s="182"/>
      <c r="B319" s="182"/>
      <c r="C319" s="182"/>
      <c r="D319" s="182"/>
      <c r="E319" s="182"/>
      <c r="F319" s="182"/>
      <c r="G319" s="182"/>
      <c r="H319" s="182"/>
      <c r="I319" s="182"/>
      <c r="J319" s="182"/>
      <c r="K319" s="182"/>
    </row>
    <row r="320" spans="1:11" x14ac:dyDescent="0.25">
      <c r="A320" s="182"/>
      <c r="B320" s="182"/>
      <c r="C320" s="182"/>
      <c r="D320" s="182"/>
      <c r="E320" s="182"/>
      <c r="F320" s="182"/>
      <c r="G320" s="182"/>
      <c r="H320" s="182"/>
      <c r="I320" s="182"/>
      <c r="J320" s="182"/>
      <c r="K320" s="182"/>
    </row>
    <row r="321" spans="1:11" x14ac:dyDescent="0.25">
      <c r="A321" s="182"/>
      <c r="B321" s="182"/>
      <c r="C321" s="182"/>
      <c r="D321" s="182"/>
      <c r="E321" s="182"/>
      <c r="F321" s="182"/>
      <c r="G321" s="182"/>
      <c r="H321" s="182"/>
      <c r="I321" s="182"/>
      <c r="J321" s="182"/>
      <c r="K321" s="182"/>
    </row>
    <row r="322" spans="1:11" x14ac:dyDescent="0.25">
      <c r="A322" s="182"/>
      <c r="B322" s="182"/>
      <c r="C322" s="182"/>
      <c r="D322" s="182"/>
      <c r="E322" s="182"/>
      <c r="F322" s="182"/>
      <c r="G322" s="182"/>
      <c r="H322" s="182"/>
      <c r="I322" s="182"/>
      <c r="J322" s="182"/>
      <c r="K322" s="182"/>
    </row>
    <row r="323" spans="1:11" x14ac:dyDescent="0.25">
      <c r="A323" s="182"/>
      <c r="B323" s="182"/>
      <c r="C323" s="182"/>
      <c r="D323" s="182"/>
      <c r="E323" s="182"/>
      <c r="F323" s="182"/>
      <c r="G323" s="182"/>
      <c r="H323" s="182"/>
      <c r="I323" s="182"/>
      <c r="J323" s="182"/>
      <c r="K323" s="182"/>
    </row>
    <row r="324" spans="1:11" x14ac:dyDescent="0.25">
      <c r="A324" s="182"/>
      <c r="B324" s="182"/>
      <c r="C324" s="182"/>
      <c r="D324" s="182"/>
      <c r="E324" s="182"/>
      <c r="F324" s="182"/>
      <c r="G324" s="182"/>
      <c r="H324" s="182"/>
      <c r="I324" s="182"/>
      <c r="J324" s="182"/>
      <c r="K324" s="182"/>
    </row>
    <row r="325" spans="1:11" x14ac:dyDescent="0.25">
      <c r="A325" s="182"/>
      <c r="B325" s="182"/>
      <c r="C325" s="182"/>
      <c r="D325" s="182"/>
      <c r="E325" s="182"/>
      <c r="F325" s="182"/>
      <c r="G325" s="182"/>
      <c r="H325" s="182"/>
      <c r="I325" s="182"/>
      <c r="J325" s="182"/>
      <c r="K325" s="182"/>
    </row>
    <row r="326" spans="1:11" x14ac:dyDescent="0.25">
      <c r="A326" s="182"/>
      <c r="B326" s="182"/>
      <c r="C326" s="182"/>
      <c r="D326" s="182"/>
      <c r="E326" s="182"/>
      <c r="F326" s="182"/>
      <c r="G326" s="182"/>
      <c r="H326" s="182"/>
      <c r="I326" s="182"/>
      <c r="J326" s="182"/>
      <c r="K326" s="182"/>
    </row>
    <row r="327" spans="1:11" x14ac:dyDescent="0.25">
      <c r="A327" s="182"/>
      <c r="B327" s="182"/>
      <c r="C327" s="182"/>
      <c r="D327" s="182"/>
      <c r="E327" s="182"/>
      <c r="F327" s="182"/>
      <c r="G327" s="182"/>
      <c r="H327" s="182"/>
      <c r="I327" s="182"/>
      <c r="J327" s="182"/>
      <c r="K327" s="182"/>
    </row>
    <row r="328" spans="1:11" x14ac:dyDescent="0.25">
      <c r="A328" s="182"/>
      <c r="B328" s="182"/>
      <c r="C328" s="182"/>
      <c r="D328" s="182"/>
      <c r="E328" s="182"/>
      <c r="F328" s="182"/>
      <c r="G328" s="182"/>
      <c r="H328" s="182"/>
      <c r="I328" s="182"/>
      <c r="J328" s="182"/>
      <c r="K328" s="182"/>
    </row>
    <row r="329" spans="1:11" x14ac:dyDescent="0.25">
      <c r="A329" s="182"/>
      <c r="B329" s="182"/>
      <c r="C329" s="182"/>
      <c r="D329" s="182"/>
      <c r="E329" s="182"/>
      <c r="F329" s="182"/>
      <c r="G329" s="182"/>
      <c r="H329" s="182"/>
      <c r="I329" s="182"/>
      <c r="J329" s="182"/>
      <c r="K329" s="182"/>
    </row>
    <row r="330" spans="1:11" x14ac:dyDescent="0.25">
      <c r="A330" s="182"/>
      <c r="B330" s="182"/>
      <c r="C330" s="182"/>
      <c r="D330" s="182"/>
      <c r="E330" s="182"/>
      <c r="F330" s="182"/>
      <c r="G330" s="182"/>
      <c r="H330" s="182"/>
      <c r="I330" s="182"/>
      <c r="J330" s="182"/>
      <c r="K330" s="182"/>
    </row>
    <row r="331" spans="1:11" x14ac:dyDescent="0.25">
      <c r="A331" s="182"/>
      <c r="B331" s="182"/>
      <c r="C331" s="182"/>
      <c r="D331" s="182"/>
      <c r="E331" s="182"/>
      <c r="F331" s="182"/>
      <c r="G331" s="182"/>
      <c r="H331" s="182"/>
      <c r="I331" s="182"/>
      <c r="J331" s="182"/>
      <c r="K331" s="182"/>
    </row>
    <row r="332" spans="1:11" x14ac:dyDescent="0.25">
      <c r="A332" s="182"/>
      <c r="B332" s="182"/>
      <c r="C332" s="182"/>
      <c r="D332" s="182"/>
      <c r="E332" s="182"/>
      <c r="F332" s="182"/>
      <c r="G332" s="182"/>
      <c r="H332" s="182"/>
      <c r="I332" s="182"/>
      <c r="J332" s="182"/>
      <c r="K332" s="182"/>
    </row>
    <row r="333" spans="1:11" x14ac:dyDescent="0.25">
      <c r="A333" s="182"/>
      <c r="B333" s="182"/>
      <c r="C333" s="182"/>
      <c r="D333" s="182"/>
      <c r="E333" s="182"/>
      <c r="F333" s="182"/>
      <c r="G333" s="182"/>
      <c r="H333" s="182"/>
      <c r="I333" s="182"/>
      <c r="J333" s="182"/>
      <c r="K333" s="182"/>
    </row>
    <row r="334" spans="1:11" x14ac:dyDescent="0.25">
      <c r="A334" s="182"/>
      <c r="B334" s="182"/>
      <c r="C334" s="182"/>
      <c r="D334" s="182"/>
      <c r="E334" s="182"/>
      <c r="F334" s="182"/>
      <c r="G334" s="182"/>
      <c r="H334" s="182"/>
      <c r="I334" s="182"/>
      <c r="J334" s="182"/>
      <c r="K334" s="182"/>
    </row>
    <row r="335" spans="1:11" x14ac:dyDescent="0.25">
      <c r="A335" s="182"/>
      <c r="B335" s="182"/>
      <c r="C335" s="182"/>
      <c r="D335" s="182"/>
      <c r="E335" s="182"/>
      <c r="F335" s="182"/>
      <c r="G335" s="182"/>
      <c r="H335" s="182"/>
      <c r="I335" s="182"/>
      <c r="J335" s="182"/>
      <c r="K335" s="182"/>
    </row>
    <row r="336" spans="1:11" x14ac:dyDescent="0.25">
      <c r="A336" s="182"/>
      <c r="B336" s="182"/>
      <c r="C336" s="182"/>
      <c r="D336" s="182"/>
      <c r="E336" s="182"/>
      <c r="F336" s="182"/>
      <c r="G336" s="182"/>
      <c r="H336" s="182"/>
      <c r="I336" s="182"/>
      <c r="J336" s="182"/>
      <c r="K336" s="182"/>
    </row>
    <row r="337" spans="1:11" x14ac:dyDescent="0.25">
      <c r="A337" s="182"/>
      <c r="B337" s="182"/>
      <c r="C337" s="182"/>
      <c r="D337" s="182"/>
      <c r="E337" s="182"/>
      <c r="F337" s="182"/>
      <c r="G337" s="182"/>
      <c r="H337" s="182"/>
      <c r="I337" s="182"/>
      <c r="J337" s="182"/>
      <c r="K337" s="182"/>
    </row>
    <row r="338" spans="1:11" x14ac:dyDescent="0.25">
      <c r="A338" s="182"/>
      <c r="B338" s="182"/>
      <c r="C338" s="182"/>
      <c r="D338" s="182"/>
      <c r="E338" s="182"/>
      <c r="F338" s="182"/>
      <c r="G338" s="182"/>
      <c r="H338" s="182"/>
      <c r="I338" s="182"/>
      <c r="J338" s="182"/>
      <c r="K338" s="182"/>
    </row>
    <row r="339" spans="1:11" x14ac:dyDescent="0.25">
      <c r="A339" s="182"/>
      <c r="B339" s="182"/>
      <c r="C339" s="182"/>
      <c r="D339" s="182"/>
      <c r="E339" s="182"/>
      <c r="F339" s="182"/>
      <c r="G339" s="182"/>
      <c r="H339" s="182"/>
      <c r="I339" s="182"/>
      <c r="J339" s="182"/>
      <c r="K339" s="182"/>
    </row>
    <row r="340" spans="1:11" x14ac:dyDescent="0.25">
      <c r="A340" s="182"/>
      <c r="B340" s="182"/>
      <c r="C340" s="182"/>
      <c r="D340" s="182"/>
      <c r="E340" s="182"/>
      <c r="F340" s="182"/>
      <c r="G340" s="182"/>
      <c r="H340" s="182"/>
      <c r="I340" s="182"/>
      <c r="J340" s="182"/>
      <c r="K340" s="182"/>
    </row>
    <row r="341" spans="1:11" x14ac:dyDescent="0.25">
      <c r="A341" s="182"/>
      <c r="B341" s="182"/>
      <c r="C341" s="182"/>
      <c r="D341" s="182"/>
      <c r="E341" s="182"/>
      <c r="F341" s="182"/>
      <c r="G341" s="182"/>
      <c r="H341" s="182"/>
      <c r="I341" s="182"/>
      <c r="J341" s="182"/>
      <c r="K341" s="182"/>
    </row>
    <row r="342" spans="1:11" x14ac:dyDescent="0.25">
      <c r="A342" s="182"/>
      <c r="B342" s="182"/>
      <c r="C342" s="182"/>
      <c r="D342" s="182"/>
      <c r="E342" s="182"/>
      <c r="F342" s="182"/>
      <c r="G342" s="182"/>
      <c r="H342" s="182"/>
      <c r="I342" s="182"/>
      <c r="J342" s="182"/>
      <c r="K342" s="182"/>
    </row>
    <row r="343" spans="1:11" x14ac:dyDescent="0.25">
      <c r="A343" s="182"/>
      <c r="B343" s="182"/>
      <c r="C343" s="182"/>
      <c r="D343" s="182"/>
      <c r="E343" s="182"/>
      <c r="F343" s="182"/>
      <c r="G343" s="182"/>
      <c r="H343" s="182"/>
      <c r="I343" s="182"/>
      <c r="J343" s="182"/>
      <c r="K343" s="182"/>
    </row>
    <row r="344" spans="1:11" x14ac:dyDescent="0.25">
      <c r="A344" s="182"/>
      <c r="B344" s="182"/>
      <c r="C344" s="182"/>
      <c r="D344" s="182"/>
      <c r="E344" s="182"/>
      <c r="F344" s="182"/>
      <c r="G344" s="182"/>
      <c r="H344" s="182"/>
      <c r="I344" s="182"/>
      <c r="J344" s="182"/>
      <c r="K344" s="182"/>
    </row>
    <row r="345" spans="1:11" x14ac:dyDescent="0.25">
      <c r="A345" s="182"/>
      <c r="B345" s="182"/>
      <c r="C345" s="182"/>
      <c r="D345" s="182"/>
      <c r="E345" s="182"/>
      <c r="F345" s="182"/>
      <c r="G345" s="182"/>
      <c r="H345" s="182"/>
      <c r="I345" s="182"/>
      <c r="J345" s="182"/>
      <c r="K345" s="182"/>
    </row>
    <row r="346" spans="1:11" x14ac:dyDescent="0.25">
      <c r="A346" s="182"/>
      <c r="B346" s="182"/>
      <c r="C346" s="182"/>
      <c r="D346" s="182"/>
      <c r="E346" s="182"/>
      <c r="F346" s="182"/>
      <c r="G346" s="182"/>
      <c r="H346" s="182"/>
      <c r="I346" s="182"/>
      <c r="J346" s="182"/>
      <c r="K346" s="182"/>
    </row>
    <row r="347" spans="1:11" x14ac:dyDescent="0.25">
      <c r="A347" s="182"/>
      <c r="B347" s="182"/>
      <c r="C347" s="182"/>
      <c r="D347" s="182"/>
      <c r="E347" s="182"/>
      <c r="F347" s="182"/>
      <c r="G347" s="182"/>
      <c r="H347" s="182"/>
      <c r="I347" s="182"/>
      <c r="J347" s="182"/>
      <c r="K347" s="182"/>
    </row>
    <row r="348" spans="1:11" x14ac:dyDescent="0.25">
      <c r="A348" s="182"/>
      <c r="B348" s="182"/>
      <c r="C348" s="182"/>
      <c r="D348" s="182"/>
      <c r="E348" s="182"/>
      <c r="F348" s="182"/>
      <c r="G348" s="182"/>
      <c r="H348" s="182"/>
      <c r="I348" s="182"/>
      <c r="J348" s="182"/>
      <c r="K348" s="182"/>
    </row>
    <row r="349" spans="1:11" x14ac:dyDescent="0.25">
      <c r="A349" s="182"/>
      <c r="B349" s="182"/>
      <c r="C349" s="182"/>
      <c r="D349" s="182"/>
      <c r="E349" s="182"/>
      <c r="F349" s="182"/>
      <c r="G349" s="182"/>
      <c r="H349" s="182"/>
      <c r="I349" s="182"/>
      <c r="J349" s="182"/>
      <c r="K349" s="182"/>
    </row>
    <row r="350" spans="1:11" x14ac:dyDescent="0.25">
      <c r="A350" s="182"/>
      <c r="B350" s="182"/>
      <c r="C350" s="182"/>
      <c r="D350" s="182"/>
      <c r="E350" s="182"/>
      <c r="F350" s="182"/>
      <c r="G350" s="182"/>
      <c r="H350" s="182"/>
      <c r="I350" s="182"/>
      <c r="J350" s="182"/>
      <c r="K350" s="182"/>
    </row>
    <row r="351" spans="1:11" x14ac:dyDescent="0.25">
      <c r="A351" s="182"/>
      <c r="B351" s="182"/>
      <c r="C351" s="182"/>
      <c r="D351" s="182"/>
      <c r="E351" s="182"/>
      <c r="F351" s="182"/>
      <c r="G351" s="182"/>
      <c r="H351" s="182"/>
      <c r="I351" s="182"/>
      <c r="J351" s="182"/>
      <c r="K351" s="182"/>
    </row>
    <row r="352" spans="1:11" x14ac:dyDescent="0.25">
      <c r="A352" s="182"/>
      <c r="B352" s="182"/>
      <c r="C352" s="182"/>
      <c r="D352" s="182"/>
      <c r="E352" s="182"/>
      <c r="F352" s="182"/>
      <c r="G352" s="182"/>
      <c r="H352" s="182"/>
      <c r="I352" s="182"/>
      <c r="J352" s="182"/>
      <c r="K352" s="182"/>
    </row>
    <row r="353" spans="1:11" x14ac:dyDescent="0.25">
      <c r="A353" s="182"/>
      <c r="B353" s="182"/>
      <c r="C353" s="182"/>
      <c r="D353" s="182"/>
      <c r="E353" s="182"/>
      <c r="F353" s="182"/>
      <c r="G353" s="182"/>
      <c r="H353" s="182"/>
      <c r="I353" s="182"/>
      <c r="J353" s="182"/>
      <c r="K353" s="182"/>
    </row>
    <row r="354" spans="1:11" x14ac:dyDescent="0.25">
      <c r="A354" s="182"/>
      <c r="B354" s="182"/>
      <c r="C354" s="182"/>
      <c r="D354" s="182"/>
      <c r="E354" s="182"/>
      <c r="F354" s="182"/>
      <c r="G354" s="182"/>
      <c r="H354" s="182"/>
      <c r="I354" s="182"/>
      <c r="J354" s="182"/>
      <c r="K354" s="182"/>
    </row>
    <row r="355" spans="1:11" x14ac:dyDescent="0.25">
      <c r="A355" s="182"/>
      <c r="B355" s="182"/>
      <c r="C355" s="182"/>
      <c r="D355" s="182"/>
      <c r="E355" s="182"/>
      <c r="F355" s="182"/>
      <c r="G355" s="182"/>
      <c r="H355" s="182"/>
      <c r="I355" s="182"/>
      <c r="J355" s="182"/>
      <c r="K355" s="182"/>
    </row>
    <row r="356" spans="1:11" x14ac:dyDescent="0.25">
      <c r="A356" s="182"/>
      <c r="B356" s="182"/>
      <c r="C356" s="182"/>
      <c r="D356" s="182"/>
      <c r="E356" s="182"/>
      <c r="F356" s="182"/>
      <c r="G356" s="182"/>
      <c r="H356" s="182"/>
      <c r="I356" s="182"/>
      <c r="J356" s="182"/>
      <c r="K356" s="182"/>
    </row>
    <row r="357" spans="1:11" x14ac:dyDescent="0.25">
      <c r="A357" s="182"/>
      <c r="B357" s="182"/>
      <c r="C357" s="182"/>
      <c r="D357" s="182"/>
      <c r="E357" s="182"/>
      <c r="F357" s="182"/>
      <c r="G357" s="182"/>
      <c r="H357" s="182"/>
      <c r="I357" s="182"/>
      <c r="J357" s="182"/>
      <c r="K357" s="182"/>
    </row>
    <row r="358" spans="1:11" x14ac:dyDescent="0.25">
      <c r="A358" s="182"/>
      <c r="B358" s="182"/>
      <c r="C358" s="182"/>
      <c r="D358" s="182"/>
      <c r="E358" s="182"/>
      <c r="F358" s="182"/>
      <c r="G358" s="182"/>
      <c r="H358" s="182"/>
      <c r="I358" s="182"/>
      <c r="J358" s="182"/>
      <c r="K358" s="182"/>
    </row>
    <row r="359" spans="1:11" x14ac:dyDescent="0.25">
      <c r="A359" s="182"/>
      <c r="B359" s="182"/>
      <c r="C359" s="182"/>
      <c r="D359" s="182"/>
      <c r="E359" s="182"/>
      <c r="F359" s="182"/>
      <c r="G359" s="182"/>
      <c r="H359" s="182"/>
      <c r="I359" s="182"/>
      <c r="J359" s="182"/>
      <c r="K359" s="182"/>
    </row>
    <row r="360" spans="1:11" x14ac:dyDescent="0.25">
      <c r="A360" s="182"/>
      <c r="B360" s="182"/>
      <c r="C360" s="182"/>
      <c r="D360" s="182"/>
      <c r="E360" s="182"/>
      <c r="F360" s="182"/>
      <c r="G360" s="182"/>
      <c r="H360" s="182"/>
      <c r="I360" s="182"/>
      <c r="J360" s="182"/>
      <c r="K360" s="182"/>
    </row>
    <row r="361" spans="1:11" x14ac:dyDescent="0.25">
      <c r="A361" s="182"/>
      <c r="B361" s="182"/>
      <c r="C361" s="182"/>
      <c r="D361" s="182"/>
      <c r="E361" s="182"/>
      <c r="F361" s="182"/>
      <c r="G361" s="182"/>
      <c r="H361" s="182"/>
      <c r="I361" s="182"/>
      <c r="J361" s="182"/>
      <c r="K361" s="182"/>
    </row>
    <row r="362" spans="1:11" x14ac:dyDescent="0.25">
      <c r="A362" s="182"/>
      <c r="B362" s="182"/>
      <c r="C362" s="182"/>
      <c r="D362" s="182"/>
      <c r="E362" s="182"/>
      <c r="F362" s="182"/>
      <c r="G362" s="182"/>
      <c r="H362" s="182"/>
      <c r="I362" s="182"/>
      <c r="J362" s="182"/>
      <c r="K362" s="182"/>
    </row>
    <row r="363" spans="1:11" x14ac:dyDescent="0.25">
      <c r="A363" s="182"/>
      <c r="B363" s="182"/>
      <c r="C363" s="182"/>
      <c r="D363" s="182"/>
      <c r="E363" s="182"/>
      <c r="F363" s="182"/>
      <c r="G363" s="182"/>
      <c r="H363" s="182"/>
      <c r="I363" s="182"/>
      <c r="J363" s="182"/>
      <c r="K363" s="182"/>
    </row>
    <row r="364" spans="1:11" x14ac:dyDescent="0.25">
      <c r="A364" s="182"/>
      <c r="B364" s="182"/>
      <c r="C364" s="182"/>
      <c r="D364" s="182"/>
      <c r="E364" s="182"/>
      <c r="F364" s="182"/>
      <c r="G364" s="182"/>
      <c r="H364" s="182"/>
      <c r="I364" s="182"/>
      <c r="J364" s="182"/>
      <c r="K364" s="182"/>
    </row>
    <row r="365" spans="1:11" x14ac:dyDescent="0.25">
      <c r="A365" s="182"/>
      <c r="B365" s="182"/>
      <c r="C365" s="182"/>
      <c r="D365" s="182"/>
      <c r="E365" s="182"/>
      <c r="F365" s="182"/>
      <c r="G365" s="182"/>
      <c r="H365" s="182"/>
      <c r="I365" s="182"/>
      <c r="J365" s="182"/>
      <c r="K365" s="182"/>
    </row>
    <row r="366" spans="1:11" x14ac:dyDescent="0.25">
      <c r="A366" s="182"/>
      <c r="B366" s="182"/>
      <c r="C366" s="182"/>
      <c r="D366" s="182"/>
      <c r="E366" s="182"/>
      <c r="F366" s="182"/>
      <c r="G366" s="182"/>
      <c r="H366" s="182"/>
      <c r="I366" s="182"/>
      <c r="J366" s="182"/>
      <c r="K366" s="182"/>
    </row>
    <row r="367" spans="1:11" x14ac:dyDescent="0.25">
      <c r="A367" s="182"/>
      <c r="B367" s="182"/>
      <c r="C367" s="182"/>
      <c r="D367" s="182"/>
      <c r="E367" s="182"/>
      <c r="F367" s="182"/>
      <c r="G367" s="182"/>
      <c r="H367" s="182"/>
      <c r="I367" s="182"/>
      <c r="J367" s="182"/>
      <c r="K367" s="182"/>
    </row>
    <row r="368" spans="1:11" x14ac:dyDescent="0.25">
      <c r="A368" s="182"/>
      <c r="B368" s="182"/>
      <c r="C368" s="182"/>
      <c r="D368" s="182"/>
      <c r="E368" s="182"/>
      <c r="F368" s="182"/>
      <c r="G368" s="182"/>
      <c r="H368" s="182"/>
      <c r="I368" s="182"/>
      <c r="J368" s="182"/>
      <c r="K368" s="182"/>
    </row>
    <row r="369" spans="1:11" x14ac:dyDescent="0.25">
      <c r="A369" s="182"/>
      <c r="B369" s="182"/>
      <c r="C369" s="182"/>
      <c r="D369" s="182"/>
      <c r="E369" s="182"/>
      <c r="F369" s="182"/>
      <c r="G369" s="182"/>
      <c r="H369" s="182"/>
      <c r="I369" s="182"/>
      <c r="J369" s="182"/>
      <c r="K369" s="182"/>
    </row>
    <row r="370" spans="1:11" x14ac:dyDescent="0.25">
      <c r="A370" s="182"/>
      <c r="B370" s="182"/>
      <c r="C370" s="182"/>
      <c r="D370" s="182"/>
      <c r="E370" s="182"/>
      <c r="F370" s="182"/>
      <c r="G370" s="182"/>
      <c r="H370" s="182"/>
      <c r="I370" s="182"/>
      <c r="J370" s="182"/>
      <c r="K370" s="182"/>
    </row>
    <row r="371" spans="1:11" x14ac:dyDescent="0.25">
      <c r="A371" s="182"/>
      <c r="B371" s="182"/>
      <c r="C371" s="182"/>
      <c r="D371" s="182"/>
      <c r="E371" s="182"/>
      <c r="F371" s="182"/>
      <c r="G371" s="182"/>
      <c r="H371" s="182"/>
      <c r="I371" s="182"/>
      <c r="J371" s="182"/>
      <c r="K371" s="182"/>
    </row>
    <row r="372" spans="1:11" x14ac:dyDescent="0.25">
      <c r="A372" s="182"/>
      <c r="B372" s="182"/>
      <c r="C372" s="182"/>
      <c r="D372" s="182"/>
      <c r="E372" s="182"/>
      <c r="F372" s="182"/>
      <c r="G372" s="182"/>
      <c r="H372" s="182"/>
      <c r="I372" s="182"/>
      <c r="J372" s="182"/>
      <c r="K372" s="182"/>
    </row>
    <row r="373" spans="1:11" x14ac:dyDescent="0.25">
      <c r="A373" s="182"/>
      <c r="B373" s="182"/>
      <c r="C373" s="182"/>
      <c r="D373" s="182"/>
      <c r="E373" s="182"/>
      <c r="F373" s="182"/>
      <c r="G373" s="182"/>
      <c r="H373" s="182"/>
      <c r="I373" s="182"/>
      <c r="J373" s="182"/>
      <c r="K373" s="182"/>
    </row>
    <row r="374" spans="1:11" x14ac:dyDescent="0.25">
      <c r="A374" s="182"/>
      <c r="B374" s="182"/>
      <c r="C374" s="182"/>
      <c r="D374" s="182"/>
      <c r="E374" s="182"/>
      <c r="F374" s="182"/>
      <c r="G374" s="182"/>
      <c r="H374" s="182"/>
      <c r="I374" s="182"/>
      <c r="J374" s="182"/>
      <c r="K374" s="182"/>
    </row>
    <row r="375" spans="1:11" x14ac:dyDescent="0.25">
      <c r="A375" s="182"/>
      <c r="B375" s="182"/>
      <c r="C375" s="182"/>
      <c r="D375" s="182"/>
      <c r="E375" s="182"/>
      <c r="F375" s="182"/>
      <c r="G375" s="182"/>
      <c r="H375" s="182"/>
      <c r="I375" s="182"/>
      <c r="J375" s="182"/>
      <c r="K375" s="182"/>
    </row>
    <row r="376" spans="1:11" x14ac:dyDescent="0.25">
      <c r="A376" s="182"/>
      <c r="B376" s="182"/>
      <c r="C376" s="182"/>
      <c r="D376" s="182"/>
      <c r="E376" s="182"/>
      <c r="F376" s="182"/>
      <c r="G376" s="182"/>
      <c r="H376" s="182"/>
      <c r="I376" s="182"/>
      <c r="J376" s="182"/>
      <c r="K376" s="182"/>
    </row>
    <row r="377" spans="1:11" x14ac:dyDescent="0.25">
      <c r="A377" s="182"/>
      <c r="B377" s="182"/>
      <c r="C377" s="182"/>
      <c r="D377" s="182"/>
      <c r="E377" s="182"/>
      <c r="F377" s="182"/>
      <c r="G377" s="182"/>
      <c r="H377" s="182"/>
      <c r="I377" s="182"/>
      <c r="J377" s="182"/>
      <c r="K377" s="182"/>
    </row>
    <row r="378" spans="1:11" x14ac:dyDescent="0.25">
      <c r="A378" s="182"/>
      <c r="B378" s="182"/>
      <c r="C378" s="182"/>
      <c r="D378" s="182"/>
      <c r="E378" s="182"/>
      <c r="F378" s="182"/>
      <c r="G378" s="182"/>
      <c r="H378" s="182"/>
      <c r="I378" s="182"/>
      <c r="J378" s="182"/>
      <c r="K378" s="182"/>
    </row>
    <row r="379" spans="1:11" x14ac:dyDescent="0.25">
      <c r="A379" s="182"/>
      <c r="B379" s="182"/>
      <c r="C379" s="182"/>
      <c r="D379" s="182"/>
      <c r="E379" s="182"/>
      <c r="F379" s="182"/>
      <c r="G379" s="182"/>
      <c r="H379" s="182"/>
      <c r="I379" s="182"/>
      <c r="J379" s="182"/>
      <c r="K379" s="182"/>
    </row>
    <row r="380" spans="1:11" x14ac:dyDescent="0.25">
      <c r="A380" s="182"/>
      <c r="B380" s="182"/>
      <c r="C380" s="182"/>
      <c r="D380" s="182"/>
      <c r="E380" s="182"/>
      <c r="F380" s="182"/>
      <c r="G380" s="182"/>
      <c r="H380" s="182"/>
      <c r="I380" s="182"/>
      <c r="J380" s="182"/>
      <c r="K380" s="182"/>
    </row>
    <row r="381" spans="1:11" x14ac:dyDescent="0.25">
      <c r="A381" s="182"/>
      <c r="B381" s="182"/>
      <c r="C381" s="182"/>
      <c r="D381" s="182"/>
      <c r="E381" s="182"/>
      <c r="F381" s="182"/>
      <c r="G381" s="182"/>
      <c r="H381" s="182"/>
      <c r="I381" s="182"/>
      <c r="J381" s="182"/>
      <c r="K381" s="182"/>
    </row>
    <row r="382" spans="1:11" x14ac:dyDescent="0.25">
      <c r="A382" s="182"/>
      <c r="B382" s="182"/>
      <c r="C382" s="182"/>
      <c r="D382" s="182"/>
      <c r="E382" s="182"/>
      <c r="F382" s="182"/>
      <c r="G382" s="182"/>
      <c r="H382" s="182"/>
      <c r="I382" s="182"/>
      <c r="J382" s="182"/>
      <c r="K382" s="182"/>
    </row>
    <row r="383" spans="1:11" x14ac:dyDescent="0.25">
      <c r="A383" s="182"/>
      <c r="B383" s="182"/>
      <c r="C383" s="182"/>
      <c r="D383" s="182"/>
      <c r="E383" s="182"/>
      <c r="F383" s="182"/>
      <c r="G383" s="182"/>
      <c r="H383" s="182"/>
      <c r="I383" s="182"/>
      <c r="J383" s="182"/>
      <c r="K383" s="182"/>
    </row>
    <row r="384" spans="1:11" x14ac:dyDescent="0.25">
      <c r="A384" s="182"/>
      <c r="B384" s="182"/>
      <c r="C384" s="182"/>
      <c r="D384" s="182"/>
      <c r="E384" s="182"/>
      <c r="F384" s="182"/>
      <c r="G384" s="182"/>
      <c r="H384" s="182"/>
      <c r="I384" s="182"/>
      <c r="J384" s="182"/>
      <c r="K384" s="182"/>
    </row>
    <row r="385" spans="1:11" x14ac:dyDescent="0.25">
      <c r="A385" s="182"/>
      <c r="B385" s="182"/>
      <c r="C385" s="182"/>
      <c r="D385" s="182"/>
      <c r="E385" s="182"/>
      <c r="F385" s="182"/>
      <c r="G385" s="182"/>
      <c r="H385" s="182"/>
      <c r="I385" s="182"/>
      <c r="J385" s="182"/>
      <c r="K385" s="182"/>
    </row>
    <row r="386" spans="1:11" x14ac:dyDescent="0.25">
      <c r="A386" s="182"/>
      <c r="B386" s="182"/>
      <c r="C386" s="182"/>
      <c r="D386" s="182"/>
      <c r="E386" s="182"/>
      <c r="F386" s="182"/>
      <c r="G386" s="182"/>
      <c r="H386" s="182"/>
      <c r="I386" s="182"/>
      <c r="J386" s="182"/>
      <c r="K386" s="182"/>
    </row>
    <row r="387" spans="1:11" x14ac:dyDescent="0.25">
      <c r="A387" s="182"/>
      <c r="B387" s="182"/>
      <c r="C387" s="182"/>
      <c r="D387" s="182"/>
      <c r="E387" s="182"/>
      <c r="F387" s="182"/>
      <c r="G387" s="182"/>
      <c r="H387" s="182"/>
      <c r="I387" s="182"/>
      <c r="J387" s="182"/>
      <c r="K387" s="182"/>
    </row>
    <row r="388" spans="1:11" x14ac:dyDescent="0.25">
      <c r="A388" s="182"/>
      <c r="B388" s="182"/>
      <c r="C388" s="182"/>
      <c r="D388" s="182"/>
      <c r="E388" s="182"/>
      <c r="F388" s="182"/>
      <c r="G388" s="182"/>
      <c r="H388" s="182"/>
      <c r="I388" s="182"/>
      <c r="J388" s="182"/>
      <c r="K388" s="182"/>
    </row>
    <row r="389" spans="1:11" x14ac:dyDescent="0.25">
      <c r="A389" s="182"/>
      <c r="B389" s="182"/>
      <c r="C389" s="182"/>
      <c r="D389" s="182"/>
      <c r="E389" s="182"/>
      <c r="F389" s="182"/>
      <c r="G389" s="182"/>
      <c r="H389" s="182"/>
      <c r="I389" s="182"/>
      <c r="J389" s="182"/>
      <c r="K389" s="182"/>
    </row>
    <row r="390" spans="1:11" x14ac:dyDescent="0.25">
      <c r="A390" s="182"/>
      <c r="B390" s="182"/>
      <c r="C390" s="182"/>
      <c r="D390" s="182"/>
      <c r="E390" s="182"/>
      <c r="F390" s="182"/>
      <c r="G390" s="182"/>
      <c r="H390" s="182"/>
      <c r="I390" s="182"/>
      <c r="J390" s="182"/>
      <c r="K390" s="182"/>
    </row>
    <row r="391" spans="1:11" x14ac:dyDescent="0.25">
      <c r="A391" s="182"/>
      <c r="B391" s="182"/>
      <c r="C391" s="182"/>
      <c r="D391" s="182"/>
      <c r="E391" s="182"/>
      <c r="F391" s="182"/>
      <c r="G391" s="182"/>
      <c r="H391" s="182"/>
      <c r="I391" s="182"/>
      <c r="J391" s="182"/>
      <c r="K391" s="182"/>
    </row>
    <row r="392" spans="1:11" x14ac:dyDescent="0.25">
      <c r="A392" s="182"/>
      <c r="B392" s="182"/>
      <c r="C392" s="182"/>
      <c r="D392" s="182"/>
      <c r="E392" s="182"/>
      <c r="F392" s="182"/>
      <c r="G392" s="182"/>
      <c r="H392" s="182"/>
      <c r="I392" s="182"/>
      <c r="J392" s="182"/>
      <c r="K392" s="182"/>
    </row>
    <row r="393" spans="1:11" x14ac:dyDescent="0.25">
      <c r="A393" s="182"/>
      <c r="B393" s="182"/>
      <c r="C393" s="182"/>
      <c r="D393" s="182"/>
      <c r="E393" s="182"/>
      <c r="F393" s="182"/>
      <c r="G393" s="182"/>
      <c r="H393" s="182"/>
      <c r="I393" s="182"/>
      <c r="J393" s="182"/>
      <c r="K393" s="182"/>
    </row>
    <row r="394" spans="1:11" x14ac:dyDescent="0.25">
      <c r="A394" s="182"/>
      <c r="B394" s="182"/>
      <c r="C394" s="182"/>
      <c r="D394" s="182"/>
      <c r="E394" s="182"/>
      <c r="F394" s="182"/>
      <c r="G394" s="182"/>
      <c r="H394" s="182"/>
      <c r="I394" s="182"/>
      <c r="J394" s="182"/>
      <c r="K394" s="182"/>
    </row>
    <row r="395" spans="1:11" x14ac:dyDescent="0.25">
      <c r="A395" s="182"/>
      <c r="B395" s="182"/>
      <c r="C395" s="182"/>
      <c r="D395" s="182"/>
      <c r="E395" s="182"/>
      <c r="F395" s="182"/>
      <c r="G395" s="182"/>
      <c r="H395" s="182"/>
      <c r="I395" s="182"/>
      <c r="J395" s="182"/>
      <c r="K395" s="182"/>
    </row>
    <row r="396" spans="1:11" x14ac:dyDescent="0.25">
      <c r="A396" s="182"/>
      <c r="B396" s="182"/>
      <c r="C396" s="182"/>
      <c r="D396" s="182"/>
      <c r="E396" s="182"/>
      <c r="F396" s="182"/>
      <c r="G396" s="182"/>
      <c r="H396" s="182"/>
      <c r="I396" s="182"/>
      <c r="J396" s="182"/>
      <c r="K396" s="182"/>
    </row>
    <row r="397" spans="1:11" x14ac:dyDescent="0.25">
      <c r="A397" s="182"/>
      <c r="B397" s="182"/>
      <c r="C397" s="182"/>
      <c r="D397" s="182"/>
      <c r="E397" s="182"/>
      <c r="F397" s="182"/>
      <c r="G397" s="182"/>
      <c r="H397" s="182"/>
      <c r="I397" s="182"/>
      <c r="J397" s="182"/>
      <c r="K397" s="182"/>
    </row>
    <row r="398" spans="1:11" x14ac:dyDescent="0.25">
      <c r="A398" s="182"/>
      <c r="B398" s="182"/>
      <c r="C398" s="182"/>
      <c r="D398" s="182"/>
      <c r="E398" s="182"/>
      <c r="F398" s="182"/>
      <c r="G398" s="182"/>
      <c r="H398" s="182"/>
      <c r="I398" s="182"/>
      <c r="J398" s="182"/>
      <c r="K398" s="182"/>
    </row>
    <row r="399" spans="1:11" x14ac:dyDescent="0.25">
      <c r="A399" s="182"/>
      <c r="B399" s="182"/>
      <c r="C399" s="182"/>
      <c r="D399" s="182"/>
      <c r="E399" s="182"/>
      <c r="F399" s="182"/>
      <c r="G399" s="182"/>
      <c r="H399" s="182"/>
      <c r="I399" s="182"/>
      <c r="J399" s="182"/>
      <c r="K399" s="182"/>
    </row>
    <row r="400" spans="1:11" x14ac:dyDescent="0.25">
      <c r="A400" s="182"/>
      <c r="B400" s="182"/>
      <c r="C400" s="182"/>
      <c r="D400" s="182"/>
      <c r="E400" s="182"/>
      <c r="F400" s="182"/>
      <c r="G400" s="182"/>
      <c r="H400" s="182"/>
      <c r="I400" s="182"/>
      <c r="J400" s="182"/>
      <c r="K400" s="182"/>
    </row>
    <row r="401" spans="1:11" x14ac:dyDescent="0.25">
      <c r="A401" s="182"/>
      <c r="B401" s="182"/>
      <c r="C401" s="182"/>
      <c r="D401" s="182"/>
      <c r="E401" s="182"/>
      <c r="F401" s="182"/>
      <c r="G401" s="182"/>
      <c r="H401" s="182"/>
      <c r="I401" s="182"/>
      <c r="J401" s="182"/>
      <c r="K401" s="182"/>
    </row>
    <row r="402" spans="1:11" x14ac:dyDescent="0.25">
      <c r="A402" s="182"/>
      <c r="B402" s="182"/>
      <c r="C402" s="182"/>
      <c r="D402" s="182"/>
      <c r="E402" s="182"/>
      <c r="F402" s="182"/>
      <c r="G402" s="182"/>
      <c r="H402" s="182"/>
      <c r="I402" s="182"/>
      <c r="J402" s="182"/>
      <c r="K402" s="182"/>
    </row>
    <row r="403" spans="1:11" x14ac:dyDescent="0.25">
      <c r="A403" s="182"/>
      <c r="B403" s="182"/>
      <c r="C403" s="182"/>
      <c r="D403" s="182"/>
      <c r="E403" s="182"/>
      <c r="F403" s="182"/>
      <c r="G403" s="182"/>
      <c r="H403" s="182"/>
      <c r="I403" s="182"/>
      <c r="J403" s="182"/>
      <c r="K403" s="182"/>
    </row>
    <row r="404" spans="1:11" x14ac:dyDescent="0.25">
      <c r="A404" s="182"/>
      <c r="B404" s="182"/>
      <c r="C404" s="182"/>
      <c r="D404" s="182"/>
      <c r="E404" s="182"/>
      <c r="F404" s="182"/>
      <c r="G404" s="182"/>
      <c r="H404" s="182"/>
      <c r="I404" s="182"/>
      <c r="J404" s="182"/>
      <c r="K404" s="182"/>
    </row>
    <row r="405" spans="1:11" x14ac:dyDescent="0.25">
      <c r="A405" s="182"/>
      <c r="B405" s="182"/>
      <c r="C405" s="182"/>
      <c r="D405" s="182"/>
      <c r="E405" s="182"/>
      <c r="F405" s="182"/>
      <c r="G405" s="182"/>
      <c r="H405" s="182"/>
      <c r="I405" s="182"/>
      <c r="J405" s="182"/>
      <c r="K405" s="182"/>
    </row>
    <row r="406" spans="1:11" x14ac:dyDescent="0.25">
      <c r="A406" s="182"/>
      <c r="B406" s="182"/>
      <c r="C406" s="182"/>
      <c r="D406" s="182"/>
      <c r="E406" s="182"/>
      <c r="F406" s="182"/>
      <c r="G406" s="182"/>
      <c r="H406" s="182"/>
      <c r="I406" s="182"/>
      <c r="J406" s="182"/>
      <c r="K406" s="182"/>
    </row>
    <row r="407" spans="1:11" x14ac:dyDescent="0.25">
      <c r="A407" s="182"/>
      <c r="B407" s="182"/>
      <c r="C407" s="182"/>
      <c r="D407" s="182"/>
      <c r="E407" s="182"/>
      <c r="F407" s="182"/>
      <c r="G407" s="182"/>
      <c r="H407" s="182"/>
      <c r="I407" s="182"/>
      <c r="J407" s="182"/>
      <c r="K407" s="182"/>
    </row>
    <row r="408" spans="1:11" x14ac:dyDescent="0.25">
      <c r="A408" s="182"/>
      <c r="B408" s="182"/>
      <c r="C408" s="182"/>
      <c r="D408" s="182"/>
      <c r="E408" s="182"/>
      <c r="F408" s="182"/>
      <c r="G408" s="182"/>
      <c r="H408" s="182"/>
      <c r="I408" s="182"/>
      <c r="J408" s="182"/>
      <c r="K408" s="182"/>
    </row>
    <row r="409" spans="1:11" x14ac:dyDescent="0.25">
      <c r="A409" s="182"/>
      <c r="B409" s="182"/>
      <c r="C409" s="182"/>
      <c r="D409" s="182"/>
      <c r="E409" s="182"/>
      <c r="F409" s="182"/>
      <c r="G409" s="182"/>
      <c r="H409" s="182"/>
      <c r="I409" s="182"/>
      <c r="J409" s="182"/>
      <c r="K409" s="182"/>
    </row>
    <row r="410" spans="1:11" x14ac:dyDescent="0.25">
      <c r="A410" s="182"/>
      <c r="B410" s="182"/>
      <c r="C410" s="182"/>
      <c r="D410" s="182"/>
      <c r="E410" s="182"/>
      <c r="F410" s="182"/>
      <c r="G410" s="182"/>
      <c r="H410" s="182"/>
      <c r="I410" s="182"/>
      <c r="J410" s="182"/>
      <c r="K410" s="182"/>
    </row>
    <row r="411" spans="1:11" x14ac:dyDescent="0.25">
      <c r="A411" s="182"/>
      <c r="B411" s="182"/>
      <c r="C411" s="182"/>
      <c r="D411" s="182"/>
      <c r="E411" s="182"/>
      <c r="F411" s="182"/>
      <c r="G411" s="182"/>
      <c r="H411" s="182"/>
      <c r="I411" s="182"/>
      <c r="J411" s="182"/>
      <c r="K411" s="182"/>
    </row>
    <row r="412" spans="1:11" x14ac:dyDescent="0.25">
      <c r="A412" s="182"/>
      <c r="B412" s="182"/>
      <c r="C412" s="182"/>
      <c r="D412" s="182"/>
      <c r="E412" s="182"/>
      <c r="F412" s="182"/>
      <c r="G412" s="182"/>
      <c r="H412" s="182"/>
      <c r="I412" s="182"/>
      <c r="J412" s="182"/>
      <c r="K412" s="182"/>
    </row>
    <row r="413" spans="1:11" x14ac:dyDescent="0.25">
      <c r="A413" s="182"/>
      <c r="B413" s="182"/>
      <c r="C413" s="182"/>
      <c r="D413" s="182"/>
      <c r="E413" s="182"/>
      <c r="F413" s="182"/>
      <c r="G413" s="182"/>
      <c r="H413" s="182"/>
      <c r="I413" s="182"/>
      <c r="J413" s="182"/>
      <c r="K413" s="182"/>
    </row>
    <row r="414" spans="1:11" x14ac:dyDescent="0.25">
      <c r="A414" s="182"/>
      <c r="B414" s="182"/>
      <c r="C414" s="182"/>
      <c r="D414" s="182"/>
      <c r="E414" s="182"/>
      <c r="F414" s="182"/>
      <c r="G414" s="182"/>
      <c r="H414" s="182"/>
      <c r="I414" s="182"/>
      <c r="J414" s="182"/>
      <c r="K414" s="182"/>
    </row>
    <row r="415" spans="1:11" x14ac:dyDescent="0.25">
      <c r="A415" s="182"/>
      <c r="B415" s="182"/>
      <c r="C415" s="182"/>
      <c r="D415" s="182"/>
      <c r="E415" s="182"/>
      <c r="F415" s="182"/>
      <c r="G415" s="182"/>
      <c r="H415" s="182"/>
      <c r="I415" s="182"/>
      <c r="J415" s="182"/>
      <c r="K415" s="182"/>
    </row>
    <row r="416" spans="1:11" x14ac:dyDescent="0.25">
      <c r="A416" s="182"/>
      <c r="B416" s="182"/>
      <c r="C416" s="182"/>
      <c r="D416" s="182"/>
      <c r="E416" s="182"/>
      <c r="F416" s="182"/>
      <c r="G416" s="182"/>
      <c r="H416" s="182"/>
      <c r="I416" s="182"/>
      <c r="J416" s="182"/>
      <c r="K416" s="182"/>
    </row>
    <row r="417" spans="1:11" x14ac:dyDescent="0.25">
      <c r="A417" s="182"/>
      <c r="B417" s="182"/>
      <c r="C417" s="182"/>
      <c r="D417" s="182"/>
      <c r="E417" s="182"/>
      <c r="F417" s="182"/>
      <c r="G417" s="182"/>
      <c r="H417" s="182"/>
      <c r="I417" s="182"/>
      <c r="J417" s="182"/>
      <c r="K417" s="182"/>
    </row>
    <row r="418" spans="1:11" x14ac:dyDescent="0.25">
      <c r="A418" s="182"/>
      <c r="B418" s="182"/>
      <c r="C418" s="182"/>
      <c r="D418" s="182"/>
      <c r="E418" s="182"/>
      <c r="F418" s="182"/>
      <c r="G418" s="182"/>
      <c r="H418" s="182"/>
      <c r="I418" s="182"/>
      <c r="J418" s="182"/>
      <c r="K418" s="182"/>
    </row>
    <row r="419" spans="1:11" x14ac:dyDescent="0.25">
      <c r="A419" s="182"/>
      <c r="B419" s="182"/>
      <c r="C419" s="182"/>
      <c r="D419" s="182"/>
      <c r="E419" s="182"/>
      <c r="F419" s="182"/>
      <c r="G419" s="182"/>
      <c r="H419" s="182"/>
      <c r="I419" s="182"/>
      <c r="J419" s="182"/>
      <c r="K419" s="182"/>
    </row>
    <row r="420" spans="1:11" x14ac:dyDescent="0.25">
      <c r="A420" s="182"/>
      <c r="B420" s="182"/>
      <c r="C420" s="182"/>
      <c r="D420" s="182"/>
      <c r="E420" s="182"/>
      <c r="F420" s="182"/>
      <c r="G420" s="182"/>
      <c r="H420" s="182"/>
      <c r="I420" s="182"/>
      <c r="J420" s="182"/>
      <c r="K420" s="182"/>
    </row>
    <row r="421" spans="1:11" x14ac:dyDescent="0.25">
      <c r="A421" s="182"/>
      <c r="B421" s="182"/>
      <c r="C421" s="182"/>
      <c r="D421" s="182"/>
      <c r="E421" s="182"/>
      <c r="F421" s="182"/>
      <c r="G421" s="182"/>
      <c r="H421" s="182"/>
      <c r="I421" s="182"/>
      <c r="J421" s="182"/>
      <c r="K421" s="182"/>
    </row>
    <row r="422" spans="1:11" x14ac:dyDescent="0.25">
      <c r="A422" s="182"/>
      <c r="B422" s="182"/>
      <c r="C422" s="182"/>
      <c r="D422" s="182"/>
      <c r="E422" s="182"/>
      <c r="F422" s="182"/>
      <c r="G422" s="182"/>
      <c r="H422" s="182"/>
      <c r="I422" s="182"/>
      <c r="J422" s="182"/>
      <c r="K422" s="182"/>
    </row>
    <row r="423" spans="1:11" x14ac:dyDescent="0.25">
      <c r="A423" s="182"/>
      <c r="B423" s="182"/>
      <c r="C423" s="182"/>
      <c r="D423" s="182"/>
      <c r="E423" s="182"/>
      <c r="F423" s="182"/>
      <c r="G423" s="182"/>
      <c r="H423" s="182"/>
      <c r="I423" s="182"/>
      <c r="J423" s="182"/>
      <c r="K423" s="182"/>
    </row>
    <row r="424" spans="1:11" x14ac:dyDescent="0.25">
      <c r="A424" s="182"/>
      <c r="B424" s="182"/>
      <c r="C424" s="182"/>
      <c r="D424" s="182"/>
      <c r="E424" s="182"/>
      <c r="F424" s="182"/>
      <c r="G424" s="182"/>
      <c r="H424" s="182"/>
      <c r="I424" s="182"/>
      <c r="J424" s="182"/>
      <c r="K424" s="182"/>
    </row>
    <row r="425" spans="1:11" x14ac:dyDescent="0.25">
      <c r="A425" s="182"/>
      <c r="B425" s="182"/>
      <c r="C425" s="182"/>
      <c r="D425" s="182"/>
      <c r="E425" s="182"/>
      <c r="F425" s="182"/>
      <c r="G425" s="182"/>
      <c r="H425" s="182"/>
      <c r="I425" s="182"/>
      <c r="J425" s="182"/>
      <c r="K425" s="182"/>
    </row>
    <row r="426" spans="1:11" x14ac:dyDescent="0.25">
      <c r="A426" s="182"/>
      <c r="B426" s="182"/>
      <c r="C426" s="182"/>
      <c r="D426" s="182"/>
      <c r="E426" s="182"/>
      <c r="F426" s="182"/>
      <c r="G426" s="182"/>
      <c r="H426" s="182"/>
      <c r="I426" s="182"/>
      <c r="J426" s="182"/>
      <c r="K426" s="182"/>
    </row>
    <row r="427" spans="1:11" x14ac:dyDescent="0.25">
      <c r="A427" s="182"/>
      <c r="B427" s="182"/>
      <c r="C427" s="182"/>
      <c r="D427" s="182"/>
      <c r="E427" s="182"/>
      <c r="F427" s="182"/>
      <c r="G427" s="182"/>
      <c r="H427" s="182"/>
      <c r="I427" s="182"/>
      <c r="J427" s="182"/>
      <c r="K427" s="182"/>
    </row>
    <row r="428" spans="1:11" x14ac:dyDescent="0.25">
      <c r="A428" s="182"/>
      <c r="B428" s="182"/>
      <c r="C428" s="182"/>
      <c r="D428" s="182"/>
      <c r="E428" s="182"/>
      <c r="F428" s="182"/>
      <c r="G428" s="182"/>
      <c r="H428" s="182"/>
      <c r="I428" s="182"/>
      <c r="J428" s="182"/>
      <c r="K428" s="182"/>
    </row>
    <row r="429" spans="1:11" x14ac:dyDescent="0.25">
      <c r="A429" s="182"/>
      <c r="B429" s="182"/>
      <c r="C429" s="182"/>
      <c r="D429" s="182"/>
      <c r="E429" s="182"/>
      <c r="F429" s="182"/>
      <c r="G429" s="182"/>
      <c r="H429" s="182"/>
      <c r="I429" s="182"/>
      <c r="J429" s="182"/>
      <c r="K429" s="182"/>
    </row>
    <row r="430" spans="1:11" x14ac:dyDescent="0.25">
      <c r="A430" s="182"/>
      <c r="B430" s="182"/>
      <c r="C430" s="182"/>
      <c r="D430" s="182"/>
      <c r="E430" s="182"/>
      <c r="F430" s="182"/>
      <c r="G430" s="182"/>
      <c r="H430" s="182"/>
      <c r="I430" s="182"/>
      <c r="J430" s="182"/>
      <c r="K430" s="182"/>
    </row>
    <row r="431" spans="1:11" x14ac:dyDescent="0.25">
      <c r="A431" s="182"/>
      <c r="B431" s="182"/>
      <c r="C431" s="182"/>
      <c r="D431" s="182"/>
      <c r="E431" s="182"/>
      <c r="F431" s="182"/>
      <c r="G431" s="182"/>
      <c r="H431" s="182"/>
      <c r="I431" s="182"/>
      <c r="J431" s="182"/>
      <c r="K431" s="182"/>
    </row>
    <row r="432" spans="1:11" x14ac:dyDescent="0.25">
      <c r="A432" s="182"/>
      <c r="B432" s="182"/>
      <c r="C432" s="182"/>
      <c r="D432" s="182"/>
      <c r="E432" s="182"/>
      <c r="F432" s="182"/>
      <c r="G432" s="182"/>
      <c r="H432" s="182"/>
      <c r="I432" s="182"/>
      <c r="J432" s="182"/>
      <c r="K432" s="182"/>
    </row>
    <row r="433" spans="1:11" x14ac:dyDescent="0.25">
      <c r="A433" s="182"/>
      <c r="B433" s="182"/>
      <c r="C433" s="182"/>
      <c r="D433" s="182"/>
      <c r="E433" s="182"/>
      <c r="F433" s="182"/>
      <c r="G433" s="182"/>
      <c r="H433" s="182"/>
      <c r="I433" s="182"/>
      <c r="J433" s="182"/>
      <c r="K433" s="182"/>
    </row>
    <row r="434" spans="1:11" x14ac:dyDescent="0.25">
      <c r="A434" s="182"/>
      <c r="B434" s="182"/>
      <c r="C434" s="182"/>
      <c r="D434" s="182"/>
      <c r="E434" s="182"/>
      <c r="F434" s="182"/>
      <c r="G434" s="182"/>
      <c r="H434" s="182"/>
      <c r="I434" s="182"/>
      <c r="J434" s="182"/>
      <c r="K434" s="182"/>
    </row>
    <row r="435" spans="1:11" x14ac:dyDescent="0.25">
      <c r="A435" s="182"/>
      <c r="B435" s="182"/>
      <c r="C435" s="182"/>
      <c r="D435" s="182"/>
      <c r="E435" s="182"/>
      <c r="F435" s="182"/>
      <c r="G435" s="182"/>
      <c r="H435" s="182"/>
      <c r="I435" s="182"/>
      <c r="J435" s="182"/>
      <c r="K435" s="182"/>
    </row>
    <row r="436" spans="1:11" x14ac:dyDescent="0.25">
      <c r="A436" s="182"/>
      <c r="B436" s="182"/>
      <c r="C436" s="182"/>
      <c r="D436" s="182"/>
      <c r="E436" s="182"/>
      <c r="F436" s="182"/>
      <c r="G436" s="182"/>
      <c r="H436" s="182"/>
      <c r="I436" s="182"/>
      <c r="J436" s="182"/>
      <c r="K436" s="182"/>
    </row>
    <row r="437" spans="1:11" x14ac:dyDescent="0.25">
      <c r="A437" s="182"/>
      <c r="B437" s="182"/>
      <c r="C437" s="182"/>
      <c r="D437" s="182"/>
      <c r="E437" s="182"/>
      <c r="F437" s="182"/>
      <c r="G437" s="182"/>
      <c r="H437" s="182"/>
      <c r="I437" s="182"/>
      <c r="J437" s="182"/>
      <c r="K437" s="182"/>
    </row>
    <row r="438" spans="1:11" x14ac:dyDescent="0.25">
      <c r="A438" s="182"/>
      <c r="B438" s="182"/>
      <c r="C438" s="182"/>
      <c r="D438" s="182"/>
      <c r="E438" s="182"/>
      <c r="F438" s="182"/>
      <c r="G438" s="182"/>
      <c r="H438" s="182"/>
      <c r="I438" s="182"/>
      <c r="J438" s="182"/>
      <c r="K438" s="182"/>
    </row>
    <row r="439" spans="1:11" x14ac:dyDescent="0.25">
      <c r="A439" s="182"/>
      <c r="B439" s="182"/>
      <c r="C439" s="182"/>
      <c r="D439" s="182"/>
      <c r="E439" s="182"/>
      <c r="F439" s="182"/>
      <c r="G439" s="182"/>
      <c r="H439" s="182"/>
      <c r="I439" s="182"/>
      <c r="J439" s="182"/>
      <c r="K439" s="182"/>
    </row>
    <row r="440" spans="1:11" x14ac:dyDescent="0.25">
      <c r="A440" s="182"/>
      <c r="B440" s="182"/>
      <c r="C440" s="182"/>
      <c r="D440" s="182"/>
      <c r="E440" s="182"/>
      <c r="F440" s="182"/>
      <c r="G440" s="182"/>
      <c r="H440" s="182"/>
      <c r="I440" s="182"/>
      <c r="J440" s="182"/>
      <c r="K440" s="182"/>
    </row>
    <row r="441" spans="1:11" x14ac:dyDescent="0.25">
      <c r="A441" s="182"/>
      <c r="B441" s="182"/>
      <c r="C441" s="182"/>
      <c r="D441" s="182"/>
      <c r="E441" s="182"/>
      <c r="F441" s="182"/>
      <c r="G441" s="182"/>
      <c r="H441" s="182"/>
      <c r="I441" s="182"/>
      <c r="J441" s="182"/>
      <c r="K441" s="182"/>
    </row>
    <row r="442" spans="1:11" x14ac:dyDescent="0.25">
      <c r="A442" s="182"/>
      <c r="B442" s="182"/>
      <c r="C442" s="182"/>
      <c r="D442" s="182"/>
      <c r="E442" s="182"/>
      <c r="F442" s="182"/>
      <c r="G442" s="182"/>
      <c r="H442" s="182"/>
      <c r="I442" s="182"/>
      <c r="J442" s="182"/>
      <c r="K442" s="182"/>
    </row>
    <row r="443" spans="1:11" x14ac:dyDescent="0.25">
      <c r="A443" s="182"/>
      <c r="B443" s="182"/>
      <c r="C443" s="182"/>
      <c r="D443" s="182"/>
      <c r="E443" s="182"/>
      <c r="F443" s="182"/>
      <c r="G443" s="182"/>
      <c r="H443" s="182"/>
      <c r="I443" s="182"/>
      <c r="J443" s="182"/>
      <c r="K443" s="182"/>
    </row>
    <row r="444" spans="1:11" x14ac:dyDescent="0.25">
      <c r="A444" s="182"/>
      <c r="B444" s="182"/>
      <c r="C444" s="182"/>
      <c r="D444" s="182"/>
      <c r="E444" s="182"/>
      <c r="F444" s="182"/>
      <c r="G444" s="182"/>
      <c r="H444" s="182"/>
      <c r="I444" s="182"/>
      <c r="J444" s="182"/>
      <c r="K444" s="182"/>
    </row>
    <row r="445" spans="1:11" x14ac:dyDescent="0.25">
      <c r="A445" s="182"/>
      <c r="B445" s="182"/>
      <c r="C445" s="182"/>
      <c r="D445" s="182"/>
      <c r="E445" s="182"/>
      <c r="F445" s="182"/>
      <c r="G445" s="182"/>
      <c r="H445" s="182"/>
      <c r="I445" s="182"/>
      <c r="J445" s="182"/>
      <c r="K445" s="182"/>
    </row>
    <row r="446" spans="1:11" x14ac:dyDescent="0.25">
      <c r="A446" s="182"/>
      <c r="B446" s="182"/>
      <c r="C446" s="182"/>
      <c r="D446" s="182"/>
      <c r="E446" s="182"/>
      <c r="F446" s="182"/>
      <c r="G446" s="182"/>
      <c r="H446" s="182"/>
      <c r="I446" s="182"/>
      <c r="J446" s="182"/>
      <c r="K446" s="182"/>
    </row>
    <row r="447" spans="1:11" x14ac:dyDescent="0.25">
      <c r="A447" s="182"/>
      <c r="B447" s="182"/>
      <c r="C447" s="182"/>
      <c r="D447" s="182"/>
      <c r="E447" s="182"/>
      <c r="F447" s="182"/>
      <c r="G447" s="182"/>
      <c r="H447" s="182"/>
      <c r="I447" s="182"/>
      <c r="J447" s="182"/>
      <c r="K447" s="182"/>
    </row>
    <row r="448" spans="1:11" x14ac:dyDescent="0.25">
      <c r="A448" s="182"/>
      <c r="B448" s="182"/>
      <c r="C448" s="182"/>
      <c r="D448" s="182"/>
      <c r="E448" s="182"/>
      <c r="F448" s="182"/>
      <c r="G448" s="182"/>
      <c r="H448" s="182"/>
      <c r="I448" s="182"/>
      <c r="J448" s="182"/>
      <c r="K448" s="182"/>
    </row>
    <row r="449" spans="1:11" x14ac:dyDescent="0.25">
      <c r="A449" s="182"/>
      <c r="B449" s="182"/>
      <c r="C449" s="182"/>
      <c r="D449" s="182"/>
      <c r="E449" s="182"/>
      <c r="F449" s="182"/>
      <c r="G449" s="182"/>
      <c r="H449" s="182"/>
      <c r="I449" s="182"/>
      <c r="J449" s="182"/>
      <c r="K449" s="182"/>
    </row>
    <row r="450" spans="1:11" x14ac:dyDescent="0.25">
      <c r="A450" s="182"/>
      <c r="B450" s="182"/>
      <c r="C450" s="182"/>
      <c r="D450" s="182"/>
      <c r="E450" s="182"/>
      <c r="F450" s="182"/>
      <c r="G450" s="182"/>
      <c r="H450" s="182"/>
      <c r="I450" s="182"/>
      <c r="J450" s="182"/>
      <c r="K450" s="182"/>
    </row>
    <row r="451" spans="1:11" x14ac:dyDescent="0.25">
      <c r="A451" s="182"/>
      <c r="B451" s="182"/>
      <c r="C451" s="182"/>
      <c r="D451" s="182"/>
      <c r="E451" s="182"/>
      <c r="F451" s="182"/>
      <c r="G451" s="182"/>
      <c r="H451" s="182"/>
      <c r="I451" s="182"/>
      <c r="J451" s="182"/>
      <c r="K451" s="182"/>
    </row>
    <row r="452" spans="1:11" x14ac:dyDescent="0.25">
      <c r="A452" s="182"/>
      <c r="B452" s="182"/>
      <c r="C452" s="182"/>
      <c r="D452" s="182"/>
      <c r="E452" s="182"/>
      <c r="F452" s="182"/>
      <c r="G452" s="182"/>
      <c r="H452" s="182"/>
      <c r="I452" s="182"/>
      <c r="J452" s="182"/>
      <c r="K452" s="182"/>
    </row>
    <row r="453" spans="1:11" x14ac:dyDescent="0.25">
      <c r="A453" s="182"/>
      <c r="B453" s="182"/>
      <c r="C453" s="182"/>
      <c r="D453" s="182"/>
      <c r="E453" s="182"/>
      <c r="F453" s="182"/>
      <c r="G453" s="182"/>
      <c r="H453" s="182"/>
      <c r="I453" s="182"/>
      <c r="J453" s="182"/>
      <c r="K453" s="182"/>
    </row>
    <row r="454" spans="1:11" x14ac:dyDescent="0.25">
      <c r="A454" s="182"/>
      <c r="B454" s="182"/>
      <c r="C454" s="182"/>
      <c r="D454" s="182"/>
      <c r="E454" s="182"/>
      <c r="F454" s="182"/>
      <c r="G454" s="182"/>
      <c r="H454" s="182"/>
      <c r="I454" s="182"/>
      <c r="J454" s="182"/>
      <c r="K454" s="182"/>
    </row>
    <row r="455" spans="1:11" x14ac:dyDescent="0.25">
      <c r="A455" s="182"/>
      <c r="B455" s="182"/>
      <c r="C455" s="182"/>
      <c r="D455" s="182"/>
      <c r="E455" s="182"/>
      <c r="F455" s="182"/>
      <c r="G455" s="182"/>
      <c r="H455" s="182"/>
      <c r="I455" s="182"/>
      <c r="J455" s="182"/>
      <c r="K455" s="182"/>
    </row>
    <row r="456" spans="1:11" x14ac:dyDescent="0.25">
      <c r="A456" s="182"/>
      <c r="B456" s="182"/>
      <c r="C456" s="182"/>
      <c r="D456" s="182"/>
      <c r="E456" s="182"/>
      <c r="F456" s="182"/>
      <c r="G456" s="182"/>
      <c r="H456" s="182"/>
      <c r="I456" s="182"/>
      <c r="J456" s="182"/>
      <c r="K456" s="182"/>
    </row>
    <row r="457" spans="1:11" x14ac:dyDescent="0.25">
      <c r="A457" s="182"/>
      <c r="B457" s="182"/>
      <c r="C457" s="182"/>
      <c r="D457" s="182"/>
      <c r="E457" s="182"/>
      <c r="F457" s="182"/>
      <c r="G457" s="182"/>
      <c r="H457" s="182"/>
      <c r="I457" s="182"/>
      <c r="J457" s="182"/>
      <c r="K457" s="182"/>
    </row>
    <row r="458" spans="1:11" x14ac:dyDescent="0.25">
      <c r="A458" s="182"/>
      <c r="B458" s="182"/>
      <c r="C458" s="182"/>
      <c r="D458" s="182"/>
      <c r="E458" s="182"/>
      <c r="F458" s="182"/>
      <c r="G458" s="182"/>
      <c r="H458" s="182"/>
      <c r="I458" s="182"/>
      <c r="J458" s="182"/>
      <c r="K458" s="182"/>
    </row>
    <row r="459" spans="1:11" x14ac:dyDescent="0.25">
      <c r="A459" s="182"/>
      <c r="B459" s="182"/>
      <c r="C459" s="182"/>
      <c r="D459" s="182"/>
      <c r="E459" s="182"/>
      <c r="F459" s="182"/>
      <c r="G459" s="182"/>
      <c r="H459" s="182"/>
      <c r="I459" s="182"/>
      <c r="J459" s="182"/>
      <c r="K459" s="182"/>
    </row>
    <row r="460" spans="1:11" x14ac:dyDescent="0.25">
      <c r="A460" s="182"/>
      <c r="B460" s="182"/>
      <c r="C460" s="182"/>
      <c r="D460" s="182"/>
      <c r="E460" s="182"/>
      <c r="F460" s="182"/>
      <c r="G460" s="182"/>
      <c r="H460" s="182"/>
      <c r="I460" s="182"/>
      <c r="J460" s="182"/>
      <c r="K460" s="182"/>
    </row>
    <row r="461" spans="1:11" x14ac:dyDescent="0.25">
      <c r="A461" s="182"/>
      <c r="B461" s="182"/>
      <c r="C461" s="182"/>
      <c r="D461" s="182"/>
      <c r="E461" s="182"/>
      <c r="F461" s="182"/>
      <c r="G461" s="182"/>
      <c r="H461" s="182"/>
      <c r="I461" s="182"/>
      <c r="J461" s="182"/>
      <c r="K461" s="182"/>
    </row>
    <row r="462" spans="1:11" x14ac:dyDescent="0.25">
      <c r="A462" s="182"/>
      <c r="B462" s="182"/>
      <c r="C462" s="182"/>
      <c r="D462" s="182"/>
      <c r="E462" s="182"/>
      <c r="F462" s="182"/>
      <c r="G462" s="182"/>
      <c r="H462" s="182"/>
      <c r="I462" s="182"/>
      <c r="J462" s="182"/>
      <c r="K462" s="182"/>
    </row>
    <row r="463" spans="1:11" x14ac:dyDescent="0.25">
      <c r="A463" s="182"/>
      <c r="B463" s="182"/>
      <c r="C463" s="182"/>
      <c r="D463" s="182"/>
      <c r="E463" s="182"/>
      <c r="F463" s="182"/>
      <c r="G463" s="182"/>
      <c r="H463" s="182"/>
      <c r="I463" s="182"/>
      <c r="J463" s="182"/>
      <c r="K463" s="182"/>
    </row>
    <row r="464" spans="1:11" x14ac:dyDescent="0.25">
      <c r="A464" s="182"/>
      <c r="B464" s="182"/>
      <c r="C464" s="182"/>
      <c r="D464" s="182"/>
      <c r="E464" s="182"/>
      <c r="F464" s="182"/>
      <c r="G464" s="182"/>
      <c r="H464" s="182"/>
      <c r="I464" s="182"/>
      <c r="J464" s="182"/>
      <c r="K464" s="182"/>
    </row>
    <row r="465" spans="1:11" x14ac:dyDescent="0.25">
      <c r="A465" s="182"/>
      <c r="B465" s="182"/>
      <c r="C465" s="182"/>
      <c r="D465" s="182"/>
      <c r="E465" s="182"/>
      <c r="F465" s="182"/>
      <c r="G465" s="182"/>
      <c r="H465" s="182"/>
      <c r="I465" s="182"/>
      <c r="J465" s="182"/>
      <c r="K465" s="182"/>
    </row>
    <row r="466" spans="1:11" x14ac:dyDescent="0.25">
      <c r="A466" s="182"/>
      <c r="B466" s="182"/>
      <c r="C466" s="182"/>
      <c r="D466" s="182"/>
      <c r="E466" s="182"/>
      <c r="F466" s="182"/>
      <c r="G466" s="182"/>
      <c r="H466" s="182"/>
      <c r="I466" s="182"/>
      <c r="J466" s="182"/>
      <c r="K466" s="182"/>
    </row>
    <row r="467" spans="1:11" x14ac:dyDescent="0.25">
      <c r="A467" s="182"/>
      <c r="B467" s="182"/>
      <c r="C467" s="182"/>
      <c r="D467" s="182"/>
      <c r="E467" s="182"/>
      <c r="F467" s="182"/>
      <c r="G467" s="182"/>
      <c r="H467" s="182"/>
      <c r="I467" s="182"/>
      <c r="J467" s="182"/>
      <c r="K467" s="182"/>
    </row>
    <row r="468" spans="1:11" x14ac:dyDescent="0.25">
      <c r="A468" s="182"/>
      <c r="B468" s="182"/>
      <c r="C468" s="182"/>
      <c r="D468" s="182"/>
      <c r="E468" s="182"/>
      <c r="F468" s="182"/>
      <c r="G468" s="182"/>
      <c r="H468" s="182"/>
      <c r="I468" s="182"/>
      <c r="J468" s="182"/>
      <c r="K468" s="182"/>
    </row>
    <row r="469" spans="1:11" x14ac:dyDescent="0.25">
      <c r="A469" s="182"/>
      <c r="B469" s="182"/>
      <c r="C469" s="182"/>
      <c r="D469" s="182"/>
      <c r="E469" s="182"/>
      <c r="F469" s="182"/>
      <c r="G469" s="182"/>
      <c r="H469" s="182"/>
      <c r="I469" s="182"/>
      <c r="J469" s="182"/>
      <c r="K469" s="182"/>
    </row>
    <row r="470" spans="1:11" x14ac:dyDescent="0.25">
      <c r="A470" s="182"/>
      <c r="B470" s="182"/>
      <c r="C470" s="182"/>
      <c r="D470" s="182"/>
      <c r="E470" s="182"/>
      <c r="F470" s="182"/>
      <c r="G470" s="182"/>
      <c r="H470" s="182"/>
      <c r="I470" s="182"/>
      <c r="J470" s="182"/>
      <c r="K470" s="182"/>
    </row>
    <row r="471" spans="1:11" x14ac:dyDescent="0.25">
      <c r="A471" s="182"/>
      <c r="B471" s="182"/>
      <c r="C471" s="182"/>
      <c r="D471" s="182"/>
      <c r="E471" s="182"/>
      <c r="F471" s="182"/>
      <c r="G471" s="182"/>
      <c r="H471" s="182"/>
      <c r="I471" s="182"/>
      <c r="J471" s="182"/>
      <c r="K471" s="182"/>
    </row>
    <row r="472" spans="1:11" x14ac:dyDescent="0.25">
      <c r="A472" s="182"/>
      <c r="B472" s="182"/>
      <c r="C472" s="182"/>
      <c r="D472" s="182"/>
      <c r="E472" s="182"/>
      <c r="F472" s="182"/>
      <c r="G472" s="182"/>
      <c r="H472" s="182"/>
      <c r="I472" s="182"/>
      <c r="J472" s="182"/>
      <c r="K472" s="182"/>
    </row>
    <row r="473" spans="1:11" x14ac:dyDescent="0.25">
      <c r="A473" s="182"/>
      <c r="B473" s="182"/>
      <c r="C473" s="182"/>
      <c r="D473" s="182"/>
      <c r="E473" s="182"/>
      <c r="F473" s="182"/>
      <c r="G473" s="182"/>
      <c r="H473" s="182"/>
      <c r="I473" s="182"/>
      <c r="J473" s="182"/>
      <c r="K473" s="182"/>
    </row>
    <row r="474" spans="1:11" x14ac:dyDescent="0.25">
      <c r="A474" s="182"/>
      <c r="B474" s="182"/>
      <c r="C474" s="182"/>
      <c r="D474" s="182"/>
      <c r="E474" s="182"/>
      <c r="F474" s="182"/>
      <c r="G474" s="182"/>
      <c r="H474" s="182"/>
      <c r="I474" s="182"/>
      <c r="J474" s="182"/>
      <c r="K474" s="182"/>
    </row>
    <row r="475" spans="1:11" x14ac:dyDescent="0.25">
      <c r="A475" s="182"/>
      <c r="B475" s="182"/>
      <c r="C475" s="182"/>
      <c r="D475" s="182"/>
      <c r="E475" s="182"/>
      <c r="F475" s="182"/>
      <c r="G475" s="182"/>
      <c r="H475" s="182"/>
      <c r="I475" s="182"/>
      <c r="J475" s="182"/>
      <c r="K475" s="182"/>
    </row>
    <row r="476" spans="1:11" x14ac:dyDescent="0.25">
      <c r="A476" s="182"/>
      <c r="B476" s="182"/>
      <c r="C476" s="182"/>
      <c r="D476" s="182"/>
      <c r="E476" s="182"/>
      <c r="F476" s="182"/>
      <c r="G476" s="182"/>
      <c r="H476" s="182"/>
      <c r="I476" s="182"/>
      <c r="J476" s="182"/>
      <c r="K476" s="182"/>
    </row>
    <row r="477" spans="1:11" x14ac:dyDescent="0.25">
      <c r="A477" s="182"/>
      <c r="B477" s="182"/>
      <c r="C477" s="182"/>
      <c r="D477" s="182"/>
      <c r="E477" s="182"/>
      <c r="F477" s="182"/>
      <c r="G477" s="182"/>
      <c r="H477" s="182"/>
      <c r="I477" s="182"/>
      <c r="J477" s="182"/>
      <c r="K477" s="182"/>
    </row>
    <row r="478" spans="1:11" x14ac:dyDescent="0.25">
      <c r="A478" s="182"/>
      <c r="B478" s="182"/>
      <c r="C478" s="182"/>
      <c r="D478" s="182"/>
      <c r="E478" s="182"/>
      <c r="F478" s="182"/>
      <c r="G478" s="182"/>
      <c r="H478" s="182"/>
      <c r="I478" s="182"/>
      <c r="J478" s="182"/>
      <c r="K478" s="182"/>
    </row>
    <row r="479" spans="1:11" x14ac:dyDescent="0.25">
      <c r="A479" s="182"/>
      <c r="B479" s="182"/>
      <c r="C479" s="182"/>
      <c r="D479" s="182"/>
      <c r="E479" s="182"/>
      <c r="F479" s="182"/>
      <c r="G479" s="182"/>
      <c r="H479" s="182"/>
      <c r="I479" s="182"/>
      <c r="J479" s="182"/>
      <c r="K479" s="182"/>
    </row>
    <row r="480" spans="1:11" x14ac:dyDescent="0.25">
      <c r="A480" s="182"/>
      <c r="B480" s="182"/>
      <c r="C480" s="182"/>
      <c r="D480" s="182"/>
      <c r="E480" s="182"/>
      <c r="F480" s="182"/>
      <c r="G480" s="182"/>
      <c r="H480" s="182"/>
      <c r="I480" s="182"/>
      <c r="J480" s="182"/>
      <c r="K480" s="182"/>
    </row>
    <row r="481" spans="1:11" x14ac:dyDescent="0.25">
      <c r="A481" s="182"/>
      <c r="B481" s="182"/>
      <c r="C481" s="182"/>
      <c r="D481" s="182"/>
      <c r="E481" s="182"/>
      <c r="F481" s="182"/>
      <c r="G481" s="182"/>
      <c r="H481" s="182"/>
      <c r="I481" s="182"/>
      <c r="J481" s="182"/>
      <c r="K481" s="182"/>
    </row>
    <row r="482" spans="1:11" x14ac:dyDescent="0.25">
      <c r="A482" s="182"/>
      <c r="B482" s="182"/>
      <c r="C482" s="182"/>
      <c r="D482" s="182"/>
      <c r="E482" s="182"/>
      <c r="F482" s="182"/>
      <c r="G482" s="182"/>
      <c r="H482" s="182"/>
      <c r="I482" s="182"/>
      <c r="J482" s="182"/>
      <c r="K482" s="182"/>
    </row>
    <row r="483" spans="1:11" x14ac:dyDescent="0.25">
      <c r="A483" s="182"/>
      <c r="B483" s="182"/>
      <c r="C483" s="182"/>
      <c r="D483" s="182"/>
      <c r="E483" s="182"/>
      <c r="F483" s="182"/>
      <c r="G483" s="182"/>
      <c r="H483" s="182"/>
      <c r="I483" s="182"/>
      <c r="J483" s="182"/>
      <c r="K483" s="182"/>
    </row>
    <row r="484" spans="1:11" x14ac:dyDescent="0.25">
      <c r="A484" s="182"/>
      <c r="B484" s="182"/>
      <c r="C484" s="182"/>
      <c r="D484" s="182"/>
      <c r="E484" s="182"/>
      <c r="F484" s="182"/>
      <c r="G484" s="182"/>
      <c r="H484" s="182"/>
      <c r="I484" s="182"/>
      <c r="J484" s="182"/>
      <c r="K484" s="182"/>
    </row>
    <row r="485" spans="1:11" x14ac:dyDescent="0.25">
      <c r="A485" s="182"/>
      <c r="B485" s="182"/>
      <c r="C485" s="182"/>
      <c r="D485" s="182"/>
      <c r="E485" s="182"/>
      <c r="F485" s="182"/>
      <c r="G485" s="182"/>
      <c r="H485" s="182"/>
      <c r="I485" s="182"/>
      <c r="J485" s="182"/>
      <c r="K485" s="182"/>
    </row>
    <row r="486" spans="1:11" x14ac:dyDescent="0.25">
      <c r="A486" s="182"/>
      <c r="B486" s="182"/>
      <c r="C486" s="182"/>
      <c r="D486" s="182"/>
      <c r="E486" s="182"/>
      <c r="F486" s="182"/>
      <c r="G486" s="182"/>
      <c r="H486" s="182"/>
      <c r="I486" s="182"/>
      <c r="J486" s="182"/>
      <c r="K486" s="182"/>
    </row>
    <row r="487" spans="1:11" x14ac:dyDescent="0.25">
      <c r="A487" s="182"/>
      <c r="B487" s="182"/>
      <c r="C487" s="182"/>
      <c r="D487" s="182"/>
      <c r="E487" s="182"/>
      <c r="F487" s="182"/>
      <c r="G487" s="182"/>
      <c r="H487" s="182"/>
      <c r="I487" s="182"/>
      <c r="J487" s="182"/>
      <c r="K487" s="182"/>
    </row>
    <row r="488" spans="1:11" x14ac:dyDescent="0.25">
      <c r="A488" s="182"/>
      <c r="B488" s="182"/>
      <c r="C488" s="182"/>
      <c r="D488" s="182"/>
      <c r="E488" s="182"/>
      <c r="F488" s="182"/>
      <c r="G488" s="182"/>
      <c r="H488" s="182"/>
      <c r="I488" s="182"/>
      <c r="J488" s="182"/>
      <c r="K488" s="182"/>
    </row>
    <row r="489" spans="1:11" x14ac:dyDescent="0.25">
      <c r="A489" s="182"/>
      <c r="B489" s="182"/>
      <c r="C489" s="182"/>
      <c r="D489" s="182"/>
      <c r="E489" s="182"/>
      <c r="F489" s="182"/>
      <c r="G489" s="182"/>
      <c r="H489" s="182"/>
      <c r="I489" s="182"/>
      <c r="J489" s="182"/>
      <c r="K489" s="182"/>
    </row>
    <row r="490" spans="1:11" x14ac:dyDescent="0.25">
      <c r="A490" s="182"/>
      <c r="B490" s="182"/>
      <c r="C490" s="182"/>
      <c r="D490" s="182"/>
      <c r="E490" s="182"/>
      <c r="F490" s="182"/>
      <c r="G490" s="182"/>
      <c r="H490" s="182"/>
      <c r="I490" s="182"/>
      <c r="J490" s="182"/>
      <c r="K490" s="182"/>
    </row>
    <row r="491" spans="1:11" x14ac:dyDescent="0.25">
      <c r="A491" s="182"/>
      <c r="B491" s="182"/>
      <c r="C491" s="182"/>
      <c r="D491" s="182"/>
      <c r="E491" s="182"/>
      <c r="F491" s="182"/>
      <c r="G491" s="182"/>
      <c r="H491" s="182"/>
      <c r="I491" s="182"/>
      <c r="J491" s="182"/>
      <c r="K491" s="182"/>
    </row>
    <row r="492" spans="1:11" x14ac:dyDescent="0.25">
      <c r="A492" s="182"/>
      <c r="B492" s="182"/>
      <c r="C492" s="182"/>
      <c r="D492" s="182"/>
      <c r="E492" s="182"/>
      <c r="F492" s="182"/>
      <c r="G492" s="182"/>
      <c r="H492" s="182"/>
      <c r="I492" s="182"/>
      <c r="J492" s="182"/>
      <c r="K492" s="182"/>
    </row>
    <row r="493" spans="1:11" x14ac:dyDescent="0.25">
      <c r="A493" s="182"/>
      <c r="B493" s="182"/>
      <c r="C493" s="182"/>
      <c r="D493" s="182"/>
      <c r="E493" s="182"/>
      <c r="F493" s="182"/>
      <c r="G493" s="182"/>
      <c r="H493" s="182"/>
      <c r="I493" s="182"/>
      <c r="J493" s="182"/>
      <c r="K493" s="182"/>
    </row>
    <row r="494" spans="1:11" x14ac:dyDescent="0.25">
      <c r="A494" s="182"/>
      <c r="B494" s="182"/>
      <c r="C494" s="182"/>
      <c r="D494" s="182"/>
      <c r="E494" s="182"/>
      <c r="F494" s="182"/>
      <c r="G494" s="182"/>
      <c r="H494" s="182"/>
      <c r="I494" s="182"/>
      <c r="J494" s="182"/>
      <c r="K494" s="182"/>
    </row>
    <row r="495" spans="1:11" x14ac:dyDescent="0.25">
      <c r="A495" s="182"/>
      <c r="B495" s="182"/>
      <c r="C495" s="182"/>
      <c r="D495" s="182"/>
      <c r="E495" s="182"/>
      <c r="F495" s="182"/>
      <c r="G495" s="182"/>
      <c r="H495" s="182"/>
      <c r="I495" s="182"/>
      <c r="J495" s="182"/>
      <c r="K495" s="182"/>
    </row>
    <row r="496" spans="1:11" x14ac:dyDescent="0.25">
      <c r="A496" s="182"/>
      <c r="B496" s="182"/>
      <c r="C496" s="182"/>
      <c r="D496" s="182"/>
      <c r="E496" s="182"/>
      <c r="F496" s="182"/>
      <c r="G496" s="182"/>
      <c r="H496" s="182"/>
      <c r="I496" s="182"/>
      <c r="J496" s="182"/>
      <c r="K496" s="182"/>
    </row>
    <row r="497" spans="1:11" x14ac:dyDescent="0.25">
      <c r="A497" s="182"/>
      <c r="B497" s="182"/>
      <c r="C497" s="182"/>
      <c r="D497" s="182"/>
      <c r="E497" s="182"/>
      <c r="F497" s="182"/>
      <c r="G497" s="182"/>
      <c r="H497" s="182"/>
      <c r="I497" s="182"/>
      <c r="J497" s="182"/>
      <c r="K497" s="182"/>
    </row>
    <row r="498" spans="1:11" x14ac:dyDescent="0.25">
      <c r="A498" s="182"/>
      <c r="B498" s="182"/>
      <c r="C498" s="182"/>
      <c r="D498" s="182"/>
      <c r="E498" s="182"/>
      <c r="F498" s="182"/>
      <c r="G498" s="182"/>
      <c r="H498" s="182"/>
      <c r="I498" s="182"/>
      <c r="J498" s="182"/>
      <c r="K498" s="182"/>
    </row>
    <row r="499" spans="1:11" x14ac:dyDescent="0.25">
      <c r="A499" s="182"/>
      <c r="B499" s="182"/>
      <c r="C499" s="182"/>
      <c r="D499" s="182"/>
      <c r="E499" s="182"/>
      <c r="F499" s="182"/>
      <c r="G499" s="182"/>
      <c r="H499" s="182"/>
      <c r="I499" s="182"/>
      <c r="J499" s="182"/>
      <c r="K499" s="182"/>
    </row>
    <row r="500" spans="1:11" x14ac:dyDescent="0.25">
      <c r="A500" s="182"/>
      <c r="B500" s="182"/>
      <c r="C500" s="182"/>
      <c r="D500" s="182"/>
      <c r="E500" s="182"/>
      <c r="F500" s="182"/>
      <c r="G500" s="182"/>
      <c r="H500" s="182"/>
      <c r="I500" s="182"/>
      <c r="J500" s="182"/>
      <c r="K500" s="182"/>
    </row>
    <row r="501" spans="1:11" x14ac:dyDescent="0.25">
      <c r="A501" s="182"/>
      <c r="B501" s="182"/>
      <c r="C501" s="182"/>
      <c r="D501" s="182"/>
      <c r="E501" s="182"/>
      <c r="F501" s="182"/>
      <c r="G501" s="182"/>
      <c r="H501" s="182"/>
      <c r="I501" s="182"/>
      <c r="J501" s="182"/>
      <c r="K501" s="182"/>
    </row>
    <row r="502" spans="1:11" x14ac:dyDescent="0.25">
      <c r="A502" s="182"/>
      <c r="B502" s="182"/>
      <c r="C502" s="182"/>
      <c r="D502" s="182"/>
      <c r="E502" s="182"/>
      <c r="F502" s="182"/>
      <c r="G502" s="182"/>
      <c r="H502" s="182"/>
      <c r="I502" s="182"/>
      <c r="J502" s="182"/>
      <c r="K502" s="182"/>
    </row>
    <row r="503" spans="1:11" x14ac:dyDescent="0.25">
      <c r="A503" s="182"/>
      <c r="B503" s="182"/>
      <c r="C503" s="182"/>
      <c r="D503" s="182"/>
      <c r="E503" s="182"/>
      <c r="F503" s="182"/>
      <c r="G503" s="182"/>
      <c r="H503" s="182"/>
      <c r="I503" s="182"/>
      <c r="J503" s="182"/>
      <c r="K503" s="182"/>
    </row>
    <row r="504" spans="1:11" x14ac:dyDescent="0.25">
      <c r="A504" s="182"/>
      <c r="B504" s="182"/>
      <c r="C504" s="182"/>
      <c r="D504" s="182"/>
      <c r="E504" s="182"/>
      <c r="F504" s="182"/>
      <c r="G504" s="182"/>
      <c r="H504" s="182"/>
      <c r="I504" s="182"/>
      <c r="J504" s="182"/>
      <c r="K504" s="182"/>
    </row>
    <row r="505" spans="1:11" x14ac:dyDescent="0.25">
      <c r="A505" s="182"/>
      <c r="B505" s="182"/>
      <c r="C505" s="182"/>
      <c r="D505" s="182"/>
      <c r="E505" s="182"/>
      <c r="F505" s="182"/>
      <c r="G505" s="182"/>
      <c r="H505" s="182"/>
      <c r="I505" s="182"/>
      <c r="J505" s="182"/>
      <c r="K505" s="182"/>
    </row>
    <row r="506" spans="1:11" x14ac:dyDescent="0.25">
      <c r="A506" s="182"/>
      <c r="B506" s="182"/>
      <c r="C506" s="182"/>
      <c r="D506" s="182"/>
      <c r="E506" s="182"/>
      <c r="F506" s="182"/>
      <c r="G506" s="182"/>
      <c r="H506" s="182"/>
      <c r="I506" s="182"/>
      <c r="J506" s="182"/>
      <c r="K506" s="182"/>
    </row>
    <row r="507" spans="1:11" x14ac:dyDescent="0.25">
      <c r="A507" s="182"/>
      <c r="B507" s="182"/>
      <c r="C507" s="182"/>
      <c r="D507" s="182"/>
      <c r="E507" s="182"/>
      <c r="F507" s="182"/>
      <c r="G507" s="182"/>
      <c r="H507" s="182"/>
      <c r="I507" s="182"/>
      <c r="J507" s="182"/>
      <c r="K507" s="182"/>
    </row>
    <row r="508" spans="1:11" x14ac:dyDescent="0.25">
      <c r="A508" s="182"/>
      <c r="B508" s="182"/>
      <c r="C508" s="182"/>
      <c r="D508" s="182"/>
      <c r="E508" s="182"/>
      <c r="F508" s="182"/>
      <c r="G508" s="182"/>
      <c r="H508" s="182"/>
      <c r="I508" s="182"/>
      <c r="J508" s="182"/>
      <c r="K508" s="182"/>
    </row>
    <row r="509" spans="1:11" x14ac:dyDescent="0.25">
      <c r="A509" s="182"/>
      <c r="B509" s="182"/>
      <c r="C509" s="182"/>
      <c r="D509" s="182"/>
      <c r="E509" s="182"/>
      <c r="F509" s="182"/>
      <c r="G509" s="182"/>
      <c r="H509" s="182"/>
      <c r="I509" s="182"/>
      <c r="J509" s="182"/>
      <c r="K509" s="182"/>
    </row>
    <row r="510" spans="1:11" x14ac:dyDescent="0.25">
      <c r="A510" s="182"/>
      <c r="B510" s="182"/>
      <c r="C510" s="182"/>
      <c r="D510" s="182"/>
      <c r="E510" s="182"/>
      <c r="F510" s="182"/>
      <c r="G510" s="182"/>
      <c r="H510" s="182"/>
      <c r="I510" s="182"/>
      <c r="J510" s="182"/>
      <c r="K510" s="182"/>
    </row>
    <row r="511" spans="1:11" x14ac:dyDescent="0.25">
      <c r="A511" s="182"/>
      <c r="B511" s="182"/>
      <c r="C511" s="182"/>
      <c r="D511" s="182"/>
      <c r="E511" s="182"/>
      <c r="F511" s="182"/>
      <c r="G511" s="182"/>
      <c r="H511" s="182"/>
      <c r="I511" s="182"/>
      <c r="J511" s="182"/>
      <c r="K511" s="182"/>
    </row>
    <row r="512" spans="1:11" x14ac:dyDescent="0.25">
      <c r="A512" s="182"/>
      <c r="B512" s="182"/>
      <c r="C512" s="182"/>
      <c r="D512" s="182"/>
      <c r="E512" s="182"/>
      <c r="F512" s="182"/>
      <c r="G512" s="182"/>
      <c r="H512" s="182"/>
      <c r="I512" s="182"/>
      <c r="J512" s="182"/>
      <c r="K512" s="182"/>
    </row>
    <row r="513" spans="1:11" x14ac:dyDescent="0.25">
      <c r="A513" s="182"/>
      <c r="B513" s="182"/>
      <c r="C513" s="182"/>
      <c r="D513" s="182"/>
      <c r="E513" s="182"/>
      <c r="F513" s="182"/>
      <c r="G513" s="182"/>
      <c r="H513" s="182"/>
      <c r="I513" s="182"/>
      <c r="J513" s="182"/>
      <c r="K513" s="182"/>
    </row>
    <row r="514" spans="1:11" x14ac:dyDescent="0.25">
      <c r="A514" s="182"/>
      <c r="B514" s="182"/>
      <c r="C514" s="182"/>
      <c r="D514" s="182"/>
      <c r="E514" s="182"/>
      <c r="F514" s="182"/>
      <c r="G514" s="182"/>
      <c r="H514" s="182"/>
      <c r="I514" s="182"/>
      <c r="J514" s="182"/>
      <c r="K514" s="182"/>
    </row>
    <row r="515" spans="1:11" x14ac:dyDescent="0.25">
      <c r="A515" s="182"/>
      <c r="B515" s="182"/>
      <c r="C515" s="182"/>
      <c r="D515" s="182"/>
      <c r="E515" s="182"/>
      <c r="F515" s="182"/>
      <c r="G515" s="182"/>
      <c r="H515" s="182"/>
      <c r="I515" s="182"/>
      <c r="J515" s="182"/>
      <c r="K515" s="182"/>
    </row>
    <row r="516" spans="1:11" x14ac:dyDescent="0.25">
      <c r="A516" s="182"/>
      <c r="B516" s="182"/>
      <c r="C516" s="182"/>
      <c r="D516" s="182"/>
      <c r="E516" s="182"/>
      <c r="F516" s="182"/>
      <c r="G516" s="182"/>
      <c r="H516" s="182"/>
      <c r="I516" s="182"/>
      <c r="J516" s="182"/>
      <c r="K516" s="182"/>
    </row>
    <row r="517" spans="1:11" x14ac:dyDescent="0.25">
      <c r="A517" s="182"/>
      <c r="B517" s="182"/>
      <c r="C517" s="182"/>
      <c r="D517" s="182"/>
      <c r="E517" s="182"/>
      <c r="F517" s="182"/>
      <c r="G517" s="182"/>
      <c r="H517" s="182"/>
      <c r="I517" s="182"/>
      <c r="J517" s="182"/>
      <c r="K517" s="182"/>
    </row>
    <row r="518" spans="1:11" x14ac:dyDescent="0.25">
      <c r="A518" s="182"/>
      <c r="B518" s="182"/>
      <c r="C518" s="182"/>
      <c r="D518" s="182"/>
      <c r="E518" s="182"/>
      <c r="F518" s="182"/>
      <c r="G518" s="182"/>
      <c r="H518" s="182"/>
      <c r="I518" s="182"/>
      <c r="J518" s="182"/>
      <c r="K518" s="182"/>
    </row>
    <row r="519" spans="1:11" x14ac:dyDescent="0.25">
      <c r="A519" s="182"/>
      <c r="B519" s="182"/>
      <c r="C519" s="182"/>
      <c r="D519" s="182"/>
      <c r="E519" s="182"/>
      <c r="F519" s="182"/>
      <c r="G519" s="182"/>
      <c r="H519" s="182"/>
      <c r="I519" s="182"/>
      <c r="J519" s="182"/>
      <c r="K519" s="182"/>
    </row>
    <row r="520" spans="1:11" x14ac:dyDescent="0.25">
      <c r="A520" s="182"/>
      <c r="B520" s="182"/>
      <c r="C520" s="182"/>
      <c r="D520" s="182"/>
      <c r="E520" s="182"/>
      <c r="F520" s="182"/>
      <c r="G520" s="182"/>
      <c r="H520" s="182"/>
      <c r="I520" s="182"/>
      <c r="J520" s="182"/>
      <c r="K520" s="182"/>
    </row>
    <row r="521" spans="1:11" x14ac:dyDescent="0.25">
      <c r="A521" s="182"/>
      <c r="B521" s="182"/>
      <c r="C521" s="182"/>
      <c r="D521" s="182"/>
      <c r="E521" s="182"/>
      <c r="F521" s="182"/>
      <c r="G521" s="182"/>
      <c r="H521" s="182"/>
      <c r="I521" s="182"/>
      <c r="J521" s="182"/>
      <c r="K521" s="182"/>
    </row>
    <row r="522" spans="1:11" x14ac:dyDescent="0.25">
      <c r="A522" s="182"/>
      <c r="B522" s="182"/>
      <c r="C522" s="182"/>
      <c r="D522" s="182"/>
      <c r="E522" s="182"/>
      <c r="F522" s="182"/>
      <c r="G522" s="182"/>
      <c r="H522" s="182"/>
      <c r="I522" s="182"/>
      <c r="J522" s="182"/>
      <c r="K522" s="182"/>
    </row>
    <row r="523" spans="1:11" x14ac:dyDescent="0.25">
      <c r="A523" s="182"/>
      <c r="B523" s="182"/>
      <c r="C523" s="182"/>
      <c r="D523" s="182"/>
      <c r="E523" s="182"/>
      <c r="F523" s="182"/>
      <c r="G523" s="182"/>
      <c r="H523" s="182"/>
      <c r="I523" s="182"/>
      <c r="J523" s="182"/>
      <c r="K523" s="182"/>
    </row>
    <row r="524" spans="1:11" x14ac:dyDescent="0.25">
      <c r="A524" s="182"/>
      <c r="B524" s="182"/>
      <c r="C524" s="182"/>
      <c r="D524" s="182"/>
      <c r="E524" s="182"/>
      <c r="F524" s="182"/>
      <c r="G524" s="182"/>
      <c r="H524" s="182"/>
      <c r="I524" s="182"/>
      <c r="J524" s="182"/>
      <c r="K524" s="182"/>
    </row>
    <row r="525" spans="1:11" x14ac:dyDescent="0.25">
      <c r="A525" s="182"/>
      <c r="B525" s="182"/>
      <c r="C525" s="182"/>
      <c r="D525" s="182"/>
      <c r="E525" s="182"/>
      <c r="F525" s="182"/>
      <c r="G525" s="182"/>
      <c r="H525" s="182"/>
      <c r="I525" s="182"/>
      <c r="J525" s="182"/>
      <c r="K525" s="182"/>
    </row>
    <row r="526" spans="1:11" x14ac:dyDescent="0.25">
      <c r="A526" s="182"/>
      <c r="B526" s="182"/>
      <c r="C526" s="182"/>
      <c r="D526" s="182"/>
      <c r="E526" s="182"/>
      <c r="F526" s="182"/>
      <c r="G526" s="182"/>
      <c r="H526" s="182"/>
      <c r="I526" s="182"/>
      <c r="J526" s="182"/>
      <c r="K526" s="182"/>
    </row>
    <row r="527" spans="1:11" x14ac:dyDescent="0.25">
      <c r="A527" s="182"/>
      <c r="B527" s="182"/>
      <c r="C527" s="182"/>
      <c r="D527" s="182"/>
      <c r="E527" s="182"/>
      <c r="F527" s="182"/>
      <c r="G527" s="182"/>
      <c r="H527" s="182"/>
      <c r="I527" s="182"/>
      <c r="J527" s="182"/>
      <c r="K527" s="182"/>
    </row>
    <row r="528" spans="1:11" x14ac:dyDescent="0.25">
      <c r="A528" s="182"/>
      <c r="B528" s="182"/>
      <c r="C528" s="182"/>
      <c r="D528" s="182"/>
      <c r="E528" s="182"/>
      <c r="F528" s="182"/>
      <c r="G528" s="182"/>
      <c r="H528" s="182"/>
      <c r="I528" s="182"/>
      <c r="J528" s="182"/>
      <c r="K528" s="182"/>
    </row>
    <row r="529" spans="1:11" x14ac:dyDescent="0.25">
      <c r="A529" s="182"/>
      <c r="B529" s="182"/>
      <c r="C529" s="182"/>
      <c r="D529" s="182"/>
      <c r="E529" s="182"/>
      <c r="F529" s="182"/>
      <c r="G529" s="182"/>
      <c r="H529" s="182"/>
      <c r="I529" s="182"/>
      <c r="J529" s="182"/>
      <c r="K529" s="182"/>
    </row>
    <row r="530" spans="1:11" x14ac:dyDescent="0.25">
      <c r="A530" s="182"/>
      <c r="B530" s="182"/>
      <c r="C530" s="182"/>
      <c r="D530" s="182"/>
      <c r="E530" s="182"/>
      <c r="F530" s="182"/>
      <c r="G530" s="182"/>
      <c r="H530" s="182"/>
      <c r="I530" s="182"/>
      <c r="J530" s="182"/>
      <c r="K530" s="182"/>
    </row>
    <row r="531" spans="1:11" x14ac:dyDescent="0.25">
      <c r="A531" s="182"/>
      <c r="B531" s="182"/>
      <c r="C531" s="182"/>
      <c r="D531" s="182"/>
      <c r="E531" s="182"/>
      <c r="F531" s="182"/>
      <c r="G531" s="182"/>
      <c r="H531" s="182"/>
      <c r="I531" s="182"/>
      <c r="J531" s="182"/>
      <c r="K531" s="182"/>
    </row>
    <row r="532" spans="1:11" x14ac:dyDescent="0.25">
      <c r="A532" s="182"/>
      <c r="B532" s="182"/>
      <c r="C532" s="182"/>
      <c r="D532" s="182"/>
      <c r="E532" s="182"/>
      <c r="F532" s="182"/>
      <c r="G532" s="182"/>
      <c r="H532" s="182"/>
      <c r="I532" s="182"/>
      <c r="J532" s="182"/>
      <c r="K532" s="182"/>
    </row>
    <row r="533" spans="1:11" x14ac:dyDescent="0.25">
      <c r="A533" s="182"/>
      <c r="B533" s="182"/>
      <c r="C533" s="182"/>
      <c r="D533" s="182"/>
      <c r="E533" s="182"/>
      <c r="F533" s="182"/>
      <c r="G533" s="182"/>
      <c r="H533" s="182"/>
      <c r="I533" s="182"/>
      <c r="J533" s="182"/>
      <c r="K533" s="182"/>
    </row>
    <row r="534" spans="1:11" x14ac:dyDescent="0.25">
      <c r="A534" s="182"/>
      <c r="B534" s="182"/>
      <c r="C534" s="182"/>
      <c r="D534" s="182"/>
      <c r="E534" s="182"/>
      <c r="F534" s="182"/>
      <c r="G534" s="182"/>
      <c r="H534" s="182"/>
      <c r="I534" s="182"/>
      <c r="J534" s="182"/>
      <c r="K534" s="182"/>
    </row>
    <row r="535" spans="1:11" x14ac:dyDescent="0.25">
      <c r="A535" s="182"/>
      <c r="B535" s="182"/>
      <c r="C535" s="182"/>
      <c r="D535" s="182"/>
      <c r="E535" s="182"/>
      <c r="F535" s="182"/>
      <c r="G535" s="182"/>
      <c r="H535" s="182"/>
      <c r="I535" s="182"/>
      <c r="J535" s="182"/>
      <c r="K535" s="182"/>
    </row>
    <row r="536" spans="1:11" x14ac:dyDescent="0.25">
      <c r="A536" s="182"/>
      <c r="B536" s="182"/>
      <c r="C536" s="182"/>
      <c r="D536" s="182"/>
      <c r="E536" s="182"/>
      <c r="F536" s="182"/>
      <c r="G536" s="182"/>
      <c r="H536" s="182"/>
      <c r="I536" s="182"/>
      <c r="J536" s="182"/>
      <c r="K536" s="182"/>
    </row>
    <row r="537" spans="1:11" x14ac:dyDescent="0.25">
      <c r="A537" s="182"/>
      <c r="B537" s="182"/>
      <c r="C537" s="182"/>
      <c r="D537" s="182"/>
      <c r="E537" s="182"/>
      <c r="F537" s="182"/>
      <c r="G537" s="182"/>
      <c r="H537" s="182"/>
      <c r="I537" s="182"/>
      <c r="J537" s="182"/>
      <c r="K537" s="182"/>
    </row>
    <row r="538" spans="1:11" x14ac:dyDescent="0.25">
      <c r="A538" s="182"/>
      <c r="B538" s="182"/>
      <c r="C538" s="182"/>
      <c r="D538" s="182"/>
      <c r="E538" s="182"/>
      <c r="F538" s="182"/>
      <c r="G538" s="182"/>
      <c r="H538" s="182"/>
      <c r="I538" s="182"/>
      <c r="J538" s="182"/>
      <c r="K538" s="182"/>
    </row>
    <row r="539" spans="1:11" x14ac:dyDescent="0.25">
      <c r="A539" s="182"/>
      <c r="B539" s="182"/>
      <c r="C539" s="182"/>
      <c r="D539" s="182"/>
      <c r="E539" s="182"/>
      <c r="F539" s="182"/>
      <c r="G539" s="182"/>
      <c r="H539" s="182"/>
      <c r="I539" s="182"/>
      <c r="J539" s="182"/>
      <c r="K539" s="182"/>
    </row>
    <row r="540" spans="1:11" x14ac:dyDescent="0.25">
      <c r="A540" s="182"/>
      <c r="B540" s="182"/>
      <c r="C540" s="182"/>
      <c r="D540" s="182"/>
      <c r="E540" s="182"/>
      <c r="F540" s="182"/>
      <c r="G540" s="182"/>
      <c r="H540" s="182"/>
      <c r="I540" s="182"/>
      <c r="J540" s="182"/>
      <c r="K540" s="182"/>
    </row>
    <row r="541" spans="1:11" x14ac:dyDescent="0.25">
      <c r="A541" s="182"/>
      <c r="B541" s="182"/>
      <c r="C541" s="182"/>
      <c r="D541" s="182"/>
      <c r="E541" s="182"/>
      <c r="F541" s="182"/>
      <c r="G541" s="182"/>
      <c r="H541" s="182"/>
      <c r="I541" s="182"/>
      <c r="J541" s="182"/>
      <c r="K541" s="182"/>
    </row>
    <row r="542" spans="1:11" x14ac:dyDescent="0.25">
      <c r="A542" s="182"/>
      <c r="B542" s="182"/>
      <c r="C542" s="182"/>
      <c r="D542" s="182"/>
      <c r="E542" s="182"/>
      <c r="F542" s="182"/>
      <c r="G542" s="182"/>
      <c r="H542" s="182"/>
      <c r="I542" s="182"/>
      <c r="J542" s="182"/>
      <c r="K542" s="182"/>
    </row>
    <row r="543" spans="1:11" x14ac:dyDescent="0.25">
      <c r="A543" s="182"/>
      <c r="B543" s="182"/>
      <c r="C543" s="182"/>
      <c r="D543" s="182"/>
      <c r="E543" s="182"/>
      <c r="F543" s="182"/>
      <c r="G543" s="182"/>
      <c r="H543" s="182"/>
      <c r="I543" s="182"/>
      <c r="J543" s="182"/>
      <c r="K543" s="182"/>
    </row>
    <row r="544" spans="1:11" x14ac:dyDescent="0.25">
      <c r="A544" s="182"/>
      <c r="B544" s="182"/>
      <c r="C544" s="182"/>
      <c r="D544" s="182"/>
      <c r="E544" s="182"/>
      <c r="F544" s="182"/>
      <c r="G544" s="182"/>
      <c r="H544" s="182"/>
      <c r="I544" s="182"/>
      <c r="J544" s="182"/>
      <c r="K544" s="182"/>
    </row>
    <row r="545" spans="1:11" x14ac:dyDescent="0.25">
      <c r="A545" s="182"/>
      <c r="B545" s="182"/>
      <c r="C545" s="182"/>
      <c r="D545" s="182"/>
      <c r="E545" s="182"/>
      <c r="F545" s="182"/>
      <c r="G545" s="182"/>
      <c r="H545" s="182"/>
      <c r="I545" s="182"/>
      <c r="J545" s="182"/>
      <c r="K545" s="182"/>
    </row>
    <row r="546" spans="1:11" x14ac:dyDescent="0.25">
      <c r="A546" s="182"/>
      <c r="B546" s="182"/>
      <c r="C546" s="182"/>
      <c r="D546" s="182"/>
      <c r="E546" s="182"/>
      <c r="F546" s="182"/>
      <c r="G546" s="182"/>
      <c r="H546" s="182"/>
      <c r="I546" s="182"/>
      <c r="J546" s="182"/>
      <c r="K546" s="182"/>
    </row>
    <row r="547" spans="1:11" x14ac:dyDescent="0.25">
      <c r="A547" s="182"/>
      <c r="B547" s="182"/>
      <c r="C547" s="182"/>
      <c r="D547" s="182"/>
      <c r="E547" s="182"/>
      <c r="F547" s="182"/>
      <c r="G547" s="182"/>
      <c r="H547" s="182"/>
      <c r="I547" s="182"/>
      <c r="J547" s="182"/>
      <c r="K547" s="182"/>
    </row>
    <row r="548" spans="1:11" x14ac:dyDescent="0.25">
      <c r="A548" s="182"/>
      <c r="B548" s="182"/>
      <c r="C548" s="182"/>
      <c r="D548" s="182"/>
      <c r="E548" s="182"/>
      <c r="F548" s="182"/>
      <c r="G548" s="182"/>
      <c r="H548" s="182"/>
      <c r="I548" s="182"/>
      <c r="J548" s="182"/>
      <c r="K548" s="182"/>
    </row>
    <row r="549" spans="1:11" x14ac:dyDescent="0.25">
      <c r="A549" s="182"/>
      <c r="B549" s="182"/>
      <c r="C549" s="182"/>
      <c r="D549" s="182"/>
      <c r="E549" s="182"/>
      <c r="F549" s="182"/>
      <c r="G549" s="182"/>
      <c r="H549" s="182"/>
      <c r="I549" s="182"/>
      <c r="J549" s="182"/>
      <c r="K549" s="182"/>
    </row>
    <row r="550" spans="1:11" x14ac:dyDescent="0.25">
      <c r="A550" s="182"/>
      <c r="B550" s="182"/>
      <c r="C550" s="182"/>
      <c r="D550" s="182"/>
      <c r="E550" s="182"/>
      <c r="F550" s="182"/>
      <c r="G550" s="182"/>
      <c r="H550" s="182"/>
      <c r="I550" s="182"/>
      <c r="J550" s="182"/>
      <c r="K550" s="182"/>
    </row>
    <row r="551" spans="1:11" x14ac:dyDescent="0.25">
      <c r="A551" s="182"/>
      <c r="B551" s="182"/>
      <c r="C551" s="182"/>
      <c r="D551" s="182"/>
      <c r="E551" s="182"/>
      <c r="F551" s="182"/>
      <c r="G551" s="182"/>
      <c r="H551" s="182"/>
      <c r="I551" s="182"/>
      <c r="J551" s="182"/>
      <c r="K551" s="182"/>
    </row>
    <row r="552" spans="1:11" x14ac:dyDescent="0.25">
      <c r="A552" s="182"/>
      <c r="B552" s="182"/>
      <c r="C552" s="182"/>
      <c r="D552" s="182"/>
      <c r="E552" s="182"/>
      <c r="F552" s="182"/>
      <c r="G552" s="182"/>
      <c r="H552" s="182"/>
      <c r="I552" s="182"/>
      <c r="J552" s="182"/>
      <c r="K552" s="182"/>
    </row>
    <row r="553" spans="1:11" x14ac:dyDescent="0.25">
      <c r="A553" s="182"/>
      <c r="B553" s="182"/>
      <c r="C553" s="182"/>
      <c r="D553" s="182"/>
      <c r="E553" s="182"/>
      <c r="F553" s="182"/>
      <c r="G553" s="182"/>
      <c r="H553" s="182"/>
      <c r="I553" s="182"/>
      <c r="J553" s="182"/>
      <c r="K553" s="182"/>
    </row>
    <row r="554" spans="1:11" x14ac:dyDescent="0.25">
      <c r="A554" s="182"/>
      <c r="B554" s="182"/>
      <c r="C554" s="182"/>
      <c r="D554" s="182"/>
      <c r="E554" s="182"/>
      <c r="F554" s="182"/>
      <c r="G554" s="182"/>
      <c r="H554" s="182"/>
      <c r="I554" s="182"/>
      <c r="J554" s="182"/>
      <c r="K554" s="182"/>
    </row>
    <row r="555" spans="1:11" x14ac:dyDescent="0.25">
      <c r="A555" s="182"/>
      <c r="B555" s="182"/>
      <c r="C555" s="182"/>
      <c r="D555" s="182"/>
      <c r="E555" s="182"/>
      <c r="F555" s="182"/>
      <c r="G555" s="182"/>
      <c r="H555" s="182"/>
      <c r="I555" s="182"/>
      <c r="J555" s="182"/>
      <c r="K555" s="182"/>
    </row>
    <row r="556" spans="1:11" x14ac:dyDescent="0.25">
      <c r="A556" s="182"/>
      <c r="B556" s="182"/>
      <c r="C556" s="182"/>
      <c r="D556" s="182"/>
      <c r="E556" s="182"/>
      <c r="F556" s="182"/>
      <c r="G556" s="182"/>
      <c r="H556" s="182"/>
      <c r="I556" s="182"/>
      <c r="J556" s="182"/>
      <c r="K556" s="182"/>
    </row>
    <row r="557" spans="1:11" x14ac:dyDescent="0.25">
      <c r="A557" s="182"/>
      <c r="B557" s="182"/>
      <c r="C557" s="182"/>
      <c r="D557" s="182"/>
      <c r="E557" s="182"/>
      <c r="F557" s="182"/>
      <c r="G557" s="182"/>
      <c r="H557" s="182"/>
      <c r="I557" s="182"/>
      <c r="J557" s="182"/>
      <c r="K557" s="182"/>
    </row>
    <row r="558" spans="1:11" x14ac:dyDescent="0.25">
      <c r="A558" s="182"/>
      <c r="B558" s="182"/>
      <c r="C558" s="182"/>
      <c r="D558" s="182"/>
      <c r="E558" s="182"/>
      <c r="F558" s="182"/>
      <c r="G558" s="182"/>
      <c r="H558" s="182"/>
      <c r="I558" s="182"/>
      <c r="J558" s="182"/>
      <c r="K558" s="182"/>
    </row>
    <row r="559" spans="1:11" x14ac:dyDescent="0.25">
      <c r="A559" s="182"/>
      <c r="B559" s="182"/>
      <c r="C559" s="182"/>
      <c r="D559" s="182"/>
      <c r="E559" s="182"/>
      <c r="F559" s="182"/>
      <c r="G559" s="182"/>
      <c r="H559" s="182"/>
      <c r="I559" s="182"/>
      <c r="J559" s="182"/>
      <c r="K559" s="182"/>
    </row>
    <row r="560" spans="1:11" x14ac:dyDescent="0.25">
      <c r="A560" s="182"/>
      <c r="B560" s="182"/>
      <c r="C560" s="182"/>
      <c r="D560" s="182"/>
      <c r="E560" s="182"/>
      <c r="F560" s="182"/>
      <c r="G560" s="182"/>
      <c r="H560" s="182"/>
      <c r="I560" s="182"/>
      <c r="J560" s="182"/>
      <c r="K560" s="182"/>
    </row>
    <row r="561" spans="1:11" x14ac:dyDescent="0.25">
      <c r="A561" s="182"/>
      <c r="B561" s="182"/>
      <c r="C561" s="182"/>
      <c r="D561" s="182"/>
      <c r="E561" s="182"/>
      <c r="F561" s="182"/>
      <c r="G561" s="182"/>
      <c r="H561" s="182"/>
      <c r="I561" s="182"/>
      <c r="J561" s="182"/>
      <c r="K561" s="182"/>
    </row>
    <row r="562" spans="1:11" x14ac:dyDescent="0.25">
      <c r="A562" s="182"/>
      <c r="B562" s="182"/>
      <c r="C562" s="182"/>
      <c r="D562" s="182"/>
      <c r="E562" s="182"/>
      <c r="F562" s="182"/>
      <c r="G562" s="182"/>
      <c r="H562" s="182"/>
      <c r="I562" s="182"/>
      <c r="J562" s="182"/>
      <c r="K562" s="182"/>
    </row>
    <row r="563" spans="1:11" x14ac:dyDescent="0.25">
      <c r="A563" s="182"/>
      <c r="B563" s="182"/>
      <c r="C563" s="182"/>
      <c r="D563" s="182"/>
      <c r="E563" s="182"/>
      <c r="F563" s="182"/>
      <c r="G563" s="182"/>
      <c r="H563" s="182"/>
      <c r="I563" s="182"/>
      <c r="J563" s="182"/>
      <c r="K563" s="182"/>
    </row>
    <row r="564" spans="1:11" x14ac:dyDescent="0.25">
      <c r="A564" s="182"/>
      <c r="B564" s="182"/>
      <c r="C564" s="182"/>
      <c r="D564" s="182"/>
      <c r="E564" s="182"/>
      <c r="F564" s="182"/>
      <c r="G564" s="182"/>
      <c r="H564" s="182"/>
      <c r="I564" s="182"/>
      <c r="J564" s="182"/>
      <c r="K564" s="182"/>
    </row>
    <row r="565" spans="1:11" x14ac:dyDescent="0.25">
      <c r="A565" s="182"/>
      <c r="B565" s="182"/>
      <c r="C565" s="182"/>
      <c r="D565" s="182"/>
      <c r="E565" s="182"/>
      <c r="F565" s="182"/>
      <c r="G565" s="182"/>
      <c r="H565" s="182"/>
      <c r="I565" s="182"/>
      <c r="J565" s="182"/>
      <c r="K565" s="182"/>
    </row>
    <row r="566" spans="1:11" x14ac:dyDescent="0.25">
      <c r="A566" s="182"/>
      <c r="B566" s="182"/>
      <c r="C566" s="182"/>
      <c r="D566" s="182"/>
      <c r="E566" s="182"/>
      <c r="F566" s="182"/>
      <c r="G566" s="182"/>
      <c r="H566" s="182"/>
      <c r="I566" s="182"/>
      <c r="J566" s="182"/>
      <c r="K566" s="182"/>
    </row>
    <row r="567" spans="1:11" x14ac:dyDescent="0.25">
      <c r="A567" s="182"/>
      <c r="B567" s="182"/>
      <c r="C567" s="182"/>
      <c r="D567" s="182"/>
      <c r="E567" s="182"/>
      <c r="F567" s="182"/>
      <c r="G567" s="182"/>
      <c r="H567" s="182"/>
      <c r="I567" s="182"/>
      <c r="J567" s="182"/>
      <c r="K567" s="182"/>
    </row>
    <row r="568" spans="1:11" x14ac:dyDescent="0.25">
      <c r="A568" s="182"/>
      <c r="B568" s="182"/>
      <c r="C568" s="182"/>
      <c r="D568" s="182"/>
      <c r="E568" s="182"/>
      <c r="F568" s="182"/>
      <c r="G568" s="182"/>
      <c r="H568" s="182"/>
      <c r="I568" s="182"/>
      <c r="J568" s="182"/>
      <c r="K568" s="182"/>
    </row>
    <row r="569" spans="1:11" x14ac:dyDescent="0.25">
      <c r="A569" s="182"/>
      <c r="B569" s="182"/>
      <c r="C569" s="182"/>
      <c r="D569" s="182"/>
      <c r="E569" s="182"/>
      <c r="F569" s="182"/>
      <c r="G569" s="182"/>
      <c r="H569" s="182"/>
      <c r="I569" s="182"/>
      <c r="J569" s="182"/>
      <c r="K569" s="182"/>
    </row>
    <row r="570" spans="1:11" x14ac:dyDescent="0.25">
      <c r="A570" s="182"/>
      <c r="B570" s="182"/>
      <c r="C570" s="182"/>
      <c r="D570" s="182"/>
      <c r="E570" s="182"/>
      <c r="F570" s="182"/>
      <c r="G570" s="182"/>
      <c r="H570" s="182"/>
      <c r="I570" s="182"/>
      <c r="J570" s="182"/>
      <c r="K570" s="182"/>
    </row>
    <row r="571" spans="1:11" x14ac:dyDescent="0.25">
      <c r="A571" s="182"/>
      <c r="B571" s="182"/>
      <c r="C571" s="182"/>
      <c r="D571" s="182"/>
      <c r="E571" s="182"/>
      <c r="F571" s="182"/>
      <c r="G571" s="182"/>
      <c r="H571" s="182"/>
      <c r="I571" s="182"/>
      <c r="J571" s="182"/>
      <c r="K571" s="182"/>
    </row>
    <row r="572" spans="1:11" x14ac:dyDescent="0.25">
      <c r="A572" s="182"/>
      <c r="B572" s="182"/>
      <c r="C572" s="182"/>
      <c r="D572" s="182"/>
      <c r="E572" s="182"/>
      <c r="F572" s="182"/>
      <c r="G572" s="182"/>
      <c r="H572" s="182"/>
      <c r="I572" s="182"/>
      <c r="J572" s="182"/>
      <c r="K572" s="182"/>
    </row>
    <row r="573" spans="1:11" x14ac:dyDescent="0.25">
      <c r="A573" s="182"/>
      <c r="B573" s="182"/>
      <c r="C573" s="182"/>
      <c r="D573" s="182"/>
      <c r="E573" s="182"/>
      <c r="F573" s="182"/>
      <c r="G573" s="182"/>
      <c r="H573" s="182"/>
      <c r="I573" s="182"/>
      <c r="J573" s="182"/>
      <c r="K573" s="182"/>
    </row>
    <row r="574" spans="1:11" x14ac:dyDescent="0.25">
      <c r="A574" s="182"/>
      <c r="B574" s="182"/>
      <c r="C574" s="182"/>
      <c r="D574" s="182"/>
      <c r="E574" s="182"/>
      <c r="F574" s="182"/>
      <c r="G574" s="182"/>
      <c r="H574" s="182"/>
      <c r="I574" s="182"/>
      <c r="J574" s="182"/>
      <c r="K574" s="182"/>
    </row>
    <row r="575" spans="1:11" x14ac:dyDescent="0.25">
      <c r="A575" s="182"/>
      <c r="B575" s="182"/>
      <c r="C575" s="182"/>
      <c r="D575" s="182"/>
      <c r="E575" s="182"/>
      <c r="F575" s="182"/>
      <c r="G575" s="182"/>
      <c r="H575" s="182"/>
      <c r="I575" s="182"/>
      <c r="J575" s="182"/>
      <c r="K575" s="182"/>
    </row>
    <row r="576" spans="1:11" x14ac:dyDescent="0.25">
      <c r="A576" s="182"/>
      <c r="B576" s="182"/>
      <c r="C576" s="182"/>
      <c r="D576" s="182"/>
      <c r="E576" s="182"/>
      <c r="F576" s="182"/>
      <c r="G576" s="182"/>
      <c r="H576" s="182"/>
      <c r="I576" s="182"/>
      <c r="J576" s="182"/>
      <c r="K576" s="182"/>
    </row>
    <row r="577" spans="1:11" x14ac:dyDescent="0.25">
      <c r="A577" s="182"/>
      <c r="B577" s="182"/>
      <c r="C577" s="182"/>
      <c r="D577" s="182"/>
      <c r="E577" s="182"/>
      <c r="F577" s="182"/>
      <c r="G577" s="182"/>
      <c r="H577" s="182"/>
      <c r="I577" s="182"/>
      <c r="J577" s="182"/>
      <c r="K577" s="182"/>
    </row>
    <row r="578" spans="1:11" x14ac:dyDescent="0.25">
      <c r="A578" s="182"/>
      <c r="B578" s="182"/>
      <c r="C578" s="182"/>
      <c r="D578" s="182"/>
      <c r="E578" s="182"/>
      <c r="F578" s="182"/>
      <c r="G578" s="182"/>
      <c r="H578" s="182"/>
      <c r="I578" s="182"/>
      <c r="J578" s="182"/>
      <c r="K578" s="182"/>
    </row>
    <row r="579" spans="1:11" x14ac:dyDescent="0.25">
      <c r="A579" s="182"/>
      <c r="B579" s="182"/>
      <c r="C579" s="182"/>
      <c r="D579" s="182"/>
      <c r="E579" s="182"/>
      <c r="F579" s="182"/>
      <c r="G579" s="182"/>
      <c r="H579" s="182"/>
      <c r="I579" s="182"/>
      <c r="J579" s="182"/>
      <c r="K579" s="182"/>
    </row>
    <row r="580" spans="1:11" x14ac:dyDescent="0.25">
      <c r="A580" s="182"/>
      <c r="B580" s="182"/>
      <c r="C580" s="182"/>
      <c r="D580" s="182"/>
      <c r="E580" s="182"/>
      <c r="F580" s="182"/>
      <c r="G580" s="182"/>
      <c r="H580" s="182"/>
      <c r="I580" s="182"/>
      <c r="J580" s="182"/>
      <c r="K580" s="182"/>
    </row>
    <row r="581" spans="1:11" x14ac:dyDescent="0.25">
      <c r="A581" s="182"/>
      <c r="B581" s="182"/>
      <c r="C581" s="182"/>
      <c r="D581" s="182"/>
      <c r="E581" s="182"/>
      <c r="F581" s="182"/>
      <c r="G581" s="182"/>
      <c r="H581" s="182"/>
      <c r="I581" s="182"/>
      <c r="J581" s="182"/>
      <c r="K581" s="182"/>
    </row>
    <row r="582" spans="1:11" x14ac:dyDescent="0.25">
      <c r="A582" s="182"/>
      <c r="B582" s="182"/>
      <c r="C582" s="182"/>
      <c r="D582" s="182"/>
      <c r="E582" s="182"/>
      <c r="F582" s="182"/>
      <c r="G582" s="182"/>
      <c r="H582" s="182"/>
      <c r="I582" s="182"/>
      <c r="J582" s="182"/>
      <c r="K582" s="182"/>
    </row>
    <row r="583" spans="1:11" x14ac:dyDescent="0.25">
      <c r="A583" s="182"/>
      <c r="B583" s="182"/>
      <c r="C583" s="182"/>
      <c r="D583" s="182"/>
      <c r="E583" s="182"/>
      <c r="F583" s="182"/>
      <c r="G583" s="182"/>
      <c r="H583" s="182"/>
      <c r="I583" s="182"/>
      <c r="J583" s="182"/>
      <c r="K583" s="182"/>
    </row>
    <row r="584" spans="1:11" x14ac:dyDescent="0.25">
      <c r="A584" s="182"/>
      <c r="B584" s="182"/>
      <c r="C584" s="182"/>
      <c r="D584" s="182"/>
      <c r="E584" s="182"/>
      <c r="F584" s="182"/>
      <c r="G584" s="182"/>
      <c r="H584" s="182"/>
      <c r="I584" s="182"/>
      <c r="J584" s="182"/>
      <c r="K584" s="182"/>
    </row>
    <row r="585" spans="1:11" x14ac:dyDescent="0.25">
      <c r="A585" s="182"/>
      <c r="B585" s="182"/>
      <c r="C585" s="182"/>
      <c r="D585" s="182"/>
      <c r="E585" s="182"/>
      <c r="F585" s="182"/>
      <c r="G585" s="182"/>
      <c r="H585" s="182"/>
      <c r="I585" s="182"/>
      <c r="J585" s="182"/>
      <c r="K585" s="182"/>
    </row>
    <row r="586" spans="1:11" x14ac:dyDescent="0.25">
      <c r="A586" s="182"/>
      <c r="B586" s="182"/>
      <c r="C586" s="182"/>
      <c r="D586" s="182"/>
      <c r="E586" s="182"/>
      <c r="F586" s="182"/>
      <c r="G586" s="182"/>
      <c r="H586" s="182"/>
      <c r="I586" s="182"/>
      <c r="J586" s="182"/>
      <c r="K586" s="182"/>
    </row>
    <row r="587" spans="1:11" x14ac:dyDescent="0.25">
      <c r="A587" s="182"/>
      <c r="B587" s="182"/>
      <c r="C587" s="182"/>
      <c r="D587" s="182"/>
      <c r="E587" s="182"/>
      <c r="F587" s="182"/>
      <c r="G587" s="182"/>
      <c r="H587" s="182"/>
      <c r="I587" s="182"/>
      <c r="J587" s="182"/>
      <c r="K587" s="182"/>
    </row>
    <row r="588" spans="1:11" x14ac:dyDescent="0.25">
      <c r="A588" s="182"/>
      <c r="B588" s="182"/>
      <c r="C588" s="182"/>
      <c r="D588" s="182"/>
      <c r="E588" s="182"/>
      <c r="F588" s="182"/>
      <c r="G588" s="182"/>
      <c r="H588" s="182"/>
      <c r="I588" s="182"/>
      <c r="J588" s="182"/>
      <c r="K588" s="182"/>
    </row>
    <row r="589" spans="1:11" x14ac:dyDescent="0.25">
      <c r="A589" s="182"/>
      <c r="B589" s="182"/>
      <c r="C589" s="182"/>
      <c r="D589" s="182"/>
      <c r="E589" s="182"/>
      <c r="F589" s="182"/>
      <c r="G589" s="182"/>
      <c r="H589" s="182"/>
      <c r="I589" s="182"/>
      <c r="J589" s="182"/>
      <c r="K589" s="182"/>
    </row>
    <row r="590" spans="1:11" x14ac:dyDescent="0.25">
      <c r="A590" s="182"/>
      <c r="B590" s="182"/>
      <c r="C590" s="182"/>
      <c r="D590" s="182"/>
      <c r="E590" s="182"/>
      <c r="F590" s="182"/>
      <c r="G590" s="182"/>
      <c r="H590" s="182"/>
      <c r="I590" s="182"/>
      <c r="J590" s="182"/>
      <c r="K590" s="182"/>
    </row>
    <row r="591" spans="1:11" x14ac:dyDescent="0.25">
      <c r="A591" s="182"/>
      <c r="B591" s="182"/>
      <c r="C591" s="182"/>
      <c r="D591" s="182"/>
      <c r="E591" s="182"/>
      <c r="F591" s="182"/>
      <c r="G591" s="182"/>
      <c r="H591" s="182"/>
      <c r="I591" s="182"/>
      <c r="J591" s="182"/>
      <c r="K591" s="182"/>
    </row>
    <row r="592" spans="1:11" x14ac:dyDescent="0.25">
      <c r="A592" s="182"/>
      <c r="B592" s="182"/>
      <c r="C592" s="182"/>
      <c r="D592" s="182"/>
      <c r="E592" s="182"/>
      <c r="F592" s="182"/>
      <c r="G592" s="182"/>
      <c r="H592" s="182"/>
      <c r="I592" s="182"/>
      <c r="J592" s="182"/>
      <c r="K592" s="182"/>
    </row>
    <row r="593" spans="1:11" x14ac:dyDescent="0.25">
      <c r="A593" s="182"/>
      <c r="B593" s="182"/>
      <c r="C593" s="182"/>
      <c r="D593" s="182"/>
      <c r="E593" s="182"/>
      <c r="F593" s="182"/>
      <c r="G593" s="182"/>
      <c r="H593" s="182"/>
      <c r="I593" s="182"/>
      <c r="J593" s="182"/>
      <c r="K593" s="182"/>
    </row>
    <row r="594" spans="1:11" x14ac:dyDescent="0.25">
      <c r="A594" s="182"/>
      <c r="B594" s="182"/>
      <c r="C594" s="182"/>
      <c r="D594" s="182"/>
      <c r="E594" s="182"/>
      <c r="F594" s="182"/>
      <c r="G594" s="182"/>
      <c r="H594" s="182"/>
      <c r="I594" s="182"/>
      <c r="J594" s="182"/>
      <c r="K594" s="182"/>
    </row>
    <row r="595" spans="1:11" x14ac:dyDescent="0.25">
      <c r="A595" s="182"/>
      <c r="B595" s="182"/>
      <c r="C595" s="182"/>
      <c r="D595" s="182"/>
      <c r="E595" s="182"/>
      <c r="F595" s="182"/>
      <c r="G595" s="182"/>
      <c r="H595" s="182"/>
      <c r="I595" s="182"/>
      <c r="J595" s="182"/>
      <c r="K595" s="182"/>
    </row>
    <row r="596" spans="1:11" x14ac:dyDescent="0.25">
      <c r="A596" s="182"/>
      <c r="B596" s="182"/>
      <c r="C596" s="182"/>
      <c r="D596" s="182"/>
      <c r="E596" s="182"/>
      <c r="F596" s="182"/>
      <c r="G596" s="182"/>
      <c r="H596" s="182"/>
      <c r="I596" s="182"/>
      <c r="J596" s="182"/>
      <c r="K596" s="182"/>
    </row>
    <row r="597" spans="1:11" x14ac:dyDescent="0.25">
      <c r="A597" s="182"/>
      <c r="B597" s="182"/>
      <c r="C597" s="182"/>
      <c r="D597" s="182"/>
      <c r="E597" s="182"/>
      <c r="F597" s="182"/>
      <c r="G597" s="182"/>
      <c r="H597" s="182"/>
      <c r="I597" s="182"/>
      <c r="J597" s="182"/>
      <c r="K597" s="182"/>
    </row>
    <row r="598" spans="1:11" x14ac:dyDescent="0.25">
      <c r="A598" s="182"/>
      <c r="B598" s="182"/>
      <c r="C598" s="182"/>
      <c r="D598" s="182"/>
      <c r="E598" s="182"/>
      <c r="F598" s="182"/>
      <c r="G598" s="182"/>
      <c r="H598" s="182"/>
      <c r="I598" s="182"/>
      <c r="J598" s="182"/>
      <c r="K598" s="182"/>
    </row>
    <row r="599" spans="1:11" x14ac:dyDescent="0.25">
      <c r="A599" s="182"/>
      <c r="B599" s="182"/>
      <c r="C599" s="182"/>
      <c r="D599" s="182"/>
      <c r="E599" s="182"/>
      <c r="F599" s="182"/>
      <c r="G599" s="182"/>
      <c r="H599" s="182"/>
      <c r="I599" s="182"/>
      <c r="J599" s="182"/>
      <c r="K599" s="182"/>
    </row>
    <row r="600" spans="1:11" x14ac:dyDescent="0.25">
      <c r="A600" s="182"/>
      <c r="B600" s="182"/>
      <c r="C600" s="182"/>
      <c r="D600" s="182"/>
      <c r="E600" s="182"/>
      <c r="F600" s="182"/>
      <c r="G600" s="182"/>
      <c r="H600" s="182"/>
      <c r="I600" s="182"/>
      <c r="J600" s="182"/>
      <c r="K600" s="182"/>
    </row>
    <row r="601" spans="1:11" x14ac:dyDescent="0.25">
      <c r="A601" s="182"/>
      <c r="B601" s="182"/>
      <c r="C601" s="182"/>
      <c r="D601" s="182"/>
      <c r="E601" s="182"/>
      <c r="F601" s="182"/>
      <c r="G601" s="182"/>
      <c r="H601" s="182"/>
      <c r="I601" s="182"/>
      <c r="J601" s="182"/>
      <c r="K601" s="182"/>
    </row>
    <row r="602" spans="1:11" x14ac:dyDescent="0.25">
      <c r="A602" s="182"/>
      <c r="B602" s="182"/>
      <c r="C602" s="182"/>
      <c r="D602" s="182"/>
      <c r="E602" s="182"/>
      <c r="F602" s="182"/>
      <c r="G602" s="182"/>
      <c r="H602" s="182"/>
      <c r="I602" s="182"/>
      <c r="J602" s="182"/>
      <c r="K602" s="182"/>
    </row>
    <row r="603" spans="1:11" x14ac:dyDescent="0.25">
      <c r="A603" s="182"/>
      <c r="B603" s="182"/>
      <c r="C603" s="182"/>
      <c r="D603" s="182"/>
      <c r="E603" s="182"/>
      <c r="F603" s="182"/>
      <c r="G603" s="182"/>
      <c r="H603" s="182"/>
      <c r="I603" s="182"/>
      <c r="J603" s="182"/>
      <c r="K603" s="182"/>
    </row>
    <row r="604" spans="1:11" x14ac:dyDescent="0.25">
      <c r="A604" s="182"/>
      <c r="B604" s="182"/>
      <c r="C604" s="182"/>
      <c r="D604" s="182"/>
      <c r="E604" s="182"/>
      <c r="F604" s="182"/>
      <c r="G604" s="182"/>
      <c r="H604" s="182"/>
      <c r="I604" s="182"/>
      <c r="J604" s="182"/>
      <c r="K604" s="182"/>
    </row>
    <row r="605" spans="1:11" x14ac:dyDescent="0.25">
      <c r="A605" s="182"/>
      <c r="B605" s="182"/>
      <c r="C605" s="182"/>
      <c r="D605" s="182"/>
      <c r="E605" s="182"/>
      <c r="F605" s="182"/>
      <c r="G605" s="182"/>
      <c r="H605" s="182"/>
      <c r="I605" s="182"/>
      <c r="J605" s="182"/>
      <c r="K605" s="182"/>
    </row>
    <row r="606" spans="1:11" x14ac:dyDescent="0.25">
      <c r="A606" s="182"/>
      <c r="B606" s="182"/>
      <c r="C606" s="182"/>
      <c r="D606" s="182"/>
      <c r="E606" s="182"/>
      <c r="F606" s="182"/>
      <c r="G606" s="182"/>
      <c r="H606" s="182"/>
      <c r="I606" s="182"/>
      <c r="J606" s="182"/>
      <c r="K606" s="182"/>
    </row>
    <row r="607" spans="1:11" x14ac:dyDescent="0.25">
      <c r="A607" s="182"/>
      <c r="B607" s="182"/>
      <c r="C607" s="182"/>
      <c r="D607" s="182"/>
      <c r="E607" s="182"/>
      <c r="F607" s="182"/>
      <c r="G607" s="182"/>
      <c r="H607" s="182"/>
      <c r="I607" s="182"/>
      <c r="J607" s="182"/>
      <c r="K607" s="182"/>
    </row>
    <row r="608" spans="1:11" x14ac:dyDescent="0.25">
      <c r="A608" s="182"/>
      <c r="B608" s="182"/>
      <c r="C608" s="182"/>
      <c r="D608" s="182"/>
      <c r="E608" s="182"/>
      <c r="F608" s="182"/>
      <c r="G608" s="182"/>
      <c r="H608" s="182"/>
      <c r="I608" s="182"/>
      <c r="J608" s="182"/>
      <c r="K608" s="182"/>
    </row>
    <row r="609" spans="1:11" x14ac:dyDescent="0.25">
      <c r="A609" s="182"/>
      <c r="B609" s="182"/>
      <c r="C609" s="182"/>
      <c r="D609" s="182"/>
      <c r="E609" s="182"/>
      <c r="F609" s="182"/>
      <c r="G609" s="182"/>
      <c r="H609" s="182"/>
      <c r="I609" s="182"/>
      <c r="J609" s="182"/>
      <c r="K609" s="182"/>
    </row>
    <row r="610" spans="1:11" x14ac:dyDescent="0.25">
      <c r="A610" s="182"/>
      <c r="B610" s="182"/>
      <c r="C610" s="182"/>
      <c r="D610" s="182"/>
      <c r="E610" s="182"/>
      <c r="F610" s="182"/>
      <c r="G610" s="182"/>
      <c r="H610" s="182"/>
      <c r="I610" s="182"/>
      <c r="J610" s="182"/>
      <c r="K610" s="182"/>
    </row>
    <row r="611" spans="1:11" x14ac:dyDescent="0.25">
      <c r="A611" s="182"/>
      <c r="B611" s="182"/>
      <c r="C611" s="182"/>
      <c r="D611" s="182"/>
      <c r="E611" s="182"/>
      <c r="F611" s="182"/>
      <c r="G611" s="182"/>
      <c r="H611" s="182"/>
      <c r="I611" s="182"/>
      <c r="J611" s="182"/>
      <c r="K611" s="182"/>
    </row>
    <row r="612" spans="1:11" x14ac:dyDescent="0.25">
      <c r="A612" s="182"/>
      <c r="B612" s="182"/>
      <c r="C612" s="182"/>
      <c r="D612" s="182"/>
      <c r="E612" s="182"/>
      <c r="F612" s="182"/>
      <c r="G612" s="182"/>
      <c r="H612" s="182"/>
      <c r="I612" s="182"/>
      <c r="J612" s="182"/>
      <c r="K612" s="182"/>
    </row>
    <row r="613" spans="1:11" x14ac:dyDescent="0.25">
      <c r="A613" s="182"/>
      <c r="B613" s="182"/>
      <c r="C613" s="182"/>
      <c r="D613" s="182"/>
      <c r="E613" s="182"/>
      <c r="F613" s="182"/>
      <c r="G613" s="182"/>
      <c r="H613" s="182"/>
      <c r="I613" s="182"/>
      <c r="J613" s="182"/>
      <c r="K613" s="182"/>
    </row>
    <row r="614" spans="1:11" x14ac:dyDescent="0.25">
      <c r="A614" s="182"/>
      <c r="B614" s="182"/>
      <c r="C614" s="182"/>
      <c r="D614" s="182"/>
      <c r="E614" s="182"/>
      <c r="F614" s="182"/>
      <c r="G614" s="182"/>
      <c r="H614" s="182"/>
      <c r="I614" s="182"/>
      <c r="J614" s="182"/>
      <c r="K614" s="182"/>
    </row>
    <row r="615" spans="1:11" x14ac:dyDescent="0.25">
      <c r="A615" s="182"/>
      <c r="B615" s="182"/>
      <c r="C615" s="182"/>
      <c r="D615" s="182"/>
      <c r="E615" s="182"/>
      <c r="F615" s="182"/>
      <c r="G615" s="182"/>
      <c r="H615" s="182"/>
      <c r="I615" s="182"/>
      <c r="J615" s="182"/>
      <c r="K615" s="182"/>
    </row>
    <row r="616" spans="1:11" x14ac:dyDescent="0.25">
      <c r="A616" s="182"/>
      <c r="B616" s="182"/>
      <c r="C616" s="182"/>
      <c r="D616" s="182"/>
      <c r="E616" s="182"/>
      <c r="F616" s="182"/>
      <c r="G616" s="182"/>
      <c r="H616" s="182"/>
      <c r="I616" s="182"/>
      <c r="J616" s="182"/>
      <c r="K616" s="182"/>
    </row>
    <row r="617" spans="1:11" x14ac:dyDescent="0.25">
      <c r="A617" s="182"/>
      <c r="B617" s="182"/>
      <c r="C617" s="182"/>
      <c r="D617" s="182"/>
      <c r="E617" s="182"/>
      <c r="F617" s="182"/>
      <c r="G617" s="182"/>
      <c r="H617" s="182"/>
      <c r="I617" s="182"/>
      <c r="J617" s="182"/>
      <c r="K617" s="182"/>
    </row>
    <row r="618" spans="1:11" x14ac:dyDescent="0.25">
      <c r="A618" s="182"/>
      <c r="B618" s="182"/>
      <c r="C618" s="182"/>
      <c r="D618" s="182"/>
      <c r="E618" s="182"/>
      <c r="F618" s="182"/>
      <c r="G618" s="182"/>
      <c r="H618" s="182"/>
      <c r="I618" s="182"/>
      <c r="J618" s="182"/>
      <c r="K618" s="182"/>
    </row>
    <row r="619" spans="1:11" x14ac:dyDescent="0.25">
      <c r="A619" s="182"/>
      <c r="B619" s="182"/>
      <c r="C619" s="182"/>
      <c r="D619" s="182"/>
      <c r="E619" s="182"/>
      <c r="F619" s="182"/>
      <c r="G619" s="182"/>
      <c r="H619" s="182"/>
      <c r="I619" s="182"/>
      <c r="J619" s="182"/>
      <c r="K619" s="182"/>
    </row>
    <row r="620" spans="1:11" x14ac:dyDescent="0.25">
      <c r="A620" s="182"/>
      <c r="B620" s="182"/>
      <c r="C620" s="182"/>
      <c r="D620" s="182"/>
      <c r="E620" s="182"/>
      <c r="F620" s="182"/>
      <c r="G620" s="182"/>
      <c r="H620" s="182"/>
      <c r="I620" s="182"/>
      <c r="J620" s="182"/>
      <c r="K620" s="182"/>
    </row>
    <row r="621" spans="1:11" x14ac:dyDescent="0.25">
      <c r="A621" s="182"/>
      <c r="B621" s="182"/>
      <c r="C621" s="182"/>
      <c r="D621" s="182"/>
      <c r="E621" s="182"/>
      <c r="F621" s="182"/>
      <c r="G621" s="182"/>
      <c r="H621" s="182"/>
      <c r="I621" s="182"/>
      <c r="J621" s="182"/>
      <c r="K621" s="182"/>
    </row>
    <row r="622" spans="1:11" x14ac:dyDescent="0.25">
      <c r="A622" s="182"/>
      <c r="B622" s="182"/>
      <c r="C622" s="182"/>
      <c r="D622" s="182"/>
      <c r="E622" s="182"/>
      <c r="F622" s="182"/>
      <c r="G622" s="182"/>
      <c r="H622" s="182"/>
      <c r="I622" s="182"/>
      <c r="J622" s="182"/>
      <c r="K622" s="182"/>
    </row>
    <row r="623" spans="1:11" x14ac:dyDescent="0.25">
      <c r="A623" s="182"/>
      <c r="B623" s="182"/>
      <c r="C623" s="182"/>
      <c r="D623" s="182"/>
      <c r="E623" s="182"/>
      <c r="F623" s="182"/>
      <c r="G623" s="182"/>
      <c r="H623" s="182"/>
      <c r="I623" s="182"/>
      <c r="J623" s="182"/>
      <c r="K623" s="182"/>
    </row>
    <row r="624" spans="1:11" x14ac:dyDescent="0.25">
      <c r="A624" s="182"/>
      <c r="B624" s="182"/>
      <c r="C624" s="182"/>
      <c r="D624" s="182"/>
      <c r="E624" s="182"/>
      <c r="F624" s="182"/>
      <c r="G624" s="182"/>
      <c r="H624" s="182"/>
      <c r="I624" s="182"/>
      <c r="J624" s="182"/>
      <c r="K624" s="182"/>
    </row>
    <row r="625" spans="1:11" x14ac:dyDescent="0.25">
      <c r="A625" s="182"/>
      <c r="B625" s="182"/>
      <c r="C625" s="182"/>
      <c r="D625" s="182"/>
      <c r="E625" s="182"/>
      <c r="F625" s="182"/>
      <c r="G625" s="182"/>
      <c r="H625" s="182"/>
      <c r="I625" s="182"/>
      <c r="J625" s="182"/>
      <c r="K625" s="182"/>
    </row>
    <row r="626" spans="1:11" x14ac:dyDescent="0.25">
      <c r="A626" s="182"/>
      <c r="B626" s="182"/>
      <c r="C626" s="182"/>
      <c r="D626" s="182"/>
      <c r="E626" s="182"/>
      <c r="F626" s="182"/>
      <c r="G626" s="182"/>
      <c r="H626" s="182"/>
      <c r="I626" s="182"/>
      <c r="J626" s="182"/>
      <c r="K626" s="182"/>
    </row>
    <row r="627" spans="1:11" x14ac:dyDescent="0.25">
      <c r="A627" s="182"/>
      <c r="B627" s="182"/>
      <c r="C627" s="182"/>
      <c r="D627" s="182"/>
      <c r="E627" s="182"/>
      <c r="F627" s="182"/>
      <c r="G627" s="182"/>
      <c r="H627" s="182"/>
      <c r="I627" s="182"/>
      <c r="J627" s="182"/>
      <c r="K627" s="182"/>
    </row>
    <row r="628" spans="1:11" x14ac:dyDescent="0.25">
      <c r="A628" s="182"/>
      <c r="B628" s="182"/>
      <c r="C628" s="182"/>
      <c r="D628" s="182"/>
      <c r="E628" s="182"/>
      <c r="F628" s="182"/>
      <c r="G628" s="182"/>
      <c r="H628" s="182"/>
      <c r="I628" s="182"/>
      <c r="J628" s="182"/>
      <c r="K628" s="182"/>
    </row>
    <row r="629" spans="1:11" x14ac:dyDescent="0.25">
      <c r="A629" s="182"/>
      <c r="B629" s="182"/>
      <c r="C629" s="182"/>
      <c r="D629" s="182"/>
      <c r="E629" s="182"/>
      <c r="F629" s="182"/>
      <c r="G629" s="182"/>
      <c r="H629" s="182"/>
      <c r="I629" s="182"/>
      <c r="J629" s="182"/>
      <c r="K629" s="182"/>
    </row>
    <row r="630" spans="1:11" x14ac:dyDescent="0.25">
      <c r="A630" s="182"/>
      <c r="B630" s="182"/>
      <c r="C630" s="182"/>
      <c r="D630" s="182"/>
      <c r="E630" s="182"/>
      <c r="F630" s="182"/>
      <c r="G630" s="182"/>
      <c r="H630" s="182"/>
      <c r="I630" s="182"/>
      <c r="J630" s="182"/>
      <c r="K630" s="182"/>
    </row>
    <row r="631" spans="1:11" x14ac:dyDescent="0.25">
      <c r="A631" s="182"/>
      <c r="B631" s="182"/>
      <c r="C631" s="182"/>
      <c r="D631" s="182"/>
      <c r="E631" s="182"/>
      <c r="F631" s="182"/>
      <c r="G631" s="182"/>
      <c r="H631" s="182"/>
      <c r="I631" s="182"/>
      <c r="J631" s="182"/>
      <c r="K631" s="182"/>
    </row>
    <row r="632" spans="1:11" x14ac:dyDescent="0.25">
      <c r="A632" s="182"/>
      <c r="B632" s="182"/>
      <c r="C632" s="182"/>
      <c r="D632" s="182"/>
      <c r="E632" s="182"/>
      <c r="F632" s="182"/>
      <c r="G632" s="182"/>
      <c r="H632" s="182"/>
      <c r="I632" s="182"/>
      <c r="J632" s="182"/>
      <c r="K632" s="182"/>
    </row>
    <row r="633" spans="1:11" x14ac:dyDescent="0.25">
      <c r="A633" s="182"/>
      <c r="B633" s="182"/>
      <c r="C633" s="182"/>
      <c r="D633" s="182"/>
      <c r="E633" s="182"/>
      <c r="F633" s="182"/>
      <c r="G633" s="182"/>
      <c r="H633" s="182"/>
      <c r="I633" s="182"/>
      <c r="J633" s="182"/>
      <c r="K633" s="182"/>
    </row>
    <row r="634" spans="1:11" x14ac:dyDescent="0.25">
      <c r="A634" s="182"/>
      <c r="B634" s="182"/>
      <c r="C634" s="182"/>
      <c r="D634" s="182"/>
      <c r="E634" s="182"/>
      <c r="F634" s="182"/>
      <c r="G634" s="182"/>
      <c r="H634" s="182"/>
      <c r="I634" s="182"/>
      <c r="J634" s="182"/>
      <c r="K634" s="182"/>
    </row>
    <row r="635" spans="1:11" x14ac:dyDescent="0.25">
      <c r="A635" s="182"/>
      <c r="B635" s="182"/>
      <c r="C635" s="182"/>
      <c r="D635" s="182"/>
      <c r="E635" s="182"/>
      <c r="F635" s="182"/>
      <c r="G635" s="182"/>
      <c r="H635" s="182"/>
      <c r="I635" s="182"/>
      <c r="J635" s="182"/>
      <c r="K635" s="182"/>
    </row>
    <row r="636" spans="1:11" x14ac:dyDescent="0.25">
      <c r="A636" s="182"/>
      <c r="B636" s="182"/>
      <c r="C636" s="182"/>
      <c r="D636" s="182"/>
      <c r="E636" s="182"/>
      <c r="F636" s="182"/>
      <c r="G636" s="182"/>
      <c r="H636" s="182"/>
      <c r="I636" s="182"/>
      <c r="J636" s="182"/>
      <c r="K636" s="182"/>
    </row>
    <row r="637" spans="1:11" x14ac:dyDescent="0.25">
      <c r="A637" s="182"/>
      <c r="B637" s="182"/>
      <c r="C637" s="182"/>
      <c r="D637" s="182"/>
      <c r="E637" s="182"/>
      <c r="F637" s="182"/>
      <c r="G637" s="182"/>
      <c r="H637" s="182"/>
      <c r="I637" s="182"/>
      <c r="J637" s="182"/>
      <c r="K637" s="182"/>
    </row>
    <row r="638" spans="1:11" x14ac:dyDescent="0.25">
      <c r="A638" s="182"/>
      <c r="B638" s="182"/>
      <c r="C638" s="182"/>
      <c r="D638" s="182"/>
      <c r="E638" s="182"/>
      <c r="F638" s="182"/>
      <c r="G638" s="182"/>
      <c r="H638" s="182"/>
      <c r="I638" s="182"/>
      <c r="J638" s="182"/>
      <c r="K638" s="182"/>
    </row>
    <row r="639" spans="1:11" x14ac:dyDescent="0.25">
      <c r="A639" s="182"/>
      <c r="B639" s="182"/>
      <c r="C639" s="182"/>
      <c r="D639" s="182"/>
      <c r="E639" s="182"/>
      <c r="F639" s="182"/>
      <c r="G639" s="182"/>
      <c r="H639" s="182"/>
      <c r="I639" s="182"/>
      <c r="J639" s="182"/>
      <c r="K639" s="182"/>
    </row>
    <row r="640" spans="1:11" x14ac:dyDescent="0.25">
      <c r="A640" s="182"/>
      <c r="B640" s="182"/>
      <c r="C640" s="182"/>
      <c r="D640" s="182"/>
      <c r="E640" s="182"/>
      <c r="F640" s="182"/>
      <c r="G640" s="182"/>
      <c r="H640" s="182"/>
      <c r="I640" s="182"/>
      <c r="J640" s="182"/>
      <c r="K640" s="182"/>
    </row>
    <row r="641" spans="1:11" x14ac:dyDescent="0.25">
      <c r="A641" s="182"/>
      <c r="B641" s="182"/>
      <c r="C641" s="182"/>
      <c r="D641" s="182"/>
      <c r="E641" s="182"/>
      <c r="F641" s="182"/>
      <c r="G641" s="182"/>
      <c r="H641" s="182"/>
      <c r="I641" s="182"/>
      <c r="J641" s="182"/>
      <c r="K641" s="182"/>
    </row>
    <row r="642" spans="1:11" x14ac:dyDescent="0.25">
      <c r="A642" s="182"/>
      <c r="B642" s="182"/>
      <c r="C642" s="182"/>
      <c r="D642" s="182"/>
      <c r="E642" s="182"/>
      <c r="F642" s="182"/>
      <c r="G642" s="182"/>
      <c r="H642" s="182"/>
      <c r="I642" s="182"/>
      <c r="J642" s="182"/>
      <c r="K642" s="182"/>
    </row>
    <row r="643" spans="1:11" x14ac:dyDescent="0.25">
      <c r="A643" s="182"/>
      <c r="B643" s="182"/>
      <c r="C643" s="182"/>
      <c r="D643" s="182"/>
      <c r="E643" s="182"/>
      <c r="F643" s="182"/>
      <c r="G643" s="182"/>
      <c r="H643" s="182"/>
      <c r="I643" s="182"/>
      <c r="J643" s="182"/>
      <c r="K643" s="182"/>
    </row>
    <row r="644" spans="1:11" x14ac:dyDescent="0.25">
      <c r="A644" s="182"/>
      <c r="B644" s="182"/>
      <c r="C644" s="182"/>
      <c r="D644" s="182"/>
      <c r="E644" s="182"/>
      <c r="F644" s="182"/>
      <c r="G644" s="182"/>
      <c r="H644" s="182"/>
      <c r="I644" s="182"/>
      <c r="J644" s="182"/>
      <c r="K644" s="182"/>
    </row>
    <row r="645" spans="1:11" x14ac:dyDescent="0.25">
      <c r="A645" s="182"/>
      <c r="B645" s="182"/>
      <c r="C645" s="182"/>
      <c r="D645" s="182"/>
      <c r="E645" s="182"/>
      <c r="F645" s="182"/>
      <c r="G645" s="182"/>
      <c r="H645" s="182"/>
      <c r="I645" s="182"/>
      <c r="J645" s="182"/>
      <c r="K645" s="182"/>
    </row>
    <row r="646" spans="1:11" x14ac:dyDescent="0.25">
      <c r="A646" s="182"/>
      <c r="B646" s="182"/>
      <c r="C646" s="182"/>
      <c r="D646" s="182"/>
      <c r="E646" s="182"/>
      <c r="F646" s="182"/>
      <c r="G646" s="182"/>
      <c r="H646" s="182"/>
      <c r="I646" s="182"/>
      <c r="J646" s="182"/>
      <c r="K646" s="182"/>
    </row>
    <row r="647" spans="1:11" x14ac:dyDescent="0.25">
      <c r="A647" s="182"/>
      <c r="B647" s="182"/>
      <c r="C647" s="182"/>
      <c r="D647" s="182"/>
      <c r="E647" s="182"/>
      <c r="F647" s="182"/>
      <c r="G647" s="182"/>
      <c r="H647" s="182"/>
      <c r="I647" s="182"/>
      <c r="J647" s="182"/>
      <c r="K647" s="182"/>
    </row>
    <row r="648" spans="1:11" x14ac:dyDescent="0.25">
      <c r="A648" s="182"/>
      <c r="B648" s="182"/>
      <c r="C648" s="182"/>
      <c r="D648" s="182"/>
      <c r="E648" s="182"/>
      <c r="F648" s="182"/>
      <c r="G648" s="182"/>
      <c r="H648" s="182"/>
      <c r="I648" s="182"/>
      <c r="J648" s="182"/>
      <c r="K648" s="182"/>
    </row>
    <row r="649" spans="1:11" x14ac:dyDescent="0.25">
      <c r="A649" s="182"/>
      <c r="B649" s="182"/>
      <c r="C649" s="182"/>
      <c r="D649" s="182"/>
      <c r="E649" s="182"/>
      <c r="F649" s="182"/>
      <c r="G649" s="182"/>
      <c r="H649" s="182"/>
      <c r="I649" s="182"/>
      <c r="J649" s="182"/>
      <c r="K649" s="182"/>
    </row>
    <row r="650" spans="1:11" x14ac:dyDescent="0.25">
      <c r="A650" s="182"/>
      <c r="B650" s="182"/>
      <c r="C650" s="182"/>
      <c r="D650" s="182"/>
      <c r="E650" s="182"/>
      <c r="F650" s="182"/>
      <c r="G650" s="182"/>
      <c r="H650" s="182"/>
      <c r="I650" s="182"/>
      <c r="J650" s="182"/>
      <c r="K650" s="182"/>
    </row>
    <row r="651" spans="1:11" x14ac:dyDescent="0.25">
      <c r="A651" s="182"/>
      <c r="B651" s="182"/>
      <c r="C651" s="182"/>
      <c r="D651" s="182"/>
      <c r="E651" s="182"/>
      <c r="F651" s="182"/>
      <c r="G651" s="182"/>
      <c r="H651" s="182"/>
      <c r="I651" s="182"/>
      <c r="J651" s="182"/>
      <c r="K651" s="182"/>
    </row>
    <row r="652" spans="1:11" x14ac:dyDescent="0.25">
      <c r="A652" s="182"/>
      <c r="B652" s="182"/>
      <c r="C652" s="182"/>
      <c r="D652" s="182"/>
      <c r="E652" s="182"/>
      <c r="F652" s="182"/>
      <c r="G652" s="182"/>
      <c r="H652" s="182"/>
      <c r="I652" s="182"/>
      <c r="J652" s="182"/>
      <c r="K652" s="182"/>
    </row>
    <row r="653" spans="1:11" x14ac:dyDescent="0.25">
      <c r="A653" s="182"/>
      <c r="B653" s="182"/>
      <c r="C653" s="182"/>
      <c r="D653" s="182"/>
      <c r="E653" s="182"/>
      <c r="F653" s="182"/>
      <c r="G653" s="182"/>
      <c r="H653" s="182"/>
      <c r="I653" s="182"/>
      <c r="J653" s="182"/>
      <c r="K653" s="182"/>
    </row>
    <row r="654" spans="1:11" x14ac:dyDescent="0.25">
      <c r="A654" s="182"/>
      <c r="B654" s="182"/>
      <c r="C654" s="182"/>
      <c r="D654" s="182"/>
      <c r="E654" s="182"/>
      <c r="F654" s="182"/>
      <c r="G654" s="182"/>
      <c r="H654" s="182"/>
      <c r="I654" s="182"/>
      <c r="J654" s="182"/>
      <c r="K654" s="182"/>
    </row>
    <row r="655" spans="1:11" x14ac:dyDescent="0.25">
      <c r="A655" s="182"/>
      <c r="B655" s="182"/>
      <c r="C655" s="182"/>
      <c r="D655" s="182"/>
      <c r="E655" s="182"/>
      <c r="F655" s="182"/>
      <c r="G655" s="182"/>
      <c r="H655" s="182"/>
      <c r="I655" s="182"/>
      <c r="J655" s="182"/>
      <c r="K655" s="182"/>
    </row>
    <row r="656" spans="1:11" x14ac:dyDescent="0.25">
      <c r="A656" s="182"/>
      <c r="B656" s="182"/>
      <c r="C656" s="182"/>
      <c r="D656" s="182"/>
      <c r="E656" s="182"/>
      <c r="F656" s="182"/>
      <c r="G656" s="182"/>
      <c r="H656" s="182"/>
      <c r="I656" s="182"/>
      <c r="J656" s="182"/>
      <c r="K656" s="182"/>
    </row>
    <row r="657" spans="1:11" x14ac:dyDescent="0.25">
      <c r="A657" s="182"/>
      <c r="B657" s="182"/>
      <c r="C657" s="182"/>
      <c r="D657" s="182"/>
      <c r="E657" s="182"/>
      <c r="F657" s="182"/>
      <c r="G657" s="182"/>
      <c r="H657" s="182"/>
      <c r="I657" s="182"/>
      <c r="J657" s="182"/>
      <c r="K657" s="182"/>
    </row>
    <row r="658" spans="1:11" x14ac:dyDescent="0.25">
      <c r="A658" s="182"/>
      <c r="B658" s="182"/>
      <c r="C658" s="182"/>
      <c r="D658" s="182"/>
      <c r="E658" s="182"/>
      <c r="F658" s="182"/>
      <c r="G658" s="182"/>
      <c r="H658" s="182"/>
      <c r="I658" s="182"/>
      <c r="J658" s="182"/>
      <c r="K658" s="182"/>
    </row>
    <row r="659" spans="1:11" x14ac:dyDescent="0.25">
      <c r="A659" s="182"/>
      <c r="B659" s="182"/>
      <c r="C659" s="182"/>
      <c r="D659" s="182"/>
      <c r="E659" s="182"/>
      <c r="F659" s="182"/>
      <c r="G659" s="182"/>
      <c r="H659" s="182"/>
      <c r="I659" s="182"/>
      <c r="J659" s="182"/>
      <c r="K659" s="182"/>
    </row>
    <row r="660" spans="1:11" x14ac:dyDescent="0.25">
      <c r="A660" s="182"/>
      <c r="B660" s="182"/>
      <c r="C660" s="182"/>
      <c r="D660" s="182"/>
      <c r="E660" s="182"/>
      <c r="F660" s="182"/>
      <c r="G660" s="182"/>
      <c r="H660" s="182"/>
      <c r="I660" s="182"/>
      <c r="J660" s="182"/>
      <c r="K660" s="182"/>
    </row>
    <row r="661" spans="1:11" x14ac:dyDescent="0.25">
      <c r="A661" s="182"/>
      <c r="B661" s="182"/>
      <c r="C661" s="182"/>
      <c r="D661" s="182"/>
      <c r="E661" s="182"/>
      <c r="F661" s="182"/>
      <c r="G661" s="182"/>
      <c r="H661" s="182"/>
      <c r="I661" s="182"/>
      <c r="J661" s="182"/>
      <c r="K661" s="182"/>
    </row>
    <row r="662" spans="1:11" x14ac:dyDescent="0.25">
      <c r="A662" s="182"/>
      <c r="B662" s="182"/>
      <c r="C662" s="182"/>
      <c r="D662" s="182"/>
      <c r="E662" s="182"/>
      <c r="F662" s="182"/>
      <c r="G662" s="182"/>
      <c r="H662" s="182"/>
      <c r="I662" s="182"/>
      <c r="J662" s="182"/>
      <c r="K662" s="182"/>
    </row>
    <row r="663" spans="1:11" x14ac:dyDescent="0.25">
      <c r="A663" s="182"/>
      <c r="B663" s="182"/>
      <c r="C663" s="182"/>
      <c r="D663" s="182"/>
      <c r="E663" s="182"/>
      <c r="F663" s="182"/>
      <c r="G663" s="182"/>
      <c r="H663" s="182"/>
      <c r="I663" s="182"/>
      <c r="J663" s="182"/>
      <c r="K663" s="182"/>
    </row>
    <row r="664" spans="1:11" x14ac:dyDescent="0.25">
      <c r="A664" s="182"/>
      <c r="B664" s="182"/>
      <c r="C664" s="182"/>
      <c r="D664" s="182"/>
      <c r="E664" s="182"/>
      <c r="F664" s="182"/>
      <c r="G664" s="182"/>
      <c r="H664" s="182"/>
      <c r="I664" s="182"/>
      <c r="J664" s="182"/>
      <c r="K664" s="182"/>
    </row>
    <row r="665" spans="1:11" x14ac:dyDescent="0.25">
      <c r="A665" s="182"/>
      <c r="B665" s="182"/>
      <c r="C665" s="182"/>
      <c r="D665" s="182"/>
      <c r="E665" s="182"/>
      <c r="F665" s="182"/>
      <c r="G665" s="182"/>
      <c r="H665" s="182"/>
      <c r="I665" s="182"/>
      <c r="J665" s="182"/>
      <c r="K665" s="182"/>
    </row>
    <row r="666" spans="1:11" x14ac:dyDescent="0.25">
      <c r="A666" s="182"/>
      <c r="B666" s="182"/>
      <c r="C666" s="182"/>
      <c r="D666" s="182"/>
      <c r="E666" s="182"/>
      <c r="F666" s="182"/>
      <c r="G666" s="182"/>
      <c r="H666" s="182"/>
      <c r="I666" s="182"/>
      <c r="J666" s="182"/>
      <c r="K666" s="182"/>
    </row>
    <row r="667" spans="1:11" x14ac:dyDescent="0.25">
      <c r="A667" s="182"/>
      <c r="B667" s="182"/>
      <c r="C667" s="182"/>
      <c r="D667" s="182"/>
      <c r="E667" s="182"/>
      <c r="F667" s="182"/>
      <c r="G667" s="182"/>
      <c r="H667" s="182"/>
      <c r="I667" s="182"/>
      <c r="J667" s="182"/>
      <c r="K667" s="182"/>
    </row>
    <row r="668" spans="1:11" x14ac:dyDescent="0.25">
      <c r="A668" s="182"/>
      <c r="B668" s="182"/>
      <c r="C668" s="182"/>
      <c r="D668" s="182"/>
      <c r="E668" s="182"/>
      <c r="F668" s="182"/>
      <c r="G668" s="182"/>
      <c r="H668" s="182"/>
      <c r="I668" s="182"/>
      <c r="J668" s="182"/>
      <c r="K668" s="182"/>
    </row>
    <row r="669" spans="1:11" x14ac:dyDescent="0.25">
      <c r="A669" s="182"/>
      <c r="B669" s="182"/>
      <c r="C669" s="182"/>
      <c r="D669" s="182"/>
      <c r="E669" s="182"/>
      <c r="F669" s="182"/>
      <c r="G669" s="182"/>
      <c r="H669" s="182"/>
      <c r="I669" s="182"/>
      <c r="J669" s="182"/>
      <c r="K669" s="182"/>
    </row>
    <row r="670" spans="1:11" x14ac:dyDescent="0.25">
      <c r="A670" s="182"/>
      <c r="B670" s="182"/>
      <c r="C670" s="182"/>
      <c r="D670" s="182"/>
      <c r="E670" s="182"/>
      <c r="F670" s="182"/>
      <c r="G670" s="182"/>
      <c r="H670" s="182"/>
      <c r="I670" s="182"/>
      <c r="J670" s="182"/>
      <c r="K670" s="182"/>
    </row>
    <row r="671" spans="1:11" x14ac:dyDescent="0.25">
      <c r="A671" s="182"/>
      <c r="B671" s="182"/>
      <c r="C671" s="182"/>
      <c r="D671" s="182"/>
      <c r="E671" s="182"/>
      <c r="F671" s="182"/>
      <c r="G671" s="182"/>
      <c r="H671" s="182"/>
      <c r="I671" s="182"/>
      <c r="J671" s="182"/>
      <c r="K671" s="182"/>
    </row>
    <row r="672" spans="1:11" x14ac:dyDescent="0.25">
      <c r="A672" s="182"/>
      <c r="B672" s="182"/>
      <c r="C672" s="182"/>
      <c r="D672" s="182"/>
      <c r="E672" s="182"/>
      <c r="F672" s="182"/>
      <c r="G672" s="182"/>
      <c r="H672" s="182"/>
      <c r="I672" s="182"/>
      <c r="J672" s="182"/>
      <c r="K672" s="182"/>
    </row>
    <row r="673" spans="1:11" x14ac:dyDescent="0.25">
      <c r="A673" s="182"/>
      <c r="B673" s="182"/>
      <c r="C673" s="182"/>
      <c r="D673" s="182"/>
      <c r="E673" s="182"/>
      <c r="F673" s="182"/>
      <c r="G673" s="182"/>
      <c r="H673" s="182"/>
      <c r="I673" s="182"/>
      <c r="J673" s="182"/>
      <c r="K673" s="182"/>
    </row>
    <row r="674" spans="1:11" x14ac:dyDescent="0.25">
      <c r="A674" s="182"/>
      <c r="B674" s="182"/>
      <c r="C674" s="182"/>
      <c r="D674" s="182"/>
      <c r="E674" s="182"/>
      <c r="F674" s="182"/>
      <c r="G674" s="182"/>
      <c r="H674" s="182"/>
      <c r="I674" s="182"/>
      <c r="J674" s="182"/>
      <c r="K674" s="182"/>
    </row>
    <row r="675" spans="1:11" x14ac:dyDescent="0.25">
      <c r="A675" s="182"/>
      <c r="B675" s="182"/>
      <c r="C675" s="182"/>
      <c r="D675" s="182"/>
      <c r="E675" s="182"/>
      <c r="F675" s="182"/>
      <c r="G675" s="182"/>
      <c r="H675" s="182"/>
      <c r="I675" s="182"/>
      <c r="J675" s="182"/>
      <c r="K675" s="182"/>
    </row>
    <row r="676" spans="1:11" x14ac:dyDescent="0.25">
      <c r="A676" s="182"/>
      <c r="B676" s="182"/>
      <c r="C676" s="182"/>
      <c r="D676" s="182"/>
      <c r="E676" s="182"/>
      <c r="F676" s="182"/>
      <c r="G676" s="182"/>
      <c r="H676" s="182"/>
      <c r="I676" s="182"/>
      <c r="J676" s="182"/>
      <c r="K676" s="182"/>
    </row>
    <row r="677" spans="1:11" x14ac:dyDescent="0.25">
      <c r="A677" s="182"/>
      <c r="B677" s="182"/>
      <c r="C677" s="182"/>
      <c r="D677" s="182"/>
      <c r="E677" s="182"/>
      <c r="F677" s="182"/>
      <c r="G677" s="182"/>
      <c r="H677" s="182"/>
      <c r="I677" s="182"/>
      <c r="J677" s="182"/>
      <c r="K677" s="182"/>
    </row>
    <row r="678" spans="1:11" x14ac:dyDescent="0.25">
      <c r="A678" s="182"/>
      <c r="B678" s="182"/>
      <c r="C678" s="182"/>
      <c r="D678" s="182"/>
      <c r="E678" s="182"/>
      <c r="F678" s="182"/>
      <c r="G678" s="182"/>
      <c r="H678" s="182"/>
      <c r="I678" s="182"/>
      <c r="J678" s="182"/>
      <c r="K678" s="182"/>
    </row>
    <row r="679" spans="1:11" x14ac:dyDescent="0.25">
      <c r="A679" s="182"/>
      <c r="B679" s="182"/>
      <c r="C679" s="182"/>
      <c r="D679" s="182"/>
      <c r="E679" s="182"/>
      <c r="F679" s="182"/>
      <c r="G679" s="182"/>
      <c r="H679" s="182"/>
      <c r="I679" s="182"/>
      <c r="J679" s="182"/>
      <c r="K679" s="182"/>
    </row>
    <row r="680" spans="1:11" x14ac:dyDescent="0.25">
      <c r="A680" s="182"/>
      <c r="B680" s="182"/>
      <c r="C680" s="182"/>
      <c r="D680" s="182"/>
      <c r="E680" s="182"/>
      <c r="F680" s="182"/>
      <c r="G680" s="182"/>
      <c r="H680" s="182"/>
      <c r="I680" s="182"/>
      <c r="J680" s="182"/>
      <c r="K680" s="182"/>
    </row>
    <row r="681" spans="1:11" x14ac:dyDescent="0.25">
      <c r="A681" s="182"/>
      <c r="B681" s="182"/>
      <c r="C681" s="182"/>
      <c r="D681" s="182"/>
      <c r="E681" s="182"/>
      <c r="F681" s="182"/>
      <c r="G681" s="182"/>
      <c r="H681" s="182"/>
      <c r="I681" s="182"/>
      <c r="J681" s="182"/>
      <c r="K681" s="182"/>
    </row>
    <row r="682" spans="1:11" x14ac:dyDescent="0.25">
      <c r="A682" s="182"/>
      <c r="B682" s="182"/>
      <c r="C682" s="182"/>
      <c r="D682" s="182"/>
      <c r="E682" s="182"/>
      <c r="F682" s="182"/>
      <c r="G682" s="182"/>
      <c r="H682" s="182"/>
      <c r="I682" s="182"/>
      <c r="J682" s="182"/>
      <c r="K682" s="182"/>
    </row>
    <row r="683" spans="1:11" x14ac:dyDescent="0.25">
      <c r="A683" s="182"/>
      <c r="B683" s="182"/>
      <c r="C683" s="182"/>
      <c r="D683" s="182"/>
      <c r="E683" s="182"/>
      <c r="F683" s="182"/>
      <c r="G683" s="182"/>
      <c r="H683" s="182"/>
      <c r="I683" s="182"/>
      <c r="J683" s="182"/>
      <c r="K683" s="182"/>
    </row>
    <row r="684" spans="1:11" x14ac:dyDescent="0.25">
      <c r="A684" s="182"/>
      <c r="B684" s="182"/>
      <c r="C684" s="182"/>
      <c r="D684" s="182"/>
      <c r="E684" s="182"/>
      <c r="F684" s="182"/>
      <c r="G684" s="182"/>
      <c r="H684" s="182"/>
      <c r="I684" s="182"/>
      <c r="J684" s="182"/>
      <c r="K684" s="182"/>
    </row>
    <row r="685" spans="1:11" x14ac:dyDescent="0.25">
      <c r="A685" s="182"/>
      <c r="B685" s="182"/>
      <c r="C685" s="182"/>
      <c r="D685" s="182"/>
      <c r="E685" s="182"/>
      <c r="F685" s="182"/>
      <c r="G685" s="182"/>
      <c r="H685" s="182"/>
      <c r="I685" s="182"/>
      <c r="J685" s="182"/>
      <c r="K685" s="182"/>
    </row>
    <row r="686" spans="1:11" x14ac:dyDescent="0.25">
      <c r="A686" s="182"/>
      <c r="B686" s="182"/>
      <c r="C686" s="182"/>
      <c r="D686" s="182"/>
      <c r="E686" s="182"/>
      <c r="F686" s="182"/>
      <c r="G686" s="182"/>
      <c r="H686" s="182"/>
      <c r="I686" s="182"/>
      <c r="J686" s="182"/>
      <c r="K686" s="182"/>
    </row>
    <row r="687" spans="1:11" x14ac:dyDescent="0.25">
      <c r="A687" s="182"/>
      <c r="B687" s="182"/>
      <c r="C687" s="182"/>
      <c r="D687" s="182"/>
      <c r="E687" s="182"/>
      <c r="F687" s="182"/>
      <c r="G687" s="182"/>
      <c r="H687" s="182"/>
      <c r="I687" s="182"/>
      <c r="J687" s="182"/>
      <c r="K687" s="182"/>
    </row>
    <row r="688" spans="1:11" x14ac:dyDescent="0.25">
      <c r="A688" s="182"/>
      <c r="B688" s="182"/>
      <c r="C688" s="182"/>
      <c r="D688" s="182"/>
      <c r="E688" s="182"/>
      <c r="F688" s="182"/>
      <c r="G688" s="182"/>
      <c r="H688" s="182"/>
      <c r="I688" s="182"/>
      <c r="J688" s="182"/>
      <c r="K688" s="182"/>
    </row>
    <row r="689" spans="1:11" x14ac:dyDescent="0.25">
      <c r="A689" s="182"/>
      <c r="B689" s="182"/>
      <c r="C689" s="182"/>
      <c r="D689" s="182"/>
      <c r="E689" s="182"/>
      <c r="F689" s="182"/>
      <c r="G689" s="182"/>
      <c r="H689" s="182"/>
      <c r="I689" s="182"/>
      <c r="J689" s="182"/>
      <c r="K689" s="182"/>
    </row>
    <row r="690" spans="1:11" x14ac:dyDescent="0.25">
      <c r="A690" s="182"/>
      <c r="B690" s="182"/>
      <c r="C690" s="182"/>
      <c r="D690" s="182"/>
      <c r="E690" s="182"/>
      <c r="F690" s="182"/>
      <c r="G690" s="182"/>
      <c r="H690" s="182"/>
      <c r="I690" s="182"/>
      <c r="J690" s="182"/>
      <c r="K690" s="182"/>
    </row>
    <row r="691" spans="1:11" x14ac:dyDescent="0.25">
      <c r="A691" s="182"/>
      <c r="B691" s="182"/>
      <c r="C691" s="182"/>
      <c r="D691" s="182"/>
      <c r="E691" s="182"/>
      <c r="F691" s="182"/>
      <c r="G691" s="182"/>
      <c r="H691" s="182"/>
      <c r="I691" s="182"/>
      <c r="J691" s="182"/>
      <c r="K691" s="182"/>
    </row>
    <row r="692" spans="1:11" x14ac:dyDescent="0.25">
      <c r="A692" s="182"/>
      <c r="B692" s="182"/>
      <c r="C692" s="182"/>
      <c r="D692" s="182"/>
      <c r="E692" s="182"/>
      <c r="F692" s="182"/>
      <c r="G692" s="182"/>
      <c r="H692" s="182"/>
      <c r="I692" s="182"/>
      <c r="J692" s="182"/>
      <c r="K692" s="182"/>
    </row>
    <row r="693" spans="1:11" x14ac:dyDescent="0.25">
      <c r="A693" s="182"/>
      <c r="B693" s="182"/>
      <c r="C693" s="182"/>
      <c r="D693" s="182"/>
      <c r="E693" s="182"/>
      <c r="F693" s="182"/>
      <c r="G693" s="182"/>
      <c r="H693" s="182"/>
      <c r="I693" s="182"/>
      <c r="J693" s="182"/>
      <c r="K693" s="182"/>
    </row>
    <row r="694" spans="1:11" x14ac:dyDescent="0.25">
      <c r="A694" s="182"/>
      <c r="B694" s="182"/>
      <c r="C694" s="182"/>
      <c r="D694" s="182"/>
      <c r="E694" s="182"/>
      <c r="F694" s="182"/>
      <c r="G694" s="182"/>
      <c r="H694" s="182"/>
      <c r="I694" s="182"/>
      <c r="J694" s="182"/>
      <c r="K694" s="182"/>
    </row>
    <row r="695" spans="1:11" x14ac:dyDescent="0.25">
      <c r="A695" s="182"/>
      <c r="B695" s="182"/>
      <c r="C695" s="182"/>
      <c r="D695" s="182"/>
      <c r="E695" s="182"/>
      <c r="F695" s="182"/>
      <c r="G695" s="182"/>
      <c r="H695" s="182"/>
      <c r="I695" s="182"/>
      <c r="J695" s="182"/>
      <c r="K695" s="182"/>
    </row>
    <row r="696" spans="1:11" x14ac:dyDescent="0.25">
      <c r="A696" s="182"/>
      <c r="B696" s="182"/>
      <c r="C696" s="182"/>
      <c r="D696" s="182"/>
      <c r="E696" s="182"/>
      <c r="F696" s="182"/>
      <c r="G696" s="182"/>
      <c r="H696" s="182"/>
      <c r="I696" s="182"/>
      <c r="J696" s="182"/>
      <c r="K696" s="182"/>
    </row>
    <row r="697" spans="1:11" x14ac:dyDescent="0.25">
      <c r="A697" s="182"/>
      <c r="B697" s="182"/>
      <c r="C697" s="182"/>
      <c r="D697" s="182"/>
      <c r="E697" s="182"/>
      <c r="F697" s="182"/>
      <c r="G697" s="182"/>
      <c r="H697" s="182"/>
      <c r="I697" s="182"/>
      <c r="J697" s="182"/>
      <c r="K697" s="182"/>
    </row>
    <row r="698" spans="1:11" x14ac:dyDescent="0.25">
      <c r="A698" s="182"/>
      <c r="B698" s="182"/>
      <c r="C698" s="182"/>
      <c r="D698" s="182"/>
      <c r="E698" s="182"/>
      <c r="F698" s="182"/>
      <c r="G698" s="182"/>
      <c r="H698" s="182"/>
      <c r="I698" s="182"/>
      <c r="J698" s="182"/>
      <c r="K698" s="182"/>
    </row>
    <row r="699" spans="1:11" x14ac:dyDescent="0.25">
      <c r="A699" s="182"/>
      <c r="B699" s="182"/>
      <c r="C699" s="182"/>
      <c r="D699" s="182"/>
      <c r="E699" s="182"/>
      <c r="F699" s="182"/>
      <c r="G699" s="182"/>
      <c r="H699" s="182"/>
      <c r="I699" s="182"/>
      <c r="J699" s="182"/>
      <c r="K699" s="182"/>
    </row>
    <row r="700" spans="1:11" x14ac:dyDescent="0.25">
      <c r="A700" s="182"/>
      <c r="B700" s="182"/>
      <c r="C700" s="182"/>
      <c r="D700" s="182"/>
      <c r="E700" s="182"/>
      <c r="F700" s="182"/>
      <c r="G700" s="182"/>
      <c r="H700" s="182"/>
      <c r="I700" s="182"/>
      <c r="J700" s="182"/>
      <c r="K700" s="182"/>
    </row>
    <row r="701" spans="1:11" x14ac:dyDescent="0.25">
      <c r="A701" s="182"/>
      <c r="B701" s="182"/>
      <c r="C701" s="182"/>
      <c r="D701" s="182"/>
      <c r="E701" s="182"/>
      <c r="F701" s="182"/>
      <c r="G701" s="182"/>
      <c r="H701" s="182"/>
      <c r="I701" s="182"/>
      <c r="J701" s="182"/>
      <c r="K701" s="182"/>
    </row>
    <row r="702" spans="1:11" x14ac:dyDescent="0.25">
      <c r="A702" s="182"/>
      <c r="B702" s="182"/>
      <c r="C702" s="182"/>
      <c r="D702" s="182"/>
      <c r="E702" s="182"/>
      <c r="F702" s="182"/>
      <c r="G702" s="182"/>
      <c r="H702" s="182"/>
      <c r="I702" s="182"/>
      <c r="J702" s="182"/>
      <c r="K702" s="182"/>
    </row>
    <row r="703" spans="1:11" x14ac:dyDescent="0.25">
      <c r="A703" s="182"/>
      <c r="B703" s="182"/>
      <c r="C703" s="182"/>
      <c r="D703" s="182"/>
      <c r="E703" s="182"/>
      <c r="F703" s="182"/>
      <c r="G703" s="182"/>
      <c r="H703" s="182"/>
      <c r="I703" s="182"/>
      <c r="J703" s="182"/>
      <c r="K703" s="182"/>
    </row>
    <row r="704" spans="1:11" x14ac:dyDescent="0.25">
      <c r="A704" s="182"/>
      <c r="B704" s="182"/>
      <c r="C704" s="182"/>
      <c r="D704" s="182"/>
      <c r="E704" s="182"/>
      <c r="F704" s="182"/>
      <c r="G704" s="182"/>
      <c r="H704" s="182"/>
      <c r="I704" s="182"/>
      <c r="J704" s="182"/>
      <c r="K704" s="182"/>
    </row>
    <row r="705" spans="1:11" x14ac:dyDescent="0.25">
      <c r="A705" s="182"/>
      <c r="B705" s="182"/>
      <c r="C705" s="182"/>
      <c r="D705" s="182"/>
      <c r="E705" s="182"/>
      <c r="F705" s="182"/>
      <c r="G705" s="182"/>
      <c r="H705" s="182"/>
      <c r="I705" s="182"/>
      <c r="J705" s="182"/>
      <c r="K705" s="182"/>
    </row>
    <row r="706" spans="1:11" x14ac:dyDescent="0.25">
      <c r="A706" s="182"/>
      <c r="B706" s="182"/>
      <c r="C706" s="182"/>
      <c r="D706" s="182"/>
      <c r="E706" s="182"/>
      <c r="F706" s="182"/>
      <c r="G706" s="182"/>
      <c r="H706" s="182"/>
      <c r="I706" s="182"/>
      <c r="J706" s="182"/>
      <c r="K706" s="182"/>
    </row>
    <row r="707" spans="1:11" x14ac:dyDescent="0.25">
      <c r="A707" s="182"/>
      <c r="B707" s="182"/>
      <c r="C707" s="182"/>
      <c r="D707" s="182"/>
      <c r="E707" s="182"/>
      <c r="F707" s="182"/>
      <c r="G707" s="182"/>
      <c r="H707" s="182"/>
      <c r="I707" s="182"/>
      <c r="J707" s="182"/>
      <c r="K707" s="182"/>
    </row>
    <row r="708" spans="1:11" x14ac:dyDescent="0.25">
      <c r="A708" s="182"/>
      <c r="B708" s="182"/>
      <c r="C708" s="182"/>
      <c r="D708" s="182"/>
      <c r="E708" s="182"/>
      <c r="F708" s="182"/>
      <c r="G708" s="182"/>
      <c r="H708" s="182"/>
      <c r="I708" s="182"/>
      <c r="J708" s="182"/>
      <c r="K708" s="182"/>
    </row>
    <row r="709" spans="1:11" x14ac:dyDescent="0.25">
      <c r="A709" s="182"/>
      <c r="B709" s="182"/>
      <c r="C709" s="182"/>
      <c r="D709" s="182"/>
      <c r="E709" s="182"/>
      <c r="F709" s="182"/>
      <c r="G709" s="182"/>
      <c r="H709" s="182"/>
      <c r="I709" s="182"/>
      <c r="J709" s="182"/>
      <c r="K709" s="182"/>
    </row>
    <row r="710" spans="1:11" x14ac:dyDescent="0.25">
      <c r="A710" s="182"/>
      <c r="B710" s="182"/>
      <c r="C710" s="182"/>
      <c r="D710" s="182"/>
      <c r="E710" s="182"/>
      <c r="F710" s="182"/>
      <c r="G710" s="182"/>
      <c r="H710" s="182"/>
      <c r="I710" s="182"/>
      <c r="J710" s="182"/>
      <c r="K710" s="182"/>
    </row>
    <row r="711" spans="1:11" x14ac:dyDescent="0.25">
      <c r="A711" s="182"/>
      <c r="B711" s="182"/>
      <c r="C711" s="182"/>
      <c r="D711" s="182"/>
      <c r="E711" s="182"/>
      <c r="F711" s="182"/>
      <c r="G711" s="182"/>
      <c r="H711" s="182"/>
      <c r="I711" s="182"/>
      <c r="J711" s="182"/>
      <c r="K711" s="182"/>
    </row>
    <row r="712" spans="1:11" x14ac:dyDescent="0.25">
      <c r="A712" s="182"/>
      <c r="B712" s="182"/>
      <c r="C712" s="182"/>
      <c r="D712" s="182"/>
      <c r="E712" s="182"/>
      <c r="F712" s="182"/>
      <c r="G712" s="182"/>
      <c r="H712" s="182"/>
      <c r="I712" s="182"/>
      <c r="J712" s="182"/>
      <c r="K712" s="182"/>
    </row>
    <row r="713" spans="1:11" x14ac:dyDescent="0.25">
      <c r="A713" s="182"/>
      <c r="B713" s="182"/>
      <c r="C713" s="182"/>
      <c r="D713" s="182"/>
      <c r="E713" s="182"/>
      <c r="F713" s="182"/>
      <c r="G713" s="182"/>
      <c r="H713" s="182"/>
      <c r="I713" s="182"/>
      <c r="J713" s="182"/>
      <c r="K713" s="182"/>
    </row>
    <row r="714" spans="1:11" x14ac:dyDescent="0.25">
      <c r="A714" s="182"/>
      <c r="B714" s="182"/>
      <c r="C714" s="182"/>
      <c r="D714" s="182"/>
      <c r="E714" s="182"/>
      <c r="F714" s="182"/>
      <c r="G714" s="182"/>
      <c r="H714" s="182"/>
      <c r="I714" s="182"/>
      <c r="J714" s="182"/>
      <c r="K714" s="182"/>
    </row>
    <row r="715" spans="1:11" x14ac:dyDescent="0.25">
      <c r="A715" s="182"/>
      <c r="B715" s="182"/>
      <c r="C715" s="182"/>
      <c r="D715" s="182"/>
      <c r="E715" s="182"/>
      <c r="F715" s="182"/>
      <c r="G715" s="182"/>
      <c r="H715" s="182"/>
      <c r="I715" s="182"/>
      <c r="J715" s="182"/>
      <c r="K715" s="182"/>
    </row>
    <row r="716" spans="1:11" x14ac:dyDescent="0.25">
      <c r="A716" s="182"/>
      <c r="B716" s="182"/>
      <c r="C716" s="182"/>
      <c r="D716" s="182"/>
      <c r="E716" s="182"/>
      <c r="F716" s="182"/>
      <c r="G716" s="182"/>
      <c r="H716" s="182"/>
      <c r="I716" s="182"/>
      <c r="J716" s="182"/>
      <c r="K716" s="182"/>
    </row>
    <row r="717" spans="1:11" x14ac:dyDescent="0.25">
      <c r="A717" s="182"/>
      <c r="B717" s="182"/>
      <c r="C717" s="182"/>
      <c r="D717" s="182"/>
      <c r="E717" s="182"/>
      <c r="F717" s="182"/>
      <c r="G717" s="182"/>
      <c r="H717" s="182"/>
      <c r="I717" s="182"/>
      <c r="J717" s="182"/>
      <c r="K717" s="182"/>
    </row>
    <row r="718" spans="1:11" x14ac:dyDescent="0.25">
      <c r="A718" s="182"/>
      <c r="B718" s="182"/>
      <c r="C718" s="182"/>
      <c r="D718" s="182"/>
      <c r="E718" s="182"/>
      <c r="F718" s="182"/>
      <c r="G718" s="182"/>
      <c r="H718" s="182"/>
      <c r="I718" s="182"/>
      <c r="J718" s="182"/>
      <c r="K718" s="182"/>
    </row>
    <row r="719" spans="1:11" x14ac:dyDescent="0.25">
      <c r="A719" s="182"/>
      <c r="B719" s="182"/>
      <c r="C719" s="182"/>
      <c r="D719" s="182"/>
      <c r="E719" s="182"/>
      <c r="F719" s="182"/>
      <c r="G719" s="182"/>
      <c r="H719" s="182"/>
      <c r="I719" s="182"/>
      <c r="J719" s="182"/>
      <c r="K719" s="182"/>
    </row>
    <row r="720" spans="1:11" x14ac:dyDescent="0.25">
      <c r="A720" s="182"/>
      <c r="B720" s="182"/>
      <c r="C720" s="182"/>
      <c r="D720" s="182"/>
      <c r="E720" s="182"/>
      <c r="F720" s="182"/>
      <c r="G720" s="182"/>
      <c r="H720" s="182"/>
      <c r="I720" s="182"/>
      <c r="J720" s="182"/>
      <c r="K720" s="182"/>
    </row>
    <row r="721" spans="1:11" x14ac:dyDescent="0.25">
      <c r="A721" s="182"/>
      <c r="B721" s="182"/>
      <c r="C721" s="182"/>
      <c r="D721" s="182"/>
      <c r="E721" s="182"/>
      <c r="F721" s="182"/>
      <c r="G721" s="182"/>
      <c r="H721" s="182"/>
      <c r="I721" s="182"/>
      <c r="J721" s="182"/>
      <c r="K721" s="182"/>
    </row>
    <row r="722" spans="1:11" x14ac:dyDescent="0.25">
      <c r="A722" s="182"/>
      <c r="B722" s="182"/>
      <c r="C722" s="182"/>
      <c r="D722" s="182"/>
      <c r="E722" s="182"/>
      <c r="F722" s="182"/>
      <c r="G722" s="182"/>
      <c r="H722" s="182"/>
      <c r="I722" s="182"/>
      <c r="J722" s="182"/>
      <c r="K722" s="182"/>
    </row>
    <row r="723" spans="1:11" x14ac:dyDescent="0.25">
      <c r="A723" s="182"/>
      <c r="B723" s="182"/>
      <c r="C723" s="182"/>
      <c r="D723" s="182"/>
      <c r="E723" s="182"/>
      <c r="F723" s="182"/>
      <c r="G723" s="182"/>
      <c r="H723" s="182"/>
      <c r="I723" s="182"/>
      <c r="J723" s="182"/>
      <c r="K723" s="182"/>
    </row>
    <row r="724" spans="1:11" x14ac:dyDescent="0.25">
      <c r="A724" s="182"/>
      <c r="B724" s="182"/>
      <c r="C724" s="182"/>
      <c r="D724" s="182"/>
      <c r="E724" s="182"/>
      <c r="F724" s="182"/>
      <c r="G724" s="182"/>
      <c r="H724" s="182"/>
      <c r="I724" s="182"/>
      <c r="J724" s="182"/>
      <c r="K724" s="182"/>
    </row>
    <row r="725" spans="1:11" x14ac:dyDescent="0.25">
      <c r="A725" s="182"/>
      <c r="B725" s="182"/>
      <c r="C725" s="182"/>
      <c r="D725" s="182"/>
      <c r="E725" s="182"/>
      <c r="F725" s="182"/>
      <c r="G725" s="182"/>
      <c r="H725" s="182"/>
      <c r="I725" s="182"/>
      <c r="J725" s="182"/>
      <c r="K725" s="182"/>
    </row>
    <row r="726" spans="1:11" x14ac:dyDescent="0.25">
      <c r="A726" s="182"/>
      <c r="B726" s="182"/>
      <c r="C726" s="182"/>
      <c r="D726" s="182"/>
      <c r="E726" s="182"/>
      <c r="F726" s="182"/>
      <c r="G726" s="182"/>
      <c r="H726" s="182"/>
      <c r="I726" s="182"/>
      <c r="J726" s="182"/>
      <c r="K726" s="182"/>
    </row>
    <row r="727" spans="1:11" x14ac:dyDescent="0.25">
      <c r="A727" s="182"/>
      <c r="B727" s="182"/>
      <c r="C727" s="182"/>
      <c r="D727" s="182"/>
      <c r="E727" s="182"/>
      <c r="F727" s="182"/>
      <c r="G727" s="182"/>
      <c r="H727" s="182"/>
      <c r="I727" s="182"/>
      <c r="J727" s="182"/>
      <c r="K727" s="182"/>
    </row>
    <row r="728" spans="1:11" x14ac:dyDescent="0.25">
      <c r="A728" s="182"/>
      <c r="B728" s="182"/>
      <c r="C728" s="182"/>
      <c r="D728" s="182"/>
      <c r="E728" s="182"/>
      <c r="F728" s="182"/>
      <c r="G728" s="182"/>
      <c r="H728" s="182"/>
      <c r="I728" s="182"/>
      <c r="J728" s="182"/>
      <c r="K728" s="182"/>
    </row>
    <row r="729" spans="1:11" x14ac:dyDescent="0.25">
      <c r="A729" s="182"/>
      <c r="B729" s="182"/>
      <c r="C729" s="182"/>
      <c r="D729" s="182"/>
      <c r="E729" s="182"/>
      <c r="F729" s="182"/>
      <c r="G729" s="182"/>
      <c r="H729" s="182"/>
      <c r="I729" s="182"/>
      <c r="J729" s="182"/>
      <c r="K729" s="182"/>
    </row>
    <row r="730" spans="1:11" x14ac:dyDescent="0.25">
      <c r="A730" s="182"/>
      <c r="B730" s="182"/>
      <c r="C730" s="182"/>
      <c r="D730" s="182"/>
      <c r="E730" s="182"/>
      <c r="F730" s="182"/>
      <c r="G730" s="182"/>
      <c r="H730" s="182"/>
      <c r="I730" s="182"/>
      <c r="J730" s="182"/>
      <c r="K730" s="182"/>
    </row>
    <row r="731" spans="1:11" x14ac:dyDescent="0.25">
      <c r="A731" s="182"/>
      <c r="B731" s="182"/>
      <c r="C731" s="182"/>
      <c r="D731" s="182"/>
      <c r="E731" s="182"/>
      <c r="F731" s="182"/>
      <c r="G731" s="182"/>
      <c r="H731" s="182"/>
      <c r="I731" s="182"/>
      <c r="J731" s="182"/>
      <c r="K731" s="182"/>
    </row>
    <row r="732" spans="1:11" x14ac:dyDescent="0.25">
      <c r="A732" s="182"/>
      <c r="B732" s="182"/>
      <c r="C732" s="182"/>
      <c r="D732" s="182"/>
      <c r="E732" s="182"/>
      <c r="F732" s="182"/>
      <c r="G732" s="182"/>
      <c r="H732" s="182"/>
      <c r="I732" s="182"/>
      <c r="J732" s="182"/>
      <c r="K732" s="182"/>
    </row>
    <row r="733" spans="1:11" x14ac:dyDescent="0.25">
      <c r="A733" s="182"/>
      <c r="B733" s="182"/>
      <c r="C733" s="182"/>
      <c r="D733" s="182"/>
      <c r="E733" s="182"/>
      <c r="F733" s="182"/>
      <c r="G733" s="182"/>
      <c r="H733" s="182"/>
      <c r="I733" s="182"/>
      <c r="J733" s="182"/>
      <c r="K733" s="182"/>
    </row>
    <row r="734" spans="1:11" x14ac:dyDescent="0.25">
      <c r="A734" s="182"/>
      <c r="B734" s="182"/>
      <c r="C734" s="182"/>
      <c r="D734" s="182"/>
      <c r="E734" s="182"/>
      <c r="F734" s="182"/>
      <c r="G734" s="182"/>
      <c r="H734" s="182"/>
      <c r="I734" s="182"/>
      <c r="J734" s="182"/>
      <c r="K734" s="182"/>
    </row>
    <row r="735" spans="1:11" x14ac:dyDescent="0.25">
      <c r="A735" s="182"/>
      <c r="B735" s="182"/>
      <c r="C735" s="182"/>
      <c r="D735" s="182"/>
      <c r="E735" s="182"/>
      <c r="F735" s="182"/>
      <c r="G735" s="182"/>
      <c r="H735" s="182"/>
      <c r="I735" s="182"/>
      <c r="J735" s="182"/>
      <c r="K735" s="182"/>
    </row>
    <row r="736" spans="1:11" x14ac:dyDescent="0.25">
      <c r="A736" s="182"/>
      <c r="B736" s="182"/>
      <c r="C736" s="182"/>
      <c r="D736" s="182"/>
      <c r="E736" s="182"/>
      <c r="F736" s="182"/>
      <c r="G736" s="182"/>
      <c r="H736" s="182"/>
      <c r="I736" s="182"/>
      <c r="J736" s="182"/>
      <c r="K736" s="182"/>
    </row>
    <row r="737" spans="1:11" x14ac:dyDescent="0.25">
      <c r="A737" s="182"/>
      <c r="B737" s="182"/>
      <c r="C737" s="182"/>
      <c r="D737" s="182"/>
      <c r="E737" s="182"/>
      <c r="F737" s="182"/>
      <c r="G737" s="182"/>
      <c r="H737" s="182"/>
      <c r="I737" s="182"/>
      <c r="J737" s="182"/>
      <c r="K737" s="182"/>
    </row>
    <row r="738" spans="1:11" x14ac:dyDescent="0.25">
      <c r="A738" s="182"/>
      <c r="B738" s="182"/>
      <c r="C738" s="182"/>
      <c r="D738" s="182"/>
      <c r="E738" s="182"/>
      <c r="F738" s="182"/>
      <c r="G738" s="182"/>
      <c r="H738" s="182"/>
      <c r="I738" s="182"/>
      <c r="J738" s="182"/>
      <c r="K738" s="182"/>
    </row>
    <row r="739" spans="1:11" x14ac:dyDescent="0.25">
      <c r="A739" s="182"/>
      <c r="B739" s="182"/>
      <c r="C739" s="182"/>
      <c r="D739" s="182"/>
      <c r="E739" s="182"/>
      <c r="F739" s="182"/>
      <c r="G739" s="182"/>
      <c r="H739" s="182"/>
      <c r="I739" s="182"/>
      <c r="J739" s="182"/>
      <c r="K739" s="182"/>
    </row>
    <row r="740" spans="1:11" x14ac:dyDescent="0.25">
      <c r="A740" s="182"/>
      <c r="B740" s="182"/>
      <c r="C740" s="182"/>
      <c r="D740" s="182"/>
      <c r="E740" s="182"/>
      <c r="F740" s="182"/>
      <c r="G740" s="182"/>
      <c r="H740" s="182"/>
      <c r="I740" s="182"/>
      <c r="J740" s="182"/>
      <c r="K740" s="182"/>
    </row>
    <row r="741" spans="1:11" x14ac:dyDescent="0.25">
      <c r="A741" s="182"/>
      <c r="B741" s="182"/>
      <c r="C741" s="182"/>
      <c r="D741" s="182"/>
      <c r="E741" s="182"/>
      <c r="F741" s="182"/>
      <c r="G741" s="182"/>
      <c r="H741" s="182"/>
      <c r="I741" s="182"/>
      <c r="J741" s="182"/>
      <c r="K741" s="182"/>
    </row>
    <row r="742" spans="1:11" x14ac:dyDescent="0.25">
      <c r="A742" s="182"/>
      <c r="B742" s="182"/>
      <c r="C742" s="182"/>
      <c r="D742" s="182"/>
      <c r="E742" s="182"/>
      <c r="F742" s="182"/>
      <c r="G742" s="182"/>
      <c r="H742" s="182"/>
      <c r="I742" s="182"/>
      <c r="J742" s="182"/>
      <c r="K742" s="182"/>
    </row>
    <row r="743" spans="1:11" x14ac:dyDescent="0.25">
      <c r="A743" s="182"/>
      <c r="B743" s="182"/>
      <c r="C743" s="182"/>
      <c r="D743" s="182"/>
      <c r="E743" s="182"/>
      <c r="F743" s="182"/>
      <c r="G743" s="182"/>
      <c r="H743" s="182"/>
      <c r="I743" s="182"/>
      <c r="J743" s="182"/>
      <c r="K743" s="182"/>
    </row>
    <row r="744" spans="1:11" x14ac:dyDescent="0.25">
      <c r="A744" s="182"/>
      <c r="B744" s="182"/>
      <c r="C744" s="182"/>
      <c r="D744" s="182"/>
      <c r="E744" s="182"/>
      <c r="F744" s="182"/>
      <c r="G744" s="182"/>
      <c r="H744" s="182"/>
      <c r="I744" s="182"/>
      <c r="J744" s="182"/>
      <c r="K744" s="182"/>
    </row>
    <row r="745" spans="1:11" x14ac:dyDescent="0.25">
      <c r="A745" s="182"/>
      <c r="B745" s="182"/>
      <c r="C745" s="182"/>
      <c r="D745" s="182"/>
      <c r="E745" s="182"/>
      <c r="F745" s="182"/>
      <c r="G745" s="182"/>
      <c r="H745" s="182"/>
      <c r="I745" s="182"/>
      <c r="J745" s="182"/>
      <c r="K745" s="182"/>
    </row>
    <row r="746" spans="1:11" x14ac:dyDescent="0.25">
      <c r="A746" s="182"/>
      <c r="B746" s="182"/>
      <c r="C746" s="182"/>
      <c r="D746" s="182"/>
      <c r="E746" s="182"/>
      <c r="F746" s="182"/>
      <c r="G746" s="182"/>
      <c r="H746" s="182"/>
      <c r="I746" s="182"/>
      <c r="J746" s="182"/>
      <c r="K746" s="182"/>
    </row>
    <row r="747" spans="1:11" x14ac:dyDescent="0.25">
      <c r="A747" s="182"/>
      <c r="B747" s="182"/>
      <c r="C747" s="182"/>
      <c r="D747" s="182"/>
      <c r="E747" s="182"/>
      <c r="F747" s="182"/>
      <c r="G747" s="182"/>
      <c r="H747" s="182"/>
      <c r="I747" s="182"/>
      <c r="J747" s="182"/>
      <c r="K747" s="182"/>
    </row>
    <row r="748" spans="1:11" x14ac:dyDescent="0.25">
      <c r="A748" s="182"/>
      <c r="B748" s="182"/>
      <c r="C748" s="182"/>
      <c r="D748" s="182"/>
      <c r="E748" s="182"/>
      <c r="F748" s="182"/>
      <c r="G748" s="182"/>
      <c r="H748" s="182"/>
      <c r="I748" s="182"/>
      <c r="J748" s="182"/>
      <c r="K748" s="182"/>
    </row>
    <row r="749" spans="1:11" x14ac:dyDescent="0.25">
      <c r="A749" s="182"/>
      <c r="B749" s="182"/>
      <c r="C749" s="182"/>
      <c r="D749" s="182"/>
      <c r="E749" s="182"/>
      <c r="F749" s="182"/>
      <c r="G749" s="182"/>
      <c r="H749" s="182"/>
      <c r="I749" s="182"/>
      <c r="J749" s="182"/>
      <c r="K749" s="182"/>
    </row>
    <row r="750" spans="1:11" x14ac:dyDescent="0.25">
      <c r="A750" s="182"/>
      <c r="B750" s="182"/>
      <c r="C750" s="182"/>
      <c r="D750" s="182"/>
      <c r="E750" s="182"/>
      <c r="F750" s="182"/>
      <c r="G750" s="182"/>
      <c r="H750" s="182"/>
      <c r="I750" s="182"/>
      <c r="J750" s="182"/>
      <c r="K750" s="182"/>
    </row>
    <row r="751" spans="1:11" x14ac:dyDescent="0.25">
      <c r="A751" s="182"/>
      <c r="B751" s="182"/>
      <c r="C751" s="182"/>
      <c r="D751" s="182"/>
      <c r="E751" s="182"/>
      <c r="F751" s="182"/>
      <c r="G751" s="182"/>
      <c r="H751" s="182"/>
      <c r="I751" s="182"/>
      <c r="J751" s="182"/>
      <c r="K751" s="182"/>
    </row>
    <row r="752" spans="1:11" x14ac:dyDescent="0.25">
      <c r="A752" s="182"/>
      <c r="B752" s="182"/>
      <c r="C752" s="182"/>
      <c r="D752" s="182"/>
      <c r="E752" s="182"/>
      <c r="F752" s="182"/>
      <c r="G752" s="182"/>
      <c r="H752" s="182"/>
      <c r="I752" s="182"/>
      <c r="J752" s="182"/>
      <c r="K752" s="182"/>
    </row>
    <row r="753" spans="1:11" x14ac:dyDescent="0.25">
      <c r="A753" s="182"/>
      <c r="B753" s="182"/>
      <c r="C753" s="182"/>
      <c r="D753" s="182"/>
      <c r="E753" s="182"/>
      <c r="F753" s="182"/>
      <c r="G753" s="182"/>
      <c r="H753" s="182"/>
      <c r="I753" s="182"/>
      <c r="J753" s="182"/>
      <c r="K753" s="182"/>
    </row>
    <row r="754" spans="1:11" x14ac:dyDescent="0.25">
      <c r="A754" s="182"/>
      <c r="B754" s="182"/>
      <c r="C754" s="182"/>
      <c r="D754" s="182"/>
      <c r="E754" s="182"/>
      <c r="F754" s="182"/>
      <c r="G754" s="182"/>
      <c r="H754" s="182"/>
      <c r="I754" s="182"/>
      <c r="J754" s="182"/>
      <c r="K754" s="182"/>
    </row>
    <row r="755" spans="1:11" x14ac:dyDescent="0.25">
      <c r="A755" s="182"/>
      <c r="B755" s="182"/>
      <c r="C755" s="182"/>
      <c r="D755" s="182"/>
      <c r="E755" s="182"/>
      <c r="F755" s="182"/>
      <c r="G755" s="182"/>
      <c r="H755" s="182"/>
      <c r="I755" s="182"/>
      <c r="J755" s="182"/>
      <c r="K755" s="182"/>
    </row>
    <row r="756" spans="1:11" x14ac:dyDescent="0.25">
      <c r="A756" s="182"/>
      <c r="B756" s="182"/>
      <c r="C756" s="182"/>
      <c r="D756" s="182"/>
      <c r="E756" s="182"/>
      <c r="F756" s="182"/>
      <c r="G756" s="182"/>
      <c r="H756" s="182"/>
      <c r="I756" s="182"/>
      <c r="J756" s="182"/>
      <c r="K756" s="182"/>
    </row>
    <row r="757" spans="1:11" x14ac:dyDescent="0.25">
      <c r="A757" s="182"/>
      <c r="B757" s="182"/>
      <c r="C757" s="182"/>
      <c r="D757" s="182"/>
      <c r="E757" s="182"/>
      <c r="F757" s="182"/>
      <c r="G757" s="182"/>
      <c r="H757" s="182"/>
      <c r="I757" s="182"/>
      <c r="J757" s="182"/>
      <c r="K757" s="182"/>
    </row>
    <row r="758" spans="1:11" x14ac:dyDescent="0.25">
      <c r="A758" s="182"/>
      <c r="B758" s="182"/>
      <c r="C758" s="182"/>
      <c r="D758" s="182"/>
      <c r="E758" s="182"/>
      <c r="F758" s="182"/>
      <c r="G758" s="182"/>
      <c r="H758" s="182"/>
      <c r="I758" s="182"/>
      <c r="J758" s="182"/>
      <c r="K758" s="182"/>
    </row>
    <row r="759" spans="1:11" x14ac:dyDescent="0.25">
      <c r="A759" s="182"/>
      <c r="B759" s="182"/>
      <c r="C759" s="182"/>
      <c r="D759" s="182"/>
      <c r="E759" s="182"/>
      <c r="F759" s="182"/>
      <c r="G759" s="182"/>
      <c r="H759" s="182"/>
      <c r="I759" s="182"/>
      <c r="J759" s="182"/>
      <c r="K759" s="182"/>
    </row>
    <row r="760" spans="1:11" x14ac:dyDescent="0.25">
      <c r="A760" s="182"/>
      <c r="B760" s="182"/>
      <c r="C760" s="182"/>
      <c r="D760" s="182"/>
      <c r="E760" s="182"/>
      <c r="F760" s="182"/>
      <c r="G760" s="182"/>
      <c r="H760" s="182"/>
      <c r="I760" s="182"/>
      <c r="J760" s="182"/>
      <c r="K760" s="182"/>
    </row>
    <row r="761" spans="1:11" x14ac:dyDescent="0.25">
      <c r="A761" s="182"/>
      <c r="B761" s="182"/>
      <c r="C761" s="182"/>
      <c r="D761" s="182"/>
      <c r="E761" s="182"/>
      <c r="F761" s="182"/>
      <c r="G761" s="182"/>
      <c r="H761" s="182"/>
      <c r="I761" s="182"/>
      <c r="J761" s="182"/>
      <c r="K761" s="182"/>
    </row>
    <row r="762" spans="1:11" x14ac:dyDescent="0.25">
      <c r="A762" s="182"/>
      <c r="B762" s="182"/>
      <c r="C762" s="182"/>
      <c r="D762" s="182"/>
      <c r="E762" s="182"/>
      <c r="F762" s="182"/>
      <c r="G762" s="182"/>
      <c r="H762" s="182"/>
      <c r="I762" s="182"/>
      <c r="J762" s="182"/>
      <c r="K762" s="182"/>
    </row>
    <row r="763" spans="1:11" x14ac:dyDescent="0.25">
      <c r="A763" s="182"/>
      <c r="B763" s="182"/>
      <c r="C763" s="182"/>
      <c r="D763" s="182"/>
      <c r="E763" s="182"/>
      <c r="F763" s="182"/>
      <c r="G763" s="182"/>
      <c r="H763" s="182"/>
      <c r="I763" s="182"/>
      <c r="J763" s="182"/>
      <c r="K763" s="182"/>
    </row>
    <row r="764" spans="1:11" x14ac:dyDescent="0.25">
      <c r="A764" s="182"/>
      <c r="B764" s="182"/>
      <c r="C764" s="182"/>
      <c r="D764" s="182"/>
      <c r="E764" s="182"/>
      <c r="F764" s="182"/>
      <c r="G764" s="182"/>
      <c r="H764" s="182"/>
      <c r="I764" s="182"/>
      <c r="J764" s="182"/>
      <c r="K764" s="182"/>
    </row>
    <row r="765" spans="1:11" x14ac:dyDescent="0.25">
      <c r="A765" s="182"/>
      <c r="B765" s="182"/>
      <c r="C765" s="182"/>
      <c r="D765" s="182"/>
      <c r="E765" s="182"/>
      <c r="F765" s="182"/>
      <c r="G765" s="182"/>
      <c r="H765" s="182"/>
      <c r="I765" s="182"/>
      <c r="J765" s="182"/>
      <c r="K765" s="182"/>
    </row>
    <row r="766" spans="1:11" x14ac:dyDescent="0.25">
      <c r="A766" s="182"/>
      <c r="B766" s="182"/>
      <c r="C766" s="182"/>
      <c r="D766" s="182"/>
      <c r="E766" s="182"/>
      <c r="F766" s="182"/>
      <c r="G766" s="182"/>
      <c r="H766" s="182"/>
      <c r="I766" s="182"/>
      <c r="J766" s="182"/>
      <c r="K766" s="182"/>
    </row>
    <row r="767" spans="1:11" x14ac:dyDescent="0.25">
      <c r="A767" s="182"/>
      <c r="B767" s="182"/>
      <c r="C767" s="182"/>
      <c r="D767" s="182"/>
      <c r="E767" s="182"/>
      <c r="F767" s="182"/>
      <c r="G767" s="182"/>
      <c r="H767" s="182"/>
      <c r="I767" s="182"/>
      <c r="J767" s="182"/>
      <c r="K767" s="182"/>
    </row>
    <row r="768" spans="1:11" x14ac:dyDescent="0.25">
      <c r="A768" s="182"/>
      <c r="B768" s="182"/>
      <c r="C768" s="182"/>
      <c r="D768" s="182"/>
      <c r="E768" s="182"/>
      <c r="F768" s="182"/>
      <c r="G768" s="182"/>
      <c r="H768" s="182"/>
      <c r="I768" s="182"/>
      <c r="J768" s="182"/>
      <c r="K768" s="182"/>
    </row>
    <row r="769" spans="1:11" x14ac:dyDescent="0.25">
      <c r="A769" s="182"/>
      <c r="B769" s="182"/>
      <c r="C769" s="182"/>
      <c r="D769" s="182"/>
      <c r="E769" s="182"/>
      <c r="F769" s="182"/>
      <c r="G769" s="182"/>
      <c r="H769" s="182"/>
      <c r="I769" s="182"/>
      <c r="J769" s="182"/>
      <c r="K769" s="182"/>
    </row>
    <row r="770" spans="1:11" x14ac:dyDescent="0.25">
      <c r="A770" s="182"/>
      <c r="B770" s="182"/>
      <c r="C770" s="182"/>
      <c r="D770" s="182"/>
      <c r="E770" s="182"/>
      <c r="F770" s="182"/>
      <c r="G770" s="182"/>
      <c r="H770" s="182"/>
      <c r="I770" s="182"/>
      <c r="J770" s="182"/>
      <c r="K770" s="182"/>
    </row>
    <row r="771" spans="1:11" x14ac:dyDescent="0.25">
      <c r="A771" s="182"/>
      <c r="B771" s="182"/>
      <c r="C771" s="182"/>
      <c r="D771" s="182"/>
      <c r="E771" s="182"/>
      <c r="F771" s="182"/>
      <c r="G771" s="182"/>
      <c r="H771" s="182"/>
      <c r="I771" s="182"/>
      <c r="J771" s="182"/>
      <c r="K771" s="182"/>
    </row>
    <row r="772" spans="1:11" x14ac:dyDescent="0.25">
      <c r="A772" s="182"/>
      <c r="B772" s="182"/>
      <c r="C772" s="182"/>
      <c r="D772" s="182"/>
      <c r="E772" s="182"/>
      <c r="F772" s="182"/>
      <c r="G772" s="182"/>
      <c r="H772" s="182"/>
      <c r="I772" s="182"/>
      <c r="J772" s="182"/>
      <c r="K772" s="182"/>
    </row>
    <row r="773" spans="1:11" x14ac:dyDescent="0.25">
      <c r="A773" s="182"/>
      <c r="B773" s="182"/>
      <c r="C773" s="182"/>
      <c r="D773" s="182"/>
      <c r="E773" s="182"/>
      <c r="F773" s="182"/>
      <c r="G773" s="182"/>
      <c r="H773" s="182"/>
      <c r="I773" s="182"/>
      <c r="J773" s="182"/>
      <c r="K773" s="182"/>
    </row>
    <row r="774" spans="1:11" x14ac:dyDescent="0.25">
      <c r="A774" s="182"/>
      <c r="B774" s="182"/>
      <c r="C774" s="182"/>
      <c r="D774" s="182"/>
      <c r="E774" s="182"/>
      <c r="F774" s="182"/>
      <c r="G774" s="182"/>
      <c r="H774" s="182"/>
      <c r="I774" s="182"/>
      <c r="J774" s="182"/>
      <c r="K774" s="182"/>
    </row>
    <row r="775" spans="1:11" x14ac:dyDescent="0.25">
      <c r="A775" s="182"/>
      <c r="B775" s="182"/>
      <c r="C775" s="182"/>
      <c r="D775" s="182"/>
      <c r="E775" s="182"/>
      <c r="F775" s="182"/>
      <c r="G775" s="182"/>
      <c r="H775" s="182"/>
      <c r="I775" s="182"/>
      <c r="J775" s="182"/>
      <c r="K775" s="182"/>
    </row>
    <row r="776" spans="1:11" x14ac:dyDescent="0.25">
      <c r="A776" s="182"/>
      <c r="B776" s="182"/>
      <c r="C776" s="182"/>
      <c r="D776" s="182"/>
      <c r="E776" s="182"/>
      <c r="F776" s="182"/>
      <c r="G776" s="182"/>
      <c r="H776" s="182"/>
      <c r="I776" s="182"/>
      <c r="J776" s="182"/>
      <c r="K776" s="182"/>
    </row>
    <row r="777" spans="1:11" x14ac:dyDescent="0.25">
      <c r="A777" s="182"/>
      <c r="B777" s="182"/>
      <c r="C777" s="182"/>
      <c r="D777" s="182"/>
      <c r="E777" s="182"/>
      <c r="F777" s="182"/>
      <c r="G777" s="182"/>
      <c r="H777" s="182"/>
      <c r="I777" s="182"/>
      <c r="J777" s="182"/>
      <c r="K777" s="182"/>
    </row>
    <row r="778" spans="1:11" x14ac:dyDescent="0.25">
      <c r="A778" s="182"/>
      <c r="B778" s="182"/>
      <c r="C778" s="182"/>
      <c r="D778" s="182"/>
      <c r="E778" s="182"/>
      <c r="F778" s="182"/>
      <c r="G778" s="182"/>
      <c r="H778" s="182"/>
      <c r="I778" s="182"/>
      <c r="J778" s="182"/>
      <c r="K778" s="182"/>
    </row>
    <row r="779" spans="1:11" x14ac:dyDescent="0.25">
      <c r="A779" s="182"/>
      <c r="B779" s="182"/>
      <c r="C779" s="182"/>
      <c r="D779" s="182"/>
      <c r="E779" s="182"/>
      <c r="F779" s="182"/>
      <c r="G779" s="182"/>
      <c r="H779" s="182"/>
      <c r="I779" s="182"/>
      <c r="J779" s="182"/>
      <c r="K779" s="182"/>
    </row>
    <row r="780" spans="1:11" x14ac:dyDescent="0.25">
      <c r="A780" s="182"/>
      <c r="B780" s="182"/>
      <c r="C780" s="182"/>
      <c r="D780" s="182"/>
      <c r="E780" s="182"/>
      <c r="F780" s="182"/>
      <c r="G780" s="182"/>
      <c r="H780" s="182"/>
      <c r="I780" s="182"/>
      <c r="J780" s="182"/>
      <c r="K780" s="182"/>
    </row>
    <row r="781" spans="1:11" x14ac:dyDescent="0.25">
      <c r="A781" s="182"/>
      <c r="B781" s="182"/>
      <c r="C781" s="182"/>
      <c r="D781" s="182"/>
      <c r="E781" s="182"/>
      <c r="F781" s="182"/>
      <c r="G781" s="182"/>
      <c r="H781" s="182"/>
      <c r="I781" s="182"/>
      <c r="J781" s="182"/>
      <c r="K781" s="182"/>
    </row>
    <row r="782" spans="1:11" x14ac:dyDescent="0.25">
      <c r="A782" s="182"/>
      <c r="B782" s="182"/>
      <c r="C782" s="182"/>
      <c r="D782" s="182"/>
      <c r="E782" s="182"/>
      <c r="F782" s="182"/>
      <c r="G782" s="182"/>
      <c r="H782" s="182"/>
      <c r="I782" s="182"/>
      <c r="J782" s="182"/>
      <c r="K782" s="182"/>
    </row>
    <row r="783" spans="1:11" x14ac:dyDescent="0.25">
      <c r="A783" s="182"/>
      <c r="B783" s="182"/>
      <c r="C783" s="182"/>
      <c r="D783" s="182"/>
      <c r="E783" s="182"/>
      <c r="F783" s="182"/>
      <c r="G783" s="182"/>
      <c r="H783" s="182"/>
      <c r="I783" s="182"/>
      <c r="J783" s="182"/>
      <c r="K783" s="182"/>
    </row>
    <row r="784" spans="1:11" x14ac:dyDescent="0.25">
      <c r="A784" s="182"/>
      <c r="B784" s="182"/>
      <c r="C784" s="182"/>
      <c r="D784" s="182"/>
      <c r="E784" s="182"/>
      <c r="F784" s="182"/>
      <c r="G784" s="182"/>
      <c r="H784" s="182"/>
      <c r="I784" s="182"/>
      <c r="J784" s="182"/>
      <c r="K784" s="182"/>
    </row>
    <row r="785" spans="1:11" x14ac:dyDescent="0.25">
      <c r="A785" s="182"/>
      <c r="B785" s="182"/>
      <c r="C785" s="182"/>
      <c r="D785" s="182"/>
      <c r="E785" s="182"/>
      <c r="F785" s="182"/>
      <c r="G785" s="182"/>
      <c r="H785" s="182"/>
      <c r="I785" s="182"/>
      <c r="J785" s="182"/>
      <c r="K785" s="182"/>
    </row>
    <row r="786" spans="1:11" x14ac:dyDescent="0.25">
      <c r="A786" s="182"/>
      <c r="B786" s="182"/>
      <c r="C786" s="182"/>
      <c r="D786" s="182"/>
      <c r="E786" s="182"/>
      <c r="F786" s="182"/>
      <c r="G786" s="182"/>
      <c r="H786" s="182"/>
      <c r="I786" s="182"/>
      <c r="J786" s="182"/>
      <c r="K786" s="182"/>
    </row>
    <row r="787" spans="1:11" x14ac:dyDescent="0.25">
      <c r="A787" s="182"/>
      <c r="B787" s="182"/>
      <c r="C787" s="182"/>
      <c r="D787" s="182"/>
      <c r="E787" s="182"/>
      <c r="F787" s="182"/>
      <c r="G787" s="182"/>
      <c r="H787" s="182"/>
      <c r="I787" s="182"/>
      <c r="J787" s="182"/>
      <c r="K787" s="182"/>
    </row>
    <row r="788" spans="1:11" x14ac:dyDescent="0.25">
      <c r="A788" s="182"/>
      <c r="B788" s="182"/>
      <c r="C788" s="182"/>
      <c r="D788" s="182"/>
      <c r="E788" s="182"/>
      <c r="F788" s="182"/>
      <c r="G788" s="182"/>
      <c r="H788" s="182"/>
      <c r="I788" s="182"/>
      <c r="J788" s="182"/>
      <c r="K788" s="182"/>
    </row>
    <row r="789" spans="1:11" x14ac:dyDescent="0.25">
      <c r="A789" s="182"/>
      <c r="B789" s="182"/>
      <c r="C789" s="182"/>
      <c r="D789" s="182"/>
      <c r="E789" s="182"/>
      <c r="F789" s="182"/>
      <c r="G789" s="182"/>
      <c r="H789" s="182"/>
      <c r="I789" s="182"/>
      <c r="J789" s="182"/>
      <c r="K789" s="182"/>
    </row>
    <row r="790" spans="1:11" x14ac:dyDescent="0.25">
      <c r="A790" s="182"/>
      <c r="B790" s="182"/>
      <c r="C790" s="182"/>
      <c r="D790" s="182"/>
      <c r="E790" s="182"/>
      <c r="F790" s="182"/>
      <c r="G790" s="182"/>
      <c r="H790" s="182"/>
      <c r="I790" s="182"/>
      <c r="J790" s="182"/>
      <c r="K790" s="182"/>
    </row>
    <row r="791" spans="1:11" x14ac:dyDescent="0.25">
      <c r="A791" s="182"/>
      <c r="B791" s="182"/>
      <c r="C791" s="182"/>
      <c r="D791" s="182"/>
      <c r="E791" s="182"/>
      <c r="F791" s="182"/>
      <c r="G791" s="182"/>
      <c r="H791" s="182"/>
      <c r="I791" s="182"/>
      <c r="J791" s="182"/>
      <c r="K791" s="182"/>
    </row>
    <row r="792" spans="1:11" x14ac:dyDescent="0.25">
      <c r="A792" s="182"/>
      <c r="B792" s="182"/>
      <c r="C792" s="182"/>
      <c r="D792" s="182"/>
      <c r="E792" s="182"/>
      <c r="F792" s="182"/>
      <c r="G792" s="182"/>
      <c r="H792" s="182"/>
      <c r="I792" s="182"/>
      <c r="J792" s="182"/>
      <c r="K792" s="182"/>
    </row>
    <row r="793" spans="1:11" x14ac:dyDescent="0.25">
      <c r="A793" s="182"/>
      <c r="B793" s="182"/>
      <c r="C793" s="182"/>
      <c r="D793" s="182"/>
      <c r="E793" s="182"/>
      <c r="F793" s="182"/>
      <c r="G793" s="182"/>
      <c r="H793" s="182"/>
      <c r="I793" s="182"/>
      <c r="J793" s="182"/>
      <c r="K793" s="182"/>
    </row>
    <row r="794" spans="1:11" x14ac:dyDescent="0.25">
      <c r="A794" s="182"/>
      <c r="B794" s="182"/>
      <c r="C794" s="182"/>
      <c r="D794" s="182"/>
      <c r="E794" s="182"/>
      <c r="F794" s="182"/>
      <c r="G794" s="182"/>
      <c r="H794" s="182"/>
      <c r="I794" s="182"/>
      <c r="J794" s="182"/>
      <c r="K794" s="182"/>
    </row>
    <row r="795" spans="1:11" x14ac:dyDescent="0.25">
      <c r="A795" s="182"/>
      <c r="B795" s="182"/>
      <c r="C795" s="182"/>
      <c r="D795" s="182"/>
      <c r="E795" s="182"/>
      <c r="F795" s="182"/>
      <c r="G795" s="182"/>
      <c r="H795" s="182"/>
      <c r="I795" s="182"/>
      <c r="J795" s="182"/>
      <c r="K795" s="182"/>
    </row>
    <row r="796" spans="1:11" x14ac:dyDescent="0.25">
      <c r="A796" s="182"/>
      <c r="B796" s="182"/>
      <c r="C796" s="182"/>
      <c r="D796" s="182"/>
      <c r="E796" s="182"/>
      <c r="F796" s="182"/>
      <c r="G796" s="182"/>
      <c r="H796" s="182"/>
      <c r="I796" s="182"/>
      <c r="J796" s="182"/>
      <c r="K796" s="182"/>
    </row>
    <row r="797" spans="1:11" x14ac:dyDescent="0.25">
      <c r="A797" s="182"/>
      <c r="B797" s="182"/>
      <c r="C797" s="182"/>
      <c r="D797" s="182"/>
      <c r="E797" s="182"/>
      <c r="F797" s="182"/>
      <c r="G797" s="182"/>
      <c r="H797" s="182"/>
      <c r="I797" s="182"/>
      <c r="J797" s="182"/>
      <c r="K797" s="182"/>
    </row>
    <row r="798" spans="1:11" x14ac:dyDescent="0.25">
      <c r="A798" s="182"/>
      <c r="B798" s="182"/>
      <c r="C798" s="182"/>
      <c r="D798" s="182"/>
      <c r="E798" s="182"/>
      <c r="F798" s="182"/>
      <c r="G798" s="182"/>
      <c r="H798" s="182"/>
      <c r="I798" s="182"/>
      <c r="J798" s="182"/>
      <c r="K798" s="182"/>
    </row>
    <row r="799" spans="1:11" x14ac:dyDescent="0.25">
      <c r="A799" s="182"/>
      <c r="B799" s="182"/>
      <c r="C799" s="182"/>
      <c r="D799" s="182"/>
      <c r="E799" s="182"/>
      <c r="F799" s="182"/>
      <c r="G799" s="182"/>
      <c r="H799" s="182"/>
      <c r="I799" s="182"/>
      <c r="J799" s="182"/>
      <c r="K799" s="182"/>
    </row>
    <row r="800" spans="1:11" x14ac:dyDescent="0.25">
      <c r="A800" s="182"/>
      <c r="B800" s="182"/>
      <c r="C800" s="182"/>
      <c r="D800" s="182"/>
      <c r="E800" s="182"/>
      <c r="F800" s="182"/>
      <c r="G800" s="182"/>
      <c r="H800" s="182"/>
      <c r="I800" s="182"/>
      <c r="J800" s="182"/>
      <c r="K800" s="182"/>
    </row>
    <row r="801" spans="1:11" x14ac:dyDescent="0.25">
      <c r="A801" s="182"/>
      <c r="B801" s="182"/>
      <c r="C801" s="182"/>
      <c r="D801" s="182"/>
      <c r="E801" s="182"/>
      <c r="F801" s="182"/>
      <c r="G801" s="182"/>
      <c r="H801" s="182"/>
      <c r="I801" s="182"/>
      <c r="J801" s="182"/>
      <c r="K801" s="182"/>
    </row>
    <row r="802" spans="1:11" x14ac:dyDescent="0.25">
      <c r="A802" s="182"/>
      <c r="B802" s="182"/>
      <c r="C802" s="182"/>
      <c r="D802" s="182"/>
      <c r="E802" s="182"/>
      <c r="F802" s="182"/>
      <c r="G802" s="182"/>
      <c r="H802" s="182"/>
      <c r="I802" s="182"/>
      <c r="J802" s="182"/>
      <c r="K802" s="182"/>
    </row>
    <row r="803" spans="1:11" x14ac:dyDescent="0.25">
      <c r="A803" s="182"/>
      <c r="B803" s="182"/>
      <c r="C803" s="182"/>
      <c r="D803" s="182"/>
      <c r="E803" s="182"/>
      <c r="F803" s="182"/>
      <c r="G803" s="182"/>
      <c r="H803" s="182"/>
      <c r="I803" s="182"/>
      <c r="J803" s="182"/>
      <c r="K803" s="182"/>
    </row>
    <row r="804" spans="1:11" x14ac:dyDescent="0.25">
      <c r="A804" s="182"/>
      <c r="B804" s="182"/>
      <c r="C804" s="182"/>
      <c r="D804" s="182"/>
      <c r="E804" s="182"/>
      <c r="F804" s="182"/>
      <c r="G804" s="182"/>
      <c r="H804" s="182"/>
      <c r="I804" s="182"/>
      <c r="J804" s="182"/>
      <c r="K804" s="182"/>
    </row>
    <row r="805" spans="1:11" x14ac:dyDescent="0.25">
      <c r="A805" s="182"/>
      <c r="B805" s="182"/>
      <c r="C805" s="182"/>
      <c r="D805" s="182"/>
      <c r="E805" s="182"/>
      <c r="F805" s="182"/>
      <c r="G805" s="182"/>
      <c r="H805" s="182"/>
      <c r="I805" s="182"/>
      <c r="J805" s="182"/>
      <c r="K805" s="182"/>
    </row>
    <row r="806" spans="1:11" x14ac:dyDescent="0.25">
      <c r="A806" s="182"/>
      <c r="B806" s="182"/>
      <c r="C806" s="182"/>
      <c r="D806" s="182"/>
      <c r="E806" s="182"/>
      <c r="F806" s="182"/>
      <c r="G806" s="182"/>
      <c r="H806" s="182"/>
      <c r="I806" s="182"/>
      <c r="J806" s="182"/>
      <c r="K806" s="182"/>
    </row>
    <row r="807" spans="1:11" x14ac:dyDescent="0.25">
      <c r="A807" s="182"/>
      <c r="B807" s="182"/>
      <c r="C807" s="182"/>
      <c r="D807" s="182"/>
      <c r="E807" s="182"/>
      <c r="F807" s="182"/>
      <c r="G807" s="182"/>
      <c r="H807" s="182"/>
      <c r="I807" s="182"/>
      <c r="J807" s="182"/>
      <c r="K807" s="182"/>
    </row>
    <row r="808" spans="1:11" x14ac:dyDescent="0.25">
      <c r="A808" s="182"/>
      <c r="B808" s="182"/>
      <c r="C808" s="182"/>
      <c r="D808" s="182"/>
      <c r="E808" s="182"/>
      <c r="F808" s="182"/>
      <c r="G808" s="182"/>
      <c r="H808" s="182"/>
      <c r="I808" s="182"/>
      <c r="J808" s="182"/>
      <c r="K808" s="182"/>
    </row>
    <row r="809" spans="1:11" x14ac:dyDescent="0.25">
      <c r="A809" s="182"/>
      <c r="B809" s="182"/>
      <c r="C809" s="182"/>
      <c r="D809" s="182"/>
      <c r="E809" s="182"/>
      <c r="F809" s="182"/>
      <c r="G809" s="182"/>
      <c r="H809" s="182"/>
      <c r="I809" s="182"/>
      <c r="J809" s="182"/>
      <c r="K809" s="182"/>
    </row>
    <row r="810" spans="1:11" x14ac:dyDescent="0.25">
      <c r="A810" s="182"/>
      <c r="B810" s="182"/>
      <c r="C810" s="182"/>
      <c r="D810" s="182"/>
      <c r="E810" s="182"/>
      <c r="F810" s="182"/>
      <c r="G810" s="182"/>
      <c r="H810" s="182"/>
      <c r="I810" s="182"/>
      <c r="J810" s="182"/>
      <c r="K810" s="182"/>
    </row>
    <row r="811" spans="1:11" x14ac:dyDescent="0.25">
      <c r="A811" s="182"/>
      <c r="B811" s="182"/>
      <c r="C811" s="182"/>
      <c r="D811" s="182"/>
      <c r="E811" s="182"/>
      <c r="F811" s="182"/>
      <c r="G811" s="182"/>
      <c r="H811" s="182"/>
      <c r="I811" s="182"/>
      <c r="J811" s="182"/>
      <c r="K811" s="182"/>
    </row>
    <row r="812" spans="1:11" x14ac:dyDescent="0.25">
      <c r="A812" s="182"/>
      <c r="B812" s="182"/>
      <c r="C812" s="182"/>
      <c r="D812" s="182"/>
      <c r="E812" s="182"/>
      <c r="F812" s="182"/>
      <c r="G812" s="182"/>
      <c r="H812" s="182"/>
      <c r="I812" s="182"/>
      <c r="J812" s="182"/>
      <c r="K812" s="182"/>
    </row>
    <row r="813" spans="1:11" x14ac:dyDescent="0.25">
      <c r="A813" s="182"/>
      <c r="B813" s="182"/>
      <c r="C813" s="182"/>
      <c r="D813" s="182"/>
      <c r="E813" s="182"/>
      <c r="F813" s="182"/>
      <c r="G813" s="182"/>
      <c r="H813" s="182"/>
      <c r="I813" s="182"/>
      <c r="J813" s="182"/>
      <c r="K813" s="182"/>
    </row>
    <row r="814" spans="1:11" x14ac:dyDescent="0.25">
      <c r="A814" s="182"/>
      <c r="B814" s="182"/>
      <c r="C814" s="182"/>
      <c r="D814" s="182"/>
      <c r="E814" s="182"/>
      <c r="F814" s="182"/>
      <c r="G814" s="182"/>
      <c r="H814" s="182"/>
      <c r="I814" s="182"/>
      <c r="J814" s="182"/>
      <c r="K814" s="182"/>
    </row>
    <row r="815" spans="1:11" x14ac:dyDescent="0.25">
      <c r="A815" s="182"/>
      <c r="B815" s="182"/>
      <c r="C815" s="182"/>
      <c r="D815" s="182"/>
      <c r="E815" s="182"/>
      <c r="F815" s="182"/>
      <c r="G815" s="182"/>
      <c r="H815" s="182"/>
      <c r="I815" s="182"/>
      <c r="J815" s="182"/>
      <c r="K815" s="182"/>
    </row>
    <row r="816" spans="1:11" x14ac:dyDescent="0.25">
      <c r="A816" s="182"/>
      <c r="B816" s="182"/>
      <c r="C816" s="182"/>
      <c r="D816" s="182"/>
      <c r="E816" s="182"/>
      <c r="F816" s="182"/>
      <c r="G816" s="182"/>
      <c r="H816" s="182"/>
      <c r="I816" s="182"/>
      <c r="J816" s="182"/>
      <c r="K816" s="182"/>
    </row>
    <row r="817" spans="1:11" x14ac:dyDescent="0.25">
      <c r="A817" s="182"/>
      <c r="B817" s="182"/>
      <c r="C817" s="182"/>
      <c r="D817" s="182"/>
      <c r="E817" s="182"/>
      <c r="F817" s="182"/>
      <c r="G817" s="182"/>
      <c r="H817" s="182"/>
      <c r="I817" s="182"/>
      <c r="J817" s="182"/>
      <c r="K817" s="182"/>
    </row>
    <row r="818" spans="1:11" x14ac:dyDescent="0.25">
      <c r="A818" s="182"/>
      <c r="B818" s="182"/>
      <c r="C818" s="182"/>
      <c r="D818" s="182"/>
      <c r="E818" s="182"/>
      <c r="F818" s="182"/>
      <c r="G818" s="182"/>
      <c r="H818" s="182"/>
      <c r="I818" s="182"/>
      <c r="J818" s="182"/>
      <c r="K818" s="182"/>
    </row>
    <row r="819" spans="1:11" x14ac:dyDescent="0.25">
      <c r="A819" s="182"/>
      <c r="B819" s="182"/>
      <c r="C819" s="182"/>
      <c r="D819" s="182"/>
      <c r="E819" s="182"/>
      <c r="F819" s="182"/>
      <c r="G819" s="182"/>
      <c r="H819" s="182"/>
      <c r="I819" s="182"/>
      <c r="J819" s="182"/>
      <c r="K819" s="182"/>
    </row>
    <row r="820" spans="1:11" x14ac:dyDescent="0.25">
      <c r="A820" s="182"/>
      <c r="B820" s="182"/>
      <c r="C820" s="182"/>
      <c r="D820" s="182"/>
      <c r="E820" s="182"/>
      <c r="F820" s="182"/>
      <c r="G820" s="182"/>
      <c r="H820" s="182"/>
      <c r="I820" s="182"/>
      <c r="J820" s="182"/>
      <c r="K820" s="182"/>
    </row>
    <row r="821" spans="1:11" x14ac:dyDescent="0.25">
      <c r="A821" s="182"/>
      <c r="B821" s="182"/>
      <c r="C821" s="182"/>
      <c r="D821" s="182"/>
      <c r="E821" s="182"/>
      <c r="F821" s="182"/>
      <c r="G821" s="182"/>
      <c r="H821" s="182"/>
      <c r="I821" s="182"/>
      <c r="J821" s="182"/>
      <c r="K821" s="182"/>
    </row>
    <row r="822" spans="1:11" x14ac:dyDescent="0.25">
      <c r="A822" s="182"/>
      <c r="B822" s="182"/>
      <c r="C822" s="182"/>
      <c r="D822" s="182"/>
      <c r="E822" s="182"/>
      <c r="F822" s="182"/>
      <c r="G822" s="182"/>
      <c r="H822" s="182"/>
      <c r="I822" s="182"/>
      <c r="J822" s="182"/>
      <c r="K822" s="182"/>
    </row>
    <row r="823" spans="1:11" x14ac:dyDescent="0.25">
      <c r="A823" s="182"/>
      <c r="B823" s="182"/>
      <c r="C823" s="182"/>
      <c r="D823" s="182"/>
      <c r="E823" s="182"/>
      <c r="F823" s="182"/>
      <c r="G823" s="182"/>
      <c r="H823" s="182"/>
      <c r="I823" s="182"/>
      <c r="J823" s="182"/>
      <c r="K823" s="182"/>
    </row>
    <row r="824" spans="1:11" x14ac:dyDescent="0.25">
      <c r="A824" s="182"/>
      <c r="B824" s="182"/>
      <c r="C824" s="182"/>
      <c r="D824" s="182"/>
      <c r="E824" s="182"/>
      <c r="F824" s="182"/>
      <c r="G824" s="182"/>
      <c r="H824" s="182"/>
      <c r="I824" s="182"/>
      <c r="J824" s="182"/>
      <c r="K824" s="182"/>
    </row>
    <row r="825" spans="1:11" x14ac:dyDescent="0.25">
      <c r="A825" s="182"/>
      <c r="B825" s="182"/>
      <c r="C825" s="182"/>
      <c r="D825" s="182"/>
      <c r="E825" s="182"/>
      <c r="F825" s="182"/>
      <c r="G825" s="182"/>
      <c r="H825" s="182"/>
      <c r="I825" s="182"/>
      <c r="J825" s="182"/>
      <c r="K825" s="182"/>
    </row>
    <row r="826" spans="1:11" x14ac:dyDescent="0.25">
      <c r="A826" s="182"/>
      <c r="B826" s="182"/>
      <c r="C826" s="182"/>
      <c r="D826" s="182"/>
      <c r="E826" s="182"/>
      <c r="F826" s="182"/>
      <c r="G826" s="182"/>
      <c r="H826" s="182"/>
      <c r="I826" s="182"/>
      <c r="J826" s="182"/>
      <c r="K826" s="182"/>
    </row>
    <row r="827" spans="1:11" x14ac:dyDescent="0.25">
      <c r="A827" s="182"/>
      <c r="B827" s="182"/>
      <c r="C827" s="182"/>
      <c r="D827" s="182"/>
      <c r="E827" s="182"/>
      <c r="F827" s="182"/>
      <c r="G827" s="182"/>
      <c r="H827" s="182"/>
      <c r="I827" s="182"/>
      <c r="J827" s="182"/>
      <c r="K827" s="182"/>
    </row>
    <row r="828" spans="1:11" x14ac:dyDescent="0.25">
      <c r="A828" s="182"/>
      <c r="B828" s="182"/>
      <c r="C828" s="182"/>
      <c r="D828" s="182"/>
      <c r="E828" s="182"/>
      <c r="F828" s="182"/>
      <c r="G828" s="182"/>
      <c r="H828" s="182"/>
      <c r="I828" s="182"/>
      <c r="J828" s="182"/>
      <c r="K828" s="182"/>
    </row>
    <row r="829" spans="1:11" x14ac:dyDescent="0.25">
      <c r="A829" s="182"/>
      <c r="B829" s="182"/>
      <c r="C829" s="182"/>
      <c r="D829" s="182"/>
      <c r="E829" s="182"/>
      <c r="F829" s="182"/>
      <c r="G829" s="182"/>
      <c r="H829" s="182"/>
      <c r="I829" s="182"/>
      <c r="J829" s="182"/>
      <c r="K829" s="182"/>
    </row>
    <row r="830" spans="1:11" x14ac:dyDescent="0.25">
      <c r="A830" s="182"/>
      <c r="B830" s="182"/>
      <c r="C830" s="182"/>
      <c r="D830" s="182"/>
      <c r="E830" s="182"/>
      <c r="F830" s="182"/>
      <c r="G830" s="182"/>
      <c r="H830" s="182"/>
      <c r="I830" s="182"/>
      <c r="J830" s="182"/>
      <c r="K830" s="182"/>
    </row>
    <row r="831" spans="1:11" x14ac:dyDescent="0.25">
      <c r="A831" s="182"/>
      <c r="B831" s="182"/>
      <c r="C831" s="182"/>
      <c r="D831" s="182"/>
      <c r="E831" s="182"/>
      <c r="F831" s="182"/>
      <c r="G831" s="182"/>
      <c r="H831" s="182"/>
      <c r="I831" s="182"/>
      <c r="J831" s="182"/>
      <c r="K831" s="182"/>
    </row>
    <row r="832" spans="1:11" x14ac:dyDescent="0.25">
      <c r="A832" s="182"/>
      <c r="B832" s="182"/>
      <c r="C832" s="182"/>
      <c r="D832" s="182"/>
      <c r="E832" s="182"/>
      <c r="F832" s="182"/>
      <c r="G832" s="182"/>
      <c r="H832" s="182"/>
      <c r="I832" s="182"/>
      <c r="J832" s="182"/>
      <c r="K832" s="182"/>
    </row>
    <row r="833" spans="1:11" x14ac:dyDescent="0.25">
      <c r="A833" s="182"/>
      <c r="B833" s="182"/>
      <c r="C833" s="182"/>
      <c r="D833" s="182"/>
      <c r="E833" s="182"/>
      <c r="F833" s="182"/>
      <c r="G833" s="182"/>
      <c r="H833" s="182"/>
      <c r="I833" s="182"/>
      <c r="J833" s="182"/>
      <c r="K833" s="182"/>
    </row>
    <row r="834" spans="1:11" x14ac:dyDescent="0.25">
      <c r="A834" s="182"/>
      <c r="B834" s="182"/>
      <c r="C834" s="182"/>
      <c r="D834" s="182"/>
      <c r="E834" s="182"/>
      <c r="F834" s="182"/>
      <c r="G834" s="182"/>
      <c r="H834" s="182"/>
      <c r="I834" s="182"/>
      <c r="J834" s="182"/>
      <c r="K834" s="182"/>
    </row>
    <row r="835" spans="1:11" x14ac:dyDescent="0.25">
      <c r="A835" s="182"/>
      <c r="B835" s="182"/>
      <c r="C835" s="182"/>
      <c r="D835" s="182"/>
      <c r="E835" s="182"/>
      <c r="F835" s="182"/>
      <c r="G835" s="182"/>
      <c r="H835" s="182"/>
      <c r="I835" s="182"/>
      <c r="J835" s="182"/>
      <c r="K835" s="182"/>
    </row>
    <row r="836" spans="1:11" x14ac:dyDescent="0.25">
      <c r="A836" s="182"/>
      <c r="B836" s="182"/>
      <c r="C836" s="182"/>
      <c r="D836" s="182"/>
      <c r="E836" s="182"/>
      <c r="F836" s="182"/>
      <c r="G836" s="182"/>
      <c r="H836" s="182"/>
      <c r="I836" s="182"/>
      <c r="J836" s="182"/>
      <c r="K836" s="182"/>
    </row>
    <row r="837" spans="1:11" x14ac:dyDescent="0.25">
      <c r="A837" s="182"/>
      <c r="B837" s="182"/>
      <c r="C837" s="182"/>
      <c r="D837" s="182"/>
      <c r="E837" s="182"/>
      <c r="F837" s="182"/>
      <c r="G837" s="182"/>
      <c r="H837" s="182"/>
      <c r="I837" s="182"/>
      <c r="J837" s="182"/>
      <c r="K837" s="182"/>
    </row>
    <row r="838" spans="1:11" x14ac:dyDescent="0.25">
      <c r="A838" s="182"/>
      <c r="B838" s="182"/>
      <c r="C838" s="182"/>
      <c r="D838" s="182"/>
      <c r="E838" s="182"/>
      <c r="F838" s="182"/>
      <c r="G838" s="182"/>
      <c r="H838" s="182"/>
      <c r="I838" s="182"/>
      <c r="J838" s="182"/>
      <c r="K838" s="182"/>
    </row>
    <row r="839" spans="1:11" x14ac:dyDescent="0.25">
      <c r="A839" s="182"/>
      <c r="B839" s="182"/>
      <c r="C839" s="182"/>
      <c r="D839" s="182"/>
      <c r="E839" s="182"/>
      <c r="F839" s="182"/>
      <c r="G839" s="182"/>
      <c r="H839" s="182"/>
      <c r="I839" s="182"/>
      <c r="J839" s="182"/>
      <c r="K839" s="182"/>
    </row>
    <row r="840" spans="1:11" x14ac:dyDescent="0.25">
      <c r="A840" s="182"/>
      <c r="B840" s="182"/>
      <c r="C840" s="182"/>
      <c r="D840" s="182"/>
      <c r="E840" s="182"/>
      <c r="F840" s="182"/>
      <c r="G840" s="182"/>
      <c r="H840" s="182"/>
      <c r="I840" s="182"/>
      <c r="J840" s="182"/>
      <c r="K840" s="182"/>
    </row>
    <row r="841" spans="1:11" x14ac:dyDescent="0.25">
      <c r="A841" s="182"/>
      <c r="B841" s="182"/>
      <c r="C841" s="182"/>
      <c r="D841" s="182"/>
      <c r="E841" s="182"/>
      <c r="F841" s="182"/>
      <c r="G841" s="182"/>
      <c r="H841" s="182"/>
      <c r="I841" s="182"/>
      <c r="J841" s="182"/>
      <c r="K841" s="182"/>
    </row>
    <row r="842" spans="1:11" x14ac:dyDescent="0.25">
      <c r="A842" s="182"/>
      <c r="B842" s="182"/>
      <c r="C842" s="182"/>
      <c r="D842" s="182"/>
      <c r="E842" s="182"/>
      <c r="F842" s="182"/>
      <c r="G842" s="182"/>
      <c r="H842" s="182"/>
      <c r="I842" s="182"/>
      <c r="J842" s="182"/>
      <c r="K842" s="182"/>
    </row>
    <row r="843" spans="1:11" x14ac:dyDescent="0.25">
      <c r="A843" s="182"/>
      <c r="B843" s="182"/>
      <c r="C843" s="182"/>
      <c r="D843" s="182"/>
      <c r="E843" s="182"/>
      <c r="F843" s="182"/>
      <c r="G843" s="182"/>
      <c r="H843" s="182"/>
      <c r="I843" s="182"/>
      <c r="J843" s="182"/>
      <c r="K843" s="182"/>
    </row>
    <row r="844" spans="1:11" x14ac:dyDescent="0.25">
      <c r="A844" s="182"/>
      <c r="B844" s="182"/>
      <c r="C844" s="182"/>
      <c r="D844" s="182"/>
      <c r="E844" s="182"/>
      <c r="F844" s="182"/>
      <c r="G844" s="182"/>
      <c r="H844" s="182"/>
      <c r="I844" s="182"/>
      <c r="J844" s="182"/>
      <c r="K844" s="182"/>
    </row>
    <row r="845" spans="1:11" x14ac:dyDescent="0.25">
      <c r="A845" s="182"/>
      <c r="B845" s="182"/>
      <c r="C845" s="182"/>
      <c r="D845" s="182"/>
      <c r="E845" s="182"/>
      <c r="F845" s="182"/>
      <c r="G845" s="182"/>
      <c r="H845" s="182"/>
      <c r="I845" s="182"/>
      <c r="J845" s="182"/>
      <c r="K845" s="182"/>
    </row>
    <row r="846" spans="1:11" x14ac:dyDescent="0.25">
      <c r="A846" s="182"/>
      <c r="B846" s="182"/>
      <c r="C846" s="182"/>
      <c r="D846" s="182"/>
      <c r="E846" s="182"/>
      <c r="F846" s="182"/>
      <c r="G846" s="182"/>
      <c r="H846" s="182"/>
      <c r="I846" s="182"/>
      <c r="J846" s="182"/>
      <c r="K846" s="182"/>
    </row>
    <row r="847" spans="1:11" x14ac:dyDescent="0.25">
      <c r="A847" s="182"/>
      <c r="B847" s="182"/>
      <c r="C847" s="182"/>
      <c r="D847" s="182"/>
      <c r="E847" s="182"/>
      <c r="F847" s="182"/>
      <c r="G847" s="182"/>
      <c r="H847" s="182"/>
      <c r="I847" s="182"/>
      <c r="J847" s="182"/>
      <c r="K847" s="182"/>
    </row>
    <row r="848" spans="1:11" x14ac:dyDescent="0.25">
      <c r="A848" s="182"/>
      <c r="B848" s="182"/>
      <c r="C848" s="182"/>
      <c r="D848" s="182"/>
      <c r="E848" s="182"/>
      <c r="F848" s="182"/>
      <c r="G848" s="182"/>
      <c r="H848" s="182"/>
      <c r="I848" s="182"/>
      <c r="J848" s="182"/>
      <c r="K848" s="182"/>
    </row>
    <row r="849" spans="1:11" x14ac:dyDescent="0.25">
      <c r="A849" s="182"/>
      <c r="B849" s="182"/>
      <c r="C849" s="182"/>
      <c r="D849" s="182"/>
      <c r="E849" s="182"/>
      <c r="F849" s="182"/>
      <c r="G849" s="182"/>
      <c r="H849" s="182"/>
      <c r="I849" s="182"/>
      <c r="J849" s="182"/>
      <c r="K849" s="182"/>
    </row>
    <row r="850" spans="1:11" x14ac:dyDescent="0.25">
      <c r="A850" s="182"/>
      <c r="B850" s="182"/>
      <c r="C850" s="182"/>
      <c r="D850" s="182"/>
      <c r="E850" s="182"/>
      <c r="F850" s="182"/>
      <c r="G850" s="182"/>
      <c r="H850" s="182"/>
      <c r="I850" s="182"/>
      <c r="J850" s="182"/>
      <c r="K850" s="182"/>
    </row>
    <row r="851" spans="1:11" x14ac:dyDescent="0.25">
      <c r="A851" s="182"/>
      <c r="B851" s="182"/>
      <c r="C851" s="182"/>
      <c r="D851" s="182"/>
      <c r="E851" s="182"/>
      <c r="F851" s="182"/>
      <c r="G851" s="182"/>
      <c r="H851" s="182"/>
      <c r="I851" s="182"/>
      <c r="J851" s="182"/>
      <c r="K851" s="182"/>
    </row>
    <row r="852" spans="1:11" x14ac:dyDescent="0.25">
      <c r="A852" s="182"/>
      <c r="B852" s="182"/>
      <c r="C852" s="182"/>
      <c r="D852" s="182"/>
      <c r="E852" s="182"/>
      <c r="F852" s="182"/>
      <c r="G852" s="182"/>
      <c r="H852" s="182"/>
      <c r="I852" s="182"/>
      <c r="J852" s="182"/>
      <c r="K852" s="182"/>
    </row>
    <row r="853" spans="1:11" x14ac:dyDescent="0.25">
      <c r="A853" s="182"/>
      <c r="B853" s="182"/>
      <c r="C853" s="182"/>
      <c r="D853" s="182"/>
      <c r="E853" s="182"/>
      <c r="F853" s="182"/>
      <c r="G853" s="182"/>
      <c r="H853" s="182"/>
      <c r="I853" s="182"/>
      <c r="J853" s="182"/>
      <c r="K853" s="182"/>
    </row>
    <row r="854" spans="1:11" x14ac:dyDescent="0.25">
      <c r="A854" s="182"/>
      <c r="B854" s="182"/>
      <c r="C854" s="182"/>
      <c r="D854" s="182"/>
      <c r="E854" s="182"/>
      <c r="F854" s="182"/>
      <c r="G854" s="182"/>
      <c r="H854" s="182"/>
      <c r="I854" s="182"/>
      <c r="J854" s="182"/>
      <c r="K854" s="182"/>
    </row>
    <row r="855" spans="1:11" x14ac:dyDescent="0.25">
      <c r="A855" s="182"/>
      <c r="B855" s="182"/>
      <c r="C855" s="182"/>
      <c r="D855" s="182"/>
      <c r="E855" s="182"/>
      <c r="F855" s="182"/>
      <c r="G855" s="182"/>
      <c r="H855" s="182"/>
      <c r="I855" s="182"/>
      <c r="J855" s="182"/>
      <c r="K855" s="182"/>
    </row>
    <row r="856" spans="1:11" x14ac:dyDescent="0.25">
      <c r="A856" s="182"/>
      <c r="B856" s="182"/>
      <c r="C856" s="182"/>
      <c r="D856" s="182"/>
      <c r="E856" s="182"/>
      <c r="F856" s="182"/>
      <c r="G856" s="182"/>
      <c r="H856" s="182"/>
      <c r="I856" s="182"/>
      <c r="J856" s="182"/>
      <c r="K856" s="182"/>
    </row>
    <row r="857" spans="1:11" x14ac:dyDescent="0.25">
      <c r="A857" s="182"/>
      <c r="B857" s="182"/>
      <c r="C857" s="182"/>
      <c r="D857" s="182"/>
      <c r="E857" s="182"/>
      <c r="F857" s="182"/>
      <c r="G857" s="182"/>
      <c r="H857" s="182"/>
      <c r="I857" s="182"/>
      <c r="J857" s="182"/>
      <c r="K857" s="182"/>
    </row>
    <row r="858" spans="1:11" x14ac:dyDescent="0.25">
      <c r="A858" s="182"/>
      <c r="B858" s="182"/>
      <c r="C858" s="182"/>
      <c r="D858" s="182"/>
      <c r="E858" s="182"/>
      <c r="F858" s="182"/>
      <c r="G858" s="182"/>
      <c r="H858" s="182"/>
      <c r="I858" s="182"/>
      <c r="J858" s="182"/>
      <c r="K858" s="182"/>
    </row>
    <row r="859" spans="1:11" x14ac:dyDescent="0.25">
      <c r="A859" s="182"/>
      <c r="B859" s="182"/>
      <c r="C859" s="182"/>
      <c r="D859" s="182"/>
      <c r="E859" s="182"/>
      <c r="F859" s="182"/>
      <c r="G859" s="182"/>
      <c r="H859" s="182"/>
      <c r="I859" s="182"/>
      <c r="J859" s="182"/>
      <c r="K859" s="182"/>
    </row>
    <row r="860" spans="1:11" x14ac:dyDescent="0.25">
      <c r="A860" s="182"/>
      <c r="B860" s="182"/>
      <c r="C860" s="182"/>
      <c r="D860" s="182"/>
      <c r="E860" s="182"/>
      <c r="F860" s="182"/>
      <c r="G860" s="182"/>
      <c r="H860" s="182"/>
      <c r="I860" s="182"/>
      <c r="J860" s="182"/>
      <c r="K860" s="182"/>
    </row>
    <row r="861" spans="1:11" x14ac:dyDescent="0.25">
      <c r="A861" s="182"/>
      <c r="B861" s="182"/>
      <c r="C861" s="182"/>
      <c r="D861" s="182"/>
      <c r="E861" s="182"/>
      <c r="F861" s="182"/>
      <c r="G861" s="182"/>
      <c r="H861" s="182"/>
      <c r="I861" s="182"/>
      <c r="J861" s="182"/>
      <c r="K861" s="182"/>
    </row>
    <row r="862" spans="1:11" x14ac:dyDescent="0.25">
      <c r="A862" s="182"/>
      <c r="B862" s="182"/>
      <c r="C862" s="182"/>
      <c r="D862" s="182"/>
      <c r="E862" s="182"/>
      <c r="F862" s="182"/>
      <c r="G862" s="182"/>
      <c r="H862" s="182"/>
      <c r="I862" s="182"/>
      <c r="J862" s="182"/>
      <c r="K862" s="182"/>
    </row>
    <row r="863" spans="1:11" x14ac:dyDescent="0.25">
      <c r="A863" s="182"/>
      <c r="B863" s="182"/>
      <c r="C863" s="182"/>
      <c r="D863" s="182"/>
      <c r="E863" s="182"/>
      <c r="F863" s="182"/>
      <c r="G863" s="182"/>
      <c r="H863" s="182"/>
      <c r="I863" s="182"/>
      <c r="J863" s="182"/>
      <c r="K863" s="182"/>
    </row>
    <row r="864" spans="1:11" x14ac:dyDescent="0.25">
      <c r="A864" s="182"/>
      <c r="B864" s="182"/>
      <c r="C864" s="182"/>
      <c r="D864" s="182"/>
      <c r="E864" s="182"/>
      <c r="F864" s="182"/>
      <c r="G864" s="182"/>
      <c r="H864" s="182"/>
      <c r="I864" s="182"/>
      <c r="J864" s="182"/>
      <c r="K864" s="182"/>
    </row>
    <row r="865" spans="1:11" x14ac:dyDescent="0.25">
      <c r="A865" s="182"/>
      <c r="B865" s="182"/>
      <c r="C865" s="182"/>
      <c r="D865" s="182"/>
      <c r="E865" s="182"/>
      <c r="F865" s="182"/>
      <c r="G865" s="182"/>
      <c r="H865" s="182"/>
      <c r="I865" s="182"/>
      <c r="J865" s="182"/>
      <c r="K865" s="182"/>
    </row>
    <row r="866" spans="1:11" x14ac:dyDescent="0.25">
      <c r="A866" s="182"/>
      <c r="B866" s="182"/>
      <c r="C866" s="182"/>
      <c r="D866" s="182"/>
      <c r="E866" s="182"/>
      <c r="F866" s="182"/>
      <c r="G866" s="182"/>
      <c r="H866" s="182"/>
      <c r="I866" s="182"/>
      <c r="J866" s="182"/>
      <c r="K866" s="182"/>
    </row>
    <row r="867" spans="1:11" x14ac:dyDescent="0.25">
      <c r="A867" s="182"/>
      <c r="B867" s="182"/>
      <c r="C867" s="182"/>
      <c r="D867" s="182"/>
      <c r="E867" s="182"/>
      <c r="F867" s="182"/>
      <c r="G867" s="182"/>
      <c r="H867" s="182"/>
      <c r="I867" s="182"/>
      <c r="J867" s="182"/>
      <c r="K867" s="182"/>
    </row>
    <row r="868" spans="1:11" x14ac:dyDescent="0.25">
      <c r="A868" s="182"/>
      <c r="B868" s="182"/>
      <c r="C868" s="182"/>
      <c r="D868" s="182"/>
      <c r="E868" s="182"/>
      <c r="F868" s="182"/>
      <c r="G868" s="182"/>
      <c r="H868" s="182"/>
      <c r="I868" s="182"/>
      <c r="J868" s="182"/>
      <c r="K868" s="182"/>
    </row>
    <row r="869" spans="1:11" x14ac:dyDescent="0.25">
      <c r="A869" s="182"/>
      <c r="B869" s="182"/>
      <c r="C869" s="182"/>
      <c r="D869" s="182"/>
      <c r="E869" s="182"/>
      <c r="F869" s="182"/>
      <c r="G869" s="182"/>
      <c r="H869" s="182"/>
      <c r="I869" s="182"/>
      <c r="J869" s="182"/>
      <c r="K869" s="182"/>
    </row>
    <row r="870" spans="1:11" x14ac:dyDescent="0.25">
      <c r="A870" s="182"/>
      <c r="B870" s="182"/>
      <c r="C870" s="182"/>
      <c r="D870" s="182"/>
      <c r="E870" s="182"/>
      <c r="F870" s="182"/>
      <c r="G870" s="182"/>
      <c r="H870" s="182"/>
      <c r="I870" s="182"/>
      <c r="J870" s="182"/>
      <c r="K870" s="182"/>
    </row>
    <row r="871" spans="1:11" x14ac:dyDescent="0.25">
      <c r="A871" s="182"/>
      <c r="B871" s="182"/>
      <c r="C871" s="182"/>
      <c r="D871" s="182"/>
      <c r="E871" s="182"/>
      <c r="F871" s="182"/>
      <c r="G871" s="182"/>
      <c r="H871" s="182"/>
      <c r="I871" s="182"/>
      <c r="J871" s="182"/>
      <c r="K871" s="182"/>
    </row>
    <row r="872" spans="1:11" x14ac:dyDescent="0.25">
      <c r="A872" s="182"/>
      <c r="B872" s="182"/>
      <c r="C872" s="182"/>
      <c r="D872" s="182"/>
      <c r="E872" s="182"/>
      <c r="F872" s="182"/>
      <c r="G872" s="182"/>
      <c r="H872" s="182"/>
      <c r="I872" s="182"/>
      <c r="J872" s="182"/>
      <c r="K872" s="182"/>
    </row>
    <row r="873" spans="1:11" x14ac:dyDescent="0.25">
      <c r="A873" s="182"/>
      <c r="B873" s="182"/>
      <c r="C873" s="182"/>
      <c r="D873" s="182"/>
      <c r="E873" s="182"/>
      <c r="F873" s="182"/>
      <c r="G873" s="182"/>
      <c r="H873" s="182"/>
      <c r="I873" s="182"/>
      <c r="J873" s="182"/>
      <c r="K873" s="182"/>
    </row>
    <row r="874" spans="1:11" x14ac:dyDescent="0.25">
      <c r="A874" s="182"/>
      <c r="B874" s="182"/>
      <c r="C874" s="182"/>
      <c r="D874" s="182"/>
      <c r="E874" s="182"/>
      <c r="F874" s="182"/>
      <c r="G874" s="182"/>
      <c r="H874" s="182"/>
      <c r="I874" s="182"/>
      <c r="J874" s="182"/>
      <c r="K874" s="182"/>
    </row>
    <row r="875" spans="1:11" x14ac:dyDescent="0.25">
      <c r="A875" s="182"/>
      <c r="B875" s="182"/>
      <c r="C875" s="182"/>
      <c r="D875" s="182"/>
      <c r="E875" s="182"/>
      <c r="F875" s="182"/>
      <c r="G875" s="182"/>
      <c r="H875" s="182"/>
      <c r="I875" s="182"/>
      <c r="J875" s="182"/>
      <c r="K875" s="182"/>
    </row>
    <row r="876" spans="1:11" x14ac:dyDescent="0.25">
      <c r="A876" s="182"/>
      <c r="B876" s="182"/>
      <c r="C876" s="182"/>
      <c r="D876" s="182"/>
      <c r="E876" s="182"/>
      <c r="F876" s="182"/>
      <c r="G876" s="182"/>
      <c r="H876" s="182"/>
      <c r="I876" s="182"/>
      <c r="J876" s="182"/>
      <c r="K876" s="182"/>
    </row>
    <row r="877" spans="1:11" x14ac:dyDescent="0.25">
      <c r="A877" s="182"/>
      <c r="B877" s="182"/>
      <c r="C877" s="182"/>
      <c r="D877" s="182"/>
      <c r="E877" s="182"/>
      <c r="F877" s="182"/>
      <c r="G877" s="182"/>
      <c r="H877" s="182"/>
      <c r="I877" s="182"/>
      <c r="J877" s="182"/>
      <c r="K877" s="182"/>
    </row>
    <row r="878" spans="1:11" x14ac:dyDescent="0.25">
      <c r="A878" s="182"/>
      <c r="B878" s="182"/>
      <c r="C878" s="182"/>
      <c r="D878" s="182"/>
      <c r="E878" s="182"/>
      <c r="F878" s="182"/>
      <c r="G878" s="182"/>
      <c r="H878" s="182"/>
      <c r="I878" s="182"/>
      <c r="J878" s="182"/>
      <c r="K878" s="182"/>
    </row>
    <row r="879" spans="1:11" x14ac:dyDescent="0.25">
      <c r="A879" s="182"/>
      <c r="B879" s="182"/>
      <c r="C879" s="182"/>
      <c r="D879" s="182"/>
      <c r="E879" s="182"/>
      <c r="F879" s="182"/>
      <c r="G879" s="182"/>
      <c r="H879" s="182"/>
      <c r="I879" s="182"/>
      <c r="J879" s="182"/>
      <c r="K879" s="182"/>
    </row>
    <row r="880" spans="1:11" x14ac:dyDescent="0.25">
      <c r="A880" s="182"/>
      <c r="B880" s="182"/>
      <c r="C880" s="182"/>
      <c r="D880" s="182"/>
      <c r="E880" s="182"/>
      <c r="F880" s="182"/>
      <c r="G880" s="182"/>
      <c r="H880" s="182"/>
      <c r="I880" s="182"/>
      <c r="J880" s="182"/>
      <c r="K880" s="182"/>
    </row>
    <row r="881" spans="1:11" x14ac:dyDescent="0.25">
      <c r="A881" s="182"/>
      <c r="B881" s="182"/>
      <c r="C881" s="182"/>
      <c r="D881" s="182"/>
      <c r="E881" s="182"/>
      <c r="F881" s="182"/>
      <c r="G881" s="182"/>
      <c r="H881" s="182"/>
      <c r="I881" s="182"/>
      <c r="J881" s="182"/>
      <c r="K881" s="182"/>
    </row>
    <row r="882" spans="1:11" x14ac:dyDescent="0.25">
      <c r="A882" s="182"/>
      <c r="B882" s="182"/>
      <c r="C882" s="182"/>
      <c r="D882" s="182"/>
      <c r="E882" s="182"/>
      <c r="F882" s="182"/>
      <c r="G882" s="182"/>
      <c r="H882" s="182"/>
      <c r="I882" s="182"/>
      <c r="J882" s="182"/>
      <c r="K882" s="182"/>
    </row>
    <row r="883" spans="1:11" x14ac:dyDescent="0.25">
      <c r="A883" s="182"/>
      <c r="B883" s="182"/>
      <c r="C883" s="182"/>
      <c r="D883" s="182"/>
      <c r="E883" s="182"/>
      <c r="F883" s="182"/>
      <c r="G883" s="182"/>
      <c r="H883" s="182"/>
      <c r="I883" s="182"/>
      <c r="J883" s="182"/>
      <c r="K883" s="182"/>
    </row>
    <row r="884" spans="1:11" x14ac:dyDescent="0.25">
      <c r="A884" s="182"/>
      <c r="B884" s="182"/>
      <c r="C884" s="182"/>
      <c r="D884" s="182"/>
      <c r="E884" s="182"/>
      <c r="F884" s="182"/>
      <c r="G884" s="182"/>
      <c r="H884" s="182"/>
      <c r="I884" s="182"/>
      <c r="J884" s="182"/>
      <c r="K884" s="182"/>
    </row>
    <row r="885" spans="1:11" x14ac:dyDescent="0.25">
      <c r="A885" s="182"/>
      <c r="B885" s="182"/>
      <c r="C885" s="182"/>
      <c r="D885" s="182"/>
      <c r="E885" s="182"/>
      <c r="F885" s="182"/>
      <c r="G885" s="182"/>
      <c r="H885" s="182"/>
      <c r="I885" s="182"/>
      <c r="J885" s="182"/>
      <c r="K885" s="182"/>
    </row>
    <row r="886" spans="1:11" x14ac:dyDescent="0.25">
      <c r="A886" s="182"/>
      <c r="B886" s="182"/>
      <c r="C886" s="182"/>
      <c r="D886" s="182"/>
      <c r="E886" s="182"/>
      <c r="F886" s="182"/>
      <c r="G886" s="182"/>
      <c r="H886" s="182"/>
      <c r="I886" s="182"/>
      <c r="J886" s="182"/>
      <c r="K886" s="182"/>
    </row>
    <row r="887" spans="1:11" x14ac:dyDescent="0.25">
      <c r="A887" s="182"/>
      <c r="B887" s="182"/>
      <c r="C887" s="182"/>
      <c r="D887" s="182"/>
      <c r="E887" s="182"/>
      <c r="F887" s="182"/>
      <c r="G887" s="182"/>
      <c r="H887" s="182"/>
      <c r="I887" s="182"/>
      <c r="J887" s="182"/>
      <c r="K887" s="182"/>
    </row>
    <row r="888" spans="1:11" x14ac:dyDescent="0.25">
      <c r="A888" s="182"/>
      <c r="B888" s="182"/>
      <c r="C888" s="182"/>
      <c r="D888" s="182"/>
      <c r="E888" s="182"/>
      <c r="F888" s="182"/>
      <c r="G888" s="182"/>
      <c r="H888" s="182"/>
      <c r="I888" s="182"/>
      <c r="J888" s="182"/>
      <c r="K888" s="182"/>
    </row>
    <row r="889" spans="1:11" x14ac:dyDescent="0.25">
      <c r="A889" s="182"/>
      <c r="B889" s="182"/>
      <c r="C889" s="182"/>
      <c r="D889" s="182"/>
      <c r="E889" s="182"/>
      <c r="F889" s="182"/>
      <c r="G889" s="182"/>
      <c r="H889" s="182"/>
      <c r="I889" s="182"/>
      <c r="J889" s="182"/>
      <c r="K889" s="182"/>
    </row>
    <row r="890" spans="1:11" x14ac:dyDescent="0.25">
      <c r="A890" s="182"/>
      <c r="B890" s="182"/>
      <c r="C890" s="182"/>
      <c r="D890" s="182"/>
      <c r="E890" s="182"/>
      <c r="F890" s="182"/>
      <c r="G890" s="182"/>
      <c r="H890" s="182"/>
      <c r="I890" s="182"/>
      <c r="J890" s="182"/>
      <c r="K890" s="182"/>
    </row>
    <row r="891" spans="1:11" x14ac:dyDescent="0.25">
      <c r="A891" s="182"/>
      <c r="B891" s="182"/>
      <c r="C891" s="182"/>
      <c r="D891" s="182"/>
      <c r="E891" s="182"/>
      <c r="F891" s="182"/>
      <c r="G891" s="182"/>
      <c r="H891" s="182"/>
      <c r="I891" s="182"/>
      <c r="J891" s="182"/>
      <c r="K891" s="182"/>
    </row>
    <row r="892" spans="1:11" x14ac:dyDescent="0.25">
      <c r="A892" s="182"/>
      <c r="B892" s="182"/>
      <c r="C892" s="182"/>
      <c r="D892" s="182"/>
      <c r="E892" s="182"/>
      <c r="F892" s="182"/>
      <c r="G892" s="182"/>
      <c r="H892" s="182"/>
      <c r="I892" s="182"/>
      <c r="J892" s="182"/>
      <c r="K892" s="182"/>
    </row>
    <row r="893" spans="1:11" x14ac:dyDescent="0.25">
      <c r="A893" s="182"/>
      <c r="B893" s="182"/>
      <c r="C893" s="182"/>
      <c r="D893" s="182"/>
      <c r="E893" s="182"/>
      <c r="F893" s="182"/>
      <c r="G893" s="182"/>
      <c r="H893" s="182"/>
      <c r="I893" s="182"/>
      <c r="J893" s="182"/>
      <c r="K893" s="182"/>
    </row>
    <row r="894" spans="1:11" x14ac:dyDescent="0.25">
      <c r="A894" s="182"/>
      <c r="B894" s="182"/>
      <c r="C894" s="182"/>
      <c r="D894" s="182"/>
      <c r="E894" s="182"/>
      <c r="F894" s="182"/>
      <c r="G894" s="182"/>
      <c r="H894" s="182"/>
      <c r="I894" s="182"/>
      <c r="J894" s="182"/>
      <c r="K894" s="182"/>
    </row>
    <row r="895" spans="1:11" x14ac:dyDescent="0.25">
      <c r="A895" s="182"/>
      <c r="B895" s="182"/>
      <c r="C895" s="182"/>
      <c r="D895" s="182"/>
      <c r="E895" s="182"/>
      <c r="F895" s="182"/>
      <c r="G895" s="182"/>
      <c r="H895" s="182"/>
      <c r="I895" s="182"/>
      <c r="J895" s="182"/>
      <c r="K895" s="182"/>
    </row>
    <row r="896" spans="1:11" x14ac:dyDescent="0.25">
      <c r="A896" s="182"/>
      <c r="B896" s="182"/>
      <c r="C896" s="182"/>
      <c r="D896" s="182"/>
      <c r="E896" s="182"/>
      <c r="F896" s="182"/>
      <c r="G896" s="182"/>
      <c r="H896" s="182"/>
      <c r="I896" s="182"/>
      <c r="J896" s="182"/>
      <c r="K896" s="182"/>
    </row>
    <row r="897" spans="1:11" x14ac:dyDescent="0.25">
      <c r="A897" s="182"/>
      <c r="B897" s="182"/>
      <c r="C897" s="182"/>
      <c r="D897" s="182"/>
      <c r="E897" s="182"/>
      <c r="F897" s="182"/>
      <c r="G897" s="182"/>
      <c r="H897" s="182"/>
      <c r="I897" s="182"/>
      <c r="J897" s="182"/>
      <c r="K897" s="182"/>
    </row>
    <row r="898" spans="1:11" x14ac:dyDescent="0.25">
      <c r="A898" s="182"/>
      <c r="B898" s="182"/>
      <c r="C898" s="182"/>
      <c r="D898" s="182"/>
      <c r="E898" s="182"/>
      <c r="F898" s="182"/>
      <c r="G898" s="182"/>
      <c r="H898" s="182"/>
      <c r="I898" s="182"/>
      <c r="J898" s="182"/>
      <c r="K898" s="182"/>
    </row>
    <row r="899" spans="1:11" x14ac:dyDescent="0.25">
      <c r="A899" s="182"/>
      <c r="B899" s="182"/>
      <c r="C899" s="182"/>
      <c r="D899" s="182"/>
      <c r="E899" s="182"/>
      <c r="F899" s="182"/>
      <c r="G899" s="182"/>
      <c r="H899" s="182"/>
      <c r="I899" s="182"/>
      <c r="J899" s="182"/>
      <c r="K899" s="182"/>
    </row>
    <row r="900" spans="1:11" x14ac:dyDescent="0.25">
      <c r="A900" s="182"/>
      <c r="B900" s="182"/>
      <c r="C900" s="182"/>
      <c r="D900" s="182"/>
      <c r="E900" s="182"/>
      <c r="F900" s="182"/>
      <c r="G900" s="182"/>
      <c r="H900" s="182"/>
      <c r="I900" s="182"/>
      <c r="J900" s="182"/>
      <c r="K900" s="182"/>
    </row>
    <row r="901" spans="1:11" x14ac:dyDescent="0.25">
      <c r="A901" s="182"/>
      <c r="B901" s="182"/>
      <c r="C901" s="182"/>
      <c r="D901" s="182"/>
      <c r="E901" s="182"/>
      <c r="F901" s="182"/>
      <c r="G901" s="182"/>
      <c r="H901" s="182"/>
      <c r="I901" s="182"/>
      <c r="J901" s="182"/>
      <c r="K901" s="182"/>
    </row>
    <row r="902" spans="1:11" x14ac:dyDescent="0.25">
      <c r="A902" s="182"/>
      <c r="B902" s="182"/>
      <c r="C902" s="182"/>
      <c r="D902" s="182"/>
      <c r="E902" s="182"/>
      <c r="F902" s="182"/>
      <c r="G902" s="182"/>
      <c r="H902" s="182"/>
      <c r="I902" s="182"/>
      <c r="J902" s="182"/>
      <c r="K902" s="182"/>
    </row>
    <row r="903" spans="1:11" x14ac:dyDescent="0.25">
      <c r="A903" s="182"/>
      <c r="B903" s="182"/>
      <c r="C903" s="182"/>
      <c r="D903" s="182"/>
      <c r="E903" s="182"/>
      <c r="F903" s="182"/>
      <c r="G903" s="182"/>
      <c r="H903" s="182"/>
      <c r="I903" s="182"/>
      <c r="J903" s="182"/>
      <c r="K903" s="182"/>
    </row>
    <row r="904" spans="1:11" x14ac:dyDescent="0.25">
      <c r="A904" s="182"/>
      <c r="B904" s="182"/>
      <c r="C904" s="182"/>
      <c r="D904" s="182"/>
      <c r="E904" s="182"/>
      <c r="F904" s="182"/>
      <c r="G904" s="182"/>
      <c r="H904" s="182"/>
      <c r="I904" s="182"/>
      <c r="J904" s="182"/>
      <c r="K904" s="182"/>
    </row>
    <row r="905" spans="1:11" x14ac:dyDescent="0.25">
      <c r="A905" s="182"/>
      <c r="B905" s="182"/>
      <c r="C905" s="182"/>
      <c r="D905" s="182"/>
      <c r="E905" s="182"/>
      <c r="F905" s="182"/>
      <c r="G905" s="182"/>
      <c r="H905" s="182"/>
      <c r="I905" s="182"/>
      <c r="J905" s="182"/>
      <c r="K905" s="182"/>
    </row>
    <row r="906" spans="1:11" x14ac:dyDescent="0.25">
      <c r="A906" s="182"/>
      <c r="B906" s="182"/>
      <c r="C906" s="182"/>
      <c r="D906" s="182"/>
      <c r="E906" s="182"/>
      <c r="F906" s="182"/>
      <c r="G906" s="182"/>
      <c r="H906" s="182"/>
      <c r="I906" s="182"/>
      <c r="J906" s="182"/>
      <c r="K906" s="182"/>
    </row>
    <row r="907" spans="1:11" x14ac:dyDescent="0.25">
      <c r="A907" s="182"/>
      <c r="B907" s="182"/>
      <c r="C907" s="182"/>
      <c r="D907" s="182"/>
      <c r="E907" s="182"/>
      <c r="F907" s="182"/>
      <c r="G907" s="182"/>
      <c r="H907" s="182"/>
      <c r="I907" s="182"/>
      <c r="J907" s="182"/>
      <c r="K907" s="182"/>
    </row>
    <row r="908" spans="1:11" x14ac:dyDescent="0.25">
      <c r="A908" s="182"/>
      <c r="B908" s="182"/>
      <c r="C908" s="182"/>
      <c r="D908" s="182"/>
      <c r="E908" s="182"/>
      <c r="F908" s="182"/>
      <c r="G908" s="182"/>
      <c r="H908" s="182"/>
      <c r="I908" s="182"/>
      <c r="J908" s="182"/>
      <c r="K908" s="182"/>
    </row>
    <row r="909" spans="1:11" x14ac:dyDescent="0.25">
      <c r="A909" s="182"/>
      <c r="B909" s="182"/>
      <c r="C909" s="182"/>
      <c r="D909" s="182"/>
      <c r="E909" s="182"/>
      <c r="F909" s="182"/>
      <c r="G909" s="182"/>
      <c r="H909" s="182"/>
      <c r="I909" s="182"/>
      <c r="J909" s="182"/>
      <c r="K909" s="182"/>
    </row>
    <row r="910" spans="1:11" x14ac:dyDescent="0.25">
      <c r="A910" s="182"/>
      <c r="B910" s="182"/>
      <c r="C910" s="182"/>
      <c r="D910" s="182"/>
      <c r="E910" s="182"/>
      <c r="F910" s="182"/>
      <c r="G910" s="182"/>
      <c r="H910" s="182"/>
      <c r="I910" s="182"/>
      <c r="J910" s="182"/>
      <c r="K910" s="182"/>
    </row>
    <row r="911" spans="1:11" x14ac:dyDescent="0.25">
      <c r="A911" s="182"/>
      <c r="B911" s="182"/>
      <c r="C911" s="182"/>
      <c r="D911" s="182"/>
      <c r="E911" s="182"/>
      <c r="F911" s="182"/>
      <c r="G911" s="182"/>
      <c r="H911" s="182"/>
      <c r="I911" s="182"/>
      <c r="J911" s="182"/>
      <c r="K911" s="182"/>
    </row>
    <row r="912" spans="1:11" x14ac:dyDescent="0.25">
      <c r="A912" s="182"/>
      <c r="B912" s="182"/>
      <c r="C912" s="182"/>
      <c r="D912" s="182"/>
      <c r="E912" s="182"/>
      <c r="F912" s="182"/>
      <c r="G912" s="182"/>
      <c r="H912" s="182"/>
      <c r="I912" s="182"/>
      <c r="J912" s="182"/>
      <c r="K912" s="182"/>
    </row>
    <row r="913" spans="1:11" x14ac:dyDescent="0.25">
      <c r="A913" s="182"/>
      <c r="B913" s="182"/>
      <c r="C913" s="182"/>
      <c r="D913" s="182"/>
      <c r="E913" s="182"/>
      <c r="F913" s="182"/>
      <c r="G913" s="182"/>
      <c r="H913" s="182"/>
      <c r="I913" s="182"/>
      <c r="J913" s="182"/>
      <c r="K913" s="182"/>
    </row>
    <row r="914" spans="1:11" x14ac:dyDescent="0.25">
      <c r="A914" s="182"/>
      <c r="B914" s="182"/>
      <c r="C914" s="182"/>
      <c r="D914" s="182"/>
      <c r="E914" s="182"/>
      <c r="F914" s="182"/>
      <c r="G914" s="182"/>
      <c r="H914" s="182"/>
      <c r="I914" s="182"/>
      <c r="J914" s="182"/>
      <c r="K914" s="182"/>
    </row>
    <row r="915" spans="1:11" x14ac:dyDescent="0.25">
      <c r="A915" s="182"/>
      <c r="B915" s="182"/>
      <c r="C915" s="182"/>
      <c r="D915" s="182"/>
      <c r="E915" s="182"/>
      <c r="F915" s="182"/>
      <c r="G915" s="182"/>
      <c r="H915" s="182"/>
      <c r="I915" s="182"/>
      <c r="J915" s="182"/>
      <c r="K915" s="182"/>
    </row>
    <row r="916" spans="1:11" x14ac:dyDescent="0.25">
      <c r="A916" s="182"/>
      <c r="B916" s="182"/>
      <c r="C916" s="182"/>
      <c r="D916" s="182"/>
      <c r="E916" s="182"/>
      <c r="F916" s="182"/>
      <c r="G916" s="182"/>
      <c r="H916" s="182"/>
      <c r="I916" s="182"/>
      <c r="J916" s="182"/>
      <c r="K916" s="182"/>
    </row>
    <row r="917" spans="1:11" x14ac:dyDescent="0.25">
      <c r="A917" s="182"/>
      <c r="B917" s="182"/>
      <c r="C917" s="182"/>
      <c r="D917" s="182"/>
      <c r="E917" s="182"/>
      <c r="F917" s="182"/>
      <c r="G917" s="182"/>
      <c r="H917" s="182"/>
      <c r="I917" s="182"/>
      <c r="J917" s="182"/>
      <c r="K917" s="182"/>
    </row>
    <row r="918" spans="1:11" x14ac:dyDescent="0.25">
      <c r="A918" s="182"/>
      <c r="B918" s="182"/>
      <c r="C918" s="182"/>
      <c r="D918" s="182"/>
      <c r="E918" s="182"/>
      <c r="F918" s="182"/>
      <c r="G918" s="182"/>
      <c r="H918" s="182"/>
      <c r="I918" s="182"/>
      <c r="J918" s="182"/>
      <c r="K918" s="182"/>
    </row>
    <row r="919" spans="1:11" x14ac:dyDescent="0.25">
      <c r="A919" s="182"/>
      <c r="B919" s="182"/>
      <c r="C919" s="182"/>
      <c r="D919" s="182"/>
      <c r="E919" s="182"/>
      <c r="F919" s="182"/>
      <c r="G919" s="182"/>
      <c r="H919" s="182"/>
      <c r="I919" s="182"/>
      <c r="J919" s="182"/>
      <c r="K919" s="182"/>
    </row>
    <row r="920" spans="1:11" x14ac:dyDescent="0.25">
      <c r="A920" s="182"/>
      <c r="B920" s="182"/>
      <c r="C920" s="182"/>
      <c r="D920" s="182"/>
      <c r="E920" s="182"/>
      <c r="F920" s="182"/>
      <c r="G920" s="182"/>
      <c r="H920" s="182"/>
      <c r="I920" s="182"/>
      <c r="J920" s="182"/>
      <c r="K920" s="182"/>
    </row>
    <row r="921" spans="1:11" x14ac:dyDescent="0.25">
      <c r="A921" s="182"/>
      <c r="B921" s="182"/>
      <c r="C921" s="182"/>
      <c r="D921" s="182"/>
      <c r="E921" s="182"/>
      <c r="F921" s="182"/>
      <c r="G921" s="182"/>
      <c r="H921" s="182"/>
      <c r="I921" s="182"/>
      <c r="J921" s="182"/>
      <c r="K921" s="182"/>
    </row>
    <row r="922" spans="1:11" x14ac:dyDescent="0.25">
      <c r="A922" s="182"/>
      <c r="B922" s="182"/>
      <c r="C922" s="182"/>
      <c r="D922" s="182"/>
      <c r="E922" s="182"/>
      <c r="F922" s="182"/>
      <c r="G922" s="182"/>
      <c r="H922" s="182"/>
      <c r="I922" s="182"/>
      <c r="J922" s="182"/>
      <c r="K922" s="182"/>
    </row>
    <row r="923" spans="1:11" x14ac:dyDescent="0.25">
      <c r="A923" s="182"/>
      <c r="B923" s="182"/>
      <c r="C923" s="182"/>
      <c r="D923" s="182"/>
      <c r="E923" s="182"/>
      <c r="F923" s="182"/>
      <c r="G923" s="182"/>
      <c r="H923" s="182"/>
      <c r="I923" s="182"/>
      <c r="J923" s="182"/>
      <c r="K923" s="182"/>
    </row>
    <row r="924" spans="1:11" x14ac:dyDescent="0.25">
      <c r="A924" s="182"/>
      <c r="B924" s="182"/>
      <c r="C924" s="182"/>
      <c r="D924" s="182"/>
      <c r="E924" s="182"/>
      <c r="F924" s="182"/>
      <c r="G924" s="182"/>
      <c r="H924" s="182"/>
      <c r="I924" s="182"/>
      <c r="J924" s="182"/>
      <c r="K924" s="182"/>
    </row>
    <row r="925" spans="1:11" x14ac:dyDescent="0.25">
      <c r="A925" s="182"/>
      <c r="B925" s="182"/>
      <c r="C925" s="182"/>
      <c r="D925" s="182"/>
      <c r="E925" s="182"/>
      <c r="F925" s="182"/>
      <c r="G925" s="182"/>
      <c r="H925" s="182"/>
      <c r="I925" s="182"/>
      <c r="J925" s="182"/>
      <c r="K925" s="182"/>
    </row>
    <row r="926" spans="1:11" x14ac:dyDescent="0.25">
      <c r="A926" s="182"/>
      <c r="B926" s="182"/>
      <c r="C926" s="182"/>
      <c r="D926" s="182"/>
      <c r="E926" s="182"/>
      <c r="F926" s="182"/>
      <c r="G926" s="182"/>
      <c r="H926" s="182"/>
      <c r="I926" s="182"/>
      <c r="J926" s="182"/>
      <c r="K926" s="182"/>
    </row>
    <row r="927" spans="1:11" x14ac:dyDescent="0.25">
      <c r="A927" s="182"/>
      <c r="B927" s="182"/>
      <c r="C927" s="182"/>
      <c r="D927" s="182"/>
      <c r="E927" s="182"/>
      <c r="F927" s="182"/>
      <c r="G927" s="182"/>
      <c r="H927" s="182"/>
      <c r="I927" s="182"/>
      <c r="J927" s="182"/>
      <c r="K927" s="182"/>
    </row>
    <row r="928" spans="1:11" x14ac:dyDescent="0.25">
      <c r="A928" s="182"/>
      <c r="B928" s="182"/>
      <c r="C928" s="182"/>
      <c r="D928" s="182"/>
      <c r="E928" s="182"/>
      <c r="F928" s="182"/>
      <c r="G928" s="182"/>
      <c r="H928" s="182"/>
      <c r="I928" s="182"/>
      <c r="J928" s="182"/>
      <c r="K928" s="182"/>
    </row>
    <row r="929" spans="1:11" x14ac:dyDescent="0.25">
      <c r="A929" s="182"/>
      <c r="B929" s="182"/>
      <c r="C929" s="182"/>
      <c r="D929" s="182"/>
      <c r="E929" s="182"/>
      <c r="F929" s="182"/>
      <c r="G929" s="182"/>
      <c r="H929" s="182"/>
      <c r="I929" s="182"/>
      <c r="J929" s="182"/>
      <c r="K929" s="182"/>
    </row>
    <row r="930" spans="1:11" x14ac:dyDescent="0.25">
      <c r="A930" s="182"/>
      <c r="B930" s="182"/>
      <c r="C930" s="182"/>
      <c r="D930" s="182"/>
      <c r="E930" s="182"/>
      <c r="F930" s="182"/>
      <c r="G930" s="182"/>
      <c r="H930" s="182"/>
      <c r="I930" s="182"/>
      <c r="J930" s="182"/>
      <c r="K930" s="182"/>
    </row>
    <row r="931" spans="1:11" x14ac:dyDescent="0.25">
      <c r="A931" s="182"/>
      <c r="B931" s="182"/>
      <c r="C931" s="182"/>
      <c r="D931" s="182"/>
      <c r="E931" s="182"/>
      <c r="F931" s="182"/>
      <c r="G931" s="182"/>
      <c r="H931" s="182"/>
      <c r="I931" s="182"/>
      <c r="J931" s="182"/>
      <c r="K931" s="182"/>
    </row>
    <row r="932" spans="1:11" x14ac:dyDescent="0.25">
      <c r="A932" s="182"/>
      <c r="B932" s="182"/>
      <c r="C932" s="182"/>
      <c r="D932" s="182"/>
      <c r="E932" s="182"/>
      <c r="F932" s="182"/>
      <c r="G932" s="182"/>
      <c r="H932" s="182"/>
      <c r="I932" s="182"/>
      <c r="J932" s="182"/>
      <c r="K932" s="182"/>
    </row>
    <row r="933" spans="1:11" x14ac:dyDescent="0.25">
      <c r="A933" s="182"/>
      <c r="B933" s="182"/>
      <c r="C933" s="182"/>
      <c r="D933" s="182"/>
      <c r="E933" s="182"/>
      <c r="F933" s="182"/>
      <c r="G933" s="182"/>
      <c r="H933" s="182"/>
      <c r="I933" s="182"/>
      <c r="J933" s="182"/>
      <c r="K933" s="182"/>
    </row>
    <row r="934" spans="1:11" x14ac:dyDescent="0.25">
      <c r="A934" s="182"/>
      <c r="B934" s="182"/>
      <c r="C934" s="182"/>
      <c r="D934" s="182"/>
      <c r="E934" s="182"/>
      <c r="F934" s="182"/>
      <c r="G934" s="182"/>
      <c r="H934" s="182"/>
      <c r="I934" s="182"/>
      <c r="J934" s="182"/>
      <c r="K934" s="182"/>
    </row>
    <row r="935" spans="1:11" x14ac:dyDescent="0.25">
      <c r="A935" s="182"/>
      <c r="B935" s="182"/>
      <c r="C935" s="182"/>
      <c r="D935" s="182"/>
      <c r="E935" s="182"/>
      <c r="F935" s="182"/>
      <c r="G935" s="182"/>
      <c r="H935" s="182"/>
      <c r="I935" s="182"/>
      <c r="J935" s="182"/>
      <c r="K935" s="182"/>
    </row>
    <row r="936" spans="1:11" x14ac:dyDescent="0.25">
      <c r="A936" s="182"/>
      <c r="B936" s="182"/>
      <c r="C936" s="182"/>
      <c r="D936" s="182"/>
      <c r="E936" s="182"/>
      <c r="F936" s="182"/>
      <c r="G936" s="182"/>
      <c r="H936" s="182"/>
      <c r="I936" s="182"/>
      <c r="J936" s="182"/>
      <c r="K936" s="182"/>
    </row>
    <row r="937" spans="1:11" x14ac:dyDescent="0.25">
      <c r="A937" s="182"/>
      <c r="B937" s="182"/>
      <c r="C937" s="182"/>
      <c r="D937" s="182"/>
      <c r="E937" s="182"/>
      <c r="F937" s="182"/>
      <c r="G937" s="182"/>
      <c r="H937" s="182"/>
      <c r="I937" s="182"/>
      <c r="J937" s="182"/>
      <c r="K937" s="182"/>
    </row>
    <row r="938" spans="1:11" x14ac:dyDescent="0.25">
      <c r="A938" s="182"/>
      <c r="B938" s="182"/>
      <c r="C938" s="182"/>
      <c r="D938" s="182"/>
      <c r="E938" s="182"/>
      <c r="F938" s="182"/>
      <c r="G938" s="182"/>
      <c r="H938" s="182"/>
      <c r="I938" s="182"/>
      <c r="J938" s="182"/>
      <c r="K938" s="182"/>
    </row>
    <row r="939" spans="1:11" x14ac:dyDescent="0.25">
      <c r="A939" s="182"/>
      <c r="B939" s="182"/>
      <c r="C939" s="182"/>
      <c r="D939" s="182"/>
      <c r="E939" s="182"/>
      <c r="F939" s="182"/>
      <c r="G939" s="182"/>
      <c r="H939" s="182"/>
      <c r="I939" s="182"/>
      <c r="J939" s="182"/>
      <c r="K939" s="182"/>
    </row>
    <row r="940" spans="1:11" x14ac:dyDescent="0.25">
      <c r="A940" s="182"/>
      <c r="B940" s="182"/>
      <c r="C940" s="182"/>
      <c r="D940" s="182"/>
      <c r="E940" s="182"/>
      <c r="F940" s="182"/>
      <c r="G940" s="182"/>
      <c r="H940" s="182"/>
      <c r="I940" s="182"/>
      <c r="J940" s="182"/>
      <c r="K940" s="182"/>
    </row>
    <row r="941" spans="1:11" x14ac:dyDescent="0.25">
      <c r="A941" s="182"/>
      <c r="B941" s="182"/>
      <c r="C941" s="182"/>
      <c r="D941" s="182"/>
      <c r="E941" s="182"/>
      <c r="F941" s="182"/>
      <c r="G941" s="182"/>
      <c r="H941" s="182"/>
      <c r="I941" s="182"/>
      <c r="J941" s="182"/>
      <c r="K941" s="182"/>
    </row>
    <row r="942" spans="1:11" x14ac:dyDescent="0.25">
      <c r="A942" s="182"/>
      <c r="B942" s="182"/>
      <c r="C942" s="182"/>
      <c r="D942" s="182"/>
      <c r="E942" s="182"/>
      <c r="F942" s="182"/>
      <c r="G942" s="182"/>
      <c r="H942" s="182"/>
      <c r="I942" s="182"/>
      <c r="J942" s="182"/>
      <c r="K942" s="182"/>
    </row>
    <row r="943" spans="1:11" x14ac:dyDescent="0.25">
      <c r="A943" s="182"/>
      <c r="B943" s="182"/>
      <c r="C943" s="182"/>
      <c r="D943" s="182"/>
      <c r="E943" s="182"/>
      <c r="F943" s="182"/>
      <c r="G943" s="182"/>
      <c r="H943" s="182"/>
      <c r="I943" s="182"/>
      <c r="J943" s="182"/>
      <c r="K943" s="182"/>
    </row>
    <row r="944" spans="1:11" x14ac:dyDescent="0.25">
      <c r="A944" s="182"/>
      <c r="B944" s="182"/>
      <c r="C944" s="182"/>
      <c r="D944" s="182"/>
      <c r="E944" s="182"/>
      <c r="F944" s="182"/>
      <c r="G944" s="182"/>
      <c r="H944" s="182"/>
      <c r="I944" s="182"/>
      <c r="J944" s="182"/>
      <c r="K944" s="182"/>
    </row>
    <row r="945" spans="1:11" x14ac:dyDescent="0.25">
      <c r="A945" s="182"/>
      <c r="B945" s="182"/>
      <c r="C945" s="182"/>
      <c r="D945" s="182"/>
      <c r="E945" s="182"/>
      <c r="F945" s="182"/>
      <c r="G945" s="182"/>
      <c r="H945" s="182"/>
      <c r="I945" s="182"/>
      <c r="J945" s="182"/>
      <c r="K945" s="182"/>
    </row>
    <row r="946" spans="1:11" x14ac:dyDescent="0.25">
      <c r="A946" s="182"/>
      <c r="B946" s="182"/>
      <c r="C946" s="182"/>
      <c r="D946" s="182"/>
      <c r="E946" s="182"/>
      <c r="F946" s="182"/>
      <c r="G946" s="182"/>
      <c r="H946" s="182"/>
      <c r="I946" s="182"/>
      <c r="J946" s="182"/>
      <c r="K946" s="182"/>
    </row>
    <row r="947" spans="1:11" x14ac:dyDescent="0.25">
      <c r="A947" s="182"/>
      <c r="B947" s="182"/>
      <c r="C947" s="182"/>
      <c r="D947" s="182"/>
      <c r="E947" s="182"/>
      <c r="F947" s="182"/>
      <c r="G947" s="182"/>
      <c r="H947" s="182"/>
      <c r="I947" s="182"/>
      <c r="J947" s="182"/>
      <c r="K947" s="182"/>
    </row>
    <row r="948" spans="1:11" x14ac:dyDescent="0.25">
      <c r="A948" s="182"/>
      <c r="B948" s="182"/>
      <c r="C948" s="182"/>
      <c r="D948" s="182"/>
      <c r="E948" s="182"/>
      <c r="F948" s="182"/>
      <c r="G948" s="182"/>
      <c r="H948" s="182"/>
      <c r="I948" s="182"/>
      <c r="J948" s="182"/>
      <c r="K948" s="182"/>
    </row>
    <row r="949" spans="1:11" x14ac:dyDescent="0.25">
      <c r="A949" s="182"/>
      <c r="B949" s="182"/>
      <c r="C949" s="182"/>
      <c r="D949" s="182"/>
      <c r="E949" s="182"/>
      <c r="F949" s="182"/>
      <c r="G949" s="182"/>
      <c r="H949" s="182"/>
      <c r="I949" s="182"/>
      <c r="J949" s="182"/>
      <c r="K949" s="182"/>
    </row>
    <row r="950" spans="1:11" x14ac:dyDescent="0.25">
      <c r="A950" s="182"/>
      <c r="B950" s="182"/>
      <c r="C950" s="182"/>
      <c r="D950" s="182"/>
      <c r="E950" s="182"/>
      <c r="F950" s="182"/>
      <c r="G950" s="182"/>
      <c r="H950" s="182"/>
      <c r="I950" s="182"/>
      <c r="J950" s="182"/>
      <c r="K950" s="182"/>
    </row>
    <row r="951" spans="1:11" x14ac:dyDescent="0.25">
      <c r="A951" s="182"/>
      <c r="B951" s="182"/>
      <c r="C951" s="182"/>
      <c r="D951" s="182"/>
      <c r="E951" s="182"/>
      <c r="F951" s="182"/>
      <c r="G951" s="182"/>
      <c r="H951" s="182"/>
      <c r="I951" s="182"/>
      <c r="J951" s="182"/>
      <c r="K951" s="182"/>
    </row>
    <row r="952" spans="1:11" x14ac:dyDescent="0.25">
      <c r="A952" s="182"/>
      <c r="B952" s="182"/>
      <c r="C952" s="182"/>
      <c r="D952" s="182"/>
      <c r="E952" s="182"/>
      <c r="F952" s="182"/>
      <c r="G952" s="182"/>
      <c r="H952" s="182"/>
      <c r="I952" s="182"/>
      <c r="J952" s="182"/>
      <c r="K952" s="182"/>
    </row>
    <row r="953" spans="1:11" x14ac:dyDescent="0.25">
      <c r="A953" s="182"/>
      <c r="B953" s="182"/>
      <c r="C953" s="182"/>
      <c r="D953" s="182"/>
      <c r="E953" s="182"/>
      <c r="F953" s="182"/>
      <c r="G953" s="182"/>
      <c r="H953" s="182"/>
      <c r="I953" s="182"/>
      <c r="J953" s="182"/>
      <c r="K953" s="182"/>
    </row>
    <row r="954" spans="1:11" x14ac:dyDescent="0.25">
      <c r="A954" s="182"/>
      <c r="B954" s="182"/>
      <c r="C954" s="182"/>
      <c r="D954" s="182"/>
      <c r="E954" s="182"/>
      <c r="F954" s="182"/>
      <c r="G954" s="182"/>
      <c r="H954" s="182"/>
      <c r="I954" s="182"/>
      <c r="J954" s="182"/>
      <c r="K954" s="182"/>
    </row>
    <row r="955" spans="1:11" x14ac:dyDescent="0.25">
      <c r="A955" s="182"/>
      <c r="B955" s="182"/>
      <c r="C955" s="182"/>
      <c r="D955" s="182"/>
      <c r="E955" s="182"/>
      <c r="F955" s="182"/>
      <c r="G955" s="182"/>
      <c r="H955" s="182"/>
      <c r="I955" s="182"/>
      <c r="J955" s="182"/>
      <c r="K955" s="182"/>
    </row>
    <row r="956" spans="1:11" x14ac:dyDescent="0.25">
      <c r="A956" s="182"/>
      <c r="B956" s="182"/>
      <c r="C956" s="182"/>
      <c r="D956" s="182"/>
      <c r="E956" s="182"/>
      <c r="F956" s="182"/>
      <c r="G956" s="182"/>
      <c r="H956" s="182"/>
      <c r="I956" s="182"/>
      <c r="J956" s="182"/>
      <c r="K956" s="182"/>
    </row>
    <row r="957" spans="1:11" x14ac:dyDescent="0.25">
      <c r="A957" s="182"/>
      <c r="B957" s="182"/>
      <c r="C957" s="182"/>
      <c r="D957" s="182"/>
      <c r="E957" s="182"/>
      <c r="F957" s="182"/>
      <c r="G957" s="182"/>
      <c r="H957" s="182"/>
      <c r="I957" s="182"/>
      <c r="J957" s="182"/>
      <c r="K957" s="182"/>
    </row>
    <row r="958" spans="1:11" x14ac:dyDescent="0.25">
      <c r="A958" s="182"/>
      <c r="B958" s="182"/>
      <c r="C958" s="182"/>
      <c r="D958" s="182"/>
      <c r="E958" s="182"/>
      <c r="F958" s="182"/>
      <c r="G958" s="182"/>
      <c r="H958" s="182"/>
      <c r="I958" s="182"/>
      <c r="J958" s="182"/>
      <c r="K958" s="182"/>
    </row>
    <row r="959" spans="1:11" x14ac:dyDescent="0.25">
      <c r="A959" s="182"/>
      <c r="B959" s="182"/>
      <c r="C959" s="182"/>
      <c r="D959" s="182"/>
      <c r="E959" s="182"/>
      <c r="F959" s="182"/>
      <c r="G959" s="182"/>
      <c r="H959" s="182"/>
      <c r="I959" s="182"/>
      <c r="J959" s="182"/>
      <c r="K959" s="182"/>
    </row>
    <row r="960" spans="1:11" x14ac:dyDescent="0.25">
      <c r="A960" s="182"/>
      <c r="B960" s="182"/>
      <c r="C960" s="182"/>
      <c r="D960" s="182"/>
      <c r="E960" s="182"/>
      <c r="F960" s="182"/>
      <c r="G960" s="182"/>
      <c r="H960" s="182"/>
      <c r="I960" s="182"/>
      <c r="J960" s="182"/>
      <c r="K960" s="182"/>
    </row>
    <row r="961" spans="1:11" x14ac:dyDescent="0.25">
      <c r="A961" s="182"/>
      <c r="B961" s="182"/>
      <c r="C961" s="182"/>
      <c r="D961" s="182"/>
      <c r="E961" s="182"/>
      <c r="F961" s="182"/>
      <c r="G961" s="182"/>
      <c r="H961" s="182"/>
      <c r="I961" s="182"/>
      <c r="J961" s="182"/>
      <c r="K961" s="182"/>
    </row>
    <row r="962" spans="1:11" x14ac:dyDescent="0.25">
      <c r="A962" s="182"/>
      <c r="B962" s="182"/>
      <c r="C962" s="182"/>
      <c r="D962" s="182"/>
      <c r="E962" s="182"/>
      <c r="F962" s="182"/>
      <c r="G962" s="182"/>
      <c r="H962" s="182"/>
      <c r="I962" s="182"/>
      <c r="J962" s="182"/>
      <c r="K962" s="182"/>
    </row>
    <row r="963" spans="1:11" x14ac:dyDescent="0.25">
      <c r="A963" s="182"/>
      <c r="B963" s="182"/>
      <c r="C963" s="182"/>
      <c r="D963" s="182"/>
      <c r="E963" s="182"/>
      <c r="F963" s="182"/>
      <c r="G963" s="182"/>
      <c r="H963" s="182"/>
      <c r="I963" s="182"/>
      <c r="J963" s="182"/>
      <c r="K963" s="182"/>
    </row>
    <row r="964" spans="1:11" x14ac:dyDescent="0.25">
      <c r="A964" s="182"/>
      <c r="B964" s="182"/>
      <c r="C964" s="182"/>
      <c r="D964" s="182"/>
      <c r="E964" s="182"/>
      <c r="F964" s="182"/>
      <c r="G964" s="182"/>
      <c r="H964" s="182"/>
      <c r="I964" s="182"/>
      <c r="J964" s="182"/>
      <c r="K964" s="182"/>
    </row>
    <row r="965" spans="1:11" x14ac:dyDescent="0.25">
      <c r="A965" s="182"/>
      <c r="B965" s="182"/>
      <c r="C965" s="182"/>
      <c r="D965" s="182"/>
      <c r="E965" s="182"/>
      <c r="F965" s="182"/>
      <c r="G965" s="182"/>
      <c r="H965" s="182"/>
      <c r="I965" s="182"/>
      <c r="J965" s="182"/>
      <c r="K965" s="182"/>
    </row>
    <row r="966" spans="1:11" x14ac:dyDescent="0.25">
      <c r="A966" s="182"/>
      <c r="B966" s="182"/>
      <c r="C966" s="182"/>
      <c r="D966" s="182"/>
      <c r="E966" s="182"/>
      <c r="F966" s="182"/>
      <c r="G966" s="182"/>
      <c r="H966" s="182"/>
      <c r="I966" s="182"/>
      <c r="J966" s="182"/>
      <c r="K966" s="182"/>
    </row>
    <row r="967" spans="1:11" x14ac:dyDescent="0.25">
      <c r="A967" s="182"/>
      <c r="B967" s="182"/>
      <c r="C967" s="182"/>
      <c r="D967" s="182"/>
      <c r="E967" s="182"/>
      <c r="F967" s="182"/>
      <c r="G967" s="182"/>
      <c r="H967" s="182"/>
      <c r="I967" s="182"/>
      <c r="J967" s="182"/>
      <c r="K967" s="182"/>
    </row>
    <row r="968" spans="1:11" x14ac:dyDescent="0.25">
      <c r="A968" s="182"/>
      <c r="B968" s="182"/>
      <c r="C968" s="182"/>
      <c r="D968" s="182"/>
      <c r="E968" s="182"/>
      <c r="F968" s="182"/>
      <c r="G968" s="182"/>
      <c r="H968" s="182"/>
      <c r="I968" s="182"/>
      <c r="J968" s="182"/>
      <c r="K968" s="182"/>
    </row>
    <row r="969" spans="1:11" x14ac:dyDescent="0.25">
      <c r="A969" s="182"/>
      <c r="B969" s="182"/>
      <c r="C969" s="182"/>
      <c r="D969" s="182"/>
      <c r="E969" s="182"/>
      <c r="F969" s="182"/>
      <c r="G969" s="182"/>
      <c r="H969" s="182"/>
      <c r="I969" s="182"/>
      <c r="J969" s="182"/>
      <c r="K969" s="182"/>
    </row>
    <row r="970" spans="1:11" x14ac:dyDescent="0.25">
      <c r="A970" s="182"/>
      <c r="B970" s="182"/>
      <c r="C970" s="182"/>
      <c r="D970" s="182"/>
      <c r="E970" s="182"/>
      <c r="F970" s="182"/>
      <c r="G970" s="182"/>
      <c r="H970" s="182"/>
      <c r="I970" s="182"/>
      <c r="J970" s="182"/>
      <c r="K970" s="182"/>
    </row>
    <row r="971" spans="1:11" x14ac:dyDescent="0.25">
      <c r="A971" s="182"/>
      <c r="B971" s="182"/>
      <c r="C971" s="182"/>
      <c r="D971" s="182"/>
      <c r="E971" s="182"/>
      <c r="F971" s="182"/>
      <c r="G971" s="182"/>
      <c r="H971" s="182"/>
      <c r="I971" s="182"/>
      <c r="J971" s="182"/>
      <c r="K971" s="182"/>
    </row>
    <row r="972" spans="1:11" x14ac:dyDescent="0.25">
      <c r="A972" s="182"/>
      <c r="B972" s="182"/>
      <c r="C972" s="182"/>
      <c r="D972" s="182"/>
      <c r="E972" s="182"/>
      <c r="F972" s="182"/>
      <c r="G972" s="182"/>
      <c r="H972" s="182"/>
      <c r="I972" s="182"/>
      <c r="J972" s="182"/>
      <c r="K972" s="182"/>
    </row>
    <row r="973" spans="1:11" x14ac:dyDescent="0.25">
      <c r="A973" s="182"/>
      <c r="B973" s="182"/>
      <c r="C973" s="182"/>
      <c r="D973" s="182"/>
      <c r="E973" s="182"/>
      <c r="F973" s="182"/>
      <c r="G973" s="182"/>
      <c r="H973" s="182"/>
      <c r="I973" s="182"/>
      <c r="J973" s="182"/>
      <c r="K973" s="182"/>
    </row>
    <row r="974" spans="1:11" x14ac:dyDescent="0.25">
      <c r="A974" s="182"/>
      <c r="B974" s="182"/>
      <c r="C974" s="182"/>
      <c r="D974" s="182"/>
      <c r="E974" s="182"/>
      <c r="F974" s="182"/>
      <c r="G974" s="182"/>
      <c r="H974" s="182"/>
      <c r="I974" s="182"/>
      <c r="J974" s="182"/>
      <c r="K974" s="182"/>
    </row>
    <row r="975" spans="1:11" x14ac:dyDescent="0.25">
      <c r="A975" s="182"/>
      <c r="B975" s="182"/>
      <c r="C975" s="182"/>
      <c r="D975" s="182"/>
      <c r="E975" s="182"/>
      <c r="F975" s="182"/>
      <c r="G975" s="182"/>
      <c r="H975" s="182"/>
      <c r="I975" s="182"/>
      <c r="J975" s="182"/>
      <c r="K975" s="182"/>
    </row>
    <row r="976" spans="1:11" x14ac:dyDescent="0.25">
      <c r="A976" s="182"/>
      <c r="B976" s="182"/>
      <c r="C976" s="182"/>
      <c r="D976" s="182"/>
      <c r="E976" s="182"/>
      <c r="F976" s="182"/>
      <c r="G976" s="182"/>
      <c r="H976" s="182"/>
      <c r="I976" s="182"/>
      <c r="J976" s="182"/>
      <c r="K976" s="182"/>
    </row>
    <row r="977" spans="1:11" x14ac:dyDescent="0.25">
      <c r="A977" s="182"/>
      <c r="B977" s="182"/>
      <c r="C977" s="182"/>
      <c r="D977" s="182"/>
      <c r="E977" s="182"/>
      <c r="F977" s="182"/>
      <c r="G977" s="182"/>
      <c r="H977" s="182"/>
      <c r="I977" s="182"/>
      <c r="J977" s="182"/>
      <c r="K977" s="182"/>
    </row>
    <row r="978" spans="1:11" x14ac:dyDescent="0.25">
      <c r="A978" s="182"/>
      <c r="B978" s="182"/>
      <c r="C978" s="182"/>
      <c r="D978" s="182"/>
      <c r="E978" s="182"/>
      <c r="F978" s="182"/>
      <c r="G978" s="182"/>
      <c r="H978" s="182"/>
      <c r="I978" s="182"/>
      <c r="J978" s="182"/>
      <c r="K978" s="182"/>
    </row>
    <row r="979" spans="1:11" x14ac:dyDescent="0.25">
      <c r="A979" s="182"/>
      <c r="B979" s="182"/>
      <c r="C979" s="182"/>
      <c r="D979" s="182"/>
      <c r="E979" s="182"/>
      <c r="F979" s="182"/>
      <c r="G979" s="182"/>
      <c r="H979" s="182"/>
      <c r="I979" s="182"/>
      <c r="J979" s="182"/>
      <c r="K979" s="182"/>
    </row>
    <row r="980" spans="1:11" x14ac:dyDescent="0.25">
      <c r="A980" s="182"/>
      <c r="B980" s="182"/>
      <c r="C980" s="182"/>
      <c r="D980" s="182"/>
      <c r="E980" s="182"/>
      <c r="F980" s="182"/>
      <c r="G980" s="182"/>
      <c r="H980" s="182"/>
      <c r="I980" s="182"/>
      <c r="J980" s="182"/>
      <c r="K980" s="182"/>
    </row>
    <row r="981" spans="1:11" x14ac:dyDescent="0.25">
      <c r="A981" s="182"/>
      <c r="B981" s="182"/>
      <c r="C981" s="182"/>
      <c r="D981" s="182"/>
      <c r="E981" s="182"/>
      <c r="F981" s="182"/>
      <c r="G981" s="182"/>
      <c r="H981" s="182"/>
      <c r="I981" s="182"/>
      <c r="J981" s="182"/>
      <c r="K981" s="182"/>
    </row>
    <row r="982" spans="1:11" x14ac:dyDescent="0.25">
      <c r="A982" s="182"/>
      <c r="B982" s="182"/>
      <c r="C982" s="182"/>
      <c r="D982" s="182"/>
      <c r="E982" s="182"/>
      <c r="F982" s="182"/>
      <c r="G982" s="182"/>
      <c r="H982" s="182"/>
      <c r="I982" s="182"/>
      <c r="J982" s="182"/>
      <c r="K982" s="182"/>
    </row>
    <row r="983" spans="1:11" x14ac:dyDescent="0.25">
      <c r="A983" s="182"/>
      <c r="B983" s="182"/>
      <c r="C983" s="182"/>
      <c r="D983" s="182"/>
      <c r="E983" s="182"/>
      <c r="F983" s="182"/>
      <c r="G983" s="182"/>
      <c r="H983" s="182"/>
      <c r="I983" s="182"/>
      <c r="J983" s="182"/>
      <c r="K983" s="182"/>
    </row>
    <row r="984" spans="1:11" x14ac:dyDescent="0.25">
      <c r="A984" s="182"/>
      <c r="B984" s="182"/>
      <c r="C984" s="182"/>
      <c r="D984" s="182"/>
      <c r="E984" s="182"/>
      <c r="F984" s="182"/>
      <c r="G984" s="182"/>
      <c r="H984" s="182"/>
      <c r="I984" s="182"/>
      <c r="J984" s="182"/>
      <c r="K984" s="182"/>
    </row>
    <row r="985" spans="1:11" x14ac:dyDescent="0.25">
      <c r="A985" s="182"/>
      <c r="B985" s="182"/>
      <c r="C985" s="182"/>
      <c r="D985" s="182"/>
      <c r="E985" s="182"/>
      <c r="F985" s="182"/>
      <c r="G985" s="182"/>
      <c r="H985" s="182"/>
      <c r="I985" s="182"/>
      <c r="J985" s="182"/>
      <c r="K985" s="182"/>
    </row>
    <row r="986" spans="1:11" x14ac:dyDescent="0.25">
      <c r="A986" s="182"/>
      <c r="B986" s="182"/>
      <c r="C986" s="182"/>
      <c r="D986" s="182"/>
      <c r="E986" s="182"/>
      <c r="F986" s="182"/>
      <c r="G986" s="182"/>
      <c r="H986" s="182"/>
      <c r="I986" s="182"/>
      <c r="J986" s="182"/>
      <c r="K986" s="182"/>
    </row>
    <row r="987" spans="1:11" x14ac:dyDescent="0.25">
      <c r="A987" s="182"/>
      <c r="B987" s="182"/>
      <c r="C987" s="182"/>
      <c r="D987" s="182"/>
      <c r="E987" s="182"/>
      <c r="F987" s="182"/>
      <c r="G987" s="182"/>
      <c r="H987" s="182"/>
      <c r="I987" s="182"/>
      <c r="J987" s="182"/>
      <c r="K987" s="182"/>
    </row>
    <row r="988" spans="1:11" x14ac:dyDescent="0.25">
      <c r="A988" s="182"/>
      <c r="B988" s="182"/>
      <c r="C988" s="182"/>
      <c r="D988" s="182"/>
      <c r="E988" s="182"/>
      <c r="F988" s="182"/>
      <c r="G988" s="182"/>
      <c r="H988" s="182"/>
      <c r="I988" s="182"/>
      <c r="J988" s="182"/>
      <c r="K988" s="182"/>
    </row>
    <row r="989" spans="1:11" x14ac:dyDescent="0.25">
      <c r="A989" s="182"/>
      <c r="B989" s="182"/>
      <c r="C989" s="182"/>
      <c r="D989" s="182"/>
      <c r="E989" s="182"/>
      <c r="F989" s="182"/>
      <c r="G989" s="182"/>
      <c r="H989" s="182"/>
      <c r="I989" s="182"/>
      <c r="J989" s="182"/>
      <c r="K989" s="182"/>
    </row>
    <row r="990" spans="1:11" x14ac:dyDescent="0.25">
      <c r="A990" s="182"/>
      <c r="B990" s="182"/>
      <c r="C990" s="182"/>
      <c r="D990" s="182"/>
      <c r="E990" s="182"/>
      <c r="F990" s="182"/>
      <c r="G990" s="182"/>
      <c r="H990" s="182"/>
      <c r="I990" s="182"/>
      <c r="J990" s="182"/>
      <c r="K990" s="182"/>
    </row>
    <row r="991" spans="1:11" x14ac:dyDescent="0.25">
      <c r="A991" s="182"/>
      <c r="B991" s="182"/>
      <c r="C991" s="182"/>
      <c r="D991" s="182"/>
      <c r="E991" s="182"/>
      <c r="F991" s="182"/>
      <c r="G991" s="182"/>
      <c r="H991" s="182"/>
      <c r="I991" s="182"/>
      <c r="J991" s="182"/>
      <c r="K991" s="182"/>
    </row>
    <row r="992" spans="1:11" x14ac:dyDescent="0.25">
      <c r="A992" s="182"/>
      <c r="B992" s="182"/>
      <c r="C992" s="182"/>
      <c r="D992" s="182"/>
      <c r="E992" s="182"/>
      <c r="F992" s="182"/>
      <c r="G992" s="182"/>
      <c r="H992" s="182"/>
      <c r="I992" s="182"/>
      <c r="J992" s="182"/>
      <c r="K992" s="182"/>
    </row>
    <row r="993" spans="1:11" x14ac:dyDescent="0.25">
      <c r="A993" s="182"/>
      <c r="B993" s="182"/>
      <c r="C993" s="182"/>
      <c r="D993" s="182"/>
      <c r="E993" s="182"/>
      <c r="F993" s="182"/>
      <c r="G993" s="182"/>
      <c r="H993" s="182"/>
      <c r="I993" s="182"/>
      <c r="J993" s="182"/>
      <c r="K993" s="182"/>
    </row>
    <row r="994" spans="1:11" x14ac:dyDescent="0.25">
      <c r="A994" s="182"/>
      <c r="B994" s="182"/>
      <c r="C994" s="182"/>
      <c r="D994" s="182"/>
      <c r="E994" s="182"/>
      <c r="F994" s="182"/>
      <c r="G994" s="182"/>
      <c r="H994" s="182"/>
      <c r="I994" s="182"/>
      <c r="J994" s="182"/>
      <c r="K994" s="182"/>
    </row>
    <row r="995" spans="1:11" x14ac:dyDescent="0.25">
      <c r="A995" s="182"/>
      <c r="B995" s="182"/>
      <c r="C995" s="182"/>
      <c r="D995" s="182"/>
      <c r="E995" s="182"/>
      <c r="F995" s="182"/>
      <c r="G995" s="182"/>
      <c r="H995" s="182"/>
      <c r="I995" s="182"/>
      <c r="J995" s="182"/>
      <c r="K995" s="182"/>
    </row>
    <row r="996" spans="1:11" x14ac:dyDescent="0.25">
      <c r="A996" s="182"/>
      <c r="B996" s="182"/>
      <c r="C996" s="182"/>
      <c r="D996" s="182"/>
      <c r="E996" s="182"/>
      <c r="F996" s="182"/>
      <c r="G996" s="182"/>
      <c r="H996" s="182"/>
      <c r="I996" s="182"/>
      <c r="J996" s="182"/>
      <c r="K996" s="182"/>
    </row>
    <row r="997" spans="1:11" x14ac:dyDescent="0.25">
      <c r="A997" s="182"/>
      <c r="B997" s="182"/>
      <c r="C997" s="182"/>
      <c r="D997" s="182"/>
      <c r="E997" s="182"/>
      <c r="F997" s="182"/>
      <c r="G997" s="182"/>
      <c r="H997" s="182"/>
      <c r="I997" s="182"/>
      <c r="J997" s="182"/>
      <c r="K997" s="182"/>
    </row>
    <row r="998" spans="1:11" x14ac:dyDescent="0.25">
      <c r="A998" s="182"/>
      <c r="B998" s="182"/>
      <c r="C998" s="182"/>
      <c r="D998" s="182"/>
      <c r="E998" s="182"/>
      <c r="F998" s="182"/>
      <c r="G998" s="182"/>
      <c r="H998" s="182"/>
      <c r="I998" s="182"/>
      <c r="J998" s="182"/>
      <c r="K998" s="182"/>
    </row>
    <row r="999" spans="1:11" x14ac:dyDescent="0.25">
      <c r="A999" s="182"/>
      <c r="B999" s="182"/>
      <c r="C999" s="182"/>
      <c r="D999" s="182"/>
      <c r="E999" s="182"/>
      <c r="F999" s="182"/>
      <c r="G999" s="182"/>
      <c r="H999" s="182"/>
      <c r="I999" s="182"/>
      <c r="J999" s="182"/>
      <c r="K999" s="182"/>
    </row>
    <row r="1000" spans="1:11" x14ac:dyDescent="0.25">
      <c r="A1000" s="182"/>
      <c r="B1000" s="182"/>
      <c r="C1000" s="182"/>
      <c r="D1000" s="182"/>
      <c r="E1000" s="182"/>
      <c r="F1000" s="182"/>
      <c r="G1000" s="182"/>
      <c r="H1000" s="182"/>
      <c r="I1000" s="182"/>
      <c r="J1000" s="182"/>
      <c r="K1000" s="182"/>
    </row>
    <row r="1001" spans="1:11" x14ac:dyDescent="0.25">
      <c r="A1001" s="182"/>
      <c r="B1001" s="182"/>
      <c r="C1001" s="182"/>
      <c r="D1001" s="182"/>
      <c r="E1001" s="182"/>
      <c r="F1001" s="182"/>
      <c r="G1001" s="182"/>
      <c r="H1001" s="182"/>
      <c r="I1001" s="182"/>
      <c r="J1001" s="182"/>
      <c r="K1001" s="182"/>
    </row>
    <row r="1002" spans="1:11" x14ac:dyDescent="0.25">
      <c r="A1002" s="182"/>
      <c r="B1002" s="182"/>
      <c r="C1002" s="182"/>
      <c r="D1002" s="182"/>
      <c r="E1002" s="182"/>
      <c r="F1002" s="182"/>
      <c r="G1002" s="182"/>
      <c r="H1002" s="182"/>
      <c r="I1002" s="182"/>
      <c r="J1002" s="182"/>
      <c r="K1002" s="182"/>
    </row>
    <row r="1003" spans="1:11" x14ac:dyDescent="0.25">
      <c r="A1003" s="182"/>
      <c r="B1003" s="182"/>
      <c r="C1003" s="182"/>
      <c r="D1003" s="182"/>
      <c r="E1003" s="182"/>
      <c r="F1003" s="182"/>
      <c r="G1003" s="182"/>
      <c r="H1003" s="182"/>
      <c r="I1003" s="182"/>
      <c r="J1003" s="182"/>
      <c r="K1003" s="182"/>
    </row>
    <row r="1004" spans="1:11" x14ac:dyDescent="0.25">
      <c r="A1004" s="182"/>
      <c r="B1004" s="182"/>
      <c r="C1004" s="182"/>
      <c r="D1004" s="182"/>
      <c r="E1004" s="182"/>
      <c r="F1004" s="182"/>
      <c r="G1004" s="182"/>
      <c r="H1004" s="182"/>
      <c r="I1004" s="182"/>
      <c r="J1004" s="182"/>
      <c r="K1004" s="182"/>
    </row>
  </sheetData>
  <sheetProtection algorithmName="SHA-512" hashValue="6OFPzDexxvt0aTWBbKqyWrFcdZkoX8cX7BvKbmz0t1JVQWm/tqmo/9YhRyAexog0cWqPsfCwLf37OFZD2DTj2w==" saltValue="dlC3c/eyvYNaKqo1k9d3rg==" spinCount="100000" sheet="1" objects="1" scenarios="1"/>
  <pageMargins left="0.75" right="0.75" top="1" bottom="1" header="0.5" footer="0.5"/>
  <pageSetup paperSize="9" orientation="portrait" horizontalDpi="4294967294" verticalDpi="300"/>
  <headerFooter alignWithMargins="0"/>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05">
    <tabColor indexed="44"/>
  </sheetPr>
  <dimension ref="B1:CI84"/>
  <sheetViews>
    <sheetView showGridLines="0" topLeftCell="A79" workbookViewId="0">
      <selection activeCell="F5" sqref="F5"/>
    </sheetView>
  </sheetViews>
  <sheetFormatPr defaultColWidth="9.21875" defaultRowHeight="13.2" x14ac:dyDescent="0.25"/>
  <cols>
    <col min="1" max="1" width="30.77734375" style="2" customWidth="1"/>
    <col min="2" max="2" width="18" style="2" customWidth="1"/>
    <col min="3" max="3" width="7.21875" style="3" customWidth="1"/>
    <col min="4" max="4" width="5.21875" style="2" customWidth="1"/>
    <col min="5" max="5" width="9.77734375" style="2" customWidth="1"/>
    <col min="6" max="6" width="9.21875" style="2" customWidth="1"/>
    <col min="7" max="7" width="27.77734375" customWidth="1"/>
    <col min="8" max="8" width="11.77734375" customWidth="1"/>
    <col min="9" max="9" width="3.21875" customWidth="1"/>
    <col min="10" max="10" width="9.77734375" style="2" customWidth="1"/>
    <col min="11" max="11" width="4.21875" style="2" customWidth="1"/>
    <col min="12" max="18" width="9.77734375" style="2" customWidth="1"/>
    <col min="19" max="16384" width="9.21875" style="2"/>
  </cols>
  <sheetData>
    <row r="1" spans="2:87" ht="72.75" customHeight="1" x14ac:dyDescent="0.25"/>
    <row r="2" spans="2:87" ht="6.75" customHeight="1" x14ac:dyDescent="0.25"/>
    <row r="3" spans="2:87" ht="13.8" thickBot="1" x14ac:dyDescent="0.3">
      <c r="B3" s="136" t="s">
        <v>276</v>
      </c>
      <c r="C3" s="137"/>
      <c r="D3" s="136" t="s">
        <v>278</v>
      </c>
      <c r="E3"/>
      <c r="G3" s="2"/>
      <c r="H3" s="2"/>
      <c r="I3" s="2"/>
    </row>
    <row r="4" spans="2:87" ht="13.8" thickBot="1" x14ac:dyDescent="0.3">
      <c r="B4" s="138" t="s">
        <v>277</v>
      </c>
      <c r="C4" s="137"/>
      <c r="D4" s="147" t="s">
        <v>64</v>
      </c>
      <c r="E4" s="148" t="s">
        <v>359</v>
      </c>
      <c r="F4" s="149" t="s">
        <v>360</v>
      </c>
    </row>
    <row r="5" spans="2:87" x14ac:dyDescent="0.25">
      <c r="C5"/>
      <c r="D5" s="139">
        <v>0</v>
      </c>
      <c r="E5" s="135" t="s">
        <v>279</v>
      </c>
      <c r="F5" s="140">
        <v>1.8705533897888505E-9</v>
      </c>
      <c r="G5" s="134"/>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row>
    <row r="6" spans="2:87" ht="12.75" customHeight="1" x14ac:dyDescent="0.25">
      <c r="C6"/>
      <c r="D6" s="141">
        <v>1</v>
      </c>
      <c r="E6" s="142" t="s">
        <v>280</v>
      </c>
      <c r="F6" s="143">
        <v>-2.1670299845251724E-6</v>
      </c>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row>
    <row r="7" spans="2:87" x14ac:dyDescent="0.25">
      <c r="C7"/>
      <c r="D7" s="141">
        <v>2</v>
      </c>
      <c r="E7" s="142" t="s">
        <v>281</v>
      </c>
      <c r="F7" s="143">
        <v>6.246362855169196E-4</v>
      </c>
    </row>
    <row r="8" spans="2:87" x14ac:dyDescent="0.25">
      <c r="C8"/>
      <c r="D8" s="141">
        <v>3</v>
      </c>
      <c r="E8" s="142" t="s">
        <v>282</v>
      </c>
      <c r="F8" s="143">
        <v>-3.5848524507147705E-3</v>
      </c>
    </row>
    <row r="9" spans="2:87" x14ac:dyDescent="0.25">
      <c r="C9"/>
      <c r="D9" s="141">
        <v>4</v>
      </c>
      <c r="E9" s="142" t="s">
        <v>283</v>
      </c>
      <c r="F9" s="143">
        <v>-2.0236296658104705E-8</v>
      </c>
    </row>
    <row r="10" spans="2:87" x14ac:dyDescent="0.25">
      <c r="C10"/>
      <c r="D10" s="141">
        <v>5</v>
      </c>
      <c r="E10" s="142" t="s">
        <v>284</v>
      </c>
      <c r="F10" s="143">
        <v>2.4885831229026741E-5</v>
      </c>
    </row>
    <row r="11" spans="2:87" x14ac:dyDescent="0.25">
      <c r="C11"/>
      <c r="D11" s="141">
        <v>6</v>
      </c>
      <c r="E11" s="142" t="s">
        <v>285</v>
      </c>
      <c r="F11" s="143">
        <v>-7.5997493912626501E-3</v>
      </c>
    </row>
    <row r="12" spans="2:87" x14ac:dyDescent="0.25">
      <c r="C12"/>
      <c r="D12" s="141">
        <v>7</v>
      </c>
      <c r="E12" s="142" t="s">
        <v>286</v>
      </c>
      <c r="F12" s="143">
        <v>3.93642350016708E-2</v>
      </c>
    </row>
    <row r="13" spans="2:87" x14ac:dyDescent="0.25">
      <c r="C13"/>
      <c r="D13" s="141">
        <v>8</v>
      </c>
      <c r="E13" s="142" t="s">
        <v>287</v>
      </c>
      <c r="F13" s="143">
        <v>5.5821235743783277E-8</v>
      </c>
    </row>
    <row r="14" spans="2:87" ht="12.75" customHeight="1" x14ac:dyDescent="0.25">
      <c r="C14"/>
      <c r="D14" s="141">
        <v>9</v>
      </c>
      <c r="E14" s="142" t="s">
        <v>288</v>
      </c>
      <c r="F14" s="143">
        <v>-6.9926413072972591E-5</v>
      </c>
    </row>
    <row r="15" spans="2:87" x14ac:dyDescent="0.25">
      <c r="C15"/>
      <c r="D15" s="141">
        <v>10</v>
      </c>
      <c r="E15" s="142" t="s">
        <v>289</v>
      </c>
      <c r="F15" s="143">
        <v>2.3185948608520437E-2</v>
      </c>
    </row>
    <row r="16" spans="2:87" x14ac:dyDescent="0.25">
      <c r="C16"/>
      <c r="D16" s="141">
        <v>11</v>
      </c>
      <c r="E16" s="142" t="s">
        <v>290</v>
      </c>
      <c r="F16" s="143">
        <v>0.92276807545103889</v>
      </c>
    </row>
    <row r="17" spans="3:6" x14ac:dyDescent="0.25">
      <c r="C17"/>
      <c r="D17" s="141">
        <v>12</v>
      </c>
      <c r="E17" s="142" t="s">
        <v>291</v>
      </c>
      <c r="F17" s="143">
        <v>-3.512524532365354E-8</v>
      </c>
    </row>
    <row r="18" spans="3:6" x14ac:dyDescent="0.25">
      <c r="C18"/>
      <c r="D18" s="141">
        <v>13</v>
      </c>
      <c r="E18" s="142" t="s">
        <v>292</v>
      </c>
      <c r="F18" s="143">
        <v>3.8378587644604809E-5</v>
      </c>
    </row>
    <row r="19" spans="3:6" x14ac:dyDescent="0.25">
      <c r="C19"/>
      <c r="D19" s="141">
        <v>14</v>
      </c>
      <c r="E19" s="142" t="s">
        <v>293</v>
      </c>
      <c r="F19" s="143">
        <v>-1.1334634474440606E-2</v>
      </c>
    </row>
    <row r="20" spans="3:6" x14ac:dyDescent="0.25">
      <c r="C20"/>
      <c r="D20" s="141">
        <v>15</v>
      </c>
      <c r="E20" s="142" t="s">
        <v>294</v>
      </c>
      <c r="F20" s="143">
        <v>-1.581435186819663E-2</v>
      </c>
    </row>
    <row r="21" spans="3:6" x14ac:dyDescent="0.25">
      <c r="C21"/>
      <c r="D21" s="141">
        <v>16</v>
      </c>
      <c r="E21" s="142" t="s">
        <v>295</v>
      </c>
      <c r="F21" s="143">
        <v>-5.6086637669013209E-8</v>
      </c>
    </row>
    <row r="22" spans="3:6" ht="12.75" customHeight="1" x14ac:dyDescent="0.25">
      <c r="C22"/>
      <c r="D22" s="141">
        <v>17</v>
      </c>
      <c r="E22" s="142" t="s">
        <v>296</v>
      </c>
      <c r="F22" s="143">
        <v>6.4368808950994777E-5</v>
      </c>
    </row>
    <row r="23" spans="3:6" x14ac:dyDescent="0.25">
      <c r="C23"/>
      <c r="D23" s="141">
        <v>18</v>
      </c>
      <c r="E23" s="142" t="s">
        <v>297</v>
      </c>
      <c r="F23" s="143">
        <v>-1.839644306346681E-2</v>
      </c>
    </row>
    <row r="24" spans="3:6" x14ac:dyDescent="0.25">
      <c r="C24"/>
      <c r="D24" s="141">
        <v>19</v>
      </c>
      <c r="E24" s="142" t="s">
        <v>298</v>
      </c>
      <c r="F24" s="143">
        <v>0.10887683732125242</v>
      </c>
    </row>
    <row r="25" spans="3:6" x14ac:dyDescent="0.25">
      <c r="C25"/>
      <c r="D25" s="141">
        <v>20</v>
      </c>
      <c r="E25" s="142" t="s">
        <v>299</v>
      </c>
      <c r="F25" s="143">
        <v>6.1057479380265865E-7</v>
      </c>
    </row>
    <row r="26" spans="3:6" x14ac:dyDescent="0.25">
      <c r="C26"/>
      <c r="D26" s="141">
        <v>21</v>
      </c>
      <c r="E26" s="142" t="s">
        <v>300</v>
      </c>
      <c r="F26" s="143">
        <v>-7.4206455870701464E-4</v>
      </c>
    </row>
    <row r="27" spans="3:6" x14ac:dyDescent="0.25">
      <c r="C27"/>
      <c r="D27" s="141">
        <v>22</v>
      </c>
      <c r="E27" s="142" t="s">
        <v>301</v>
      </c>
      <c r="F27" s="143">
        <v>0.22439469239327509</v>
      </c>
    </row>
    <row r="28" spans="3:6" x14ac:dyDescent="0.25">
      <c r="C28"/>
      <c r="D28" s="141">
        <v>23</v>
      </c>
      <c r="E28" s="142" t="s">
        <v>302</v>
      </c>
      <c r="F28" s="143">
        <v>-1.2393136301943448</v>
      </c>
    </row>
    <row r="29" spans="3:6" x14ac:dyDescent="0.25">
      <c r="C29"/>
      <c r="D29" s="141">
        <v>24</v>
      </c>
      <c r="E29" s="142" t="s">
        <v>303</v>
      </c>
      <c r="F29" s="143">
        <v>-1.6856807764497382E-6</v>
      </c>
    </row>
    <row r="30" spans="3:6" ht="12.75" customHeight="1" x14ac:dyDescent="0.25">
      <c r="C30"/>
      <c r="D30" s="141">
        <v>25</v>
      </c>
      <c r="E30" s="142" t="s">
        <v>304</v>
      </c>
      <c r="F30" s="143">
        <v>2.0832516615856937E-3</v>
      </c>
    </row>
    <row r="31" spans="3:6" x14ac:dyDescent="0.25">
      <c r="C31"/>
      <c r="D31" s="141">
        <v>26</v>
      </c>
      <c r="E31" s="142" t="s">
        <v>305</v>
      </c>
      <c r="F31" s="143">
        <v>-0.68222597609000668</v>
      </c>
    </row>
    <row r="32" spans="3:6" x14ac:dyDescent="0.25">
      <c r="C32"/>
      <c r="D32" s="141">
        <v>27</v>
      </c>
      <c r="E32" s="142" t="s">
        <v>306</v>
      </c>
      <c r="F32" s="143">
        <v>-26.832544489159755</v>
      </c>
    </row>
    <row r="33" spans="3:6" x14ac:dyDescent="0.25">
      <c r="C33"/>
      <c r="D33" s="141">
        <v>28</v>
      </c>
      <c r="E33" s="142" t="s">
        <v>307</v>
      </c>
      <c r="F33" s="143">
        <v>1.0542325674465544E-6</v>
      </c>
    </row>
    <row r="34" spans="3:6" x14ac:dyDescent="0.25">
      <c r="C34"/>
      <c r="D34" s="141">
        <v>29</v>
      </c>
      <c r="E34" s="142" t="s">
        <v>308</v>
      </c>
      <c r="F34" s="143">
        <v>-1.1435439176990046E-3</v>
      </c>
    </row>
    <row r="35" spans="3:6" x14ac:dyDescent="0.25">
      <c r="C35"/>
      <c r="D35" s="141">
        <v>30</v>
      </c>
      <c r="E35" s="142" t="s">
        <v>309</v>
      </c>
      <c r="F35" s="143">
        <v>0.33491055670033959</v>
      </c>
    </row>
    <row r="36" spans="3:6" x14ac:dyDescent="0.25">
      <c r="C36"/>
      <c r="D36" s="141">
        <v>31</v>
      </c>
      <c r="E36" s="142" t="s">
        <v>310</v>
      </c>
      <c r="F36" s="143">
        <v>0.37032689903919724</v>
      </c>
    </row>
    <row r="37" spans="3:6" x14ac:dyDescent="0.25">
      <c r="C37"/>
      <c r="D37" s="141">
        <v>32</v>
      </c>
      <c r="E37" s="142" t="s">
        <v>311</v>
      </c>
      <c r="F37" s="143">
        <v>6.2862620986715273E-7</v>
      </c>
    </row>
    <row r="38" spans="3:6" ht="12.75" customHeight="1" x14ac:dyDescent="0.25">
      <c r="C38"/>
      <c r="D38" s="141">
        <v>33</v>
      </c>
      <c r="E38" s="142" t="s">
        <v>312</v>
      </c>
      <c r="F38" s="143">
        <v>-7.1403019825282815E-4</v>
      </c>
    </row>
    <row r="39" spans="3:6" x14ac:dyDescent="0.25">
      <c r="C39"/>
      <c r="D39" s="141">
        <v>34</v>
      </c>
      <c r="E39" s="142" t="s">
        <v>313</v>
      </c>
      <c r="F39" s="143">
        <v>0.20216831072176158</v>
      </c>
    </row>
    <row r="40" spans="3:6" x14ac:dyDescent="0.25">
      <c r="C40"/>
      <c r="D40" s="141">
        <v>35</v>
      </c>
      <c r="E40" s="142" t="s">
        <v>314</v>
      </c>
      <c r="F40" s="143">
        <v>-1.2311767181331161</v>
      </c>
    </row>
    <row r="41" spans="3:6" x14ac:dyDescent="0.25">
      <c r="C41"/>
      <c r="D41" s="141">
        <v>36</v>
      </c>
      <c r="E41" s="142" t="s">
        <v>315</v>
      </c>
      <c r="F41" s="143">
        <v>-6.8941539472304716E-6</v>
      </c>
    </row>
    <row r="42" spans="3:6" x14ac:dyDescent="0.25">
      <c r="C42"/>
      <c r="D42" s="141">
        <v>37</v>
      </c>
      <c r="E42" s="142" t="s">
        <v>316</v>
      </c>
      <c r="F42" s="143">
        <v>8.2685081808241759E-3</v>
      </c>
    </row>
    <row r="43" spans="3:6" x14ac:dyDescent="0.25">
      <c r="C43"/>
      <c r="D43" s="141">
        <v>38</v>
      </c>
      <c r="E43" s="142" t="s">
        <v>317</v>
      </c>
      <c r="F43" s="143">
        <v>-2.4729298080710667</v>
      </c>
    </row>
    <row r="44" spans="3:6" x14ac:dyDescent="0.25">
      <c r="C44"/>
      <c r="D44" s="141">
        <v>39</v>
      </c>
      <c r="E44" s="142" t="s">
        <v>318</v>
      </c>
      <c r="F44" s="143">
        <v>14.487558698613299</v>
      </c>
    </row>
    <row r="45" spans="3:6" x14ac:dyDescent="0.25">
      <c r="C45"/>
      <c r="D45" s="141">
        <v>40</v>
      </c>
      <c r="E45" s="142" t="s">
        <v>319</v>
      </c>
      <c r="F45" s="143">
        <v>1.9043052507184954E-5</v>
      </c>
    </row>
    <row r="46" spans="3:6" ht="12.75" customHeight="1" x14ac:dyDescent="0.25">
      <c r="C46"/>
      <c r="D46" s="141">
        <v>41</v>
      </c>
      <c r="E46" s="142" t="s">
        <v>320</v>
      </c>
      <c r="F46" s="143">
        <v>-2.3184060834507365E-2</v>
      </c>
    </row>
    <row r="47" spans="3:6" x14ac:dyDescent="0.25">
      <c r="C47"/>
      <c r="D47" s="141">
        <v>42</v>
      </c>
      <c r="E47" s="142" t="s">
        <v>321</v>
      </c>
      <c r="F47" s="143">
        <v>7.488330745548887</v>
      </c>
    </row>
    <row r="48" spans="3:6" x14ac:dyDescent="0.25">
      <c r="C48"/>
      <c r="D48" s="141">
        <v>43</v>
      </c>
      <c r="E48" s="142" t="s">
        <v>322</v>
      </c>
      <c r="F48" s="143">
        <v>289.31558722942583</v>
      </c>
    </row>
    <row r="49" spans="3:6" x14ac:dyDescent="0.25">
      <c r="C49"/>
      <c r="D49" s="141">
        <v>44</v>
      </c>
      <c r="E49" s="142" t="s">
        <v>323</v>
      </c>
      <c r="F49" s="143">
        <v>-1.1816800850150017E-5</v>
      </c>
    </row>
    <row r="50" spans="3:6" x14ac:dyDescent="0.25">
      <c r="C50"/>
      <c r="D50" s="141">
        <v>45</v>
      </c>
      <c r="E50" s="142" t="s">
        <v>324</v>
      </c>
      <c r="F50" s="143">
        <v>1.2715635394739891E-2</v>
      </c>
    </row>
    <row r="51" spans="3:6" x14ac:dyDescent="0.25">
      <c r="C51"/>
      <c r="D51" s="141">
        <v>46</v>
      </c>
      <c r="E51" s="142" t="s">
        <v>325</v>
      </c>
      <c r="F51" s="143">
        <v>-3.6900521447691785</v>
      </c>
    </row>
    <row r="52" spans="3:6" x14ac:dyDescent="0.25">
      <c r="C52"/>
      <c r="D52" s="141">
        <v>47</v>
      </c>
      <c r="E52" s="142" t="s">
        <v>326</v>
      </c>
      <c r="F52" s="143">
        <v>-2.7043421929456741</v>
      </c>
    </row>
    <row r="53" spans="3:6" x14ac:dyDescent="0.25">
      <c r="C53"/>
      <c r="D53" s="141">
        <v>48</v>
      </c>
      <c r="E53" s="142" t="s">
        <v>327</v>
      </c>
      <c r="F53" s="143">
        <v>-3.1200685985831714E-6</v>
      </c>
    </row>
    <row r="54" spans="3:6" ht="12.75" customHeight="1" x14ac:dyDescent="0.25">
      <c r="C54"/>
      <c r="D54" s="141">
        <v>49</v>
      </c>
      <c r="E54" s="142" t="s">
        <v>328</v>
      </c>
      <c r="F54" s="143">
        <v>3.5048742427281321E-3</v>
      </c>
    </row>
    <row r="55" spans="3:6" x14ac:dyDescent="0.25">
      <c r="C55"/>
      <c r="D55" s="141">
        <v>50</v>
      </c>
      <c r="E55" s="142" t="s">
        <v>329</v>
      </c>
      <c r="F55" s="143">
        <v>-0.98244835651835927</v>
      </c>
    </row>
    <row r="56" spans="3:6" x14ac:dyDescent="0.25">
      <c r="C56"/>
      <c r="D56" s="141">
        <v>51</v>
      </c>
      <c r="E56" s="142" t="s">
        <v>330</v>
      </c>
      <c r="F56" s="143">
        <v>6.1386811092104843</v>
      </c>
    </row>
    <row r="57" spans="3:6" x14ac:dyDescent="0.25">
      <c r="C57"/>
      <c r="D57" s="141">
        <v>52</v>
      </c>
      <c r="E57" s="142" t="s">
        <v>331</v>
      </c>
      <c r="F57" s="143">
        <v>3.4507676420165201E-5</v>
      </c>
    </row>
    <row r="58" spans="3:6" x14ac:dyDescent="0.25">
      <c r="D58" s="141">
        <v>53</v>
      </c>
      <c r="E58" s="142" t="s">
        <v>332</v>
      </c>
      <c r="F58" s="143">
        <v>-4.0793663580070735E-2</v>
      </c>
    </row>
    <row r="59" spans="3:6" x14ac:dyDescent="0.25">
      <c r="D59" s="141">
        <v>54</v>
      </c>
      <c r="E59" s="142" t="s">
        <v>333</v>
      </c>
      <c r="F59" s="143">
        <v>12.054546827404026</v>
      </c>
    </row>
    <row r="60" spans="3:6" x14ac:dyDescent="0.25">
      <c r="D60" s="141">
        <v>55</v>
      </c>
      <c r="E60" s="142" t="s">
        <v>334</v>
      </c>
      <c r="F60" s="143">
        <v>-74.490072048570994</v>
      </c>
    </row>
    <row r="61" spans="3:6" x14ac:dyDescent="0.25">
      <c r="D61" s="141">
        <v>56</v>
      </c>
      <c r="E61" s="142" t="s">
        <v>335</v>
      </c>
      <c r="F61" s="143">
        <v>-9.5360026483990316E-5</v>
      </c>
    </row>
    <row r="62" spans="3:6" x14ac:dyDescent="0.25">
      <c r="D62" s="141">
        <v>57</v>
      </c>
      <c r="E62" s="142" t="s">
        <v>336</v>
      </c>
      <c r="F62" s="143">
        <v>0.11422491120149283</v>
      </c>
    </row>
    <row r="63" spans="3:6" x14ac:dyDescent="0.25">
      <c r="D63" s="141">
        <v>58</v>
      </c>
      <c r="E63" s="142" t="s">
        <v>337</v>
      </c>
      <c r="F63" s="143">
        <v>-36.342550012444129</v>
      </c>
    </row>
    <row r="64" spans="3:6" x14ac:dyDescent="0.25">
      <c r="D64" s="141">
        <v>59</v>
      </c>
      <c r="E64" s="142" t="s">
        <v>338</v>
      </c>
      <c r="F64" s="143">
        <v>-1370.1194545353214</v>
      </c>
    </row>
    <row r="65" spans="4:6" x14ac:dyDescent="0.25">
      <c r="D65" s="141">
        <v>60</v>
      </c>
      <c r="E65" s="142" t="s">
        <v>339</v>
      </c>
      <c r="F65" s="143">
        <v>5.8617373592654769E-5</v>
      </c>
    </row>
    <row r="66" spans="4:6" x14ac:dyDescent="0.25">
      <c r="D66" s="141">
        <v>61</v>
      </c>
      <c r="E66" s="142" t="s">
        <v>340</v>
      </c>
      <c r="F66" s="143">
        <v>-6.2531480121907471E-2</v>
      </c>
    </row>
    <row r="67" spans="4:6" x14ac:dyDescent="0.25">
      <c r="D67" s="141">
        <v>62</v>
      </c>
      <c r="E67" s="142" t="s">
        <v>341</v>
      </c>
      <c r="F67" s="143">
        <v>17.968060827992097</v>
      </c>
    </row>
    <row r="68" spans="4:6" x14ac:dyDescent="0.25">
      <c r="D68" s="141">
        <v>63</v>
      </c>
      <c r="E68" s="142" t="s">
        <v>342</v>
      </c>
      <c r="F68" s="143">
        <v>4.9447991758460148</v>
      </c>
    </row>
    <row r="69" spans="4:6" x14ac:dyDescent="0.25">
      <c r="D69" s="141">
        <v>64</v>
      </c>
      <c r="E69" s="142" t="s">
        <v>343</v>
      </c>
      <c r="F69" s="143">
        <v>5.7796391279338977E-6</v>
      </c>
    </row>
    <row r="70" spans="4:6" x14ac:dyDescent="0.25">
      <c r="D70" s="141">
        <v>65</v>
      </c>
      <c r="E70" s="142" t="s">
        <v>344</v>
      </c>
      <c r="F70" s="143">
        <v>-6.418885758248582E-3</v>
      </c>
    </row>
    <row r="71" spans="4:6" x14ac:dyDescent="0.25">
      <c r="D71" s="141">
        <v>66</v>
      </c>
      <c r="E71" s="142" t="s">
        <v>345</v>
      </c>
      <c r="F71" s="143">
        <v>1.7806751718670286</v>
      </c>
    </row>
    <row r="72" spans="4:6" x14ac:dyDescent="0.25">
      <c r="D72" s="141">
        <v>67</v>
      </c>
      <c r="E72" s="142" t="s">
        <v>346</v>
      </c>
      <c r="F72" s="143">
        <v>-11.381641883161159</v>
      </c>
    </row>
    <row r="73" spans="4:6" x14ac:dyDescent="0.25">
      <c r="D73" s="141">
        <v>68</v>
      </c>
      <c r="E73" s="142" t="s">
        <v>347</v>
      </c>
      <c r="F73" s="143">
        <v>-6.4508480401566007E-5</v>
      </c>
    </row>
    <row r="74" spans="4:6" x14ac:dyDescent="0.25">
      <c r="D74" s="141">
        <v>69</v>
      </c>
      <c r="E74" s="142" t="s">
        <v>348</v>
      </c>
      <c r="F74" s="143">
        <v>7.5126335224848198E-2</v>
      </c>
    </row>
    <row r="75" spans="4:6" x14ac:dyDescent="0.25">
      <c r="D75" s="141">
        <v>70</v>
      </c>
      <c r="E75" s="142" t="s">
        <v>349</v>
      </c>
      <c r="F75" s="143">
        <v>-21.921735277765681</v>
      </c>
    </row>
    <row r="76" spans="4:6" x14ac:dyDescent="0.25">
      <c r="D76" s="141">
        <v>71</v>
      </c>
      <c r="E76" s="142" t="s">
        <v>350</v>
      </c>
      <c r="F76" s="143">
        <v>142.12642956842137</v>
      </c>
    </row>
    <row r="77" spans="4:6" x14ac:dyDescent="0.25">
      <c r="D77" s="141">
        <v>72</v>
      </c>
      <c r="E77" s="142" t="s">
        <v>351</v>
      </c>
      <c r="F77" s="143">
        <v>1.7832125365491828E-4</v>
      </c>
    </row>
    <row r="78" spans="4:6" x14ac:dyDescent="0.25">
      <c r="D78" s="141">
        <v>73</v>
      </c>
      <c r="E78" s="142" t="s">
        <v>352</v>
      </c>
      <c r="F78" s="143">
        <v>-0.21004638019666283</v>
      </c>
    </row>
    <row r="79" spans="4:6" x14ac:dyDescent="0.25">
      <c r="D79" s="141">
        <v>74</v>
      </c>
      <c r="E79" s="142" t="s">
        <v>353</v>
      </c>
      <c r="F79" s="143">
        <v>65.783854319233413</v>
      </c>
    </row>
    <row r="80" spans="4:6" x14ac:dyDescent="0.25">
      <c r="D80" s="141">
        <v>75</v>
      </c>
      <c r="E80" s="142" t="s">
        <v>354</v>
      </c>
      <c r="F80" s="143">
        <v>2406.1463699723863</v>
      </c>
    </row>
    <row r="81" spans="4:6" x14ac:dyDescent="0.25">
      <c r="D81" s="141">
        <v>76</v>
      </c>
      <c r="E81" s="142" t="s">
        <v>355</v>
      </c>
      <c r="F81" s="143">
        <v>-1.0847710593685549E-4</v>
      </c>
    </row>
    <row r="82" spans="4:6" x14ac:dyDescent="0.25">
      <c r="D82" s="141">
        <v>77</v>
      </c>
      <c r="E82" s="142" t="s">
        <v>356</v>
      </c>
      <c r="F82" s="143">
        <v>0.11468389969367465</v>
      </c>
    </row>
    <row r="83" spans="4:6" x14ac:dyDescent="0.25">
      <c r="D83" s="141">
        <v>78</v>
      </c>
      <c r="E83" s="142" t="s">
        <v>357</v>
      </c>
      <c r="F83" s="143">
        <v>-32.616949460051558</v>
      </c>
    </row>
    <row r="84" spans="4:6" ht="13.8" thickBot="1" x14ac:dyDescent="0.3">
      <c r="D84" s="144">
        <v>79</v>
      </c>
      <c r="E84" s="145" t="s">
        <v>358</v>
      </c>
      <c r="F84" s="146">
        <v>8.7924037677694287</v>
      </c>
    </row>
  </sheetData>
  <sheetProtection algorithmName="SHA-512" hashValue="f+4Rl4oo00/X3DTjrFQBqUD5xZnjrsjDYuILSIEy8pbExAOHIK8mCm72tJ5r5dt7uPOSOyylHjPJEd7d4m+rgQ==" saltValue="zxkWX6STzq4mgfNUy1pPXw==" spinCount="100000" sheet="1" objects="1" scenarios="1"/>
  <phoneticPr fontId="3" type="noConversion"/>
  <pageMargins left="0.75" right="0.75" top="1" bottom="1" header="0.5" footer="0.5"/>
  <pageSetup paperSize="9" orientation="portrait" horizontalDpi="4294967293" verticalDpi="300"/>
  <headerFooter alignWithMargins="0"/>
  <drawing r:id="rId1"/>
  <legacyDrawing r:id="rId2"/>
  <controls>
    <mc:AlternateContent xmlns:mc="http://schemas.openxmlformats.org/markup-compatibility/2006">
      <mc:Choice Requires="x14">
        <control shapeId="14347" r:id="rId3" name="cmdIntroduction">
          <controlPr defaultSize="0" autoLine="0" r:id="rId4">
            <anchor moveWithCells="1">
              <from>
                <xdr:col>0</xdr:col>
                <xdr:colOff>175260</xdr:colOff>
                <xdr:row>2</xdr:row>
                <xdr:rowOff>0</xdr:rowOff>
              </from>
              <to>
                <xdr:col>0</xdr:col>
                <xdr:colOff>1828800</xdr:colOff>
                <xdr:row>4</xdr:row>
                <xdr:rowOff>99060</xdr:rowOff>
              </to>
            </anchor>
          </controlPr>
        </control>
      </mc:Choice>
      <mc:Fallback>
        <control shapeId="14347" r:id="rId3" name="cmdIntroduction"/>
      </mc:Fallback>
    </mc:AlternateContent>
  </control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06">
    <tabColor indexed="44"/>
  </sheetPr>
  <dimension ref="B1:P50"/>
  <sheetViews>
    <sheetView showGridLines="0" showRowColHeaders="0" workbookViewId="0">
      <selection activeCell="F19" sqref="F19"/>
    </sheetView>
  </sheetViews>
  <sheetFormatPr defaultColWidth="9.21875" defaultRowHeight="13.2" x14ac:dyDescent="0.25"/>
  <cols>
    <col min="1" max="1" width="31.77734375" style="2" customWidth="1"/>
    <col min="2" max="2" width="2.77734375" style="2" customWidth="1"/>
    <col min="3" max="3" width="4.21875" style="3" customWidth="1"/>
    <col min="4" max="4" width="11.77734375" style="3" customWidth="1"/>
    <col min="5" max="7" width="13.77734375" style="2" customWidth="1"/>
    <col min="8" max="10" width="8.77734375" customWidth="1"/>
    <col min="11" max="16384" width="9.21875" style="2"/>
  </cols>
  <sheetData>
    <row r="1" spans="2:16" ht="78.75" customHeight="1" x14ac:dyDescent="0.25"/>
    <row r="2" spans="2:16" ht="3" customHeight="1" x14ac:dyDescent="0.25"/>
    <row r="3" spans="2:16" x14ac:dyDescent="0.25">
      <c r="B3" s="111" t="s">
        <v>217</v>
      </c>
      <c r="C3" s="108"/>
      <c r="D3" s="108"/>
      <c r="E3" s="109"/>
      <c r="F3" s="109"/>
      <c r="G3" s="109"/>
      <c r="H3" s="109"/>
      <c r="I3" s="109"/>
      <c r="J3" s="109"/>
      <c r="K3" s="109"/>
      <c r="L3" s="109"/>
      <c r="M3" s="109"/>
      <c r="N3" s="109"/>
      <c r="O3" s="109"/>
      <c r="P3" s="109"/>
    </row>
    <row r="4" spans="2:16" ht="15.6" x14ac:dyDescent="0.3">
      <c r="B4" s="110" t="s">
        <v>230</v>
      </c>
      <c r="C4" s="108"/>
      <c r="D4" s="108"/>
      <c r="E4" s="109"/>
      <c r="F4" s="109"/>
      <c r="G4" s="109"/>
      <c r="H4" s="109"/>
      <c r="I4" s="109"/>
      <c r="J4" s="109"/>
      <c r="K4" s="109"/>
      <c r="L4" s="109"/>
      <c r="M4" s="109"/>
      <c r="N4" s="109"/>
      <c r="O4" s="109"/>
      <c r="P4" s="109"/>
    </row>
    <row r="5" spans="2:16" ht="15.6" x14ac:dyDescent="0.3">
      <c r="B5" s="105"/>
      <c r="C5"/>
      <c r="D5"/>
      <c r="H5" s="2"/>
      <c r="I5" s="2"/>
      <c r="J5" s="2"/>
    </row>
    <row r="6" spans="2:16" ht="13.8" x14ac:dyDescent="0.3">
      <c r="B6" s="106"/>
      <c r="C6"/>
      <c r="D6"/>
      <c r="E6"/>
      <c r="F6"/>
      <c r="G6"/>
      <c r="K6"/>
    </row>
    <row r="7" spans="2:16" ht="12" customHeight="1" x14ac:dyDescent="0.25">
      <c r="B7" s="112" t="s">
        <v>218</v>
      </c>
      <c r="C7" s="113"/>
      <c r="D7" s="114">
        <v>4.8760000000000001E-3</v>
      </c>
      <c r="H7" s="2"/>
      <c r="I7" s="2"/>
      <c r="J7" s="2"/>
    </row>
    <row r="8" spans="2:16" x14ac:dyDescent="0.25">
      <c r="B8" s="112" t="s">
        <v>219</v>
      </c>
      <c r="C8" s="113"/>
      <c r="D8" s="114">
        <v>-3.508E-2</v>
      </c>
      <c r="H8" s="2"/>
      <c r="I8" s="2"/>
      <c r="J8" s="2"/>
    </row>
    <row r="9" spans="2:16" x14ac:dyDescent="0.25">
      <c r="B9" s="112" t="s">
        <v>220</v>
      </c>
      <c r="C9" s="113"/>
      <c r="D9" s="114">
        <v>-6.2199999999999998E-3</v>
      </c>
      <c r="H9" s="2"/>
      <c r="I9" s="2"/>
      <c r="J9" s="2"/>
    </row>
    <row r="10" spans="2:16" x14ac:dyDescent="0.25">
      <c r="B10" s="112" t="s">
        <v>221</v>
      </c>
      <c r="C10" s="113"/>
      <c r="D10" s="114">
        <v>6.3950000000000007E-2</v>
      </c>
      <c r="H10" s="2"/>
      <c r="I10" s="2"/>
      <c r="J10" s="2"/>
    </row>
    <row r="11" spans="2:16" x14ac:dyDescent="0.25">
      <c r="B11" s="112" t="s">
        <v>222</v>
      </c>
      <c r="C11" s="113"/>
      <c r="D11" s="114">
        <v>8.9024000000000006E-2</v>
      </c>
      <c r="H11" s="2"/>
      <c r="I11" s="2"/>
      <c r="J11" s="2"/>
    </row>
    <row r="12" spans="2:16" x14ac:dyDescent="0.25">
      <c r="B12" s="112" t="s">
        <v>223</v>
      </c>
      <c r="C12" s="113"/>
      <c r="D12" s="114">
        <v>-1.2319500000000001</v>
      </c>
      <c r="H12" s="2"/>
      <c r="I12" s="2"/>
      <c r="J12" s="2"/>
    </row>
    <row r="13" spans="2:16" ht="12" customHeight="1" x14ac:dyDescent="0.25">
      <c r="B13" s="112" t="s">
        <v>224</v>
      </c>
      <c r="C13" s="113"/>
      <c r="D13" s="114">
        <v>1.111861</v>
      </c>
      <c r="H13" s="2"/>
      <c r="I13" s="2"/>
      <c r="J13" s="2"/>
    </row>
    <row r="14" spans="2:16" x14ac:dyDescent="0.25">
      <c r="B14" s="112" t="s">
        <v>225</v>
      </c>
      <c r="C14" s="113"/>
      <c r="D14" s="114">
        <v>-3.36775</v>
      </c>
      <c r="H14" s="2"/>
      <c r="I14" s="2"/>
      <c r="J14" s="2"/>
    </row>
    <row r="15" spans="2:16" x14ac:dyDescent="0.25">
      <c r="B15" s="112" t="s">
        <v>227</v>
      </c>
      <c r="C15" s="113"/>
      <c r="D15" s="114">
        <v>-0.76054999999999995</v>
      </c>
      <c r="H15" s="2"/>
      <c r="I15" s="2"/>
      <c r="J15" s="2"/>
    </row>
    <row r="16" spans="2:16" x14ac:dyDescent="0.25">
      <c r="B16" s="112" t="s">
        <v>228</v>
      </c>
      <c r="C16" s="113"/>
      <c r="D16" s="114">
        <v>9.3078310000000002</v>
      </c>
      <c r="H16" s="2"/>
      <c r="I16" s="2"/>
      <c r="J16" s="2"/>
    </row>
    <row r="17" spans="2:10" x14ac:dyDescent="0.25">
      <c r="B17" s="112" t="s">
        <v>229</v>
      </c>
      <c r="C17" s="113"/>
      <c r="D17" s="114">
        <v>-0.17649999999999999</v>
      </c>
      <c r="H17" s="2"/>
      <c r="I17" s="2"/>
      <c r="J17" s="2"/>
    </row>
    <row r="18" spans="2:10" x14ac:dyDescent="0.25">
      <c r="B18" s="115" t="s">
        <v>226</v>
      </c>
      <c r="C18" s="116"/>
      <c r="D18" s="114">
        <v>-0.63863999999999999</v>
      </c>
      <c r="H18" s="2"/>
      <c r="I18" s="2"/>
      <c r="J18" s="2"/>
    </row>
    <row r="19" spans="2:10" ht="12" customHeight="1" x14ac:dyDescent="0.3">
      <c r="B19" s="107"/>
      <c r="C19"/>
      <c r="D19"/>
      <c r="H19" s="2"/>
      <c r="I19" s="2"/>
      <c r="J19" s="2"/>
    </row>
    <row r="20" spans="2:10" ht="13.8" x14ac:dyDescent="0.3">
      <c r="B20" s="107"/>
      <c r="C20"/>
      <c r="D20"/>
      <c r="H20" s="2"/>
      <c r="I20" s="2"/>
      <c r="J20" s="2"/>
    </row>
    <row r="21" spans="2:10" ht="10.199999999999999" x14ac:dyDescent="0.2">
      <c r="H21" s="2"/>
      <c r="I21" s="2"/>
      <c r="J21" s="2"/>
    </row>
    <row r="22" spans="2:10" ht="14.25" customHeight="1" x14ac:dyDescent="0.2">
      <c r="H22" s="2"/>
      <c r="I22" s="2"/>
      <c r="J22" s="2"/>
    </row>
    <row r="23" spans="2:10" ht="10.199999999999999" x14ac:dyDescent="0.2">
      <c r="H23" s="2"/>
      <c r="I23" s="2"/>
      <c r="J23" s="2"/>
    </row>
    <row r="24" spans="2:10" x14ac:dyDescent="0.25">
      <c r="G24"/>
      <c r="H24" s="2"/>
      <c r="I24" s="2"/>
      <c r="J24" s="2"/>
    </row>
    <row r="25" spans="2:10" ht="12" customHeight="1" x14ac:dyDescent="0.25">
      <c r="G25"/>
      <c r="H25" s="2"/>
      <c r="I25" s="2"/>
      <c r="J25" s="2"/>
    </row>
    <row r="26" spans="2:10" ht="10.199999999999999" x14ac:dyDescent="0.2">
      <c r="H26" s="2"/>
      <c r="I26" s="2"/>
      <c r="J26" s="2"/>
    </row>
    <row r="27" spans="2:10" x14ac:dyDescent="0.25">
      <c r="E27"/>
      <c r="F27"/>
      <c r="H27" s="2"/>
      <c r="I27" s="2"/>
      <c r="J27" s="2"/>
    </row>
    <row r="28" spans="2:10" x14ac:dyDescent="0.25">
      <c r="B28"/>
      <c r="C28"/>
      <c r="D28"/>
      <c r="F28"/>
      <c r="G28"/>
      <c r="I28" s="2"/>
      <c r="J28" s="2"/>
    </row>
    <row r="29" spans="2:10" ht="10.199999999999999" x14ac:dyDescent="0.2">
      <c r="C29" s="2"/>
      <c r="D29" s="2"/>
      <c r="H29" s="2"/>
      <c r="I29" s="2"/>
      <c r="J29" s="2"/>
    </row>
    <row r="30" spans="2:10" ht="10.199999999999999" x14ac:dyDescent="0.2">
      <c r="C30" s="2"/>
      <c r="D30" s="2"/>
      <c r="H30" s="2"/>
      <c r="I30" s="2"/>
      <c r="J30" s="2"/>
    </row>
    <row r="31" spans="2:10" ht="12" customHeight="1" x14ac:dyDescent="0.2">
      <c r="C31" s="2"/>
      <c r="D31" s="2"/>
      <c r="H31" s="2"/>
      <c r="I31" s="2"/>
      <c r="J31" s="2"/>
    </row>
    <row r="32" spans="2:10" ht="10.199999999999999" x14ac:dyDescent="0.2">
      <c r="C32" s="2"/>
      <c r="D32" s="2"/>
      <c r="H32" s="2"/>
      <c r="I32" s="2"/>
      <c r="J32" s="2"/>
    </row>
    <row r="33" spans="2:10" x14ac:dyDescent="0.25">
      <c r="B33"/>
      <c r="C33"/>
      <c r="D33"/>
      <c r="H33" s="2"/>
      <c r="I33" s="2"/>
      <c r="J33" s="2"/>
    </row>
    <row r="34" spans="2:10" x14ac:dyDescent="0.25">
      <c r="B34"/>
      <c r="C34"/>
      <c r="D34"/>
      <c r="H34" s="2"/>
      <c r="I34" s="2"/>
      <c r="J34" s="2"/>
    </row>
    <row r="35" spans="2:10" x14ac:dyDescent="0.25">
      <c r="C35"/>
      <c r="D35"/>
      <c r="H35" s="2"/>
      <c r="I35" s="2"/>
      <c r="J35" s="2"/>
    </row>
    <row r="36" spans="2:10" x14ac:dyDescent="0.25">
      <c r="C36"/>
      <c r="D36"/>
      <c r="H36" s="2"/>
      <c r="I36" s="2"/>
      <c r="J36" s="2"/>
    </row>
    <row r="37" spans="2:10" ht="12" customHeight="1" x14ac:dyDescent="0.25">
      <c r="C37"/>
      <c r="D37"/>
      <c r="E37"/>
      <c r="F37"/>
      <c r="G37"/>
      <c r="H37" s="2"/>
      <c r="I37" s="2"/>
      <c r="J37" s="2"/>
    </row>
    <row r="38" spans="2:10" x14ac:dyDescent="0.25">
      <c r="C38"/>
      <c r="D38"/>
      <c r="E38"/>
      <c r="F38"/>
      <c r="G38"/>
      <c r="H38" s="2"/>
      <c r="I38" s="2"/>
      <c r="J38" s="2"/>
    </row>
    <row r="39" spans="2:10" x14ac:dyDescent="0.25">
      <c r="B39"/>
      <c r="C39"/>
      <c r="D39"/>
      <c r="E39"/>
      <c r="F39"/>
      <c r="G39"/>
      <c r="H39" s="2"/>
      <c r="I39" s="2"/>
      <c r="J39" s="2"/>
    </row>
    <row r="40" spans="2:10" x14ac:dyDescent="0.25">
      <c r="B40"/>
      <c r="C40"/>
      <c r="D40"/>
      <c r="E40"/>
      <c r="F40"/>
      <c r="G40"/>
      <c r="H40" s="2"/>
      <c r="I40" s="2"/>
      <c r="J40" s="2"/>
    </row>
    <row r="41" spans="2:10" ht="10.199999999999999" x14ac:dyDescent="0.2">
      <c r="C41" s="2"/>
      <c r="D41" s="2"/>
      <c r="H41" s="2"/>
      <c r="I41" s="2"/>
      <c r="J41" s="2"/>
    </row>
    <row r="42" spans="2:10" ht="10.199999999999999" x14ac:dyDescent="0.2">
      <c r="C42" s="2"/>
      <c r="D42" s="2"/>
      <c r="H42" s="2"/>
      <c r="I42" s="2"/>
      <c r="J42" s="2"/>
    </row>
    <row r="43" spans="2:10" ht="12" customHeight="1" x14ac:dyDescent="0.2">
      <c r="C43" s="2"/>
      <c r="D43" s="2"/>
      <c r="H43" s="2"/>
      <c r="I43" s="2"/>
      <c r="J43" s="2"/>
    </row>
    <row r="44" spans="2:10" ht="10.199999999999999" x14ac:dyDescent="0.2">
      <c r="C44" s="2"/>
      <c r="D44" s="2"/>
      <c r="H44" s="2"/>
      <c r="I44" s="2"/>
      <c r="J44" s="2"/>
    </row>
    <row r="45" spans="2:10" x14ac:dyDescent="0.25">
      <c r="B45"/>
      <c r="C45"/>
      <c r="D45"/>
      <c r="H45" s="2"/>
      <c r="I45" s="2"/>
      <c r="J45" s="2"/>
    </row>
    <row r="46" spans="2:10" x14ac:dyDescent="0.25">
      <c r="B46"/>
      <c r="C46"/>
      <c r="D46"/>
      <c r="H46" s="2"/>
      <c r="I46" s="2"/>
      <c r="J46" s="2"/>
    </row>
    <row r="47" spans="2:10" ht="10.199999999999999" x14ac:dyDescent="0.2">
      <c r="C47" s="2"/>
      <c r="D47" s="2"/>
      <c r="H47" s="2"/>
      <c r="I47" s="2"/>
      <c r="J47" s="2"/>
    </row>
    <row r="48" spans="2:10" ht="10.199999999999999" x14ac:dyDescent="0.2">
      <c r="C48" s="2"/>
      <c r="D48" s="2"/>
      <c r="H48" s="2"/>
      <c r="I48" s="2"/>
      <c r="J48" s="2"/>
    </row>
    <row r="49" s="2" customFormat="1" ht="12" customHeight="1" x14ac:dyDescent="0.2"/>
    <row r="50" s="2" customFormat="1" ht="10.199999999999999" x14ac:dyDescent="0.2"/>
  </sheetData>
  <sheetProtection algorithmName="SHA-512" hashValue="cCwisx4taTSd9ByqmVWXEjS/BlKGBnzb4WQIxKPxak4e0KU5AEWJRKty6S5zmfor7h6XZUEcZ9NBjCWddZTQXg==" saltValue="vvNgZFH79T8RxrW/DFw2gg==" spinCount="100000" sheet="1" objects="1" scenarios="1" selectLockedCells="1"/>
  <phoneticPr fontId="3" type="noConversion"/>
  <pageMargins left="0.75" right="0.75" top="1" bottom="1" header="0.5" footer="0.5"/>
  <pageSetup paperSize="9" orientation="portrait" horizontalDpi="300" verticalDpi="300"/>
  <headerFooter alignWithMargins="0"/>
  <drawing r:id="rId1"/>
  <legacyDrawing r:id="rId2"/>
  <controls>
    <mc:AlternateContent xmlns:mc="http://schemas.openxmlformats.org/markup-compatibility/2006">
      <mc:Choice Requires="x14">
        <control shapeId="21511" r:id="rId3" name="cmdBack">
          <controlPr defaultSize="0" autoLine="0" r:id="rId4">
            <anchor moveWithCells="1">
              <from>
                <xdr:col>0</xdr:col>
                <xdr:colOff>152400</xdr:colOff>
                <xdr:row>1</xdr:row>
                <xdr:rowOff>22860</xdr:rowOff>
              </from>
              <to>
                <xdr:col>0</xdr:col>
                <xdr:colOff>1813560</xdr:colOff>
                <xdr:row>4</xdr:row>
                <xdr:rowOff>45720</xdr:rowOff>
              </to>
            </anchor>
          </controlPr>
        </control>
      </mc:Choice>
      <mc:Fallback>
        <control shapeId="21511" r:id="rId3" name="cmdBack"/>
      </mc:Fallback>
    </mc:AlternateContent>
  </control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0">
    <tabColor indexed="44"/>
  </sheetPr>
  <dimension ref="A1:Z50"/>
  <sheetViews>
    <sheetView showGridLines="0" showRowColHeaders="0" workbookViewId="0">
      <selection activeCell="D8" sqref="D8"/>
    </sheetView>
  </sheetViews>
  <sheetFormatPr defaultColWidth="9.21875" defaultRowHeight="13.2" x14ac:dyDescent="0.25"/>
  <cols>
    <col min="1" max="1" width="31.77734375" style="2" customWidth="1"/>
    <col min="2" max="2" width="2.77734375" style="2" customWidth="1"/>
    <col min="3" max="3" width="4.21875" style="3" customWidth="1"/>
    <col min="4" max="4" width="11.77734375" style="3" customWidth="1"/>
    <col min="5" max="7" width="13.77734375" style="2" customWidth="1"/>
    <col min="8" max="10" width="8.77734375" customWidth="1"/>
    <col min="11" max="16384" width="9.21875" style="2"/>
  </cols>
  <sheetData>
    <row r="1" spans="1:26" ht="78.75" customHeight="1" x14ac:dyDescent="0.25"/>
    <row r="2" spans="1:26" ht="3" customHeight="1" x14ac:dyDescent="0.25"/>
    <row r="3" spans="1:26" x14ac:dyDescent="0.25">
      <c r="B3" s="111" t="s">
        <v>217</v>
      </c>
      <c r="C3" s="108"/>
      <c r="D3" s="108"/>
      <c r="E3" s="109"/>
      <c r="F3" s="109"/>
      <c r="G3" s="109"/>
      <c r="H3" s="109"/>
      <c r="I3" s="109"/>
      <c r="J3" s="109"/>
      <c r="K3" s="109"/>
      <c r="L3" s="109"/>
      <c r="M3" s="109"/>
      <c r="N3" s="109"/>
      <c r="O3" s="109"/>
      <c r="P3" s="109"/>
    </row>
    <row r="4" spans="1:26" ht="15.6" x14ac:dyDescent="0.3">
      <c r="B4" s="360" t="s">
        <v>496</v>
      </c>
      <c r="C4" s="108"/>
      <c r="D4" s="108"/>
      <c r="E4" s="109"/>
      <c r="F4" s="109"/>
      <c r="G4" s="109"/>
      <c r="H4" s="109"/>
      <c r="I4" s="109"/>
      <c r="J4" s="109"/>
      <c r="K4" s="109"/>
      <c r="L4" s="109"/>
      <c r="M4" s="109"/>
      <c r="N4" s="109"/>
      <c r="O4" s="109"/>
      <c r="P4" s="109"/>
    </row>
    <row r="5" spans="1:26" ht="15.6" x14ac:dyDescent="0.3">
      <c r="A5" s="368">
        <f t="array" ref="A5">SUM(ModelConstantsNi!D$7:D$26*(6^ModelConstantsNi!E$7:E$26)*(0.5^ModelConstantsNi!F$7:F$26)*(2^ModelConstantsNi!G$7:G$26))</f>
        <v>11.86542164630481</v>
      </c>
      <c r="B5" s="105"/>
      <c r="C5" s="12"/>
      <c r="D5" s="12"/>
      <c r="E5" s="12"/>
      <c r="F5" s="12"/>
      <c r="G5" s="12"/>
      <c r="H5" s="12"/>
      <c r="I5" s="12"/>
      <c r="J5" s="12"/>
      <c r="K5" s="12"/>
      <c r="L5" s="12"/>
      <c r="M5" s="12"/>
      <c r="N5" s="12"/>
      <c r="O5" s="12"/>
      <c r="P5" s="12"/>
      <c r="Q5" s="12"/>
      <c r="R5" s="12"/>
      <c r="S5" s="12"/>
      <c r="T5" s="12"/>
      <c r="U5" s="12"/>
      <c r="V5" s="12"/>
      <c r="W5" s="12"/>
      <c r="X5" s="12"/>
      <c r="Y5" s="12"/>
      <c r="Z5" s="12"/>
    </row>
    <row r="6" spans="1:26" ht="13.8" x14ac:dyDescent="0.3">
      <c r="B6" s="106"/>
      <c r="C6"/>
      <c r="D6"/>
      <c r="E6" s="361" t="s">
        <v>497</v>
      </c>
      <c r="F6" s="361" t="s">
        <v>498</v>
      </c>
      <c r="G6" s="361" t="s">
        <v>1</v>
      </c>
      <c r="K6"/>
    </row>
    <row r="7" spans="1:26" ht="12" customHeight="1" x14ac:dyDescent="0.25">
      <c r="B7" s="112" t="s">
        <v>218</v>
      </c>
      <c r="C7" s="113"/>
      <c r="D7" s="359">
        <v>-0.56967982318224297</v>
      </c>
      <c r="E7" s="361">
        <v>3</v>
      </c>
      <c r="F7" s="361">
        <v>0</v>
      </c>
      <c r="G7" s="361">
        <v>0</v>
      </c>
      <c r="H7" s="2"/>
      <c r="I7" s="2"/>
      <c r="J7" s="2"/>
    </row>
    <row r="8" spans="1:26" ht="13.8" x14ac:dyDescent="0.25">
      <c r="B8" s="112" t="s">
        <v>219</v>
      </c>
      <c r="C8" s="113"/>
      <c r="D8" s="359">
        <v>-0.54644222088118599</v>
      </c>
      <c r="E8" s="361">
        <v>2</v>
      </c>
      <c r="F8" s="361">
        <v>1</v>
      </c>
      <c r="G8" s="361">
        <v>0</v>
      </c>
      <c r="H8" s="2"/>
      <c r="I8" s="2"/>
      <c r="J8" s="2"/>
    </row>
    <row r="9" spans="1:26" ht="13.8" x14ac:dyDescent="0.25">
      <c r="B9" s="112" t="s">
        <v>220</v>
      </c>
      <c r="C9" s="113"/>
      <c r="D9" s="359">
        <v>1.7873574212144999E-2</v>
      </c>
      <c r="E9" s="361">
        <v>2</v>
      </c>
      <c r="F9" s="361">
        <v>0</v>
      </c>
      <c r="G9" s="361">
        <v>1</v>
      </c>
      <c r="H9" s="2"/>
      <c r="I9" s="2"/>
      <c r="J9" s="2"/>
    </row>
    <row r="10" spans="1:26" ht="13.8" x14ac:dyDescent="0.25">
      <c r="B10" s="112" t="s">
        <v>221</v>
      </c>
      <c r="C10" s="113"/>
      <c r="D10" s="359">
        <v>13.913917047546301</v>
      </c>
      <c r="E10" s="361">
        <v>2</v>
      </c>
      <c r="F10" s="361">
        <v>0</v>
      </c>
      <c r="G10" s="361">
        <v>0</v>
      </c>
      <c r="H10" s="2"/>
      <c r="I10" s="2"/>
      <c r="J10" s="2"/>
    </row>
    <row r="11" spans="1:26" ht="13.8" x14ac:dyDescent="0.25">
      <c r="B11" s="112" t="s">
        <v>222</v>
      </c>
      <c r="C11" s="113"/>
      <c r="D11" s="359">
        <v>6.7747879306327198E-4</v>
      </c>
      <c r="E11" s="361">
        <v>1</v>
      </c>
      <c r="F11" s="361">
        <v>2</v>
      </c>
      <c r="G11" s="361">
        <v>0</v>
      </c>
      <c r="H11" s="2"/>
      <c r="I11" s="2"/>
      <c r="J11" s="2"/>
    </row>
    <row r="12" spans="1:26" ht="13.8" x14ac:dyDescent="0.25">
      <c r="B12" s="112" t="s">
        <v>223</v>
      </c>
      <c r="C12" s="113"/>
      <c r="D12" s="359">
        <v>-2.3513399713246301E-3</v>
      </c>
      <c r="E12" s="361">
        <v>1</v>
      </c>
      <c r="F12" s="361">
        <v>1</v>
      </c>
      <c r="G12" s="361">
        <v>1</v>
      </c>
      <c r="H12" s="2"/>
      <c r="I12" s="2"/>
      <c r="J12" s="2"/>
    </row>
    <row r="13" spans="1:26" ht="12" customHeight="1" x14ac:dyDescent="0.25">
      <c r="B13" s="112" t="s">
        <v>224</v>
      </c>
      <c r="C13" s="113"/>
      <c r="D13" s="359">
        <v>8.1312683310178002</v>
      </c>
      <c r="E13" s="361">
        <v>1</v>
      </c>
      <c r="F13" s="361">
        <v>1</v>
      </c>
      <c r="G13" s="361">
        <v>0</v>
      </c>
      <c r="H13" s="2"/>
      <c r="I13" s="2"/>
      <c r="J13" s="2"/>
    </row>
    <row r="14" spans="1:26" ht="13.8" x14ac:dyDescent="0.25">
      <c r="B14" s="112" t="s">
        <v>225</v>
      </c>
      <c r="C14" s="113"/>
      <c r="D14" s="359">
        <v>7.4378779860930595E-4</v>
      </c>
      <c r="E14" s="361">
        <v>1</v>
      </c>
      <c r="F14" s="361">
        <v>0</v>
      </c>
      <c r="G14" s="361">
        <v>2</v>
      </c>
      <c r="H14" s="2"/>
      <c r="I14" s="2"/>
      <c r="J14" s="2"/>
    </row>
    <row r="15" spans="1:26" ht="13.8" x14ac:dyDescent="0.25">
      <c r="B15" s="112" t="s">
        <v>227</v>
      </c>
      <c r="C15" s="113"/>
      <c r="D15" s="359">
        <v>-0.40890385924325601</v>
      </c>
      <c r="E15" s="361">
        <v>1</v>
      </c>
      <c r="F15" s="361">
        <v>0</v>
      </c>
      <c r="G15" s="361">
        <v>1</v>
      </c>
      <c r="H15" s="2"/>
      <c r="I15" s="2"/>
      <c r="J15" s="2"/>
    </row>
    <row r="16" spans="1:26" ht="13.8" x14ac:dyDescent="0.25">
      <c r="B16" s="112" t="s">
        <v>228</v>
      </c>
      <c r="C16" s="113"/>
      <c r="D16" s="359">
        <v>-114.841714537138</v>
      </c>
      <c r="E16" s="361">
        <v>1</v>
      </c>
      <c r="F16" s="361">
        <v>0</v>
      </c>
      <c r="G16" s="361">
        <v>0</v>
      </c>
      <c r="H16" s="2"/>
      <c r="I16" s="2"/>
      <c r="J16" s="2"/>
    </row>
    <row r="17" spans="2:10" ht="13.8" x14ac:dyDescent="0.25">
      <c r="B17" s="112" t="s">
        <v>229</v>
      </c>
      <c r="C17" s="113"/>
      <c r="D17" s="359">
        <v>2.0713590098744499E-5</v>
      </c>
      <c r="E17" s="361">
        <v>0</v>
      </c>
      <c r="F17" s="361">
        <v>3</v>
      </c>
      <c r="G17" s="361">
        <v>0</v>
      </c>
      <c r="H17" s="2"/>
      <c r="I17" s="2"/>
      <c r="J17" s="2"/>
    </row>
    <row r="18" spans="2:10" ht="13.8" x14ac:dyDescent="0.25">
      <c r="B18" s="115" t="s">
        <v>226</v>
      </c>
      <c r="C18" s="116"/>
      <c r="D18" s="359">
        <v>2.6355657172884701E-5</v>
      </c>
      <c r="E18" s="361">
        <v>0</v>
      </c>
      <c r="F18" s="361">
        <v>2</v>
      </c>
      <c r="G18" s="361">
        <v>1</v>
      </c>
      <c r="H18" s="2"/>
      <c r="I18" s="2"/>
      <c r="J18" s="2"/>
    </row>
    <row r="19" spans="2:10" ht="12" customHeight="1" x14ac:dyDescent="0.25">
      <c r="B19" s="115" t="s">
        <v>488</v>
      </c>
      <c r="C19" s="113"/>
      <c r="D19" s="359">
        <v>-7.6885733362762297E-3</v>
      </c>
      <c r="E19" s="361">
        <v>0</v>
      </c>
      <c r="F19" s="361">
        <v>2</v>
      </c>
      <c r="G19" s="361">
        <v>0</v>
      </c>
      <c r="H19" s="2"/>
      <c r="I19" s="2"/>
      <c r="J19" s="2"/>
    </row>
    <row r="20" spans="2:10" ht="13.8" x14ac:dyDescent="0.25">
      <c r="B20" s="115" t="s">
        <v>489</v>
      </c>
      <c r="C20" s="116"/>
      <c r="D20" s="359">
        <v>3.8920553249176699E-4</v>
      </c>
      <c r="E20" s="361">
        <v>0</v>
      </c>
      <c r="F20" s="361">
        <v>1</v>
      </c>
      <c r="G20" s="361">
        <v>2</v>
      </c>
      <c r="H20" s="2"/>
      <c r="I20" s="2"/>
      <c r="J20" s="2"/>
    </row>
    <row r="21" spans="2:10" ht="13.8" x14ac:dyDescent="0.25">
      <c r="B21" s="115" t="s">
        <v>490</v>
      </c>
      <c r="C21" s="113"/>
      <c r="D21" s="359">
        <v>-2.45331646917477E-2</v>
      </c>
      <c r="E21" s="361">
        <v>0</v>
      </c>
      <c r="F21" s="361">
        <v>1</v>
      </c>
      <c r="G21" s="361">
        <v>1</v>
      </c>
      <c r="H21" s="2"/>
      <c r="I21" s="2"/>
      <c r="J21" s="2"/>
    </row>
    <row r="22" spans="2:10" ht="14.25" customHeight="1" x14ac:dyDescent="0.25">
      <c r="B22" s="115" t="s">
        <v>491</v>
      </c>
      <c r="C22" s="116"/>
      <c r="D22" s="359">
        <v>-28.075457573396001</v>
      </c>
      <c r="E22" s="361">
        <v>0</v>
      </c>
      <c r="F22" s="361">
        <v>1</v>
      </c>
      <c r="G22" s="361">
        <v>0</v>
      </c>
      <c r="H22" s="2"/>
      <c r="I22" s="2"/>
      <c r="J22" s="2"/>
    </row>
    <row r="23" spans="2:10" ht="13.8" x14ac:dyDescent="0.25">
      <c r="B23" s="115" t="s">
        <v>492</v>
      </c>
      <c r="C23" s="113"/>
      <c r="D23" s="359">
        <v>-6.0045094546515499E-5</v>
      </c>
      <c r="E23" s="361">
        <v>0</v>
      </c>
      <c r="F23" s="361">
        <v>0</v>
      </c>
      <c r="G23" s="361">
        <v>3</v>
      </c>
      <c r="H23" s="2"/>
      <c r="I23" s="2"/>
      <c r="J23" s="2"/>
    </row>
    <row r="24" spans="2:10" ht="13.8" x14ac:dyDescent="0.25">
      <c r="B24" s="115" t="s">
        <v>493</v>
      </c>
      <c r="C24" s="116"/>
      <c r="D24" s="359">
        <v>1.24576134400644E-3</v>
      </c>
      <c r="E24" s="361">
        <v>0</v>
      </c>
      <c r="F24" s="361">
        <v>0</v>
      </c>
      <c r="G24" s="361">
        <v>2</v>
      </c>
      <c r="H24" s="2"/>
      <c r="I24" s="2"/>
      <c r="J24" s="2"/>
    </row>
    <row r="25" spans="2:10" ht="12" customHeight="1" x14ac:dyDescent="0.25">
      <c r="B25" s="115" t="s">
        <v>494</v>
      </c>
      <c r="C25" s="113"/>
      <c r="D25" s="359">
        <v>1.9861717191813699</v>
      </c>
      <c r="E25" s="361">
        <v>0</v>
      </c>
      <c r="F25" s="361">
        <v>0</v>
      </c>
      <c r="G25" s="361">
        <v>1</v>
      </c>
      <c r="H25" s="2"/>
      <c r="I25" s="2"/>
      <c r="J25" s="2"/>
    </row>
    <row r="26" spans="2:10" ht="13.8" x14ac:dyDescent="0.25">
      <c r="B26" s="115" t="s">
        <v>495</v>
      </c>
      <c r="C26" s="116"/>
      <c r="D26" s="359">
        <v>322.209425623404</v>
      </c>
      <c r="E26" s="361">
        <v>0</v>
      </c>
      <c r="F26" s="361">
        <v>0</v>
      </c>
      <c r="G26" s="361">
        <v>0</v>
      </c>
      <c r="H26" s="2"/>
      <c r="I26" s="2"/>
      <c r="J26" s="2"/>
    </row>
    <row r="27" spans="2:10" x14ac:dyDescent="0.25">
      <c r="B27"/>
      <c r="C27"/>
      <c r="D27"/>
      <c r="H27" s="2"/>
      <c r="I27" s="2"/>
      <c r="J27" s="2"/>
    </row>
    <row r="28" spans="2:10" x14ac:dyDescent="0.25">
      <c r="B28"/>
      <c r="C28"/>
      <c r="D28"/>
      <c r="H28" s="2"/>
      <c r="I28" s="2"/>
      <c r="J28" s="2"/>
    </row>
    <row r="29" spans="2:10" ht="10.199999999999999" x14ac:dyDescent="0.2">
      <c r="C29" s="2"/>
      <c r="D29" s="2"/>
      <c r="H29" s="2"/>
      <c r="I29" s="2"/>
      <c r="J29" s="2"/>
    </row>
    <row r="30" spans="2:10" ht="10.199999999999999" x14ac:dyDescent="0.2">
      <c r="C30" s="2"/>
      <c r="D30" s="2"/>
      <c r="H30" s="2"/>
      <c r="I30" s="2"/>
      <c r="J30" s="2"/>
    </row>
    <row r="31" spans="2:10" ht="12" customHeight="1" x14ac:dyDescent="0.2">
      <c r="C31" s="2"/>
      <c r="D31" s="2"/>
      <c r="H31" s="2"/>
      <c r="I31" s="2"/>
      <c r="J31" s="2"/>
    </row>
    <row r="32" spans="2:10" ht="10.199999999999999" x14ac:dyDescent="0.2">
      <c r="C32" s="2"/>
      <c r="D32" s="2"/>
      <c r="H32" s="2"/>
      <c r="I32" s="2"/>
      <c r="J32" s="2"/>
    </row>
    <row r="33" spans="2:10" x14ac:dyDescent="0.25">
      <c r="B33"/>
      <c r="C33"/>
      <c r="D33"/>
      <c r="H33" s="2"/>
      <c r="I33" s="2"/>
      <c r="J33" s="2"/>
    </row>
    <row r="34" spans="2:10" x14ac:dyDescent="0.25">
      <c r="B34"/>
      <c r="C34"/>
      <c r="D34"/>
      <c r="H34" s="2"/>
      <c r="I34" s="2"/>
      <c r="J34" s="2"/>
    </row>
    <row r="35" spans="2:10" x14ac:dyDescent="0.25">
      <c r="C35"/>
      <c r="D35"/>
      <c r="H35" s="2"/>
      <c r="I35" s="2"/>
      <c r="J35" s="2"/>
    </row>
    <row r="36" spans="2:10" x14ac:dyDescent="0.25">
      <c r="C36"/>
      <c r="D36"/>
      <c r="H36" s="2"/>
      <c r="I36" s="2"/>
      <c r="J36" s="2"/>
    </row>
    <row r="37" spans="2:10" ht="12" customHeight="1" x14ac:dyDescent="0.25">
      <c r="C37"/>
      <c r="D37"/>
      <c r="E37"/>
      <c r="F37"/>
      <c r="G37"/>
      <c r="H37" s="2"/>
      <c r="I37" s="2"/>
      <c r="J37" s="2"/>
    </row>
    <row r="38" spans="2:10" x14ac:dyDescent="0.25">
      <c r="C38"/>
      <c r="D38"/>
      <c r="E38"/>
      <c r="F38"/>
      <c r="G38"/>
      <c r="H38" s="2"/>
      <c r="I38" s="2"/>
      <c r="J38" s="2"/>
    </row>
    <row r="39" spans="2:10" x14ac:dyDescent="0.25">
      <c r="B39"/>
      <c r="C39"/>
      <c r="D39"/>
      <c r="E39"/>
      <c r="F39"/>
      <c r="G39"/>
      <c r="H39" s="2"/>
      <c r="I39" s="2"/>
      <c r="J39" s="2"/>
    </row>
    <row r="40" spans="2:10" x14ac:dyDescent="0.25">
      <c r="B40"/>
      <c r="C40"/>
      <c r="D40"/>
      <c r="E40"/>
      <c r="F40"/>
      <c r="G40"/>
      <c r="H40" s="2"/>
      <c r="I40" s="2"/>
      <c r="J40" s="2"/>
    </row>
    <row r="41" spans="2:10" ht="10.199999999999999" x14ac:dyDescent="0.2">
      <c r="C41" s="2"/>
      <c r="D41" s="2"/>
      <c r="H41" s="2"/>
      <c r="I41" s="2"/>
      <c r="J41" s="2"/>
    </row>
    <row r="42" spans="2:10" ht="10.199999999999999" x14ac:dyDescent="0.2">
      <c r="C42" s="2"/>
      <c r="D42" s="2"/>
      <c r="H42" s="2"/>
      <c r="I42" s="2"/>
      <c r="J42" s="2"/>
    </row>
    <row r="43" spans="2:10" ht="12" customHeight="1" x14ac:dyDescent="0.2">
      <c r="C43" s="2"/>
      <c r="D43" s="2"/>
      <c r="H43" s="2"/>
      <c r="I43" s="2"/>
      <c r="J43" s="2"/>
    </row>
    <row r="44" spans="2:10" ht="10.199999999999999" x14ac:dyDescent="0.2">
      <c r="C44" s="2"/>
      <c r="D44" s="2"/>
      <c r="H44" s="2"/>
      <c r="I44" s="2"/>
      <c r="J44" s="2"/>
    </row>
    <row r="45" spans="2:10" x14ac:dyDescent="0.25">
      <c r="B45"/>
      <c r="C45"/>
      <c r="D45"/>
      <c r="H45" s="2"/>
      <c r="I45" s="2"/>
      <c r="J45" s="2"/>
    </row>
    <row r="46" spans="2:10" x14ac:dyDescent="0.25">
      <c r="B46"/>
      <c r="C46"/>
      <c r="D46"/>
      <c r="H46" s="2"/>
      <c r="I46" s="2"/>
      <c r="J46" s="2"/>
    </row>
    <row r="47" spans="2:10" ht="10.199999999999999" x14ac:dyDescent="0.2">
      <c r="C47" s="2"/>
      <c r="D47" s="2"/>
      <c r="H47" s="2"/>
      <c r="I47" s="2"/>
      <c r="J47" s="2"/>
    </row>
    <row r="48" spans="2:10" ht="10.199999999999999" x14ac:dyDescent="0.2">
      <c r="C48" s="2"/>
      <c r="D48" s="2"/>
      <c r="H48" s="2"/>
      <c r="I48" s="2"/>
      <c r="J48" s="2"/>
    </row>
    <row r="49" s="2" customFormat="1" ht="12" customHeight="1" x14ac:dyDescent="0.2"/>
    <row r="50" s="2" customFormat="1" ht="10.199999999999999" x14ac:dyDescent="0.2"/>
  </sheetData>
  <sheetProtection selectLockedCells="1"/>
  <pageMargins left="0.75" right="0.75" top="1" bottom="1" header="0.5" footer="0.5"/>
  <pageSetup paperSize="9" orientation="portrait" horizontalDpi="300" verticalDpi="300"/>
  <headerFooter alignWithMargins="0"/>
  <drawing r:id="rId1"/>
  <legacyDrawing r:id="rId2"/>
  <controls>
    <mc:AlternateContent xmlns:mc="http://schemas.openxmlformats.org/markup-compatibility/2006">
      <mc:Choice Requires="x14">
        <control shapeId="89089" r:id="rId3" name="cmdBack">
          <controlPr defaultSize="0" autoLine="0" r:id="rId4">
            <anchor moveWithCells="1">
              <from>
                <xdr:col>0</xdr:col>
                <xdr:colOff>152400</xdr:colOff>
                <xdr:row>1</xdr:row>
                <xdr:rowOff>22860</xdr:rowOff>
              </from>
              <to>
                <xdr:col>0</xdr:col>
                <xdr:colOff>1813560</xdr:colOff>
                <xdr:row>4</xdr:row>
                <xdr:rowOff>45720</xdr:rowOff>
              </to>
            </anchor>
          </controlPr>
        </control>
      </mc:Choice>
      <mc:Fallback>
        <control shapeId="89089" r:id="rId3" name="cmdBack"/>
      </mc:Fallback>
    </mc:AlternateContent>
  </control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tabColor indexed="44"/>
  </sheetPr>
  <dimension ref="B1:J122"/>
  <sheetViews>
    <sheetView showGridLines="0" showRowColHeaders="0" topLeftCell="A85" workbookViewId="0">
      <selection activeCell="C19" sqref="C19"/>
    </sheetView>
  </sheetViews>
  <sheetFormatPr defaultColWidth="9.21875" defaultRowHeight="13.2" x14ac:dyDescent="0.25"/>
  <cols>
    <col min="1" max="1" width="31.77734375" style="2" customWidth="1"/>
    <col min="2" max="2" width="13.77734375" style="2" customWidth="1"/>
    <col min="3" max="3" width="24.44140625" style="3" customWidth="1"/>
    <col min="4" max="4" width="16.44140625" style="65" customWidth="1"/>
    <col min="5" max="5" width="18.21875" customWidth="1"/>
    <col min="6" max="6" width="21" customWidth="1"/>
    <col min="7" max="7" width="8.77734375" customWidth="1"/>
    <col min="8" max="16384" width="9.21875" style="2"/>
  </cols>
  <sheetData>
    <row r="1" spans="2:6" ht="78.75" customHeight="1" x14ac:dyDescent="0.25"/>
    <row r="2" spans="2:6" ht="3" customHeight="1" x14ac:dyDescent="0.25"/>
    <row r="4" spans="2:6" ht="13.8" thickBot="1" x14ac:dyDescent="0.3">
      <c r="B4" t="s">
        <v>128</v>
      </c>
      <c r="E4" t="s">
        <v>141</v>
      </c>
      <c r="F4" s="3"/>
    </row>
    <row r="5" spans="2:6" ht="13.8" thickBot="1" x14ac:dyDescent="0.3">
      <c r="B5" s="63" t="s">
        <v>129</v>
      </c>
      <c r="C5" s="73" t="s">
        <v>130</v>
      </c>
      <c r="D5" s="64"/>
      <c r="E5" s="63" t="s">
        <v>129</v>
      </c>
      <c r="F5" s="73" t="s">
        <v>131</v>
      </c>
    </row>
    <row r="6" spans="2:6" ht="12" customHeight="1" x14ac:dyDescent="0.25">
      <c r="B6" s="71" t="s">
        <v>132</v>
      </c>
      <c r="C6" s="72">
        <v>-2.1872799999999999</v>
      </c>
      <c r="D6" s="16"/>
      <c r="E6" s="71" t="s">
        <v>132</v>
      </c>
      <c r="F6" s="72">
        <v>-0.88246999999999998</v>
      </c>
    </row>
    <row r="7" spans="2:6" x14ac:dyDescent="0.25">
      <c r="B7" s="67" t="s">
        <v>133</v>
      </c>
      <c r="C7" s="68">
        <v>-2.1861600000000001</v>
      </c>
      <c r="D7" s="16"/>
      <c r="E7" s="67" t="s">
        <v>133</v>
      </c>
      <c r="F7" s="68">
        <v>-0.88246999999999998</v>
      </c>
    </row>
    <row r="8" spans="2:6" x14ac:dyDescent="0.25">
      <c r="B8" s="67" t="s">
        <v>134</v>
      </c>
      <c r="C8" s="68">
        <v>-2.1859199999999999</v>
      </c>
      <c r="D8" s="16"/>
      <c r="E8" s="67" t="s">
        <v>134</v>
      </c>
      <c r="F8" s="68">
        <v>-0.88246999999999998</v>
      </c>
    </row>
    <row r="9" spans="2:6" x14ac:dyDescent="0.25">
      <c r="B9" s="67" t="s">
        <v>135</v>
      </c>
      <c r="C9" s="68">
        <v>-2.18499</v>
      </c>
      <c r="D9" s="16"/>
      <c r="E9" s="67" t="s">
        <v>135</v>
      </c>
      <c r="F9" s="68">
        <v>-0.84075</v>
      </c>
    </row>
    <row r="10" spans="2:6" x14ac:dyDescent="0.25">
      <c r="B10" s="67" t="s">
        <v>136</v>
      </c>
      <c r="C10" s="68">
        <v>-2.18607</v>
      </c>
      <c r="D10" s="16"/>
      <c r="E10" s="67" t="s">
        <v>136</v>
      </c>
      <c r="F10" s="68">
        <v>-0.84075</v>
      </c>
    </row>
    <row r="11" spans="2:6" x14ac:dyDescent="0.25">
      <c r="B11" s="67" t="s">
        <v>137</v>
      </c>
      <c r="C11" s="68">
        <v>-2.1831800000000001</v>
      </c>
      <c r="D11" s="16"/>
      <c r="E11" s="67" t="s">
        <v>137</v>
      </c>
      <c r="F11" s="68">
        <v>-0.84075</v>
      </c>
    </row>
    <row r="12" spans="2:6" x14ac:dyDescent="0.25">
      <c r="B12" s="67" t="s">
        <v>138</v>
      </c>
      <c r="C12" s="68">
        <v>-2.1828099999999999</v>
      </c>
      <c r="D12" s="16"/>
      <c r="E12" s="67" t="s">
        <v>138</v>
      </c>
      <c r="F12" s="68">
        <v>-0.84075</v>
      </c>
    </row>
    <row r="13" spans="2:6" x14ac:dyDescent="0.25">
      <c r="B13" s="67" t="s">
        <v>139</v>
      </c>
      <c r="C13" s="68">
        <v>-2.18743</v>
      </c>
      <c r="D13" s="16"/>
      <c r="E13" s="67" t="s">
        <v>139</v>
      </c>
      <c r="F13" s="68">
        <v>-0.84075</v>
      </c>
    </row>
    <row r="14" spans="2:6" ht="13.8" thickBot="1" x14ac:dyDescent="0.3">
      <c r="B14" s="69" t="s">
        <v>140</v>
      </c>
      <c r="C14" s="70">
        <v>-2.1880199999999999</v>
      </c>
      <c r="D14" s="16"/>
      <c r="E14" s="69" t="s">
        <v>140</v>
      </c>
      <c r="F14" s="70">
        <v>-0.84075</v>
      </c>
    </row>
    <row r="15" spans="2:6" x14ac:dyDescent="0.25">
      <c r="E15" s="2"/>
      <c r="F15" s="3"/>
    </row>
    <row r="16" spans="2:6" ht="13.8" thickBot="1" x14ac:dyDescent="0.3">
      <c r="B16" t="s">
        <v>142</v>
      </c>
      <c r="E16" t="s">
        <v>149</v>
      </c>
      <c r="F16" s="3"/>
    </row>
    <row r="17" spans="2:7" ht="13.8" thickBot="1" x14ac:dyDescent="0.3">
      <c r="B17" s="63" t="s">
        <v>129</v>
      </c>
      <c r="C17" s="73" t="s">
        <v>130</v>
      </c>
      <c r="D17" s="64"/>
      <c r="E17" s="63" t="s">
        <v>129</v>
      </c>
      <c r="F17" s="73" t="s">
        <v>131</v>
      </c>
    </row>
    <row r="18" spans="2:7" ht="12" customHeight="1" x14ac:dyDescent="0.25">
      <c r="B18" s="71" t="s">
        <v>132</v>
      </c>
      <c r="C18" s="72">
        <v>0.40887699999999999</v>
      </c>
      <c r="D18" s="16"/>
      <c r="E18" s="71" t="s">
        <v>132</v>
      </c>
      <c r="F18" s="72">
        <v>6.5329389999999998</v>
      </c>
    </row>
    <row r="19" spans="2:7" x14ac:dyDescent="0.25">
      <c r="B19" s="67" t="s">
        <v>133</v>
      </c>
      <c r="C19" s="68">
        <v>0.41110799999999997</v>
      </c>
      <c r="D19" s="16"/>
      <c r="E19" s="67" t="s">
        <v>133</v>
      </c>
      <c r="F19" s="68">
        <v>6.5329389999999998</v>
      </c>
    </row>
    <row r="20" spans="2:7" x14ac:dyDescent="0.25">
      <c r="B20" s="67" t="s">
        <v>134</v>
      </c>
      <c r="C20" s="68">
        <v>0.41159699999999999</v>
      </c>
      <c r="D20" s="16"/>
      <c r="E20" s="67" t="s">
        <v>134</v>
      </c>
      <c r="F20" s="68">
        <v>6.5329389999999998</v>
      </c>
    </row>
    <row r="21" spans="2:7" x14ac:dyDescent="0.25">
      <c r="B21" s="67" t="s">
        <v>135</v>
      </c>
      <c r="C21" s="68">
        <v>0.41344900000000001</v>
      </c>
      <c r="D21" s="16"/>
      <c r="E21" s="67" t="s">
        <v>135</v>
      </c>
      <c r="F21" s="68">
        <v>6.4689940000000004</v>
      </c>
    </row>
    <row r="22" spans="2:7" x14ac:dyDescent="0.25">
      <c r="B22" s="67" t="s">
        <v>136</v>
      </c>
      <c r="C22" s="68">
        <v>0.41129100000000002</v>
      </c>
      <c r="D22" s="16"/>
      <c r="E22" s="67" t="s">
        <v>136</v>
      </c>
      <c r="F22" s="68">
        <v>6.4689940000000004</v>
      </c>
    </row>
    <row r="23" spans="2:7" x14ac:dyDescent="0.25">
      <c r="B23" s="67" t="s">
        <v>137</v>
      </c>
      <c r="C23" s="68">
        <v>0.41708000000000001</v>
      </c>
      <c r="D23" s="16"/>
      <c r="E23" s="67" t="s">
        <v>137</v>
      </c>
      <c r="F23" s="68">
        <v>6.4689940000000004</v>
      </c>
    </row>
    <row r="24" spans="2:7" ht="12" customHeight="1" x14ac:dyDescent="0.25">
      <c r="B24" s="67" t="s">
        <v>138</v>
      </c>
      <c r="C24" s="68">
        <v>0.41780600000000001</v>
      </c>
      <c r="D24" s="16"/>
      <c r="E24" s="67" t="s">
        <v>138</v>
      </c>
      <c r="F24" s="68">
        <v>6.4689940000000004</v>
      </c>
    </row>
    <row r="25" spans="2:7" x14ac:dyDescent="0.25">
      <c r="B25" s="67" t="s">
        <v>139</v>
      </c>
      <c r="C25" s="68">
        <v>0.40857199999999999</v>
      </c>
      <c r="D25" s="16"/>
      <c r="E25" s="67" t="s">
        <v>139</v>
      </c>
      <c r="F25" s="68">
        <v>6.4689940000000004</v>
      </c>
    </row>
    <row r="26" spans="2:7" ht="13.8" thickBot="1" x14ac:dyDescent="0.3">
      <c r="B26" s="69" t="s">
        <v>140</v>
      </c>
      <c r="C26" s="70">
        <v>0.40740399999999999</v>
      </c>
      <c r="D26" s="16"/>
      <c r="E26" s="69" t="s">
        <v>140</v>
      </c>
      <c r="F26" s="70">
        <v>6.4689940000000004</v>
      </c>
    </row>
    <row r="27" spans="2:7" ht="14.25" customHeight="1" x14ac:dyDescent="0.25"/>
    <row r="28" spans="2:7" ht="13.8" thickBot="1" x14ac:dyDescent="0.3">
      <c r="B28" t="s">
        <v>143</v>
      </c>
      <c r="E28" s="2"/>
      <c r="F28" s="2"/>
      <c r="G28" s="2"/>
    </row>
    <row r="29" spans="2:7" ht="10.8" thickBot="1" x14ac:dyDescent="0.25">
      <c r="B29" s="63" t="s">
        <v>129</v>
      </c>
      <c r="C29" s="73" t="s">
        <v>130</v>
      </c>
      <c r="D29" s="64"/>
      <c r="E29" s="2"/>
      <c r="F29" s="2"/>
      <c r="G29" s="2"/>
    </row>
    <row r="30" spans="2:7" ht="12" customHeight="1" x14ac:dyDescent="0.25">
      <c r="B30" s="71" t="s">
        <v>132</v>
      </c>
      <c r="C30" s="72">
        <v>1.4039759999999999</v>
      </c>
      <c r="D30" s="16"/>
      <c r="E30" s="2"/>
      <c r="F30" s="2"/>
      <c r="G30" s="2"/>
    </row>
    <row r="31" spans="2:7" x14ac:dyDescent="0.25">
      <c r="B31" s="67" t="s">
        <v>133</v>
      </c>
      <c r="C31" s="68">
        <v>1.4052519999999999</v>
      </c>
      <c r="D31" s="16"/>
      <c r="E31" s="2"/>
      <c r="F31" s="2"/>
      <c r="G31" s="2"/>
    </row>
    <row r="32" spans="2:7" x14ac:dyDescent="0.25">
      <c r="B32" s="67" t="s">
        <v>134</v>
      </c>
      <c r="C32" s="68">
        <v>1.4055329999999999</v>
      </c>
      <c r="D32" s="16"/>
    </row>
    <row r="33" spans="2:10" x14ac:dyDescent="0.25">
      <c r="B33" s="67" t="s">
        <v>135</v>
      </c>
      <c r="C33" s="68">
        <v>1.4065799999999999</v>
      </c>
      <c r="D33" s="16"/>
    </row>
    <row r="34" spans="2:10" x14ac:dyDescent="0.25">
      <c r="B34" s="67" t="s">
        <v>136</v>
      </c>
      <c r="C34" s="68">
        <v>1.4053549999999999</v>
      </c>
      <c r="D34" s="16"/>
      <c r="E34" s="2"/>
      <c r="F34" s="2"/>
      <c r="G34" s="2"/>
    </row>
    <row r="35" spans="2:10" x14ac:dyDescent="0.25">
      <c r="B35" s="67" t="s">
        <v>137</v>
      </c>
      <c r="C35" s="68">
        <v>1.4086730000000001</v>
      </c>
      <c r="D35" s="16"/>
      <c r="E35" s="2"/>
      <c r="F35" s="2"/>
      <c r="G35" s="2"/>
    </row>
    <row r="36" spans="2:10" ht="12" customHeight="1" x14ac:dyDescent="0.25">
      <c r="B36" s="67" t="s">
        <v>138</v>
      </c>
      <c r="C36" s="68">
        <v>1.4091899999999999</v>
      </c>
      <c r="D36" s="16"/>
      <c r="E36" s="2"/>
      <c r="F36" s="2"/>
      <c r="G36" s="2"/>
    </row>
    <row r="37" spans="2:10" x14ac:dyDescent="0.25">
      <c r="B37" s="67" t="s">
        <v>139</v>
      </c>
      <c r="C37" s="68">
        <v>1.403861</v>
      </c>
      <c r="D37" s="16"/>
      <c r="E37" s="2"/>
      <c r="F37" s="2"/>
      <c r="G37" s="2"/>
    </row>
    <row r="38" spans="2:10" ht="13.8" thickBot="1" x14ac:dyDescent="0.3">
      <c r="B38" s="69" t="s">
        <v>140</v>
      </c>
      <c r="C38" s="70">
        <v>1.403173</v>
      </c>
      <c r="D38" s="16"/>
    </row>
    <row r="40" spans="2:10" ht="13.8" thickBot="1" x14ac:dyDescent="0.3">
      <c r="B40" t="s">
        <v>144</v>
      </c>
      <c r="E40" s="2"/>
    </row>
    <row r="41" spans="2:10" ht="13.8" thickBot="1" x14ac:dyDescent="0.3">
      <c r="B41" s="63" t="s">
        <v>129</v>
      </c>
      <c r="C41" s="73" t="s">
        <v>130</v>
      </c>
      <c r="D41" s="64"/>
      <c r="E41" s="2"/>
    </row>
    <row r="42" spans="2:10" ht="12" customHeight="1" x14ac:dyDescent="0.25">
      <c r="B42" s="71" t="s">
        <v>132</v>
      </c>
      <c r="C42" s="72">
        <v>1.3317159999999999</v>
      </c>
      <c r="D42" s="16"/>
      <c r="E42" s="2"/>
      <c r="H42"/>
      <c r="I42"/>
      <c r="J42"/>
    </row>
    <row r="43" spans="2:10" x14ac:dyDescent="0.25">
      <c r="B43" s="67" t="s">
        <v>133</v>
      </c>
      <c r="C43" s="68">
        <v>1.331485</v>
      </c>
      <c r="D43" s="16"/>
      <c r="E43" s="2"/>
      <c r="H43"/>
      <c r="I43"/>
      <c r="J43"/>
    </row>
    <row r="44" spans="2:10" x14ac:dyDescent="0.25">
      <c r="B44" s="67" t="s">
        <v>134</v>
      </c>
      <c r="C44" s="68">
        <v>1.331431</v>
      </c>
      <c r="D44" s="16"/>
      <c r="H44"/>
      <c r="I44"/>
      <c r="J44"/>
    </row>
    <row r="45" spans="2:10" x14ac:dyDescent="0.25">
      <c r="B45" s="67" t="s">
        <v>135</v>
      </c>
      <c r="C45" s="68">
        <v>1.3312520000000001</v>
      </c>
      <c r="D45" s="16"/>
      <c r="H45"/>
      <c r="I45"/>
      <c r="J45"/>
    </row>
    <row r="46" spans="2:10" x14ac:dyDescent="0.25">
      <c r="B46" s="67" t="s">
        <v>136</v>
      </c>
      <c r="C46" s="68">
        <v>1.331466</v>
      </c>
      <c r="D46" s="16"/>
      <c r="E46" s="2"/>
      <c r="F46" s="2"/>
      <c r="G46" s="2"/>
    </row>
    <row r="47" spans="2:10" x14ac:dyDescent="0.25">
      <c r="B47" s="67" t="s">
        <v>137</v>
      </c>
      <c r="C47" s="68">
        <v>1.3308489999999999</v>
      </c>
      <c r="D47" s="16"/>
      <c r="E47" s="2"/>
      <c r="F47" s="2"/>
      <c r="G47" s="2"/>
    </row>
    <row r="48" spans="2:10" ht="12" customHeight="1" x14ac:dyDescent="0.25">
      <c r="B48" s="67" t="s">
        <v>138</v>
      </c>
      <c r="C48" s="68">
        <v>1.330654</v>
      </c>
      <c r="D48" s="16"/>
      <c r="E48" s="2"/>
      <c r="F48" s="2"/>
      <c r="G48" s="2"/>
    </row>
    <row r="49" spans="2:7" x14ac:dyDescent="0.25">
      <c r="B49" s="67" t="s">
        <v>139</v>
      </c>
      <c r="C49" s="68">
        <v>1.3316699999999999</v>
      </c>
      <c r="D49" s="16"/>
      <c r="E49" s="2"/>
      <c r="F49" s="2"/>
      <c r="G49" s="2"/>
    </row>
    <row r="50" spans="2:7" ht="13.8" thickBot="1" x14ac:dyDescent="0.3">
      <c r="B50" s="69" t="s">
        <v>140</v>
      </c>
      <c r="C50" s="70">
        <v>1.3318099999999999</v>
      </c>
      <c r="D50" s="16"/>
    </row>
    <row r="52" spans="2:7" ht="13.8" thickBot="1" x14ac:dyDescent="0.3">
      <c r="B52" t="s">
        <v>145</v>
      </c>
      <c r="E52" s="2"/>
      <c r="F52" s="2"/>
      <c r="G52" s="2"/>
    </row>
    <row r="53" spans="2:7" ht="10.8" thickBot="1" x14ac:dyDescent="0.25">
      <c r="B53" s="63" t="s">
        <v>129</v>
      </c>
      <c r="C53" s="73" t="s">
        <v>130</v>
      </c>
      <c r="D53" s="64"/>
      <c r="E53" s="2"/>
      <c r="F53" s="2"/>
      <c r="G53" s="2"/>
    </row>
    <row r="54" spans="2:7" ht="12" customHeight="1" x14ac:dyDescent="0.25">
      <c r="B54" s="71" t="s">
        <v>132</v>
      </c>
      <c r="C54" s="72">
        <v>0.89590000000000003</v>
      </c>
      <c r="D54" s="16"/>
      <c r="E54" s="2"/>
      <c r="F54" s="2"/>
      <c r="G54" s="2"/>
    </row>
    <row r="55" spans="2:7" x14ac:dyDescent="0.25">
      <c r="B55" s="67" t="s">
        <v>133</v>
      </c>
      <c r="C55" s="68">
        <v>0.89594200000000002</v>
      </c>
      <c r="D55" s="16"/>
      <c r="E55" s="2"/>
      <c r="F55" s="2"/>
      <c r="G55" s="2"/>
    </row>
    <row r="56" spans="2:7" x14ac:dyDescent="0.25">
      <c r="B56" s="67" t="s">
        <v>134</v>
      </c>
      <c r="C56" s="68">
        <v>0.89595199999999997</v>
      </c>
      <c r="D56" s="16"/>
    </row>
    <row r="57" spans="2:7" x14ac:dyDescent="0.25">
      <c r="B57" s="67" t="s">
        <v>135</v>
      </c>
      <c r="C57" s="68">
        <v>0.89598299999999997</v>
      </c>
      <c r="D57" s="16"/>
    </row>
    <row r="58" spans="2:7" x14ac:dyDescent="0.25">
      <c r="B58" s="67" t="s">
        <v>136</v>
      </c>
      <c r="C58" s="68">
        <v>0.89594600000000002</v>
      </c>
      <c r="D58" s="16"/>
    </row>
    <row r="59" spans="2:7" x14ac:dyDescent="0.25">
      <c r="B59" s="67" t="s">
        <v>137</v>
      </c>
      <c r="C59" s="68">
        <v>0.89605999999999997</v>
      </c>
      <c r="D59" s="16"/>
    </row>
    <row r="60" spans="2:7" x14ac:dyDescent="0.25">
      <c r="B60" s="67" t="s">
        <v>138</v>
      </c>
      <c r="C60" s="68">
        <v>0.89610900000000004</v>
      </c>
      <c r="D60" s="16"/>
    </row>
    <row r="61" spans="2:7" x14ac:dyDescent="0.25">
      <c r="B61" s="67" t="s">
        <v>139</v>
      </c>
      <c r="C61" s="68">
        <v>0.89591799999999999</v>
      </c>
      <c r="D61" s="16"/>
    </row>
    <row r="62" spans="2:7" ht="13.8" thickBot="1" x14ac:dyDescent="0.3">
      <c r="B62" s="69" t="s">
        <v>140</v>
      </c>
      <c r="C62" s="70">
        <v>0.89588999999999996</v>
      </c>
      <c r="D62" s="16"/>
    </row>
    <row r="64" spans="2:7" ht="13.8" thickBot="1" x14ac:dyDescent="0.3">
      <c r="B64" t="s">
        <v>146</v>
      </c>
    </row>
    <row r="65" spans="2:4" ht="13.8" thickBot="1" x14ac:dyDescent="0.3">
      <c r="B65" s="63" t="s">
        <v>129</v>
      </c>
      <c r="C65" s="73" t="s">
        <v>130</v>
      </c>
      <c r="D65" s="64"/>
    </row>
    <row r="66" spans="2:4" x14ac:dyDescent="0.25">
      <c r="B66" s="71" t="s">
        <v>132</v>
      </c>
      <c r="C66" s="72">
        <v>0.67789200000000005</v>
      </c>
      <c r="D66" s="16"/>
    </row>
    <row r="67" spans="2:4" x14ac:dyDescent="0.25">
      <c r="B67" s="67" t="s">
        <v>133</v>
      </c>
      <c r="C67" s="68">
        <v>0.71920200000000001</v>
      </c>
      <c r="D67" s="16"/>
    </row>
    <row r="68" spans="2:4" x14ac:dyDescent="0.25">
      <c r="B68" s="67" t="s">
        <v>134</v>
      </c>
      <c r="C68" s="68">
        <v>0.77055099999999999</v>
      </c>
      <c r="D68" s="16"/>
    </row>
    <row r="69" spans="2:4" x14ac:dyDescent="0.25">
      <c r="B69" s="67" t="s">
        <v>135</v>
      </c>
      <c r="C69" s="68">
        <v>0.84197699999999998</v>
      </c>
      <c r="D69" s="16"/>
    </row>
    <row r="70" spans="2:4" x14ac:dyDescent="0.25">
      <c r="B70" s="67" t="s">
        <v>136</v>
      </c>
      <c r="C70" s="68">
        <v>0.76498900000000003</v>
      </c>
      <c r="D70" s="16"/>
    </row>
    <row r="71" spans="2:4" x14ac:dyDescent="0.25">
      <c r="B71" s="67" t="s">
        <v>137</v>
      </c>
      <c r="C71" s="68">
        <v>0.88229199999999997</v>
      </c>
      <c r="D71" s="16"/>
    </row>
    <row r="72" spans="2:4" x14ac:dyDescent="0.25">
      <c r="B72" s="67" t="s">
        <v>138</v>
      </c>
      <c r="C72" s="68">
        <v>0.63015900000000002</v>
      </c>
      <c r="D72" s="16"/>
    </row>
    <row r="73" spans="2:4" x14ac:dyDescent="0.25">
      <c r="B73" s="67" t="s">
        <v>139</v>
      </c>
      <c r="C73" s="68">
        <v>0.69047000000000003</v>
      </c>
      <c r="D73" s="16"/>
    </row>
    <row r="74" spans="2:4" ht="13.8" thickBot="1" x14ac:dyDescent="0.3">
      <c r="B74" s="69" t="s">
        <v>140</v>
      </c>
      <c r="C74" s="70">
        <v>0.58439799999999997</v>
      </c>
      <c r="D74" s="16"/>
    </row>
    <row r="76" spans="2:4" ht="13.8" thickBot="1" x14ac:dyDescent="0.3">
      <c r="B76" t="s">
        <v>147</v>
      </c>
    </row>
    <row r="77" spans="2:4" ht="13.8" thickBot="1" x14ac:dyDescent="0.3">
      <c r="B77" s="63" t="s">
        <v>129</v>
      </c>
      <c r="C77" s="73" t="s">
        <v>130</v>
      </c>
      <c r="D77" s="64"/>
    </row>
    <row r="78" spans="2:4" x14ac:dyDescent="0.25">
      <c r="B78" s="71" t="s">
        <v>132</v>
      </c>
      <c r="C78" s="72">
        <v>0.58196899999999996</v>
      </c>
      <c r="D78" s="16"/>
    </row>
    <row r="79" spans="2:4" x14ac:dyDescent="0.25">
      <c r="B79" s="67" t="s">
        <v>133</v>
      </c>
      <c r="C79" s="68">
        <v>0.495558</v>
      </c>
      <c r="D79" s="16"/>
    </row>
    <row r="80" spans="2:4" x14ac:dyDescent="0.25">
      <c r="B80" s="67" t="s">
        <v>134</v>
      </c>
      <c r="C80" s="68">
        <v>0.577982</v>
      </c>
      <c r="D80" s="16"/>
    </row>
    <row r="81" spans="2:4" x14ac:dyDescent="0.25">
      <c r="B81" s="67" t="s">
        <v>135</v>
      </c>
      <c r="C81" s="68">
        <v>0.54286900000000005</v>
      </c>
      <c r="D81" s="16"/>
    </row>
    <row r="82" spans="2:4" x14ac:dyDescent="0.25">
      <c r="B82" s="67" t="s">
        <v>136</v>
      </c>
      <c r="C82" s="68">
        <v>0.58196899999999996</v>
      </c>
      <c r="D82" s="16"/>
    </row>
    <row r="83" spans="2:4" x14ac:dyDescent="0.25">
      <c r="B83" s="67" t="s">
        <v>137</v>
      </c>
      <c r="C83" s="68">
        <v>0.53675799999999996</v>
      </c>
      <c r="D83" s="16"/>
    </row>
    <row r="84" spans="2:4" x14ac:dyDescent="0.25">
      <c r="B84" s="67" t="s">
        <v>138</v>
      </c>
      <c r="C84" s="68">
        <v>0.60494899999999996</v>
      </c>
      <c r="D84" s="16"/>
    </row>
    <row r="85" spans="2:4" x14ac:dyDescent="0.25">
      <c r="B85" s="67" t="s">
        <v>139</v>
      </c>
      <c r="C85" s="68">
        <v>0.59615799999999997</v>
      </c>
      <c r="D85" s="16"/>
    </row>
    <row r="86" spans="2:4" ht="13.8" thickBot="1" x14ac:dyDescent="0.3">
      <c r="B86" s="69" t="s">
        <v>140</v>
      </c>
      <c r="C86" s="70">
        <v>0.63712400000000002</v>
      </c>
      <c r="D86" s="16"/>
    </row>
    <row r="88" spans="2:4" ht="13.8" thickBot="1" x14ac:dyDescent="0.3">
      <c r="B88" t="s">
        <v>148</v>
      </c>
    </row>
    <row r="89" spans="2:4" ht="13.8" thickBot="1" x14ac:dyDescent="0.3">
      <c r="B89" s="63" t="s">
        <v>129</v>
      </c>
      <c r="C89" s="73" t="s">
        <v>130</v>
      </c>
      <c r="D89" s="64"/>
    </row>
    <row r="90" spans="2:4" x14ac:dyDescent="0.25">
      <c r="B90" s="71" t="s">
        <v>132</v>
      </c>
      <c r="C90" s="72">
        <v>-0.42118</v>
      </c>
      <c r="D90" s="16"/>
    </row>
    <row r="91" spans="2:4" x14ac:dyDescent="0.25">
      <c r="B91" s="67" t="s">
        <v>133</v>
      </c>
      <c r="C91" s="68">
        <v>-0.34068999999999999</v>
      </c>
      <c r="D91" s="16"/>
    </row>
    <row r="92" spans="2:4" x14ac:dyDescent="0.25">
      <c r="B92" s="67" t="s">
        <v>134</v>
      </c>
      <c r="C92" s="68">
        <v>-0.32658999999999999</v>
      </c>
      <c r="D92" s="16"/>
    </row>
    <row r="93" spans="2:4" x14ac:dyDescent="0.25">
      <c r="B93" s="67" t="s">
        <v>135</v>
      </c>
      <c r="C93" s="68">
        <v>-0.24797</v>
      </c>
      <c r="D93" s="16"/>
    </row>
    <row r="94" spans="2:4" x14ac:dyDescent="0.25">
      <c r="B94" s="67" t="s">
        <v>136</v>
      </c>
      <c r="C94" s="68">
        <v>-0.33407999999999999</v>
      </c>
      <c r="D94" s="16"/>
    </row>
    <row r="95" spans="2:4" x14ac:dyDescent="0.25">
      <c r="B95" s="67" t="s">
        <v>137</v>
      </c>
      <c r="C95" s="68">
        <v>-0.14474000000000001</v>
      </c>
      <c r="D95" s="16"/>
    </row>
    <row r="96" spans="2:4" x14ac:dyDescent="0.25">
      <c r="B96" s="67" t="s">
        <v>138</v>
      </c>
      <c r="C96" s="68">
        <v>-0.24642</v>
      </c>
      <c r="D96" s="16"/>
    </row>
    <row r="97" spans="2:4" x14ac:dyDescent="0.25">
      <c r="B97" s="67" t="s">
        <v>139</v>
      </c>
      <c r="C97" s="68">
        <v>-0.51851999999999998</v>
      </c>
      <c r="D97" s="66"/>
    </row>
    <row r="98" spans="2:4" ht="13.8" thickBot="1" x14ac:dyDescent="0.3">
      <c r="B98" s="69" t="s">
        <v>140</v>
      </c>
      <c r="C98" s="70">
        <v>-0.53742999999999996</v>
      </c>
      <c r="D98" s="16"/>
    </row>
    <row r="100" spans="2:4" x14ac:dyDescent="0.25">
      <c r="C100" s="2"/>
      <c r="D100" s="66"/>
    </row>
    <row r="101" spans="2:4" x14ac:dyDescent="0.25">
      <c r="C101" s="2"/>
      <c r="D101" s="66"/>
    </row>
    <row r="102" spans="2:4" x14ac:dyDescent="0.25">
      <c r="C102" s="2"/>
      <c r="D102" s="66"/>
    </row>
    <row r="103" spans="2:4" x14ac:dyDescent="0.25">
      <c r="C103" s="2"/>
      <c r="D103" s="66"/>
    </row>
    <row r="104" spans="2:4" x14ac:dyDescent="0.25">
      <c r="C104" s="2"/>
      <c r="D104" s="66"/>
    </row>
    <row r="105" spans="2:4" x14ac:dyDescent="0.25">
      <c r="C105" s="2"/>
      <c r="D105" s="66"/>
    </row>
    <row r="106" spans="2:4" x14ac:dyDescent="0.25">
      <c r="C106" s="2"/>
      <c r="D106" s="66"/>
    </row>
    <row r="107" spans="2:4" x14ac:dyDescent="0.25">
      <c r="C107" s="2"/>
      <c r="D107" s="66"/>
    </row>
    <row r="108" spans="2:4" x14ac:dyDescent="0.25">
      <c r="C108" s="2"/>
      <c r="D108" s="66"/>
    </row>
    <row r="109" spans="2:4" x14ac:dyDescent="0.25">
      <c r="C109" s="2"/>
      <c r="D109" s="66"/>
    </row>
    <row r="110" spans="2:4" x14ac:dyDescent="0.25">
      <c r="C110" s="2"/>
      <c r="D110" s="66"/>
    </row>
    <row r="111" spans="2:4" x14ac:dyDescent="0.25">
      <c r="C111" s="2"/>
      <c r="D111" s="66"/>
    </row>
    <row r="112" spans="2:4" x14ac:dyDescent="0.25">
      <c r="C112" s="2"/>
      <c r="D112" s="66"/>
    </row>
    <row r="113" spans="3:4" x14ac:dyDescent="0.25">
      <c r="C113" s="2"/>
      <c r="D113" s="66"/>
    </row>
    <row r="114" spans="3:4" x14ac:dyDescent="0.25">
      <c r="C114" s="2"/>
      <c r="D114" s="66"/>
    </row>
    <row r="115" spans="3:4" x14ac:dyDescent="0.25">
      <c r="C115" s="2"/>
      <c r="D115" s="66"/>
    </row>
    <row r="116" spans="3:4" x14ac:dyDescent="0.25">
      <c r="C116" s="2"/>
      <c r="D116" s="66"/>
    </row>
    <row r="117" spans="3:4" x14ac:dyDescent="0.25">
      <c r="C117" s="2"/>
      <c r="D117" s="66"/>
    </row>
    <row r="118" spans="3:4" x14ac:dyDescent="0.25">
      <c r="C118" s="2"/>
      <c r="D118" s="66"/>
    </row>
    <row r="119" spans="3:4" x14ac:dyDescent="0.25">
      <c r="C119" s="2"/>
      <c r="D119" s="66"/>
    </row>
    <row r="120" spans="3:4" x14ac:dyDescent="0.25">
      <c r="C120" s="2"/>
      <c r="D120" s="66"/>
    </row>
    <row r="121" spans="3:4" x14ac:dyDescent="0.25">
      <c r="C121" s="2"/>
      <c r="D121" s="66"/>
    </row>
    <row r="122" spans="3:4" x14ac:dyDescent="0.25">
      <c r="C122" s="2"/>
      <c r="D122" s="66"/>
    </row>
  </sheetData>
  <sheetProtection algorithmName="SHA-512" hashValue="J4Zd8tewVA0MYKyXDkwy1WepSkDLGUYjuomZ+yz2+MjCtoeCDYpqPfZymKo5999YSf65qxl3ZXLCsGIvzKpqbQ==" saltValue="A11tO9TolD6AGJYFRrUPcQ==" spinCount="100000" sheet="1" objects="1" scenarios="1"/>
  <phoneticPr fontId="3" type="noConversion"/>
  <pageMargins left="0.75" right="0.75" top="1" bottom="1" header="0.5" footer="0.5"/>
  <pageSetup paperSize="9" orientation="portrait" horizontalDpi="4294967293" verticalDpi="300"/>
  <headerFooter alignWithMargins="0"/>
  <drawing r:id="rId1"/>
  <legacyDrawing r:id="rId2"/>
  <controls>
    <mc:AlternateContent xmlns:mc="http://schemas.openxmlformats.org/markup-compatibility/2006">
      <mc:Choice Requires="x14">
        <control shapeId="72706" r:id="rId3" name="cmdBack">
          <controlPr defaultSize="0" autoLine="0" r:id="rId4">
            <anchor moveWithCells="1">
              <from>
                <xdr:col>0</xdr:col>
                <xdr:colOff>152400</xdr:colOff>
                <xdr:row>1</xdr:row>
                <xdr:rowOff>22860</xdr:rowOff>
              </from>
              <to>
                <xdr:col>0</xdr:col>
                <xdr:colOff>1813560</xdr:colOff>
                <xdr:row>4</xdr:row>
                <xdr:rowOff>83820</xdr:rowOff>
              </to>
            </anchor>
          </controlPr>
        </control>
      </mc:Choice>
      <mc:Fallback>
        <control shapeId="72706" r:id="rId3" name="cmdBack"/>
      </mc:Fallback>
    </mc:AlternateContent>
  </control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2"/>
  <dimension ref="A1:AR95"/>
  <sheetViews>
    <sheetView zoomScale="145" zoomScaleNormal="145" workbookViewId="0">
      <pane xSplit="9" ySplit="2" topLeftCell="J3" activePane="bottomRight" state="frozen"/>
      <selection pane="topRight" activeCell="E1" sqref="E1"/>
      <selection pane="bottomLeft" activeCell="A4" sqref="A4"/>
      <selection pane="bottomRight" activeCell="G3" sqref="G3:I18"/>
    </sheetView>
  </sheetViews>
  <sheetFormatPr defaultColWidth="9.21875" defaultRowHeight="13.2" x14ac:dyDescent="0.25"/>
  <cols>
    <col min="1" max="2" width="4.21875" style="59" customWidth="1"/>
    <col min="3" max="3" width="3.77734375" style="59" customWidth="1"/>
    <col min="4" max="4" width="4.21875" style="59" customWidth="1"/>
    <col min="5" max="6" width="4.77734375" style="59" customWidth="1"/>
    <col min="7" max="7" width="5.5546875" style="59" customWidth="1"/>
    <col min="8" max="8" width="6.44140625" style="59" customWidth="1"/>
    <col min="9" max="9" width="5.5546875" style="59" customWidth="1"/>
    <col min="10" max="10" width="13.21875" style="39" customWidth="1"/>
    <col min="11" max="11" width="16.44140625" style="39" customWidth="1"/>
    <col min="12" max="13" width="18.21875" style="39" customWidth="1"/>
    <col min="14" max="14" width="14.5546875" style="39" customWidth="1"/>
    <col min="15" max="16" width="16.77734375" style="38" customWidth="1"/>
    <col min="17" max="17" width="22.77734375" style="38" customWidth="1"/>
    <col min="18" max="18" width="19.77734375" style="83" customWidth="1"/>
    <col min="19" max="19" width="18.21875" style="39" customWidth="1"/>
    <col min="20" max="20" width="18.21875" style="59" customWidth="1"/>
    <col min="21" max="21" width="18.77734375" style="59" customWidth="1"/>
    <col min="22" max="22" width="7.21875" style="39" customWidth="1"/>
    <col min="23" max="23" width="7.77734375" style="39" customWidth="1"/>
    <col min="24" max="36" width="9.21875" style="39"/>
    <col min="37" max="37" width="8.77734375" style="39" customWidth="1"/>
    <col min="38" max="43" width="9" style="39" customWidth="1"/>
    <col min="44" max="16384" width="9.21875" style="39"/>
  </cols>
  <sheetData>
    <row r="1" spans="1:44" s="33" customFormat="1" ht="13.8" thickBot="1" x14ac:dyDescent="0.3">
      <c r="A1" s="33" t="s">
        <v>91</v>
      </c>
      <c r="J1" s="34"/>
      <c r="K1" s="34"/>
      <c r="L1" s="34"/>
      <c r="M1" s="34"/>
      <c r="O1" s="34"/>
      <c r="P1" s="34"/>
      <c r="Q1" s="34"/>
      <c r="R1" s="81"/>
      <c r="S1" s="34"/>
      <c r="T1" s="34"/>
      <c r="U1" s="34"/>
      <c r="V1" s="41"/>
      <c r="W1" s="41"/>
      <c r="X1" s="40" t="s">
        <v>92</v>
      </c>
      <c r="Y1" s="40"/>
      <c r="Z1" s="40"/>
      <c r="AA1" s="40"/>
      <c r="AB1" s="40"/>
      <c r="AC1" s="44"/>
      <c r="AD1" s="44"/>
      <c r="AE1" s="44"/>
      <c r="AF1" s="44"/>
      <c r="AG1" s="33" t="s">
        <v>93</v>
      </c>
    </row>
    <row r="2" spans="1:44" s="32" customFormat="1" ht="49.2" thickBot="1" x14ac:dyDescent="0.3">
      <c r="A2" s="33" t="s">
        <v>3</v>
      </c>
      <c r="B2" s="33" t="s">
        <v>4</v>
      </c>
      <c r="C2" s="33" t="s">
        <v>5</v>
      </c>
      <c r="D2" s="33" t="s">
        <v>52</v>
      </c>
      <c r="E2" s="33" t="s">
        <v>53</v>
      </c>
      <c r="F2" s="33" t="s">
        <v>188</v>
      </c>
      <c r="G2" s="33" t="s">
        <v>2</v>
      </c>
      <c r="H2" s="33" t="s">
        <v>0</v>
      </c>
      <c r="I2" s="33" t="s">
        <v>1</v>
      </c>
      <c r="J2" s="33" t="s">
        <v>82</v>
      </c>
      <c r="K2" s="33" t="s">
        <v>83</v>
      </c>
      <c r="L2" s="33" t="s">
        <v>84</v>
      </c>
      <c r="M2" s="33" t="s">
        <v>85</v>
      </c>
      <c r="N2" s="33" t="s">
        <v>86</v>
      </c>
      <c r="O2" s="34" t="s">
        <v>87</v>
      </c>
      <c r="P2" s="34" t="s">
        <v>168</v>
      </c>
      <c r="Q2" s="34" t="s">
        <v>88</v>
      </c>
      <c r="R2" s="81" t="s">
        <v>89</v>
      </c>
      <c r="S2" s="33" t="s">
        <v>90</v>
      </c>
      <c r="T2" s="33" t="s">
        <v>79</v>
      </c>
      <c r="U2" s="33" t="s">
        <v>80</v>
      </c>
      <c r="V2" s="33" t="s">
        <v>43</v>
      </c>
      <c r="W2" s="33" t="s">
        <v>44</v>
      </c>
      <c r="X2" s="28" t="s">
        <v>60</v>
      </c>
      <c r="Y2" s="28" t="s">
        <v>61</v>
      </c>
      <c r="Z2" s="28" t="s">
        <v>2</v>
      </c>
      <c r="AA2" s="28" t="s">
        <v>0</v>
      </c>
      <c r="AB2" s="29" t="s">
        <v>1</v>
      </c>
      <c r="AC2" s="30" t="s">
        <v>62</v>
      </c>
      <c r="AD2" s="31" t="s">
        <v>12</v>
      </c>
      <c r="AE2" s="31" t="s">
        <v>63</v>
      </c>
      <c r="AF2" s="29" t="s">
        <v>40</v>
      </c>
      <c r="AG2" s="33" t="s">
        <v>94</v>
      </c>
      <c r="AH2" s="33" t="s">
        <v>12</v>
      </c>
      <c r="AI2" s="33" t="s">
        <v>95</v>
      </c>
      <c r="AJ2" s="33" t="s">
        <v>44</v>
      </c>
      <c r="AK2" s="33" t="s">
        <v>45</v>
      </c>
      <c r="AL2" s="33" t="s">
        <v>46</v>
      </c>
      <c r="AM2" s="33" t="s">
        <v>47</v>
      </c>
      <c r="AN2" s="33" t="s">
        <v>48</v>
      </c>
      <c r="AO2" s="33" t="s">
        <v>49</v>
      </c>
      <c r="AP2" s="33" t="s">
        <v>50</v>
      </c>
      <c r="AQ2" s="33" t="s">
        <v>51</v>
      </c>
      <c r="AR2" s="33" t="s">
        <v>72</v>
      </c>
    </row>
    <row r="3" spans="1:44" s="36" customFormat="1" x14ac:dyDescent="0.25">
      <c r="A3" s="59"/>
      <c r="B3" s="59"/>
      <c r="C3" s="59"/>
      <c r="D3" s="59"/>
      <c r="E3" s="59"/>
      <c r="F3" s="59"/>
      <c r="G3" s="59">
        <v>1</v>
      </c>
      <c r="H3" s="59">
        <v>1</v>
      </c>
      <c r="I3" s="59">
        <v>5</v>
      </c>
      <c r="J3" s="36">
        <f>((0.004876*G3+(-0.03508))*LN(I3)+(-0.00622*G3+0.06395))*H3^2+((0.089024*G3+(-1.23195))*LN(I3)+(1.111861*G3+(-3.36775)))*H3+((-0.76055*G3+9.307831)*LN(I3)+(-0.1765*G3+(-0.63864)))</f>
        <v>8.854939191413834</v>
      </c>
      <c r="K3" s="36">
        <f t="shared" ref="K3:K34" si="0">IF(J3&lt;ZnThreshold,ZnThreshold,J3)</f>
        <v>10.9</v>
      </c>
      <c r="N3" s="36">
        <f t="shared" ref="N3:N34" si="1">ZnThreshold/K3</f>
        <v>1</v>
      </c>
      <c r="O3" s="35"/>
      <c r="P3" s="85"/>
      <c r="Q3" s="37"/>
      <c r="R3" s="82"/>
      <c r="S3" s="35"/>
      <c r="T3" s="59">
        <f>K3</f>
        <v>10.9</v>
      </c>
      <c r="U3" s="59">
        <f>N3</f>
        <v>1</v>
      </c>
      <c r="X3" s="101"/>
      <c r="Y3" s="101"/>
      <c r="Z3" s="101">
        <v>1</v>
      </c>
      <c r="AA3" s="101">
        <v>1</v>
      </c>
      <c r="AB3" s="101">
        <v>5</v>
      </c>
      <c r="AC3" s="118">
        <v>10.9</v>
      </c>
      <c r="AD3" s="118">
        <v>1</v>
      </c>
      <c r="AE3" s="118"/>
      <c r="AF3" s="119"/>
      <c r="AG3" s="36" t="str">
        <f t="shared" ref="AG3:AG34" si="2">IF(AC3&lt;&gt;T3,"mismatch","")</f>
        <v/>
      </c>
      <c r="AH3" s="36" t="str">
        <f t="shared" ref="AH3:AH34" si="3">IF(AD3&lt;&gt;U3,"mismatch","")</f>
        <v/>
      </c>
      <c r="AI3" s="36" t="str">
        <f t="shared" ref="AI3:AI34" si="4">IF(AE3&lt;&gt;V3,"mismatch","")</f>
        <v/>
      </c>
      <c r="AJ3" s="36" t="str">
        <f t="shared" ref="AJ3:AJ34" si="5">IF(AF3&lt;&gt;W3,"mismatch","")</f>
        <v/>
      </c>
    </row>
    <row r="4" spans="1:44" s="36" customFormat="1" x14ac:dyDescent="0.25">
      <c r="A4" s="59"/>
      <c r="B4" s="59"/>
      <c r="C4" s="59"/>
      <c r="D4" s="59"/>
      <c r="E4" s="59"/>
      <c r="F4" s="59"/>
      <c r="G4" s="59">
        <v>4</v>
      </c>
      <c r="H4" s="59">
        <v>1</v>
      </c>
      <c r="I4" s="59">
        <v>5</v>
      </c>
      <c r="J4" s="36">
        <f t="shared" ref="J4:J67" si="6">((0.004876*G4+(-0.03508))*LN(I4)+(-0.00622*G4+0.06395))*H4^2+((0.089024*G4+(-1.23195))*LN(I4)+(1.111861*G4+(-3.36775)))*H4+((-0.76055*G4+9.307831)*LN(I4)+(-0.1765*G4+(-0.63864)))</f>
        <v>8.4235668384412552</v>
      </c>
      <c r="K4" s="36">
        <f t="shared" si="0"/>
        <v>10.9</v>
      </c>
      <c r="N4" s="36">
        <f t="shared" si="1"/>
        <v>1</v>
      </c>
      <c r="O4" s="35"/>
      <c r="P4" s="85"/>
      <c r="Q4" s="37"/>
      <c r="R4" s="82"/>
      <c r="S4" s="35"/>
      <c r="T4" s="59">
        <f t="shared" ref="T4:T67" si="7">K4</f>
        <v>10.9</v>
      </c>
      <c r="U4" s="59">
        <f t="shared" ref="U4:U67" si="8">N4</f>
        <v>1</v>
      </c>
      <c r="X4" s="27"/>
      <c r="Y4" s="27"/>
      <c r="Z4" s="27">
        <v>4</v>
      </c>
      <c r="AA4" s="27">
        <v>1</v>
      </c>
      <c r="AB4" s="27">
        <v>5</v>
      </c>
      <c r="AC4" s="123">
        <v>10.9</v>
      </c>
      <c r="AD4" s="123">
        <v>1</v>
      </c>
      <c r="AE4" s="123"/>
      <c r="AF4" s="124"/>
      <c r="AG4" s="36" t="str">
        <f t="shared" si="2"/>
        <v/>
      </c>
      <c r="AH4" s="36" t="str">
        <f t="shared" si="3"/>
        <v/>
      </c>
      <c r="AI4" s="36" t="str">
        <f t="shared" si="4"/>
        <v/>
      </c>
      <c r="AJ4" s="36" t="str">
        <f t="shared" si="5"/>
        <v/>
      </c>
    </row>
    <row r="5" spans="1:44" s="36" customFormat="1" x14ac:dyDescent="0.25">
      <c r="A5" s="59"/>
      <c r="B5" s="59"/>
      <c r="C5" s="59"/>
      <c r="D5" s="59"/>
      <c r="E5" s="59"/>
      <c r="F5" s="59"/>
      <c r="G5" s="59">
        <v>8.1</v>
      </c>
      <c r="H5" s="59">
        <v>1</v>
      </c>
      <c r="I5" s="59">
        <v>5</v>
      </c>
      <c r="J5" s="36">
        <f t="shared" si="6"/>
        <v>7.8340246227120645</v>
      </c>
      <c r="K5" s="36">
        <f t="shared" si="0"/>
        <v>10.9</v>
      </c>
      <c r="N5" s="36">
        <f t="shared" si="1"/>
        <v>1</v>
      </c>
      <c r="O5" s="35"/>
      <c r="P5" s="85"/>
      <c r="Q5" s="37"/>
      <c r="R5" s="82"/>
      <c r="S5" s="35"/>
      <c r="T5" s="59">
        <f t="shared" si="7"/>
        <v>10.9</v>
      </c>
      <c r="U5" s="59">
        <f t="shared" si="8"/>
        <v>1</v>
      </c>
      <c r="X5" s="27"/>
      <c r="Y5" s="27"/>
      <c r="Z5" s="27">
        <v>8.1</v>
      </c>
      <c r="AA5" s="27">
        <v>1</v>
      </c>
      <c r="AB5" s="27">
        <v>5</v>
      </c>
      <c r="AC5" s="123">
        <v>10.9</v>
      </c>
      <c r="AD5" s="123">
        <v>1</v>
      </c>
      <c r="AE5" s="123"/>
      <c r="AF5" s="124"/>
      <c r="AG5" s="36" t="str">
        <f t="shared" si="2"/>
        <v/>
      </c>
      <c r="AH5" s="36" t="str">
        <f t="shared" si="3"/>
        <v/>
      </c>
      <c r="AI5" s="36" t="str">
        <f t="shared" si="4"/>
        <v/>
      </c>
      <c r="AJ5" s="36" t="str">
        <f t="shared" si="5"/>
        <v/>
      </c>
    </row>
    <row r="6" spans="1:44" s="36" customFormat="1" x14ac:dyDescent="0.25">
      <c r="A6" s="59"/>
      <c r="B6" s="59"/>
      <c r="C6" s="59"/>
      <c r="D6" s="59"/>
      <c r="E6" s="59"/>
      <c r="F6" s="59"/>
      <c r="G6" s="59">
        <v>9.1</v>
      </c>
      <c r="H6" s="59">
        <v>1</v>
      </c>
      <c r="I6" s="59">
        <v>5</v>
      </c>
      <c r="J6" s="36">
        <f t="shared" si="6"/>
        <v>7.6902338383878703</v>
      </c>
      <c r="K6" s="36">
        <f t="shared" si="0"/>
        <v>10.9</v>
      </c>
      <c r="N6" s="36">
        <f t="shared" si="1"/>
        <v>1</v>
      </c>
      <c r="O6" s="35"/>
      <c r="P6" s="85"/>
      <c r="Q6" s="37"/>
      <c r="R6" s="82"/>
      <c r="S6" s="35"/>
      <c r="T6" s="59">
        <f t="shared" si="7"/>
        <v>10.9</v>
      </c>
      <c r="U6" s="59">
        <f t="shared" si="8"/>
        <v>1</v>
      </c>
      <c r="X6" s="27"/>
      <c r="Y6" s="27"/>
      <c r="Z6" s="27">
        <v>9.1</v>
      </c>
      <c r="AA6" s="27">
        <v>1</v>
      </c>
      <c r="AB6" s="27">
        <v>5</v>
      </c>
      <c r="AC6" s="123">
        <v>10.9</v>
      </c>
      <c r="AD6" s="123">
        <v>1</v>
      </c>
      <c r="AE6" s="123"/>
      <c r="AF6" s="124"/>
      <c r="AG6" s="36" t="str">
        <f t="shared" si="2"/>
        <v/>
      </c>
      <c r="AH6" s="36" t="str">
        <f t="shared" si="3"/>
        <v/>
      </c>
      <c r="AI6" s="36" t="str">
        <f t="shared" si="4"/>
        <v/>
      </c>
      <c r="AJ6" s="36" t="str">
        <f t="shared" si="5"/>
        <v/>
      </c>
    </row>
    <row r="7" spans="1:44" s="36" customFormat="1" x14ac:dyDescent="0.25">
      <c r="A7" s="59"/>
      <c r="B7" s="59"/>
      <c r="C7" s="59"/>
      <c r="D7" s="59"/>
      <c r="E7" s="59"/>
      <c r="F7" s="59"/>
      <c r="G7" s="59">
        <v>1</v>
      </c>
      <c r="H7" s="59">
        <v>1</v>
      </c>
      <c r="I7" s="59">
        <v>31</v>
      </c>
      <c r="J7" s="36">
        <f t="shared" si="6"/>
        <v>22.309441177941345</v>
      </c>
      <c r="K7" s="36">
        <f t="shared" si="0"/>
        <v>22.309441177941345</v>
      </c>
      <c r="N7" s="36">
        <f t="shared" si="1"/>
        <v>0.4885823859531484</v>
      </c>
      <c r="O7" s="35"/>
      <c r="P7" s="85"/>
      <c r="Q7" s="37"/>
      <c r="R7" s="82"/>
      <c r="S7" s="35"/>
      <c r="T7" s="59">
        <f t="shared" si="7"/>
        <v>22.309441177941345</v>
      </c>
      <c r="U7" s="59">
        <f t="shared" si="8"/>
        <v>0.4885823859531484</v>
      </c>
      <c r="X7" s="27"/>
      <c r="Y7" s="27"/>
      <c r="Z7" s="27">
        <v>1</v>
      </c>
      <c r="AA7" s="27">
        <v>1</v>
      </c>
      <c r="AB7" s="27">
        <v>31</v>
      </c>
      <c r="AC7" s="123">
        <v>22.309441177941345</v>
      </c>
      <c r="AD7" s="123">
        <v>0.4885823859531484</v>
      </c>
      <c r="AE7" s="123"/>
      <c r="AF7" s="124"/>
      <c r="AG7" s="36" t="str">
        <f t="shared" si="2"/>
        <v/>
      </c>
      <c r="AH7" s="36" t="str">
        <f t="shared" si="3"/>
        <v/>
      </c>
      <c r="AI7" s="36" t="str">
        <f t="shared" si="4"/>
        <v/>
      </c>
      <c r="AJ7" s="36" t="str">
        <f t="shared" si="5"/>
        <v/>
      </c>
    </row>
    <row r="8" spans="1:44" s="36" customFormat="1" x14ac:dyDescent="0.25">
      <c r="A8" s="59"/>
      <c r="B8" s="59"/>
      <c r="C8" s="59"/>
      <c r="D8" s="59"/>
      <c r="E8" s="59"/>
      <c r="F8" s="59"/>
      <c r="G8" s="59">
        <v>4</v>
      </c>
      <c r="H8" s="59">
        <v>1</v>
      </c>
      <c r="I8" s="59">
        <v>31</v>
      </c>
      <c r="J8" s="36">
        <f t="shared" si="6"/>
        <v>18.229061468331277</v>
      </c>
      <c r="K8" s="36">
        <f t="shared" si="0"/>
        <v>18.229061468331277</v>
      </c>
      <c r="N8" s="36">
        <f t="shared" si="1"/>
        <v>0.59794630781931346</v>
      </c>
      <c r="O8" s="35"/>
      <c r="P8" s="85"/>
      <c r="Q8" s="37"/>
      <c r="R8" s="82"/>
      <c r="S8" s="35"/>
      <c r="T8" s="59">
        <f t="shared" si="7"/>
        <v>18.229061468331277</v>
      </c>
      <c r="U8" s="59">
        <f t="shared" si="8"/>
        <v>0.59794630781931346</v>
      </c>
      <c r="X8" s="27"/>
      <c r="Y8" s="27"/>
      <c r="Z8" s="27">
        <v>4</v>
      </c>
      <c r="AA8" s="27">
        <v>1</v>
      </c>
      <c r="AB8" s="27">
        <v>31</v>
      </c>
      <c r="AC8" s="123">
        <v>18.229061468331277</v>
      </c>
      <c r="AD8" s="123">
        <v>0.59794630781931346</v>
      </c>
      <c r="AE8" s="123"/>
      <c r="AF8" s="124"/>
      <c r="AG8" s="36" t="str">
        <f t="shared" si="2"/>
        <v/>
      </c>
      <c r="AH8" s="36" t="str">
        <f t="shared" si="3"/>
        <v/>
      </c>
      <c r="AI8" s="36" t="str">
        <f t="shared" si="4"/>
        <v/>
      </c>
      <c r="AJ8" s="36" t="str">
        <f t="shared" si="5"/>
        <v/>
      </c>
    </row>
    <row r="9" spans="1:44" s="36" customFormat="1" x14ac:dyDescent="0.25">
      <c r="A9" s="59"/>
      <c r="B9" s="59"/>
      <c r="C9" s="59"/>
      <c r="D9" s="59"/>
      <c r="E9" s="59"/>
      <c r="F9" s="59"/>
      <c r="G9" s="59">
        <v>8.1</v>
      </c>
      <c r="H9" s="59">
        <v>1</v>
      </c>
      <c r="I9" s="59">
        <v>31</v>
      </c>
      <c r="J9" s="36">
        <f t="shared" si="6"/>
        <v>12.652542531864189</v>
      </c>
      <c r="K9" s="36">
        <f t="shared" si="0"/>
        <v>12.652542531864189</v>
      </c>
      <c r="N9" s="36">
        <f t="shared" si="1"/>
        <v>0.86148692822406392</v>
      </c>
      <c r="O9" s="35"/>
      <c r="P9" s="85"/>
      <c r="Q9" s="37"/>
      <c r="R9" s="82"/>
      <c r="S9" s="35"/>
      <c r="T9" s="59">
        <f t="shared" si="7"/>
        <v>12.652542531864189</v>
      </c>
      <c r="U9" s="59">
        <f t="shared" si="8"/>
        <v>0.86148692822406392</v>
      </c>
      <c r="X9" s="27"/>
      <c r="Y9" s="27"/>
      <c r="Z9" s="27">
        <v>8.1</v>
      </c>
      <c r="AA9" s="27">
        <v>1</v>
      </c>
      <c r="AB9" s="27">
        <v>31</v>
      </c>
      <c r="AC9" s="123">
        <v>12.652542531864189</v>
      </c>
      <c r="AD9" s="123">
        <v>0.86148692822406392</v>
      </c>
      <c r="AE9" s="123"/>
      <c r="AF9" s="124"/>
      <c r="AG9" s="36" t="str">
        <f t="shared" si="2"/>
        <v/>
      </c>
      <c r="AH9" s="36" t="str">
        <f t="shared" si="3"/>
        <v/>
      </c>
      <c r="AI9" s="36" t="str">
        <f t="shared" si="4"/>
        <v/>
      </c>
      <c r="AJ9" s="36" t="str">
        <f t="shared" si="5"/>
        <v/>
      </c>
    </row>
    <row r="10" spans="1:44" s="36" customFormat="1" x14ac:dyDescent="0.25">
      <c r="A10" s="59"/>
      <c r="B10" s="59"/>
      <c r="C10" s="59"/>
      <c r="D10" s="59"/>
      <c r="E10" s="59"/>
      <c r="F10" s="59"/>
      <c r="G10" s="59">
        <v>9.1</v>
      </c>
      <c r="H10" s="59">
        <v>1</v>
      </c>
      <c r="I10" s="59">
        <v>31</v>
      </c>
      <c r="J10" s="36">
        <f t="shared" si="6"/>
        <v>11.292415961994163</v>
      </c>
      <c r="K10" s="36">
        <f t="shared" si="0"/>
        <v>11.292415961994163</v>
      </c>
      <c r="N10" s="36">
        <f t="shared" si="1"/>
        <v>0.96524960085469036</v>
      </c>
      <c r="O10" s="35"/>
      <c r="P10" s="85"/>
      <c r="Q10" s="37"/>
      <c r="R10" s="82"/>
      <c r="S10" s="35"/>
      <c r="T10" s="59">
        <f t="shared" si="7"/>
        <v>11.292415961994163</v>
      </c>
      <c r="U10" s="59">
        <f t="shared" si="8"/>
        <v>0.96524960085469036</v>
      </c>
      <c r="X10" s="27"/>
      <c r="Y10" s="27"/>
      <c r="Z10" s="27">
        <v>9.1</v>
      </c>
      <c r="AA10" s="27">
        <v>1</v>
      </c>
      <c r="AB10" s="27">
        <v>31</v>
      </c>
      <c r="AC10" s="123">
        <v>11.292415961994163</v>
      </c>
      <c r="AD10" s="123">
        <v>0.96524960085469036</v>
      </c>
      <c r="AE10" s="123"/>
      <c r="AF10" s="124"/>
      <c r="AG10" s="36" t="str">
        <f t="shared" si="2"/>
        <v/>
      </c>
      <c r="AH10" s="36" t="str">
        <f t="shared" si="3"/>
        <v/>
      </c>
      <c r="AI10" s="36" t="str">
        <f t="shared" si="4"/>
        <v/>
      </c>
      <c r="AJ10" s="36" t="str">
        <f t="shared" si="5"/>
        <v/>
      </c>
    </row>
    <row r="11" spans="1:44" s="36" customFormat="1" x14ac:dyDescent="0.25">
      <c r="A11" s="59"/>
      <c r="B11" s="59"/>
      <c r="C11" s="59"/>
      <c r="D11" s="59"/>
      <c r="E11" s="59"/>
      <c r="F11" s="59"/>
      <c r="G11" s="59">
        <v>1</v>
      </c>
      <c r="H11" s="59">
        <v>1.1000000000000001</v>
      </c>
      <c r="I11" s="59">
        <v>5</v>
      </c>
      <c r="J11" s="36">
        <f t="shared" si="6"/>
        <v>8.4473183406946646</v>
      </c>
      <c r="K11" s="36">
        <f t="shared" si="0"/>
        <v>10.9</v>
      </c>
      <c r="N11" s="36">
        <f t="shared" si="1"/>
        <v>1</v>
      </c>
      <c r="O11" s="35"/>
      <c r="P11" s="85"/>
      <c r="Q11" s="37"/>
      <c r="R11" s="82"/>
      <c r="S11" s="35"/>
      <c r="T11" s="59">
        <f t="shared" si="7"/>
        <v>10.9</v>
      </c>
      <c r="U11" s="59">
        <f t="shared" si="8"/>
        <v>1</v>
      </c>
      <c r="X11" s="27"/>
      <c r="Y11" s="27"/>
      <c r="Z11" s="27">
        <v>1</v>
      </c>
      <c r="AA11" s="27">
        <v>1.1000000000000001</v>
      </c>
      <c r="AB11" s="27">
        <v>5</v>
      </c>
      <c r="AC11" s="123">
        <v>10.9</v>
      </c>
      <c r="AD11" s="123">
        <v>1</v>
      </c>
      <c r="AE11" s="123"/>
      <c r="AF11" s="124"/>
      <c r="AG11" s="36" t="str">
        <f t="shared" si="2"/>
        <v/>
      </c>
      <c r="AH11" s="36" t="str">
        <f t="shared" si="3"/>
        <v/>
      </c>
      <c r="AI11" s="36" t="str">
        <f t="shared" si="4"/>
        <v/>
      </c>
      <c r="AJ11" s="36" t="str">
        <f t="shared" si="5"/>
        <v/>
      </c>
    </row>
    <row r="12" spans="1:44" s="36" customFormat="1" x14ac:dyDescent="0.25">
      <c r="A12" s="59"/>
      <c r="B12" s="59"/>
      <c r="C12" s="59"/>
      <c r="D12" s="59"/>
      <c r="E12" s="59"/>
      <c r="F12" s="59"/>
      <c r="G12" s="59">
        <v>4</v>
      </c>
      <c r="H12" s="59">
        <v>1.1000000000000001</v>
      </c>
      <c r="I12" s="59">
        <v>5</v>
      </c>
      <c r="J12" s="36">
        <f t="shared" si="6"/>
        <v>8.3935132680714943</v>
      </c>
      <c r="K12" s="36">
        <f t="shared" si="0"/>
        <v>10.9</v>
      </c>
      <c r="N12" s="36">
        <f t="shared" si="1"/>
        <v>1</v>
      </c>
      <c r="O12" s="35"/>
      <c r="P12" s="85"/>
      <c r="Q12" s="37"/>
      <c r="R12" s="82"/>
      <c r="S12" s="35"/>
      <c r="T12" s="59">
        <f t="shared" si="7"/>
        <v>10.9</v>
      </c>
      <c r="U12" s="59">
        <f t="shared" si="8"/>
        <v>1</v>
      </c>
      <c r="X12" s="27"/>
      <c r="Y12" s="27"/>
      <c r="Z12" s="27">
        <v>4</v>
      </c>
      <c r="AA12" s="27">
        <v>1.1000000000000001</v>
      </c>
      <c r="AB12" s="27">
        <v>5</v>
      </c>
      <c r="AC12" s="123">
        <v>10.9</v>
      </c>
      <c r="AD12" s="123">
        <v>1</v>
      </c>
      <c r="AE12" s="123"/>
      <c r="AF12" s="124"/>
      <c r="AG12" s="36" t="str">
        <f t="shared" si="2"/>
        <v/>
      </c>
      <c r="AH12" s="36" t="str">
        <f t="shared" si="3"/>
        <v/>
      </c>
      <c r="AI12" s="36" t="str">
        <f t="shared" si="4"/>
        <v/>
      </c>
      <c r="AJ12" s="36" t="str">
        <f t="shared" si="5"/>
        <v/>
      </c>
    </row>
    <row r="13" spans="1:44" s="36" customFormat="1" x14ac:dyDescent="0.25">
      <c r="A13" s="59"/>
      <c r="B13" s="59"/>
      <c r="C13" s="59"/>
      <c r="D13" s="59"/>
      <c r="E13" s="59"/>
      <c r="F13" s="59"/>
      <c r="G13" s="59">
        <v>8.1</v>
      </c>
      <c r="H13" s="59">
        <v>1.1000000000000001</v>
      </c>
      <c r="I13" s="59">
        <v>5</v>
      </c>
      <c r="J13" s="36">
        <f t="shared" si="6"/>
        <v>8.319979668819828</v>
      </c>
      <c r="K13" s="36">
        <f t="shared" si="0"/>
        <v>10.9</v>
      </c>
      <c r="N13" s="36">
        <f t="shared" si="1"/>
        <v>1</v>
      </c>
      <c r="O13" s="35"/>
      <c r="P13" s="85"/>
      <c r="Q13" s="37"/>
      <c r="R13" s="82"/>
      <c r="S13" s="35"/>
      <c r="T13" s="59">
        <f t="shared" si="7"/>
        <v>10.9</v>
      </c>
      <c r="U13" s="59">
        <f t="shared" si="8"/>
        <v>1</v>
      </c>
      <c r="X13" s="27"/>
      <c r="Y13" s="27"/>
      <c r="Z13" s="27">
        <v>8.1</v>
      </c>
      <c r="AA13" s="27">
        <v>1.1000000000000001</v>
      </c>
      <c r="AB13" s="27">
        <v>5</v>
      </c>
      <c r="AC13" s="123">
        <v>10.9</v>
      </c>
      <c r="AD13" s="123">
        <v>1</v>
      </c>
      <c r="AE13" s="123"/>
      <c r="AF13" s="124"/>
      <c r="AG13" s="36" t="str">
        <f t="shared" si="2"/>
        <v/>
      </c>
      <c r="AH13" s="36" t="str">
        <f t="shared" si="3"/>
        <v/>
      </c>
      <c r="AI13" s="36" t="str">
        <f t="shared" si="4"/>
        <v/>
      </c>
      <c r="AJ13" s="36" t="str">
        <f t="shared" si="5"/>
        <v/>
      </c>
    </row>
    <row r="14" spans="1:44" s="36" customFormat="1" x14ac:dyDescent="0.25">
      <c r="A14" s="59"/>
      <c r="B14" s="59"/>
      <c r="C14" s="59"/>
      <c r="D14" s="59"/>
      <c r="E14" s="59"/>
      <c r="F14" s="59"/>
      <c r="G14" s="59">
        <v>9.1</v>
      </c>
      <c r="H14" s="59">
        <v>1.1000000000000001</v>
      </c>
      <c r="I14" s="59">
        <v>5</v>
      </c>
      <c r="J14" s="36">
        <f t="shared" si="6"/>
        <v>8.3020446446121028</v>
      </c>
      <c r="K14" s="36">
        <f t="shared" si="0"/>
        <v>10.9</v>
      </c>
      <c r="N14" s="36">
        <f t="shared" si="1"/>
        <v>1</v>
      </c>
      <c r="O14" s="35"/>
      <c r="P14" s="85"/>
      <c r="Q14" s="37"/>
      <c r="R14" s="82"/>
      <c r="S14" s="35"/>
      <c r="T14" s="59">
        <f t="shared" si="7"/>
        <v>10.9</v>
      </c>
      <c r="U14" s="59">
        <f t="shared" si="8"/>
        <v>1</v>
      </c>
      <c r="X14" s="27"/>
      <c r="Y14" s="27"/>
      <c r="Z14" s="27">
        <v>9.1</v>
      </c>
      <c r="AA14" s="27">
        <v>1.1000000000000001</v>
      </c>
      <c r="AB14" s="27">
        <v>5</v>
      </c>
      <c r="AC14" s="123">
        <v>10.9</v>
      </c>
      <c r="AD14" s="123">
        <v>1</v>
      </c>
      <c r="AE14" s="123"/>
      <c r="AF14" s="124"/>
      <c r="AG14" s="36" t="str">
        <f t="shared" si="2"/>
        <v/>
      </c>
      <c r="AH14" s="36" t="str">
        <f t="shared" si="3"/>
        <v/>
      </c>
      <c r="AI14" s="36" t="str">
        <f t="shared" si="4"/>
        <v/>
      </c>
      <c r="AJ14" s="36" t="str">
        <f t="shared" si="5"/>
        <v/>
      </c>
    </row>
    <row r="15" spans="1:44" s="36" customFormat="1" x14ac:dyDescent="0.25">
      <c r="A15" s="59"/>
      <c r="B15" s="59"/>
      <c r="C15" s="59"/>
      <c r="D15" s="59"/>
      <c r="E15" s="59"/>
      <c r="F15" s="59"/>
      <c r="G15" s="59">
        <v>1</v>
      </c>
      <c r="H15" s="59">
        <v>1.1000000000000001</v>
      </c>
      <c r="I15" s="59">
        <v>31</v>
      </c>
      <c r="J15" s="36">
        <f t="shared" si="6"/>
        <v>21.681715020573911</v>
      </c>
      <c r="K15" s="36">
        <f t="shared" si="0"/>
        <v>21.681715020573911</v>
      </c>
      <c r="N15" s="36">
        <f t="shared" si="1"/>
        <v>0.50272775883535614</v>
      </c>
      <c r="O15" s="35"/>
      <c r="P15" s="85"/>
      <c r="Q15" s="37"/>
      <c r="R15" s="82"/>
      <c r="S15" s="35"/>
      <c r="T15" s="59">
        <f t="shared" si="7"/>
        <v>21.681715020573911</v>
      </c>
      <c r="U15" s="59">
        <f t="shared" si="8"/>
        <v>0.50272775883535614</v>
      </c>
      <c r="X15" s="27"/>
      <c r="Y15" s="27"/>
      <c r="Z15" s="27">
        <v>1</v>
      </c>
      <c r="AA15" s="27">
        <v>1.1000000000000001</v>
      </c>
      <c r="AB15" s="27">
        <v>31</v>
      </c>
      <c r="AC15" s="123">
        <v>21.681715020573911</v>
      </c>
      <c r="AD15" s="123">
        <v>0.50272775883535614</v>
      </c>
      <c r="AE15" s="123"/>
      <c r="AF15" s="124"/>
      <c r="AG15" s="36" t="str">
        <f t="shared" si="2"/>
        <v/>
      </c>
      <c r="AH15" s="36" t="str">
        <f t="shared" si="3"/>
        <v/>
      </c>
      <c r="AI15" s="36" t="str">
        <f t="shared" si="4"/>
        <v/>
      </c>
      <c r="AJ15" s="36" t="str">
        <f t="shared" si="5"/>
        <v/>
      </c>
    </row>
    <row r="16" spans="1:44" s="36" customFormat="1" x14ac:dyDescent="0.25">
      <c r="A16" s="59"/>
      <c r="B16" s="59"/>
      <c r="C16" s="59"/>
      <c r="D16" s="59"/>
      <c r="E16" s="59"/>
      <c r="F16" s="59"/>
      <c r="G16" s="59">
        <v>4</v>
      </c>
      <c r="H16" s="59">
        <v>1.1000000000000001</v>
      </c>
      <c r="I16" s="59">
        <v>31</v>
      </c>
      <c r="J16" s="36">
        <f t="shared" si="6"/>
        <v>18.033235990645181</v>
      </c>
      <c r="K16" s="36">
        <f t="shared" si="0"/>
        <v>18.033235990645181</v>
      </c>
      <c r="N16" s="36">
        <f t="shared" si="1"/>
        <v>0.60443949192781721</v>
      </c>
      <c r="O16" s="35"/>
      <c r="P16" s="85"/>
      <c r="Q16" s="37"/>
      <c r="R16" s="82"/>
      <c r="S16" s="35"/>
      <c r="T16" s="59">
        <f t="shared" si="7"/>
        <v>18.033235990645181</v>
      </c>
      <c r="U16" s="59">
        <f t="shared" si="8"/>
        <v>0.60443949192781721</v>
      </c>
      <c r="X16" s="27"/>
      <c r="Y16" s="27"/>
      <c r="Z16" s="27">
        <v>4</v>
      </c>
      <c r="AA16" s="27">
        <v>1.1000000000000001</v>
      </c>
      <c r="AB16" s="27">
        <v>31</v>
      </c>
      <c r="AC16" s="123">
        <v>18.033235990645181</v>
      </c>
      <c r="AD16" s="123">
        <v>0.60443949192781721</v>
      </c>
      <c r="AE16" s="123"/>
      <c r="AF16" s="124"/>
      <c r="AG16" s="36" t="str">
        <f t="shared" si="2"/>
        <v/>
      </c>
      <c r="AH16" s="36" t="str">
        <f t="shared" si="3"/>
        <v/>
      </c>
      <c r="AI16" s="36" t="str">
        <f t="shared" si="4"/>
        <v/>
      </c>
      <c r="AJ16" s="36" t="str">
        <f t="shared" si="5"/>
        <v/>
      </c>
    </row>
    <row r="17" spans="1:36" s="36" customFormat="1" x14ac:dyDescent="0.25">
      <c r="A17" s="59"/>
      <c r="B17" s="59"/>
      <c r="C17" s="59"/>
      <c r="D17" s="59"/>
      <c r="E17" s="59"/>
      <c r="F17" s="59"/>
      <c r="G17" s="59">
        <v>8.1</v>
      </c>
      <c r="H17" s="59">
        <v>1.1000000000000001</v>
      </c>
      <c r="I17" s="59">
        <v>31</v>
      </c>
      <c r="J17" s="36">
        <f t="shared" si="6"/>
        <v>13.046981316409257</v>
      </c>
      <c r="K17" s="36">
        <f t="shared" si="0"/>
        <v>13.046981316409257</v>
      </c>
      <c r="N17" s="36">
        <f t="shared" si="1"/>
        <v>0.83544229394204872</v>
      </c>
      <c r="O17" s="35"/>
      <c r="P17" s="85"/>
      <c r="Q17" s="37"/>
      <c r="R17" s="82"/>
      <c r="S17" s="35"/>
      <c r="T17" s="59">
        <f t="shared" si="7"/>
        <v>13.046981316409257</v>
      </c>
      <c r="U17" s="59">
        <f t="shared" si="8"/>
        <v>0.83544229394204872</v>
      </c>
      <c r="X17" s="27"/>
      <c r="Y17" s="27"/>
      <c r="Z17" s="27">
        <v>8.1</v>
      </c>
      <c r="AA17" s="27">
        <v>1.1000000000000001</v>
      </c>
      <c r="AB17" s="27">
        <v>31</v>
      </c>
      <c r="AC17" s="123">
        <v>13.046981316409257</v>
      </c>
      <c r="AD17" s="123">
        <v>0.83544229394204872</v>
      </c>
      <c r="AE17" s="123"/>
      <c r="AF17" s="124"/>
      <c r="AG17" s="36" t="str">
        <f t="shared" si="2"/>
        <v/>
      </c>
      <c r="AH17" s="36" t="str">
        <f t="shared" si="3"/>
        <v/>
      </c>
      <c r="AI17" s="36" t="str">
        <f t="shared" si="4"/>
        <v/>
      </c>
      <c r="AJ17" s="36" t="str">
        <f t="shared" si="5"/>
        <v/>
      </c>
    </row>
    <row r="18" spans="1:36" s="36" customFormat="1" x14ac:dyDescent="0.25">
      <c r="A18" s="59"/>
      <c r="B18" s="59"/>
      <c r="C18" s="59"/>
      <c r="D18" s="59"/>
      <c r="E18" s="59"/>
      <c r="F18" s="59"/>
      <c r="G18" s="59">
        <v>9.1</v>
      </c>
      <c r="H18" s="59">
        <v>1.1000000000000001</v>
      </c>
      <c r="I18" s="59">
        <v>31</v>
      </c>
      <c r="J18" s="36">
        <f t="shared" si="6"/>
        <v>11.830821639766345</v>
      </c>
      <c r="K18" s="36">
        <f t="shared" si="0"/>
        <v>11.830821639766345</v>
      </c>
      <c r="N18" s="36">
        <f t="shared" si="1"/>
        <v>0.92132231656357488</v>
      </c>
      <c r="O18" s="35"/>
      <c r="P18" s="85"/>
      <c r="Q18" s="37"/>
      <c r="R18" s="82"/>
      <c r="S18" s="35"/>
      <c r="T18" s="59">
        <f t="shared" si="7"/>
        <v>11.830821639766345</v>
      </c>
      <c r="U18" s="59">
        <f t="shared" si="8"/>
        <v>0.92132231656357488</v>
      </c>
      <c r="X18" s="27"/>
      <c r="Y18" s="27"/>
      <c r="Z18" s="27">
        <v>9.1</v>
      </c>
      <c r="AA18" s="27">
        <v>1.1000000000000001</v>
      </c>
      <c r="AB18" s="27">
        <v>31</v>
      </c>
      <c r="AC18" s="123">
        <v>11.830821639766345</v>
      </c>
      <c r="AD18" s="123">
        <v>0.92132231656357488</v>
      </c>
      <c r="AE18" s="123"/>
      <c r="AF18" s="124"/>
      <c r="AG18" s="36" t="str">
        <f t="shared" si="2"/>
        <v/>
      </c>
      <c r="AH18" s="36" t="str">
        <f t="shared" si="3"/>
        <v/>
      </c>
      <c r="AI18" s="36" t="str">
        <f t="shared" si="4"/>
        <v/>
      </c>
      <c r="AJ18" s="36" t="str">
        <f t="shared" si="5"/>
        <v/>
      </c>
    </row>
    <row r="19" spans="1:36" s="36" customFormat="1" x14ac:dyDescent="0.25">
      <c r="A19" s="59"/>
      <c r="B19" s="59"/>
      <c r="C19" s="59"/>
      <c r="D19" s="59"/>
      <c r="E19" s="59"/>
      <c r="F19" s="59"/>
      <c r="G19" s="59">
        <v>1</v>
      </c>
      <c r="H19" s="59">
        <v>3.1</v>
      </c>
      <c r="I19" s="59">
        <v>5</v>
      </c>
      <c r="J19" s="36">
        <f t="shared" si="6"/>
        <v>0.33319918294121109</v>
      </c>
      <c r="K19" s="36">
        <f t="shared" si="0"/>
        <v>10.9</v>
      </c>
      <c r="N19" s="36">
        <f t="shared" si="1"/>
        <v>1</v>
      </c>
      <c r="O19" s="35"/>
      <c r="P19" s="85"/>
      <c r="Q19" s="37"/>
      <c r="R19" s="82"/>
      <c r="S19" s="35"/>
      <c r="T19" s="59">
        <f t="shared" si="7"/>
        <v>10.9</v>
      </c>
      <c r="U19" s="59">
        <f t="shared" si="8"/>
        <v>1</v>
      </c>
      <c r="X19" s="27"/>
      <c r="Y19" s="27"/>
      <c r="Z19" s="27">
        <v>1</v>
      </c>
      <c r="AA19" s="27">
        <v>3.1</v>
      </c>
      <c r="AB19" s="27">
        <v>5</v>
      </c>
      <c r="AC19" s="123">
        <v>10.9</v>
      </c>
      <c r="AD19" s="123">
        <v>1</v>
      </c>
      <c r="AE19" s="123"/>
      <c r="AF19" s="124"/>
      <c r="AG19" s="36" t="str">
        <f t="shared" si="2"/>
        <v/>
      </c>
      <c r="AH19" s="36" t="str">
        <f t="shared" si="3"/>
        <v/>
      </c>
      <c r="AI19" s="36" t="str">
        <f t="shared" si="4"/>
        <v/>
      </c>
      <c r="AJ19" s="36" t="str">
        <f t="shared" si="5"/>
        <v/>
      </c>
    </row>
    <row r="20" spans="1:36" s="36" customFormat="1" x14ac:dyDescent="0.25">
      <c r="A20" s="59"/>
      <c r="B20" s="59"/>
      <c r="C20" s="59"/>
      <c r="D20" s="59"/>
      <c r="E20" s="59"/>
      <c r="F20" s="59"/>
      <c r="G20" s="59">
        <v>4</v>
      </c>
      <c r="H20" s="59">
        <v>3.1</v>
      </c>
      <c r="I20" s="59">
        <v>5</v>
      </c>
      <c r="J20" s="36">
        <f t="shared" si="6"/>
        <v>7.8512477199951629</v>
      </c>
      <c r="K20" s="36">
        <f t="shared" si="0"/>
        <v>10.9</v>
      </c>
      <c r="N20" s="36">
        <f t="shared" si="1"/>
        <v>1</v>
      </c>
      <c r="O20" s="35"/>
      <c r="P20" s="85"/>
      <c r="Q20" s="37"/>
      <c r="R20" s="82"/>
      <c r="S20" s="35"/>
      <c r="T20" s="59">
        <f t="shared" si="7"/>
        <v>10.9</v>
      </c>
      <c r="U20" s="59">
        <f t="shared" si="8"/>
        <v>1</v>
      </c>
      <c r="X20" s="27"/>
      <c r="Y20" s="27"/>
      <c r="Z20" s="27">
        <v>4</v>
      </c>
      <c r="AA20" s="27">
        <v>3.1</v>
      </c>
      <c r="AB20" s="27">
        <v>5</v>
      </c>
      <c r="AC20" s="123">
        <v>10.9</v>
      </c>
      <c r="AD20" s="123">
        <v>1</v>
      </c>
      <c r="AE20" s="123"/>
      <c r="AF20" s="124"/>
      <c r="AG20" s="36" t="str">
        <f t="shared" si="2"/>
        <v/>
      </c>
      <c r="AH20" s="36" t="str">
        <f t="shared" si="3"/>
        <v/>
      </c>
      <c r="AI20" s="36" t="str">
        <f t="shared" si="4"/>
        <v/>
      </c>
      <c r="AJ20" s="36" t="str">
        <f t="shared" si="5"/>
        <v/>
      </c>
    </row>
    <row r="21" spans="1:36" s="36" customFormat="1" x14ac:dyDescent="0.25">
      <c r="A21" s="59"/>
      <c r="B21" s="59"/>
      <c r="C21" s="59"/>
      <c r="D21" s="59"/>
      <c r="E21" s="59"/>
      <c r="F21" s="59"/>
      <c r="G21" s="59">
        <v>8.1</v>
      </c>
      <c r="H21" s="59">
        <v>3.1</v>
      </c>
      <c r="I21" s="59">
        <v>5</v>
      </c>
      <c r="J21" s="36">
        <f t="shared" si="6"/>
        <v>18.125914053968895</v>
      </c>
      <c r="K21" s="36">
        <f t="shared" si="0"/>
        <v>18.125914053968895</v>
      </c>
      <c r="N21" s="36">
        <f t="shared" si="1"/>
        <v>0.60134898397652448</v>
      </c>
      <c r="O21" s="35"/>
      <c r="P21" s="85"/>
      <c r="Q21" s="37"/>
      <c r="R21" s="82"/>
      <c r="S21" s="35"/>
      <c r="T21" s="59">
        <f t="shared" si="7"/>
        <v>18.125914053968895</v>
      </c>
      <c r="U21" s="59">
        <f t="shared" si="8"/>
        <v>0.60134898397652448</v>
      </c>
      <c r="X21" s="27"/>
      <c r="Y21" s="27"/>
      <c r="Z21" s="27">
        <v>8.1</v>
      </c>
      <c r="AA21" s="27">
        <v>3.1</v>
      </c>
      <c r="AB21" s="27">
        <v>5</v>
      </c>
      <c r="AC21" s="123">
        <v>18.125914053968895</v>
      </c>
      <c r="AD21" s="123">
        <v>0.60134898397652448</v>
      </c>
      <c r="AE21" s="123"/>
      <c r="AF21" s="124"/>
      <c r="AG21" s="36" t="str">
        <f t="shared" si="2"/>
        <v/>
      </c>
      <c r="AH21" s="36" t="str">
        <f t="shared" si="3"/>
        <v/>
      </c>
      <c r="AI21" s="36" t="str">
        <f t="shared" si="4"/>
        <v/>
      </c>
      <c r="AJ21" s="36" t="str">
        <f t="shared" si="5"/>
        <v/>
      </c>
    </row>
    <row r="22" spans="1:36" s="36" customFormat="1" x14ac:dyDescent="0.25">
      <c r="A22" s="59"/>
      <c r="B22" s="59"/>
      <c r="C22" s="59"/>
      <c r="D22" s="59"/>
      <c r="E22" s="59"/>
      <c r="F22" s="59"/>
      <c r="G22" s="59">
        <v>9.1</v>
      </c>
      <c r="H22" s="59">
        <v>3.1</v>
      </c>
      <c r="I22" s="59">
        <v>5</v>
      </c>
      <c r="J22" s="36">
        <f t="shared" si="6"/>
        <v>20.631930232986878</v>
      </c>
      <c r="K22" s="36">
        <f t="shared" si="0"/>
        <v>20.631930232986878</v>
      </c>
      <c r="N22" s="36">
        <f t="shared" si="1"/>
        <v>0.52830733125361151</v>
      </c>
      <c r="O22" s="35"/>
      <c r="P22" s="85"/>
      <c r="Q22" s="37"/>
      <c r="R22" s="82"/>
      <c r="S22" s="35"/>
      <c r="T22" s="59">
        <f t="shared" si="7"/>
        <v>20.631930232986878</v>
      </c>
      <c r="U22" s="59">
        <f t="shared" si="8"/>
        <v>0.52830733125361151</v>
      </c>
      <c r="X22" s="27"/>
      <c r="Y22" s="27"/>
      <c r="Z22" s="27">
        <v>9.1</v>
      </c>
      <c r="AA22" s="27">
        <v>3.1</v>
      </c>
      <c r="AB22" s="27">
        <v>5</v>
      </c>
      <c r="AC22" s="123">
        <v>20.631930232986878</v>
      </c>
      <c r="AD22" s="123">
        <v>0.52830733125361151</v>
      </c>
      <c r="AE22" s="123"/>
      <c r="AF22" s="124"/>
      <c r="AG22" s="36" t="str">
        <f t="shared" si="2"/>
        <v/>
      </c>
      <c r="AH22" s="36" t="str">
        <f t="shared" si="3"/>
        <v/>
      </c>
      <c r="AI22" s="36" t="str">
        <f t="shared" si="4"/>
        <v/>
      </c>
      <c r="AJ22" s="36" t="str">
        <f t="shared" si="5"/>
        <v/>
      </c>
    </row>
    <row r="23" spans="1:36" s="36" customFormat="1" x14ac:dyDescent="0.25">
      <c r="A23" s="59"/>
      <c r="B23" s="59"/>
      <c r="C23" s="59"/>
      <c r="D23" s="59"/>
      <c r="E23" s="59"/>
      <c r="F23" s="59"/>
      <c r="G23" s="59">
        <v>1</v>
      </c>
      <c r="H23" s="59">
        <v>3.1</v>
      </c>
      <c r="I23" s="59">
        <v>31</v>
      </c>
      <c r="J23" s="36">
        <f t="shared" si="6"/>
        <v>8.9340332452232687</v>
      </c>
      <c r="K23" s="36">
        <f t="shared" si="0"/>
        <v>10.9</v>
      </c>
      <c r="N23" s="36">
        <f t="shared" si="1"/>
        <v>1</v>
      </c>
      <c r="O23" s="35"/>
      <c r="P23" s="85"/>
      <c r="Q23" s="37"/>
      <c r="R23" s="82"/>
      <c r="S23" s="35"/>
      <c r="T23" s="59">
        <f t="shared" si="7"/>
        <v>10.9</v>
      </c>
      <c r="U23" s="59">
        <f t="shared" si="8"/>
        <v>1</v>
      </c>
      <c r="X23" s="27"/>
      <c r="Y23" s="27"/>
      <c r="Z23" s="27">
        <v>1</v>
      </c>
      <c r="AA23" s="27">
        <v>3.1</v>
      </c>
      <c r="AB23" s="27">
        <v>31</v>
      </c>
      <c r="AC23" s="123">
        <v>10.9</v>
      </c>
      <c r="AD23" s="123">
        <v>1</v>
      </c>
      <c r="AE23" s="123"/>
      <c r="AF23" s="124"/>
      <c r="AG23" s="36" t="str">
        <f t="shared" si="2"/>
        <v/>
      </c>
      <c r="AH23" s="36" t="str">
        <f t="shared" si="3"/>
        <v/>
      </c>
      <c r="AI23" s="36" t="str">
        <f t="shared" si="4"/>
        <v/>
      </c>
      <c r="AJ23" s="36" t="str">
        <f t="shared" si="5"/>
        <v/>
      </c>
    </row>
    <row r="24" spans="1:36" s="36" customFormat="1" x14ac:dyDescent="0.25">
      <c r="A24" s="59"/>
      <c r="B24" s="59"/>
      <c r="C24" s="59"/>
      <c r="D24" s="59"/>
      <c r="E24" s="59"/>
      <c r="F24" s="59"/>
      <c r="G24" s="59">
        <v>4</v>
      </c>
      <c r="H24" s="59">
        <v>3.1</v>
      </c>
      <c r="I24" s="59">
        <v>31</v>
      </c>
      <c r="J24" s="36">
        <f t="shared" si="6"/>
        <v>14.056171741195605</v>
      </c>
      <c r="K24" s="36">
        <f t="shared" si="0"/>
        <v>14.056171741195605</v>
      </c>
      <c r="N24" s="36">
        <f t="shared" si="1"/>
        <v>0.7754600755235832</v>
      </c>
      <c r="O24" s="35"/>
      <c r="P24" s="85"/>
      <c r="Q24" s="37"/>
      <c r="R24" s="82"/>
      <c r="S24" s="35"/>
      <c r="T24" s="59">
        <f t="shared" si="7"/>
        <v>14.056171741195605</v>
      </c>
      <c r="U24" s="59">
        <f t="shared" si="8"/>
        <v>0.7754600755235832</v>
      </c>
      <c r="X24" s="27"/>
      <c r="Y24" s="27"/>
      <c r="Z24" s="27">
        <v>4</v>
      </c>
      <c r="AA24" s="27">
        <v>3.1</v>
      </c>
      <c r="AB24" s="27">
        <v>31</v>
      </c>
      <c r="AC24" s="123">
        <v>14.056171741195605</v>
      </c>
      <c r="AD24" s="123">
        <v>0.7754600755235832</v>
      </c>
      <c r="AE24" s="123"/>
      <c r="AF24" s="124"/>
      <c r="AG24" s="36" t="str">
        <f t="shared" si="2"/>
        <v/>
      </c>
      <c r="AH24" s="36" t="str">
        <f t="shared" si="3"/>
        <v/>
      </c>
      <c r="AI24" s="36" t="str">
        <f t="shared" si="4"/>
        <v/>
      </c>
      <c r="AJ24" s="36" t="str">
        <f t="shared" si="5"/>
        <v/>
      </c>
    </row>
    <row r="25" spans="1:36" s="36" customFormat="1" x14ac:dyDescent="0.25">
      <c r="A25" s="59"/>
      <c r="B25" s="59"/>
      <c r="C25" s="59"/>
      <c r="D25" s="59"/>
      <c r="E25" s="59"/>
      <c r="F25" s="59"/>
      <c r="G25" s="59">
        <v>8.1</v>
      </c>
      <c r="H25" s="59">
        <v>3.1</v>
      </c>
      <c r="I25" s="59">
        <v>31</v>
      </c>
      <c r="J25" s="36">
        <f t="shared" si="6"/>
        <v>21.056427685691137</v>
      </c>
      <c r="K25" s="36">
        <f t="shared" si="0"/>
        <v>21.056427685691137</v>
      </c>
      <c r="N25" s="36">
        <f t="shared" si="1"/>
        <v>0.51765665870317967</v>
      </c>
      <c r="O25" s="35"/>
      <c r="P25" s="85"/>
      <c r="Q25" s="37"/>
      <c r="R25" s="82"/>
      <c r="S25" s="35"/>
      <c r="T25" s="59">
        <f t="shared" si="7"/>
        <v>21.056427685691137</v>
      </c>
      <c r="U25" s="59">
        <f t="shared" si="8"/>
        <v>0.51765665870317967</v>
      </c>
      <c r="X25" s="27"/>
      <c r="Y25" s="27"/>
      <c r="Z25" s="27">
        <v>8.1</v>
      </c>
      <c r="AA25" s="27">
        <v>3.1</v>
      </c>
      <c r="AB25" s="27">
        <v>31</v>
      </c>
      <c r="AC25" s="123">
        <v>21.056427685691137</v>
      </c>
      <c r="AD25" s="123">
        <v>0.51765665870317967</v>
      </c>
      <c r="AE25" s="123"/>
      <c r="AF25" s="124"/>
      <c r="AG25" s="36" t="str">
        <f t="shared" si="2"/>
        <v/>
      </c>
      <c r="AH25" s="36" t="str">
        <f t="shared" si="3"/>
        <v/>
      </c>
      <c r="AI25" s="36" t="str">
        <f t="shared" si="4"/>
        <v/>
      </c>
      <c r="AJ25" s="36" t="str">
        <f t="shared" si="5"/>
        <v/>
      </c>
    </row>
    <row r="26" spans="1:36" s="36" customFormat="1" x14ac:dyDescent="0.25">
      <c r="A26" s="59"/>
      <c r="B26" s="59"/>
      <c r="C26" s="59"/>
      <c r="D26" s="59"/>
      <c r="E26" s="59"/>
      <c r="F26" s="59"/>
      <c r="G26" s="59">
        <v>9.1</v>
      </c>
      <c r="H26" s="59">
        <v>3.1</v>
      </c>
      <c r="I26" s="59">
        <v>31</v>
      </c>
      <c r="J26" s="36">
        <f t="shared" si="6"/>
        <v>22.763807184348579</v>
      </c>
      <c r="K26" s="36">
        <f t="shared" si="0"/>
        <v>22.763807184348579</v>
      </c>
      <c r="N26" s="36">
        <f t="shared" si="1"/>
        <v>0.47883027262216377</v>
      </c>
      <c r="O26" s="35"/>
      <c r="P26" s="85"/>
      <c r="Q26" s="37"/>
      <c r="R26" s="82"/>
      <c r="S26" s="35"/>
      <c r="T26" s="59">
        <f t="shared" si="7"/>
        <v>22.763807184348579</v>
      </c>
      <c r="U26" s="59">
        <f t="shared" si="8"/>
        <v>0.47883027262216377</v>
      </c>
      <c r="X26" s="27"/>
      <c r="Y26" s="27"/>
      <c r="Z26" s="27">
        <v>9.1</v>
      </c>
      <c r="AA26" s="27">
        <v>3.1</v>
      </c>
      <c r="AB26" s="27">
        <v>31</v>
      </c>
      <c r="AC26" s="123">
        <v>22.763807184348579</v>
      </c>
      <c r="AD26" s="123">
        <v>0.47883027262216377</v>
      </c>
      <c r="AE26" s="123"/>
      <c r="AF26" s="124"/>
      <c r="AG26" s="36" t="str">
        <f t="shared" si="2"/>
        <v/>
      </c>
      <c r="AH26" s="36" t="str">
        <f t="shared" si="3"/>
        <v/>
      </c>
      <c r="AI26" s="36" t="str">
        <f t="shared" si="4"/>
        <v/>
      </c>
      <c r="AJ26" s="36" t="str">
        <f t="shared" si="5"/>
        <v/>
      </c>
    </row>
    <row r="27" spans="1:36" s="36" customFormat="1" x14ac:dyDescent="0.25">
      <c r="A27" s="59"/>
      <c r="B27" s="59"/>
      <c r="C27" s="59"/>
      <c r="D27" s="59"/>
      <c r="E27" s="59"/>
      <c r="F27" s="59"/>
      <c r="G27" s="59">
        <v>1</v>
      </c>
      <c r="H27" s="59">
        <v>10.1</v>
      </c>
      <c r="I27" s="59">
        <v>5</v>
      </c>
      <c r="J27" s="36">
        <f t="shared" si="6"/>
        <v>-27.491750019746924</v>
      </c>
      <c r="K27" s="36">
        <f t="shared" si="0"/>
        <v>10.9</v>
      </c>
      <c r="N27" s="36">
        <f t="shared" si="1"/>
        <v>1</v>
      </c>
      <c r="O27" s="35"/>
      <c r="P27" s="85"/>
      <c r="Q27" s="37"/>
      <c r="R27" s="82"/>
      <c r="S27" s="35"/>
      <c r="T27" s="59">
        <f t="shared" si="7"/>
        <v>10.9</v>
      </c>
      <c r="U27" s="59">
        <f t="shared" si="8"/>
        <v>1</v>
      </c>
      <c r="X27" s="27"/>
      <c r="Y27" s="27"/>
      <c r="Z27" s="27">
        <v>1</v>
      </c>
      <c r="AA27" s="27">
        <v>10.1</v>
      </c>
      <c r="AB27" s="27">
        <v>5</v>
      </c>
      <c r="AC27" s="123">
        <v>10.9</v>
      </c>
      <c r="AD27" s="123">
        <v>1</v>
      </c>
      <c r="AE27" s="123"/>
      <c r="AF27" s="124"/>
      <c r="AG27" s="36" t="str">
        <f t="shared" si="2"/>
        <v/>
      </c>
      <c r="AH27" s="36" t="str">
        <f t="shared" si="3"/>
        <v/>
      </c>
      <c r="AI27" s="36" t="str">
        <f t="shared" si="4"/>
        <v/>
      </c>
      <c r="AJ27" s="36" t="str">
        <f t="shared" si="5"/>
        <v/>
      </c>
    </row>
    <row r="28" spans="1:36" s="36" customFormat="1" x14ac:dyDescent="0.25">
      <c r="A28" s="59"/>
      <c r="B28" s="59"/>
      <c r="C28" s="59"/>
      <c r="D28" s="59"/>
      <c r="E28" s="59"/>
      <c r="F28" s="59"/>
      <c r="G28" s="59">
        <v>4</v>
      </c>
      <c r="H28" s="59">
        <v>10.1</v>
      </c>
      <c r="I28" s="59">
        <v>5</v>
      </c>
      <c r="J28" s="36">
        <f t="shared" si="6"/>
        <v>6.8354061915113711</v>
      </c>
      <c r="K28" s="36">
        <f t="shared" si="0"/>
        <v>10.9</v>
      </c>
      <c r="N28" s="36">
        <f t="shared" si="1"/>
        <v>1</v>
      </c>
      <c r="O28" s="35"/>
      <c r="P28" s="85"/>
      <c r="Q28" s="37"/>
      <c r="R28" s="82"/>
      <c r="S28" s="35"/>
      <c r="T28" s="59">
        <f t="shared" si="7"/>
        <v>10.9</v>
      </c>
      <c r="U28" s="59">
        <f t="shared" si="8"/>
        <v>1</v>
      </c>
      <c r="X28" s="27"/>
      <c r="Y28" s="27"/>
      <c r="Z28" s="27">
        <v>4</v>
      </c>
      <c r="AA28" s="27">
        <v>10.1</v>
      </c>
      <c r="AB28" s="27">
        <v>5</v>
      </c>
      <c r="AC28" s="123">
        <v>10.9</v>
      </c>
      <c r="AD28" s="123">
        <v>1</v>
      </c>
      <c r="AE28" s="123"/>
      <c r="AF28" s="124"/>
      <c r="AG28" s="36" t="str">
        <f t="shared" si="2"/>
        <v/>
      </c>
      <c r="AH28" s="36" t="str">
        <f t="shared" si="3"/>
        <v/>
      </c>
      <c r="AI28" s="36" t="str">
        <f t="shared" si="4"/>
        <v/>
      </c>
      <c r="AJ28" s="36" t="str">
        <f t="shared" si="5"/>
        <v/>
      </c>
    </row>
    <row r="29" spans="1:36" s="36" customFormat="1" x14ac:dyDescent="0.25">
      <c r="A29" s="59"/>
      <c r="B29" s="59"/>
      <c r="C29" s="59"/>
      <c r="D29" s="59"/>
      <c r="E29" s="59"/>
      <c r="F29" s="59"/>
      <c r="G29" s="59">
        <v>8.1</v>
      </c>
      <c r="H29" s="59">
        <v>10.1</v>
      </c>
      <c r="I29" s="59">
        <v>5</v>
      </c>
      <c r="J29" s="36">
        <f t="shared" si="6"/>
        <v>53.749186346897702</v>
      </c>
      <c r="K29" s="36">
        <f t="shared" si="0"/>
        <v>53.749186346897702</v>
      </c>
      <c r="N29" s="36">
        <f t="shared" si="1"/>
        <v>0.20279376751215003</v>
      </c>
      <c r="O29" s="35"/>
      <c r="P29" s="85"/>
      <c r="Q29" s="37"/>
      <c r="R29" s="82"/>
      <c r="S29" s="35"/>
      <c r="T29" s="59">
        <f t="shared" si="7"/>
        <v>53.749186346897702</v>
      </c>
      <c r="U29" s="59">
        <f t="shared" si="8"/>
        <v>0.20279376751215003</v>
      </c>
      <c r="X29" s="27"/>
      <c r="Y29" s="27"/>
      <c r="Z29" s="27">
        <v>8.1</v>
      </c>
      <c r="AA29" s="27">
        <v>10.1</v>
      </c>
      <c r="AB29" s="27">
        <v>5</v>
      </c>
      <c r="AC29" s="123">
        <v>53.749186346897702</v>
      </c>
      <c r="AD29" s="123">
        <v>0.20279376751215003</v>
      </c>
      <c r="AE29" s="123"/>
      <c r="AF29" s="124"/>
      <c r="AG29" s="36" t="str">
        <f t="shared" si="2"/>
        <v/>
      </c>
      <c r="AH29" s="36" t="str">
        <f t="shared" si="3"/>
        <v/>
      </c>
      <c r="AI29" s="36" t="str">
        <f t="shared" si="4"/>
        <v/>
      </c>
      <c r="AJ29" s="36" t="str">
        <f t="shared" si="5"/>
        <v/>
      </c>
    </row>
    <row r="30" spans="1:36" s="36" customFormat="1" x14ac:dyDescent="0.25">
      <c r="A30" s="59"/>
      <c r="B30" s="59"/>
      <c r="C30" s="59"/>
      <c r="D30" s="59"/>
      <c r="E30" s="59"/>
      <c r="F30" s="59"/>
      <c r="G30" s="59">
        <v>9.1</v>
      </c>
      <c r="H30" s="59">
        <v>10.1</v>
      </c>
      <c r="I30" s="59">
        <v>5</v>
      </c>
      <c r="J30" s="36">
        <f t="shared" si="6"/>
        <v>65.191571750650468</v>
      </c>
      <c r="K30" s="36">
        <f t="shared" si="0"/>
        <v>65.191571750650468</v>
      </c>
      <c r="N30" s="36">
        <f t="shared" si="1"/>
        <v>0.1671995275967747</v>
      </c>
      <c r="O30" s="35"/>
      <c r="P30" s="85"/>
      <c r="Q30" s="37"/>
      <c r="R30" s="82"/>
      <c r="S30" s="35"/>
      <c r="T30" s="59">
        <f t="shared" si="7"/>
        <v>65.191571750650468</v>
      </c>
      <c r="U30" s="59">
        <f t="shared" si="8"/>
        <v>0.1671995275967747</v>
      </c>
      <c r="X30" s="27"/>
      <c r="Y30" s="27"/>
      <c r="Z30" s="27">
        <v>9.1</v>
      </c>
      <c r="AA30" s="27">
        <v>10.1</v>
      </c>
      <c r="AB30" s="27">
        <v>5</v>
      </c>
      <c r="AC30" s="123">
        <v>65.191571750650468</v>
      </c>
      <c r="AD30" s="123">
        <v>0.1671995275967747</v>
      </c>
      <c r="AE30" s="123"/>
      <c r="AF30" s="124"/>
      <c r="AG30" s="36" t="str">
        <f t="shared" si="2"/>
        <v/>
      </c>
      <c r="AH30" s="36" t="str">
        <f t="shared" si="3"/>
        <v/>
      </c>
      <c r="AI30" s="36" t="str">
        <f t="shared" si="4"/>
        <v/>
      </c>
      <c r="AJ30" s="36" t="str">
        <f t="shared" si="5"/>
        <v/>
      </c>
    </row>
    <row r="31" spans="1:36" s="36" customFormat="1" x14ac:dyDescent="0.25">
      <c r="A31" s="59"/>
      <c r="B31" s="59"/>
      <c r="C31" s="59"/>
      <c r="D31" s="59"/>
      <c r="E31" s="59"/>
      <c r="F31" s="59"/>
      <c r="G31" s="59">
        <v>1</v>
      </c>
      <c r="H31" s="59">
        <v>10.1</v>
      </c>
      <c r="I31" s="59">
        <v>31</v>
      </c>
      <c r="J31" s="36">
        <f t="shared" si="6"/>
        <v>-38.580232388532956</v>
      </c>
      <c r="K31" s="36">
        <f t="shared" si="0"/>
        <v>10.9</v>
      </c>
      <c r="N31" s="36">
        <f t="shared" si="1"/>
        <v>1</v>
      </c>
      <c r="O31" s="35"/>
      <c r="P31" s="85"/>
      <c r="Q31" s="37"/>
      <c r="R31" s="82"/>
      <c r="S31" s="35"/>
      <c r="T31" s="59">
        <f t="shared" si="7"/>
        <v>10.9</v>
      </c>
      <c r="U31" s="59">
        <f t="shared" si="8"/>
        <v>1</v>
      </c>
      <c r="X31" s="27"/>
      <c r="Y31" s="27"/>
      <c r="Z31" s="27">
        <v>1</v>
      </c>
      <c r="AA31" s="27">
        <v>10.1</v>
      </c>
      <c r="AB31" s="27">
        <v>31</v>
      </c>
      <c r="AC31" s="123">
        <v>10.9</v>
      </c>
      <c r="AD31" s="123">
        <v>1</v>
      </c>
      <c r="AE31" s="123"/>
      <c r="AF31" s="124"/>
      <c r="AG31" s="36" t="str">
        <f t="shared" si="2"/>
        <v/>
      </c>
      <c r="AH31" s="36" t="str">
        <f t="shared" si="3"/>
        <v/>
      </c>
      <c r="AI31" s="36" t="str">
        <f t="shared" si="4"/>
        <v/>
      </c>
      <c r="AJ31" s="36" t="str">
        <f t="shared" si="5"/>
        <v/>
      </c>
    </row>
    <row r="32" spans="1:36" s="36" customFormat="1" x14ac:dyDescent="0.25">
      <c r="A32" s="59"/>
      <c r="B32" s="59"/>
      <c r="C32" s="59"/>
      <c r="D32" s="59"/>
      <c r="E32" s="59"/>
      <c r="F32" s="59"/>
      <c r="G32" s="59">
        <v>4</v>
      </c>
      <c r="H32" s="59">
        <v>10.1</v>
      </c>
      <c r="I32" s="59">
        <v>31</v>
      </c>
      <c r="J32" s="36">
        <f t="shared" si="6"/>
        <v>-0.77187356779273131</v>
      </c>
      <c r="K32" s="36">
        <f t="shared" si="0"/>
        <v>10.9</v>
      </c>
      <c r="N32" s="36">
        <f t="shared" si="1"/>
        <v>1</v>
      </c>
      <c r="O32" s="35"/>
      <c r="P32" s="85"/>
      <c r="Q32" s="37"/>
      <c r="R32" s="82"/>
      <c r="S32" s="35"/>
      <c r="T32" s="59">
        <f t="shared" si="7"/>
        <v>10.9</v>
      </c>
      <c r="U32" s="59">
        <f t="shared" si="8"/>
        <v>1</v>
      </c>
      <c r="X32" s="27"/>
      <c r="Y32" s="27"/>
      <c r="Z32" s="27">
        <v>4</v>
      </c>
      <c r="AA32" s="27">
        <v>10.1</v>
      </c>
      <c r="AB32" s="27">
        <v>31</v>
      </c>
      <c r="AC32" s="123">
        <v>10.9</v>
      </c>
      <c r="AD32" s="123">
        <v>1</v>
      </c>
      <c r="AE32" s="123"/>
      <c r="AF32" s="124"/>
      <c r="AG32" s="36" t="str">
        <f t="shared" si="2"/>
        <v/>
      </c>
      <c r="AH32" s="36" t="str">
        <f t="shared" si="3"/>
        <v/>
      </c>
      <c r="AI32" s="36" t="str">
        <f t="shared" si="4"/>
        <v/>
      </c>
      <c r="AJ32" s="36" t="str">
        <f t="shared" si="5"/>
        <v/>
      </c>
    </row>
    <row r="33" spans="1:36" s="36" customFormat="1" x14ac:dyDescent="0.25">
      <c r="A33" s="59"/>
      <c r="B33" s="59"/>
      <c r="C33" s="59"/>
      <c r="D33" s="59"/>
      <c r="E33" s="59"/>
      <c r="F33" s="59"/>
      <c r="G33" s="59">
        <v>8.1</v>
      </c>
      <c r="H33" s="59">
        <v>10.1</v>
      </c>
      <c r="I33" s="59">
        <v>31</v>
      </c>
      <c r="J33" s="36">
        <f t="shared" si="6"/>
        <v>50.899550153885571</v>
      </c>
      <c r="K33" s="36">
        <f t="shared" si="0"/>
        <v>50.899550153885571</v>
      </c>
      <c r="N33" s="36">
        <f t="shared" si="1"/>
        <v>0.21414727570373068</v>
      </c>
      <c r="O33" s="35"/>
      <c r="P33" s="85"/>
      <c r="Q33" s="37"/>
      <c r="R33" s="82"/>
      <c r="S33" s="35"/>
      <c r="T33" s="59">
        <f t="shared" si="7"/>
        <v>50.899550153885571</v>
      </c>
      <c r="U33" s="59">
        <f t="shared" si="8"/>
        <v>0.21414727570373068</v>
      </c>
      <c r="X33" s="27"/>
      <c r="Y33" s="27"/>
      <c r="Z33" s="27">
        <v>8.1</v>
      </c>
      <c r="AA33" s="27">
        <v>10.1</v>
      </c>
      <c r="AB33" s="27">
        <v>31</v>
      </c>
      <c r="AC33" s="123">
        <v>50.899550153885571</v>
      </c>
      <c r="AD33" s="123">
        <v>0.21414727570373068</v>
      </c>
      <c r="AE33" s="123"/>
      <c r="AF33" s="124"/>
      <c r="AG33" s="36" t="str">
        <f t="shared" si="2"/>
        <v/>
      </c>
      <c r="AH33" s="36" t="str">
        <f t="shared" si="3"/>
        <v/>
      </c>
      <c r="AI33" s="36" t="str">
        <f t="shared" si="4"/>
        <v/>
      </c>
      <c r="AJ33" s="36" t="str">
        <f t="shared" si="5"/>
        <v/>
      </c>
    </row>
    <row r="34" spans="1:36" s="36" customFormat="1" x14ac:dyDescent="0.25">
      <c r="A34" s="59"/>
      <c r="B34" s="59"/>
      <c r="C34" s="59"/>
      <c r="D34" s="59"/>
      <c r="E34" s="59"/>
      <c r="F34" s="59"/>
      <c r="G34" s="59">
        <v>9.1</v>
      </c>
      <c r="H34" s="59">
        <v>10.1</v>
      </c>
      <c r="I34" s="59">
        <v>31</v>
      </c>
      <c r="J34" s="36">
        <f t="shared" si="6"/>
        <v>63.502336427465636</v>
      </c>
      <c r="K34" s="36">
        <f t="shared" si="0"/>
        <v>63.502336427465636</v>
      </c>
      <c r="N34" s="36">
        <f t="shared" si="1"/>
        <v>0.17164722769610727</v>
      </c>
      <c r="O34" s="35"/>
      <c r="P34" s="85"/>
      <c r="Q34" s="37"/>
      <c r="R34" s="82"/>
      <c r="S34" s="35"/>
      <c r="T34" s="59">
        <f t="shared" si="7"/>
        <v>63.502336427465636</v>
      </c>
      <c r="U34" s="59">
        <f t="shared" si="8"/>
        <v>0.17164722769610727</v>
      </c>
      <c r="X34" s="27"/>
      <c r="Y34" s="27"/>
      <c r="Z34" s="27">
        <v>9.1</v>
      </c>
      <c r="AA34" s="27">
        <v>10.1</v>
      </c>
      <c r="AB34" s="27">
        <v>31</v>
      </c>
      <c r="AC34" s="123">
        <v>63.502336427465636</v>
      </c>
      <c r="AD34" s="123">
        <v>0.17164722769610727</v>
      </c>
      <c r="AE34" s="123"/>
      <c r="AF34" s="124"/>
      <c r="AG34" s="36" t="str">
        <f t="shared" si="2"/>
        <v/>
      </c>
      <c r="AH34" s="36" t="str">
        <f t="shared" si="3"/>
        <v/>
      </c>
      <c r="AI34" s="36" t="str">
        <f t="shared" si="4"/>
        <v/>
      </c>
      <c r="AJ34" s="36" t="str">
        <f t="shared" si="5"/>
        <v/>
      </c>
    </row>
    <row r="35" spans="1:36" s="36" customFormat="1" x14ac:dyDescent="0.25">
      <c r="A35" s="59"/>
      <c r="B35" s="59"/>
      <c r="C35" s="59"/>
      <c r="D35" s="59"/>
      <c r="E35" s="59"/>
      <c r="F35" s="59"/>
      <c r="G35" s="59">
        <v>1</v>
      </c>
      <c r="H35" s="59">
        <v>30.1</v>
      </c>
      <c r="I35" s="59">
        <v>5</v>
      </c>
      <c r="J35" s="36">
        <f t="shared" si="6"/>
        <v>-102.06759474643636</v>
      </c>
      <c r="K35" s="36">
        <f t="shared" ref="K35:K66" si="9">IF(J35&lt;ZnThreshold,ZnThreshold,J35)</f>
        <v>10.9</v>
      </c>
      <c r="N35" s="36">
        <f t="shared" ref="N35:N66" si="10">ZnThreshold/K35</f>
        <v>1</v>
      </c>
      <c r="O35" s="35"/>
      <c r="P35" s="85"/>
      <c r="Q35" s="37"/>
      <c r="R35" s="82"/>
      <c r="S35" s="35"/>
      <c r="T35" s="59">
        <f t="shared" si="7"/>
        <v>10.9</v>
      </c>
      <c r="U35" s="59">
        <f t="shared" si="8"/>
        <v>1</v>
      </c>
      <c r="X35" s="27"/>
      <c r="Y35" s="27"/>
      <c r="Z35" s="27">
        <v>1</v>
      </c>
      <c r="AA35" s="27">
        <v>30.1</v>
      </c>
      <c r="AB35" s="27">
        <v>5</v>
      </c>
      <c r="AC35" s="123">
        <v>10.9</v>
      </c>
      <c r="AD35" s="123">
        <v>1</v>
      </c>
      <c r="AE35" s="123"/>
      <c r="AF35" s="124"/>
      <c r="AG35" s="36" t="str">
        <f t="shared" ref="AG35:AG66" si="11">IF(AC35&lt;&gt;T35,"mismatch","")</f>
        <v/>
      </c>
      <c r="AH35" s="36" t="str">
        <f t="shared" ref="AH35:AH66" si="12">IF(AD35&lt;&gt;U35,"mismatch","")</f>
        <v/>
      </c>
      <c r="AI35" s="36" t="str">
        <f t="shared" ref="AI35:AI66" si="13">IF(AE35&lt;&gt;V35,"mismatch","")</f>
        <v/>
      </c>
      <c r="AJ35" s="36" t="str">
        <f t="shared" ref="AJ35:AJ66" si="14">IF(AF35&lt;&gt;W35,"mismatch","")</f>
        <v/>
      </c>
    </row>
    <row r="36" spans="1:36" s="36" customFormat="1" x14ac:dyDescent="0.25">
      <c r="A36" s="59"/>
      <c r="B36" s="59"/>
      <c r="C36" s="59"/>
      <c r="D36" s="59"/>
      <c r="E36" s="59"/>
      <c r="F36" s="59"/>
      <c r="G36" s="59">
        <v>4</v>
      </c>
      <c r="H36" s="59">
        <v>30.1</v>
      </c>
      <c r="I36" s="59">
        <v>5</v>
      </c>
      <c r="J36" s="36">
        <f t="shared" si="6"/>
        <v>11.493755165415116</v>
      </c>
      <c r="K36" s="36">
        <f t="shared" si="9"/>
        <v>11.493755165415116</v>
      </c>
      <c r="N36" s="36">
        <f t="shared" si="10"/>
        <v>0.94834106374549076</v>
      </c>
      <c r="O36" s="35"/>
      <c r="P36" s="85"/>
      <c r="Q36" s="37"/>
      <c r="R36" s="82"/>
      <c r="S36" s="35"/>
      <c r="T36" s="59">
        <f t="shared" si="7"/>
        <v>11.493755165415116</v>
      </c>
      <c r="U36" s="59">
        <f t="shared" si="8"/>
        <v>0.94834106374549076</v>
      </c>
      <c r="X36" s="27"/>
      <c r="Y36" s="27"/>
      <c r="Z36" s="27">
        <v>4</v>
      </c>
      <c r="AA36" s="27">
        <v>30.1</v>
      </c>
      <c r="AB36" s="27">
        <v>5</v>
      </c>
      <c r="AC36" s="124">
        <v>11.493755165415116</v>
      </c>
      <c r="AD36" s="124">
        <v>0.94834106374549076</v>
      </c>
      <c r="AE36" s="124"/>
      <c r="AF36" s="124"/>
      <c r="AG36" s="36" t="str">
        <f t="shared" si="11"/>
        <v/>
      </c>
      <c r="AH36" s="36" t="str">
        <f t="shared" si="12"/>
        <v/>
      </c>
      <c r="AI36" s="36" t="str">
        <f t="shared" si="13"/>
        <v/>
      </c>
      <c r="AJ36" s="36" t="str">
        <f t="shared" si="14"/>
        <v/>
      </c>
    </row>
    <row r="37" spans="1:36" s="36" customFormat="1" x14ac:dyDescent="0.25">
      <c r="A37" s="59"/>
      <c r="B37" s="59"/>
      <c r="C37" s="59"/>
      <c r="D37" s="59"/>
      <c r="E37" s="59"/>
      <c r="F37" s="59"/>
      <c r="G37" s="59">
        <v>8.1</v>
      </c>
      <c r="H37" s="59">
        <v>30.1</v>
      </c>
      <c r="I37" s="59">
        <v>5</v>
      </c>
      <c r="J37" s="36">
        <f t="shared" si="6"/>
        <v>166.69426671161207</v>
      </c>
      <c r="K37" s="36">
        <f t="shared" si="9"/>
        <v>166.69426671161207</v>
      </c>
      <c r="N37" s="36">
        <f t="shared" si="10"/>
        <v>6.5389171535560051E-2</v>
      </c>
      <c r="O37" s="35"/>
      <c r="P37" s="85"/>
      <c r="Q37" s="37"/>
      <c r="R37" s="82"/>
      <c r="S37" s="35"/>
      <c r="T37" s="59">
        <f t="shared" si="7"/>
        <v>166.69426671161207</v>
      </c>
      <c r="U37" s="59">
        <f t="shared" si="8"/>
        <v>6.5389171535560051E-2</v>
      </c>
      <c r="X37" s="27"/>
      <c r="Y37" s="27"/>
      <c r="Z37" s="27">
        <v>8.1</v>
      </c>
      <c r="AA37" s="27">
        <v>30.1</v>
      </c>
      <c r="AB37" s="27">
        <v>5</v>
      </c>
      <c r="AC37" s="124">
        <v>166.69426671161207</v>
      </c>
      <c r="AD37" s="124">
        <v>6.5389171535560051E-2</v>
      </c>
      <c r="AE37" s="124"/>
      <c r="AF37" s="124"/>
      <c r="AG37" s="36" t="str">
        <f t="shared" si="11"/>
        <v/>
      </c>
      <c r="AH37" s="36" t="str">
        <f t="shared" si="12"/>
        <v/>
      </c>
      <c r="AI37" s="36" t="str">
        <f t="shared" si="13"/>
        <v/>
      </c>
      <c r="AJ37" s="36" t="str">
        <f t="shared" si="14"/>
        <v/>
      </c>
    </row>
    <row r="38" spans="1:36" s="36" customFormat="1" x14ac:dyDescent="0.25">
      <c r="A38" s="59"/>
      <c r="B38" s="59"/>
      <c r="C38" s="59"/>
      <c r="D38" s="59"/>
      <c r="E38" s="59"/>
      <c r="F38" s="59"/>
      <c r="G38" s="59">
        <v>9.1</v>
      </c>
      <c r="H38" s="59">
        <v>30.1</v>
      </c>
      <c r="I38" s="59">
        <v>5</v>
      </c>
      <c r="J38" s="36">
        <f t="shared" si="6"/>
        <v>204.54805001556258</v>
      </c>
      <c r="K38" s="36">
        <f t="shared" si="9"/>
        <v>204.54805001556258</v>
      </c>
      <c r="N38" s="36">
        <f t="shared" si="10"/>
        <v>5.3288212716624275E-2</v>
      </c>
      <c r="O38" s="35"/>
      <c r="P38" s="85"/>
      <c r="Q38" s="37"/>
      <c r="R38" s="82"/>
      <c r="S38" s="35"/>
      <c r="T38" s="59">
        <f t="shared" si="7"/>
        <v>204.54805001556258</v>
      </c>
      <c r="U38" s="59">
        <f t="shared" si="8"/>
        <v>5.3288212716624275E-2</v>
      </c>
      <c r="X38" s="27"/>
      <c r="Y38" s="27"/>
      <c r="Z38" s="27">
        <v>9.1</v>
      </c>
      <c r="AA38" s="27">
        <v>30.1</v>
      </c>
      <c r="AB38" s="27">
        <v>5</v>
      </c>
      <c r="AC38" s="124">
        <v>204.54805001556258</v>
      </c>
      <c r="AD38" s="124">
        <v>5.3288212716624275E-2</v>
      </c>
      <c r="AE38" s="124"/>
      <c r="AF38" s="124"/>
      <c r="AG38" s="36" t="str">
        <f t="shared" si="11"/>
        <v/>
      </c>
      <c r="AH38" s="36" t="str">
        <f t="shared" si="12"/>
        <v/>
      </c>
      <c r="AI38" s="36" t="str">
        <f t="shared" si="13"/>
        <v/>
      </c>
      <c r="AJ38" s="36" t="str">
        <f t="shared" si="14"/>
        <v/>
      </c>
    </row>
    <row r="39" spans="1:36" s="36" customFormat="1" x14ac:dyDescent="0.25">
      <c r="A39" s="59"/>
      <c r="B39" s="59"/>
      <c r="C39" s="59"/>
      <c r="D39" s="59"/>
      <c r="E39" s="59"/>
      <c r="F39" s="59"/>
      <c r="G39" s="59">
        <v>1</v>
      </c>
      <c r="H39" s="59">
        <v>30.1</v>
      </c>
      <c r="I39" s="59">
        <v>31</v>
      </c>
      <c r="J39" s="36">
        <f t="shared" si="6"/>
        <v>-199.16995779951333</v>
      </c>
      <c r="K39" s="36">
        <f t="shared" si="9"/>
        <v>10.9</v>
      </c>
      <c r="N39" s="36">
        <f t="shared" si="10"/>
        <v>1</v>
      </c>
      <c r="O39" s="35"/>
      <c r="P39" s="85"/>
      <c r="Q39" s="37"/>
      <c r="R39" s="82"/>
      <c r="S39" s="35"/>
      <c r="T39" s="59">
        <f t="shared" si="7"/>
        <v>10.9</v>
      </c>
      <c r="U39" s="59">
        <f t="shared" si="8"/>
        <v>1</v>
      </c>
      <c r="X39" s="27"/>
      <c r="Y39" s="27"/>
      <c r="Z39" s="27">
        <v>1</v>
      </c>
      <c r="AA39" s="27">
        <v>30.1</v>
      </c>
      <c r="AB39" s="27">
        <v>31</v>
      </c>
      <c r="AC39" s="124">
        <v>10.9</v>
      </c>
      <c r="AD39" s="124">
        <v>1</v>
      </c>
      <c r="AE39" s="124"/>
      <c r="AF39" s="124"/>
      <c r="AG39" s="36" t="str">
        <f t="shared" si="11"/>
        <v/>
      </c>
      <c r="AH39" s="36" t="str">
        <f t="shared" si="12"/>
        <v/>
      </c>
      <c r="AI39" s="36" t="str">
        <f t="shared" si="13"/>
        <v/>
      </c>
      <c r="AJ39" s="36" t="str">
        <f t="shared" si="14"/>
        <v/>
      </c>
    </row>
    <row r="40" spans="1:36" s="36" customFormat="1" x14ac:dyDescent="0.25">
      <c r="A40" s="59"/>
      <c r="B40" s="59"/>
      <c r="C40" s="59"/>
      <c r="D40" s="59"/>
      <c r="E40" s="59"/>
      <c r="F40" s="59"/>
      <c r="G40" s="59">
        <v>4</v>
      </c>
      <c r="H40" s="59">
        <v>30.1</v>
      </c>
      <c r="I40" s="59">
        <v>31</v>
      </c>
      <c r="J40" s="36">
        <f t="shared" si="6"/>
        <v>-50.923321044172162</v>
      </c>
      <c r="K40" s="36">
        <f t="shared" si="9"/>
        <v>10.9</v>
      </c>
      <c r="N40" s="36">
        <f t="shared" si="10"/>
        <v>1</v>
      </c>
      <c r="O40" s="35"/>
      <c r="P40" s="85"/>
      <c r="Q40" s="37"/>
      <c r="R40" s="82"/>
      <c r="S40" s="35"/>
      <c r="T40" s="59">
        <f t="shared" si="7"/>
        <v>10.9</v>
      </c>
      <c r="U40" s="59">
        <f t="shared" si="8"/>
        <v>1</v>
      </c>
      <c r="X40" s="27"/>
      <c r="Y40" s="27"/>
      <c r="Z40" s="27">
        <v>4</v>
      </c>
      <c r="AA40" s="27">
        <v>30.1</v>
      </c>
      <c r="AB40" s="27">
        <v>31</v>
      </c>
      <c r="AC40" s="124">
        <v>10.9</v>
      </c>
      <c r="AD40" s="124">
        <v>1</v>
      </c>
      <c r="AE40" s="124"/>
      <c r="AF40" s="124"/>
      <c r="AG40" s="36" t="str">
        <f t="shared" si="11"/>
        <v/>
      </c>
      <c r="AH40" s="36" t="str">
        <f t="shared" si="12"/>
        <v/>
      </c>
      <c r="AI40" s="36" t="str">
        <f t="shared" si="13"/>
        <v/>
      </c>
      <c r="AJ40" s="36" t="str">
        <f t="shared" si="14"/>
        <v/>
      </c>
    </row>
    <row r="41" spans="1:36" s="36" customFormat="1" x14ac:dyDescent="0.25">
      <c r="A41" s="59"/>
      <c r="B41" s="59"/>
      <c r="C41" s="59"/>
      <c r="D41" s="59"/>
      <c r="E41" s="59"/>
      <c r="F41" s="59"/>
      <c r="G41" s="59">
        <v>8.1</v>
      </c>
      <c r="H41" s="59">
        <v>30.1</v>
      </c>
      <c r="I41" s="59">
        <v>31</v>
      </c>
      <c r="J41" s="36">
        <f t="shared" si="6"/>
        <v>151.68041585479409</v>
      </c>
      <c r="K41" s="36">
        <f t="shared" si="9"/>
        <v>151.68041585479409</v>
      </c>
      <c r="N41" s="36">
        <f t="shared" si="10"/>
        <v>7.1861617325962052E-2</v>
      </c>
      <c r="O41" s="35"/>
      <c r="P41" s="85"/>
      <c r="Q41" s="37"/>
      <c r="R41" s="82"/>
      <c r="S41" s="35"/>
      <c r="T41" s="59">
        <f t="shared" si="7"/>
        <v>151.68041585479409</v>
      </c>
      <c r="U41" s="59">
        <f t="shared" si="8"/>
        <v>7.1861617325962052E-2</v>
      </c>
      <c r="X41" s="27"/>
      <c r="Y41" s="27"/>
      <c r="Z41" s="27">
        <v>8.1</v>
      </c>
      <c r="AA41" s="27">
        <v>30.1</v>
      </c>
      <c r="AB41" s="27">
        <v>31</v>
      </c>
      <c r="AC41" s="124">
        <v>151.68041585479409</v>
      </c>
      <c r="AD41" s="124">
        <v>7.1861617325962052E-2</v>
      </c>
      <c r="AE41" s="124"/>
      <c r="AF41" s="124"/>
      <c r="AG41" s="36" t="str">
        <f t="shared" si="11"/>
        <v/>
      </c>
      <c r="AH41" s="36" t="str">
        <f t="shared" si="12"/>
        <v/>
      </c>
      <c r="AI41" s="36" t="str">
        <f t="shared" si="13"/>
        <v/>
      </c>
      <c r="AJ41" s="36" t="str">
        <f t="shared" si="14"/>
        <v/>
      </c>
    </row>
    <row r="42" spans="1:36" s="36" customFormat="1" x14ac:dyDescent="0.25">
      <c r="A42" s="59"/>
      <c r="B42" s="59"/>
      <c r="C42" s="59"/>
      <c r="D42" s="59"/>
      <c r="E42" s="59"/>
      <c r="F42" s="59"/>
      <c r="G42" s="59">
        <v>9.1</v>
      </c>
      <c r="H42" s="59">
        <v>30.1</v>
      </c>
      <c r="I42" s="59">
        <v>31</v>
      </c>
      <c r="J42" s="36">
        <f t="shared" si="6"/>
        <v>201.0959614399078</v>
      </c>
      <c r="K42" s="36">
        <f t="shared" si="9"/>
        <v>201.0959614399078</v>
      </c>
      <c r="N42" s="36">
        <f t="shared" si="10"/>
        <v>5.4202978130205644E-2</v>
      </c>
      <c r="O42" s="35"/>
      <c r="P42" s="85"/>
      <c r="Q42" s="37"/>
      <c r="R42" s="82"/>
      <c r="S42" s="35"/>
      <c r="T42" s="59">
        <f t="shared" si="7"/>
        <v>201.0959614399078</v>
      </c>
      <c r="U42" s="59">
        <f t="shared" si="8"/>
        <v>5.4202978130205644E-2</v>
      </c>
      <c r="X42" s="27"/>
      <c r="Y42" s="27"/>
      <c r="Z42" s="27">
        <v>9.1</v>
      </c>
      <c r="AA42" s="27">
        <v>30.1</v>
      </c>
      <c r="AB42" s="27">
        <v>31</v>
      </c>
      <c r="AC42" s="124">
        <v>201.0959614399078</v>
      </c>
      <c r="AD42" s="124">
        <v>5.4202978130205644E-2</v>
      </c>
      <c r="AE42" s="124"/>
      <c r="AF42" s="124"/>
      <c r="AG42" s="36" t="str">
        <f t="shared" si="11"/>
        <v/>
      </c>
      <c r="AH42" s="36" t="str">
        <f t="shared" si="12"/>
        <v/>
      </c>
      <c r="AI42" s="36" t="str">
        <f t="shared" si="13"/>
        <v/>
      </c>
      <c r="AJ42" s="36" t="str">
        <f t="shared" si="14"/>
        <v/>
      </c>
    </row>
    <row r="43" spans="1:36" s="36" customFormat="1" x14ac:dyDescent="0.25">
      <c r="A43" s="59"/>
      <c r="B43" s="59"/>
      <c r="C43" s="59"/>
      <c r="D43" s="59"/>
      <c r="E43" s="59">
        <v>15</v>
      </c>
      <c r="F43" s="59"/>
      <c r="G43" s="59">
        <v>1</v>
      </c>
      <c r="H43" s="59">
        <v>1</v>
      </c>
      <c r="I43" s="59">
        <v>5</v>
      </c>
      <c r="J43" s="36">
        <f t="shared" si="6"/>
        <v>8.854939191413834</v>
      </c>
      <c r="K43" s="36">
        <f t="shared" si="9"/>
        <v>10.9</v>
      </c>
      <c r="N43" s="36">
        <f t="shared" si="10"/>
        <v>1</v>
      </c>
      <c r="O43" s="35"/>
      <c r="P43" s="85"/>
      <c r="Q43" s="37"/>
      <c r="R43" s="82"/>
      <c r="S43" s="35"/>
      <c r="T43" s="59">
        <f t="shared" si="7"/>
        <v>10.9</v>
      </c>
      <c r="U43" s="59">
        <f t="shared" si="8"/>
        <v>1</v>
      </c>
      <c r="V43" s="36">
        <f t="shared" ref="V43:V82" si="15">E43*U43</f>
        <v>15</v>
      </c>
      <c r="W43" s="36">
        <f t="shared" ref="W43:W82" si="16">V43/ZnThreshold</f>
        <v>1.3761467889908257</v>
      </c>
      <c r="X43" s="27"/>
      <c r="Y43" s="27">
        <v>15</v>
      </c>
      <c r="Z43" s="27">
        <v>1</v>
      </c>
      <c r="AA43" s="27">
        <v>1</v>
      </c>
      <c r="AB43" s="27">
        <v>5</v>
      </c>
      <c r="AC43" s="58">
        <v>10.9</v>
      </c>
      <c r="AD43" s="124">
        <v>1</v>
      </c>
      <c r="AE43" s="58">
        <v>15</v>
      </c>
      <c r="AF43" s="124">
        <v>1.3761467889908257</v>
      </c>
      <c r="AG43" s="36" t="str">
        <f t="shared" si="11"/>
        <v/>
      </c>
      <c r="AH43" s="36" t="str">
        <f t="shared" si="12"/>
        <v/>
      </c>
      <c r="AI43" s="36" t="str">
        <f t="shared" si="13"/>
        <v/>
      </c>
      <c r="AJ43" s="36" t="str">
        <f t="shared" si="14"/>
        <v/>
      </c>
    </row>
    <row r="44" spans="1:36" s="36" customFormat="1" x14ac:dyDescent="0.25">
      <c r="A44" s="59"/>
      <c r="B44" s="59"/>
      <c r="C44" s="59"/>
      <c r="D44" s="59"/>
      <c r="E44" s="59">
        <v>15</v>
      </c>
      <c r="F44" s="59"/>
      <c r="G44" s="59">
        <v>4</v>
      </c>
      <c r="H44" s="59">
        <v>1</v>
      </c>
      <c r="I44" s="59">
        <v>5</v>
      </c>
      <c r="J44" s="36">
        <f t="shared" si="6"/>
        <v>8.4235668384412552</v>
      </c>
      <c r="K44" s="36">
        <f t="shared" si="9"/>
        <v>10.9</v>
      </c>
      <c r="N44" s="36">
        <f t="shared" si="10"/>
        <v>1</v>
      </c>
      <c r="O44" s="35"/>
      <c r="P44" s="85"/>
      <c r="Q44" s="37"/>
      <c r="R44" s="82"/>
      <c r="S44" s="35"/>
      <c r="T44" s="59">
        <f t="shared" si="7"/>
        <v>10.9</v>
      </c>
      <c r="U44" s="59">
        <f t="shared" si="8"/>
        <v>1</v>
      </c>
      <c r="V44" s="36">
        <f t="shared" si="15"/>
        <v>15</v>
      </c>
      <c r="W44" s="36">
        <f t="shared" si="16"/>
        <v>1.3761467889908257</v>
      </c>
      <c r="X44" s="27"/>
      <c r="Y44" s="27">
        <v>15</v>
      </c>
      <c r="Z44" s="27">
        <v>4</v>
      </c>
      <c r="AA44" s="27">
        <v>1</v>
      </c>
      <c r="AB44" s="27">
        <v>5</v>
      </c>
      <c r="AC44" s="58">
        <v>10.9</v>
      </c>
      <c r="AD44" s="124">
        <v>1</v>
      </c>
      <c r="AE44" s="58">
        <v>15</v>
      </c>
      <c r="AF44" s="124">
        <v>1.3761467889908257</v>
      </c>
      <c r="AG44" s="36" t="str">
        <f t="shared" si="11"/>
        <v/>
      </c>
      <c r="AH44" s="36" t="str">
        <f t="shared" si="12"/>
        <v/>
      </c>
      <c r="AI44" s="36" t="str">
        <f t="shared" si="13"/>
        <v/>
      </c>
      <c r="AJ44" s="36" t="str">
        <f t="shared" si="14"/>
        <v/>
      </c>
    </row>
    <row r="45" spans="1:36" s="36" customFormat="1" x14ac:dyDescent="0.25">
      <c r="A45" s="59"/>
      <c r="B45" s="59"/>
      <c r="C45" s="59"/>
      <c r="D45" s="59"/>
      <c r="E45" s="59">
        <v>15</v>
      </c>
      <c r="F45" s="59"/>
      <c r="G45" s="59">
        <v>8.1</v>
      </c>
      <c r="H45" s="59">
        <v>1</v>
      </c>
      <c r="I45" s="59">
        <v>5</v>
      </c>
      <c r="J45" s="36">
        <f t="shared" si="6"/>
        <v>7.8340246227120645</v>
      </c>
      <c r="K45" s="36">
        <f t="shared" si="9"/>
        <v>10.9</v>
      </c>
      <c r="N45" s="36">
        <f t="shared" si="10"/>
        <v>1</v>
      </c>
      <c r="O45" s="35"/>
      <c r="P45" s="85"/>
      <c r="Q45" s="37"/>
      <c r="R45" s="82"/>
      <c r="S45" s="35"/>
      <c r="T45" s="59">
        <f t="shared" si="7"/>
        <v>10.9</v>
      </c>
      <c r="U45" s="59">
        <f t="shared" si="8"/>
        <v>1</v>
      </c>
      <c r="V45" s="36">
        <f t="shared" si="15"/>
        <v>15</v>
      </c>
      <c r="W45" s="36">
        <f t="shared" si="16"/>
        <v>1.3761467889908257</v>
      </c>
      <c r="X45" s="27"/>
      <c r="Y45" s="27">
        <v>15</v>
      </c>
      <c r="Z45" s="27">
        <v>8.1</v>
      </c>
      <c r="AA45" s="27">
        <v>1</v>
      </c>
      <c r="AB45" s="27">
        <v>5</v>
      </c>
      <c r="AC45" s="58">
        <v>10.9</v>
      </c>
      <c r="AD45" s="124">
        <v>1</v>
      </c>
      <c r="AE45" s="58">
        <v>15</v>
      </c>
      <c r="AF45" s="124">
        <v>1.3761467889908257</v>
      </c>
      <c r="AG45" s="36" t="str">
        <f t="shared" si="11"/>
        <v/>
      </c>
      <c r="AH45" s="36" t="str">
        <f t="shared" si="12"/>
        <v/>
      </c>
      <c r="AI45" s="36" t="str">
        <f t="shared" si="13"/>
        <v/>
      </c>
      <c r="AJ45" s="36" t="str">
        <f t="shared" si="14"/>
        <v/>
      </c>
    </row>
    <row r="46" spans="1:36" s="36" customFormat="1" x14ac:dyDescent="0.25">
      <c r="A46" s="59"/>
      <c r="B46" s="59"/>
      <c r="C46" s="59"/>
      <c r="D46" s="59"/>
      <c r="E46" s="59">
        <v>15</v>
      </c>
      <c r="F46" s="59"/>
      <c r="G46" s="59">
        <v>9.1</v>
      </c>
      <c r="H46" s="59">
        <v>1</v>
      </c>
      <c r="I46" s="59">
        <v>5</v>
      </c>
      <c r="J46" s="36">
        <f t="shared" si="6"/>
        <v>7.6902338383878703</v>
      </c>
      <c r="K46" s="36">
        <f t="shared" si="9"/>
        <v>10.9</v>
      </c>
      <c r="N46" s="36">
        <f t="shared" si="10"/>
        <v>1</v>
      </c>
      <c r="O46" s="35"/>
      <c r="P46" s="85"/>
      <c r="Q46" s="37"/>
      <c r="R46" s="82"/>
      <c r="S46" s="35"/>
      <c r="T46" s="59">
        <f t="shared" si="7"/>
        <v>10.9</v>
      </c>
      <c r="U46" s="59">
        <f t="shared" si="8"/>
        <v>1</v>
      </c>
      <c r="V46" s="36">
        <f t="shared" si="15"/>
        <v>15</v>
      </c>
      <c r="W46" s="36">
        <f t="shared" si="16"/>
        <v>1.3761467889908257</v>
      </c>
      <c r="X46" s="27"/>
      <c r="Y46" s="27">
        <v>15</v>
      </c>
      <c r="Z46" s="27">
        <v>9.1</v>
      </c>
      <c r="AA46" s="27">
        <v>1</v>
      </c>
      <c r="AB46" s="27">
        <v>5</v>
      </c>
      <c r="AC46" s="58">
        <v>10.9</v>
      </c>
      <c r="AD46" s="124">
        <v>1</v>
      </c>
      <c r="AE46" s="58">
        <v>15</v>
      </c>
      <c r="AF46" s="124">
        <v>1.3761467889908257</v>
      </c>
      <c r="AG46" s="36" t="str">
        <f t="shared" si="11"/>
        <v/>
      </c>
      <c r="AH46" s="36" t="str">
        <f t="shared" si="12"/>
        <v/>
      </c>
      <c r="AI46" s="36" t="str">
        <f t="shared" si="13"/>
        <v/>
      </c>
      <c r="AJ46" s="36" t="str">
        <f t="shared" si="14"/>
        <v/>
      </c>
    </row>
    <row r="47" spans="1:36" s="36" customFormat="1" x14ac:dyDescent="0.25">
      <c r="A47" s="59"/>
      <c r="B47" s="59"/>
      <c r="C47" s="59"/>
      <c r="D47" s="59"/>
      <c r="E47" s="59">
        <v>15</v>
      </c>
      <c r="F47" s="59"/>
      <c r="G47" s="59">
        <v>1</v>
      </c>
      <c r="H47" s="59">
        <v>1</v>
      </c>
      <c r="I47" s="59">
        <v>31</v>
      </c>
      <c r="J47" s="36">
        <f t="shared" si="6"/>
        <v>22.309441177941345</v>
      </c>
      <c r="K47" s="36">
        <f t="shared" si="9"/>
        <v>22.309441177941345</v>
      </c>
      <c r="N47" s="36">
        <f t="shared" si="10"/>
        <v>0.4885823859531484</v>
      </c>
      <c r="O47" s="35"/>
      <c r="P47" s="85"/>
      <c r="Q47" s="37"/>
      <c r="R47" s="82"/>
      <c r="S47" s="35"/>
      <c r="T47" s="59">
        <f t="shared" si="7"/>
        <v>22.309441177941345</v>
      </c>
      <c r="U47" s="59">
        <f t="shared" si="8"/>
        <v>0.4885823859531484</v>
      </c>
      <c r="V47" s="36">
        <f t="shared" si="15"/>
        <v>7.3287357892972258</v>
      </c>
      <c r="W47" s="36">
        <f t="shared" si="16"/>
        <v>0.67236108158690144</v>
      </c>
      <c r="X47" s="27"/>
      <c r="Y47" s="27">
        <v>15</v>
      </c>
      <c r="Z47" s="27">
        <v>1</v>
      </c>
      <c r="AA47" s="27">
        <v>1</v>
      </c>
      <c r="AB47" s="27">
        <v>31</v>
      </c>
      <c r="AC47" s="124">
        <v>22.309441177941345</v>
      </c>
      <c r="AD47" s="124">
        <v>0.4885823859531484</v>
      </c>
      <c r="AE47" s="124">
        <v>7.3287357892972258</v>
      </c>
      <c r="AF47" s="124">
        <v>0.67236108158690144</v>
      </c>
      <c r="AG47" s="36" t="str">
        <f t="shared" si="11"/>
        <v/>
      </c>
      <c r="AH47" s="36" t="str">
        <f t="shared" si="12"/>
        <v/>
      </c>
      <c r="AI47" s="36" t="str">
        <f t="shared" si="13"/>
        <v/>
      </c>
      <c r="AJ47" s="36" t="str">
        <f t="shared" si="14"/>
        <v/>
      </c>
    </row>
    <row r="48" spans="1:36" s="36" customFormat="1" x14ac:dyDescent="0.25">
      <c r="A48" s="59"/>
      <c r="B48" s="59"/>
      <c r="C48" s="59"/>
      <c r="D48" s="59"/>
      <c r="E48" s="59">
        <v>15</v>
      </c>
      <c r="F48" s="59"/>
      <c r="G48" s="59">
        <v>4</v>
      </c>
      <c r="H48" s="59">
        <v>1</v>
      </c>
      <c r="I48" s="59">
        <v>31</v>
      </c>
      <c r="J48" s="36">
        <f t="shared" si="6"/>
        <v>18.229061468331277</v>
      </c>
      <c r="K48" s="36">
        <f t="shared" si="9"/>
        <v>18.229061468331277</v>
      </c>
      <c r="N48" s="36">
        <f t="shared" si="10"/>
        <v>0.59794630781931346</v>
      </c>
      <c r="O48" s="35"/>
      <c r="P48" s="85"/>
      <c r="Q48" s="37"/>
      <c r="R48" s="82"/>
      <c r="S48" s="35"/>
      <c r="T48" s="59">
        <f t="shared" si="7"/>
        <v>18.229061468331277</v>
      </c>
      <c r="U48" s="59">
        <f t="shared" si="8"/>
        <v>0.59794630781931346</v>
      </c>
      <c r="V48" s="36">
        <f t="shared" si="15"/>
        <v>8.9691946172897019</v>
      </c>
      <c r="W48" s="36">
        <f t="shared" si="16"/>
        <v>0.82286189149446809</v>
      </c>
      <c r="X48" s="27"/>
      <c r="Y48" s="27">
        <v>15</v>
      </c>
      <c r="Z48" s="27">
        <v>4</v>
      </c>
      <c r="AA48" s="27">
        <v>1</v>
      </c>
      <c r="AB48" s="27">
        <v>31</v>
      </c>
      <c r="AC48" s="124">
        <v>18.229061468331277</v>
      </c>
      <c r="AD48" s="124">
        <v>0.59794630781931346</v>
      </c>
      <c r="AE48" s="124">
        <v>8.9691946172897019</v>
      </c>
      <c r="AF48" s="124">
        <v>0.82286189149446809</v>
      </c>
      <c r="AG48" s="36" t="str">
        <f t="shared" si="11"/>
        <v/>
      </c>
      <c r="AH48" s="36" t="str">
        <f t="shared" si="12"/>
        <v/>
      </c>
      <c r="AI48" s="36" t="str">
        <f t="shared" si="13"/>
        <v/>
      </c>
      <c r="AJ48" s="36" t="str">
        <f t="shared" si="14"/>
        <v/>
      </c>
    </row>
    <row r="49" spans="1:36" s="36" customFormat="1" x14ac:dyDescent="0.25">
      <c r="A49" s="59"/>
      <c r="B49" s="59"/>
      <c r="C49" s="59"/>
      <c r="D49" s="59"/>
      <c r="E49" s="59">
        <v>15</v>
      </c>
      <c r="F49" s="59"/>
      <c r="G49" s="59">
        <v>8.1</v>
      </c>
      <c r="H49" s="59">
        <v>1</v>
      </c>
      <c r="I49" s="59">
        <v>31</v>
      </c>
      <c r="J49" s="36">
        <f t="shared" si="6"/>
        <v>12.652542531864189</v>
      </c>
      <c r="K49" s="36">
        <f t="shared" si="9"/>
        <v>12.652542531864189</v>
      </c>
      <c r="N49" s="36">
        <f t="shared" si="10"/>
        <v>0.86148692822406392</v>
      </c>
      <c r="O49" s="35"/>
      <c r="P49" s="85"/>
      <c r="Q49" s="37"/>
      <c r="R49" s="82"/>
      <c r="S49" s="35"/>
      <c r="T49" s="59">
        <f t="shared" si="7"/>
        <v>12.652542531864189</v>
      </c>
      <c r="U49" s="59">
        <f t="shared" si="8"/>
        <v>0.86148692822406392</v>
      </c>
      <c r="V49" s="36">
        <f t="shared" si="15"/>
        <v>12.922303923360959</v>
      </c>
      <c r="W49" s="36">
        <f t="shared" si="16"/>
        <v>1.1855324700331153</v>
      </c>
      <c r="X49" s="27"/>
      <c r="Y49" s="27">
        <v>15</v>
      </c>
      <c r="Z49" s="27">
        <v>8.1</v>
      </c>
      <c r="AA49" s="27">
        <v>1</v>
      </c>
      <c r="AB49" s="27">
        <v>31</v>
      </c>
      <c r="AC49" s="58">
        <v>12.652542531864189</v>
      </c>
      <c r="AD49" s="124">
        <v>0.86148692822406392</v>
      </c>
      <c r="AE49" s="58">
        <v>12.922303923360959</v>
      </c>
      <c r="AF49" s="124">
        <v>1.1855324700331153</v>
      </c>
      <c r="AG49" s="36" t="str">
        <f t="shared" si="11"/>
        <v/>
      </c>
      <c r="AH49" s="36" t="str">
        <f t="shared" si="12"/>
        <v/>
      </c>
      <c r="AI49" s="36" t="str">
        <f t="shared" si="13"/>
        <v/>
      </c>
      <c r="AJ49" s="36" t="str">
        <f t="shared" si="14"/>
        <v/>
      </c>
    </row>
    <row r="50" spans="1:36" s="36" customFormat="1" x14ac:dyDescent="0.25">
      <c r="A50" s="59"/>
      <c r="B50" s="59"/>
      <c r="C50" s="59"/>
      <c r="D50" s="59"/>
      <c r="E50" s="59">
        <v>15</v>
      </c>
      <c r="F50" s="59"/>
      <c r="G50" s="59">
        <v>9.1</v>
      </c>
      <c r="H50" s="59">
        <v>1</v>
      </c>
      <c r="I50" s="59">
        <v>31</v>
      </c>
      <c r="J50" s="36">
        <f t="shared" si="6"/>
        <v>11.292415961994163</v>
      </c>
      <c r="K50" s="36">
        <f t="shared" si="9"/>
        <v>11.292415961994163</v>
      </c>
      <c r="N50" s="36">
        <f t="shared" si="10"/>
        <v>0.96524960085469036</v>
      </c>
      <c r="O50" s="35"/>
      <c r="P50" s="85"/>
      <c r="Q50" s="37"/>
      <c r="R50" s="82"/>
      <c r="S50" s="35"/>
      <c r="T50" s="59">
        <f t="shared" si="7"/>
        <v>11.292415961994163</v>
      </c>
      <c r="U50" s="59">
        <f t="shared" si="8"/>
        <v>0.96524960085469036</v>
      </c>
      <c r="V50" s="36">
        <f t="shared" si="15"/>
        <v>14.478744012820355</v>
      </c>
      <c r="W50" s="36">
        <f t="shared" si="16"/>
        <v>1.3283251387908583</v>
      </c>
      <c r="X50" s="27"/>
      <c r="Y50" s="27">
        <v>15</v>
      </c>
      <c r="Z50" s="27">
        <v>9.1</v>
      </c>
      <c r="AA50" s="27">
        <v>1</v>
      </c>
      <c r="AB50" s="27">
        <v>31</v>
      </c>
      <c r="AC50" s="58">
        <v>11.292415961994163</v>
      </c>
      <c r="AD50" s="124">
        <v>0.96524960085469036</v>
      </c>
      <c r="AE50" s="58">
        <v>14.478744012820355</v>
      </c>
      <c r="AF50" s="124">
        <v>1.3283251387908583</v>
      </c>
      <c r="AG50" s="36" t="str">
        <f t="shared" si="11"/>
        <v/>
      </c>
      <c r="AH50" s="36" t="str">
        <f t="shared" si="12"/>
        <v/>
      </c>
      <c r="AI50" s="36" t="str">
        <f t="shared" si="13"/>
        <v/>
      </c>
      <c r="AJ50" s="36" t="str">
        <f t="shared" si="14"/>
        <v/>
      </c>
    </row>
    <row r="51" spans="1:36" s="36" customFormat="1" x14ac:dyDescent="0.25">
      <c r="A51" s="59"/>
      <c r="B51" s="59"/>
      <c r="C51" s="59"/>
      <c r="D51" s="59"/>
      <c r="E51" s="59">
        <v>15</v>
      </c>
      <c r="F51" s="59"/>
      <c r="G51" s="59">
        <v>1</v>
      </c>
      <c r="H51" s="59">
        <v>1.1000000000000001</v>
      </c>
      <c r="I51" s="59">
        <v>5</v>
      </c>
      <c r="J51" s="36">
        <f t="shared" si="6"/>
        <v>8.4473183406946646</v>
      </c>
      <c r="K51" s="36">
        <f t="shared" si="9"/>
        <v>10.9</v>
      </c>
      <c r="N51" s="36">
        <f t="shared" si="10"/>
        <v>1</v>
      </c>
      <c r="O51" s="35"/>
      <c r="P51" s="85"/>
      <c r="Q51" s="37"/>
      <c r="R51" s="82"/>
      <c r="S51" s="35"/>
      <c r="T51" s="59">
        <f t="shared" si="7"/>
        <v>10.9</v>
      </c>
      <c r="U51" s="59">
        <f t="shared" si="8"/>
        <v>1</v>
      </c>
      <c r="V51" s="36">
        <f t="shared" si="15"/>
        <v>15</v>
      </c>
      <c r="W51" s="36">
        <f t="shared" si="16"/>
        <v>1.3761467889908257</v>
      </c>
      <c r="X51" s="27"/>
      <c r="Y51" s="27">
        <v>15</v>
      </c>
      <c r="Z51" s="27">
        <v>1</v>
      </c>
      <c r="AA51" s="27">
        <v>1.1000000000000001</v>
      </c>
      <c r="AB51" s="27">
        <v>5</v>
      </c>
      <c r="AC51" s="58">
        <v>10.9</v>
      </c>
      <c r="AD51" s="124">
        <v>1</v>
      </c>
      <c r="AE51" s="58">
        <v>15</v>
      </c>
      <c r="AF51" s="124">
        <v>1.3761467889908257</v>
      </c>
      <c r="AG51" s="36" t="str">
        <f t="shared" si="11"/>
        <v/>
      </c>
      <c r="AH51" s="36" t="str">
        <f t="shared" si="12"/>
        <v/>
      </c>
      <c r="AI51" s="36" t="str">
        <f t="shared" si="13"/>
        <v/>
      </c>
      <c r="AJ51" s="36" t="str">
        <f t="shared" si="14"/>
        <v/>
      </c>
    </row>
    <row r="52" spans="1:36" s="36" customFormat="1" x14ac:dyDescent="0.25">
      <c r="A52" s="59"/>
      <c r="B52" s="59"/>
      <c r="C52" s="59"/>
      <c r="D52" s="59"/>
      <c r="E52" s="59">
        <v>15</v>
      </c>
      <c r="F52" s="59"/>
      <c r="G52" s="59">
        <v>4</v>
      </c>
      <c r="H52" s="59">
        <v>1.1000000000000001</v>
      </c>
      <c r="I52" s="59">
        <v>5</v>
      </c>
      <c r="J52" s="36">
        <f t="shared" si="6"/>
        <v>8.3935132680714943</v>
      </c>
      <c r="K52" s="36">
        <f t="shared" si="9"/>
        <v>10.9</v>
      </c>
      <c r="N52" s="36">
        <f t="shared" si="10"/>
        <v>1</v>
      </c>
      <c r="O52" s="35"/>
      <c r="P52" s="85"/>
      <c r="Q52" s="37"/>
      <c r="R52" s="82"/>
      <c r="S52" s="35"/>
      <c r="T52" s="59">
        <f t="shared" si="7"/>
        <v>10.9</v>
      </c>
      <c r="U52" s="59">
        <f t="shared" si="8"/>
        <v>1</v>
      </c>
      <c r="V52" s="36">
        <f t="shared" si="15"/>
        <v>15</v>
      </c>
      <c r="W52" s="36">
        <f t="shared" si="16"/>
        <v>1.3761467889908257</v>
      </c>
      <c r="X52" s="27"/>
      <c r="Y52" s="27">
        <v>15</v>
      </c>
      <c r="Z52" s="27">
        <v>4</v>
      </c>
      <c r="AA52" s="27">
        <v>1.1000000000000001</v>
      </c>
      <c r="AB52" s="27">
        <v>5</v>
      </c>
      <c r="AC52" s="58">
        <v>10.9</v>
      </c>
      <c r="AD52" s="124">
        <v>1</v>
      </c>
      <c r="AE52" s="58">
        <v>15</v>
      </c>
      <c r="AF52" s="124">
        <v>1.3761467889908257</v>
      </c>
      <c r="AG52" s="36" t="str">
        <f t="shared" si="11"/>
        <v/>
      </c>
      <c r="AH52" s="36" t="str">
        <f t="shared" si="12"/>
        <v/>
      </c>
      <c r="AI52" s="36" t="str">
        <f t="shared" si="13"/>
        <v/>
      </c>
      <c r="AJ52" s="36" t="str">
        <f t="shared" si="14"/>
        <v/>
      </c>
    </row>
    <row r="53" spans="1:36" s="36" customFormat="1" x14ac:dyDescent="0.25">
      <c r="A53" s="59"/>
      <c r="B53" s="59"/>
      <c r="C53" s="59"/>
      <c r="D53" s="59"/>
      <c r="E53" s="59">
        <v>15</v>
      </c>
      <c r="F53" s="59"/>
      <c r="G53" s="59">
        <v>8.1</v>
      </c>
      <c r="H53" s="59">
        <v>1.1000000000000001</v>
      </c>
      <c r="I53" s="59">
        <v>5</v>
      </c>
      <c r="J53" s="36">
        <f t="shared" si="6"/>
        <v>8.319979668819828</v>
      </c>
      <c r="K53" s="36">
        <f t="shared" si="9"/>
        <v>10.9</v>
      </c>
      <c r="N53" s="36">
        <f t="shared" si="10"/>
        <v>1</v>
      </c>
      <c r="O53" s="35"/>
      <c r="P53" s="85"/>
      <c r="Q53" s="37"/>
      <c r="R53" s="82"/>
      <c r="S53" s="35"/>
      <c r="T53" s="59">
        <f t="shared" si="7"/>
        <v>10.9</v>
      </c>
      <c r="U53" s="59">
        <f t="shared" si="8"/>
        <v>1</v>
      </c>
      <c r="V53" s="36">
        <f t="shared" si="15"/>
        <v>15</v>
      </c>
      <c r="W53" s="36">
        <f t="shared" si="16"/>
        <v>1.3761467889908257</v>
      </c>
      <c r="X53" s="27"/>
      <c r="Y53" s="27">
        <v>15</v>
      </c>
      <c r="Z53" s="27">
        <v>8.1</v>
      </c>
      <c r="AA53" s="27">
        <v>1.1000000000000001</v>
      </c>
      <c r="AB53" s="27">
        <v>5</v>
      </c>
      <c r="AC53" s="58">
        <v>10.9</v>
      </c>
      <c r="AD53" s="124">
        <v>1</v>
      </c>
      <c r="AE53" s="58">
        <v>15</v>
      </c>
      <c r="AF53" s="124">
        <v>1.3761467889908257</v>
      </c>
      <c r="AG53" s="36" t="str">
        <f t="shared" si="11"/>
        <v/>
      </c>
      <c r="AH53" s="36" t="str">
        <f t="shared" si="12"/>
        <v/>
      </c>
      <c r="AI53" s="36" t="str">
        <f t="shared" si="13"/>
        <v/>
      </c>
      <c r="AJ53" s="36" t="str">
        <f t="shared" si="14"/>
        <v/>
      </c>
    </row>
    <row r="54" spans="1:36" s="36" customFormat="1" x14ac:dyDescent="0.25">
      <c r="A54" s="59"/>
      <c r="B54" s="59"/>
      <c r="C54" s="59"/>
      <c r="D54" s="59"/>
      <c r="E54" s="59">
        <v>15</v>
      </c>
      <c r="F54" s="59"/>
      <c r="G54" s="59">
        <v>9.1</v>
      </c>
      <c r="H54" s="59">
        <v>1.1000000000000001</v>
      </c>
      <c r="I54" s="59">
        <v>5</v>
      </c>
      <c r="J54" s="36">
        <f t="shared" si="6"/>
        <v>8.3020446446121028</v>
      </c>
      <c r="K54" s="36">
        <f t="shared" si="9"/>
        <v>10.9</v>
      </c>
      <c r="N54" s="36">
        <f t="shared" si="10"/>
        <v>1</v>
      </c>
      <c r="O54" s="35"/>
      <c r="P54" s="85"/>
      <c r="Q54" s="37"/>
      <c r="R54" s="82"/>
      <c r="S54" s="35"/>
      <c r="T54" s="59">
        <f t="shared" si="7"/>
        <v>10.9</v>
      </c>
      <c r="U54" s="59">
        <f t="shared" si="8"/>
        <v>1</v>
      </c>
      <c r="V54" s="36">
        <f t="shared" si="15"/>
        <v>15</v>
      </c>
      <c r="W54" s="36">
        <f t="shared" si="16"/>
        <v>1.3761467889908257</v>
      </c>
      <c r="X54" s="27"/>
      <c r="Y54" s="27">
        <v>15</v>
      </c>
      <c r="Z54" s="27">
        <v>9.1</v>
      </c>
      <c r="AA54" s="27">
        <v>1.1000000000000001</v>
      </c>
      <c r="AB54" s="27">
        <v>5</v>
      </c>
      <c r="AC54" s="58">
        <v>10.9</v>
      </c>
      <c r="AD54" s="124">
        <v>1</v>
      </c>
      <c r="AE54" s="58">
        <v>15</v>
      </c>
      <c r="AF54" s="124">
        <v>1.3761467889908257</v>
      </c>
      <c r="AG54" s="36" t="str">
        <f t="shared" si="11"/>
        <v/>
      </c>
      <c r="AH54" s="36" t="str">
        <f t="shared" si="12"/>
        <v/>
      </c>
      <c r="AI54" s="36" t="str">
        <f t="shared" si="13"/>
        <v/>
      </c>
      <c r="AJ54" s="36" t="str">
        <f t="shared" si="14"/>
        <v/>
      </c>
    </row>
    <row r="55" spans="1:36" s="36" customFormat="1" x14ac:dyDescent="0.25">
      <c r="A55" s="59"/>
      <c r="B55" s="59"/>
      <c r="C55" s="59"/>
      <c r="D55" s="59"/>
      <c r="E55" s="59">
        <v>15</v>
      </c>
      <c r="F55" s="59"/>
      <c r="G55" s="59">
        <v>1</v>
      </c>
      <c r="H55" s="59">
        <v>1.1000000000000001</v>
      </c>
      <c r="I55" s="59">
        <v>31</v>
      </c>
      <c r="J55" s="36">
        <f t="shared" si="6"/>
        <v>21.681715020573911</v>
      </c>
      <c r="K55" s="36">
        <f t="shared" si="9"/>
        <v>21.681715020573911</v>
      </c>
      <c r="N55" s="36">
        <f t="shared" si="10"/>
        <v>0.50272775883535614</v>
      </c>
      <c r="O55" s="35"/>
      <c r="P55" s="85"/>
      <c r="Q55" s="37"/>
      <c r="R55" s="82"/>
      <c r="S55" s="35"/>
      <c r="T55" s="59">
        <f t="shared" si="7"/>
        <v>21.681715020573911</v>
      </c>
      <c r="U55" s="59">
        <f t="shared" si="8"/>
        <v>0.50272775883535614</v>
      </c>
      <c r="V55" s="36">
        <f t="shared" si="15"/>
        <v>7.5409163825303418</v>
      </c>
      <c r="W55" s="36">
        <f t="shared" si="16"/>
        <v>0.69182719105782953</v>
      </c>
      <c r="X55" s="27"/>
      <c r="Y55" s="27">
        <v>15</v>
      </c>
      <c r="Z55" s="27">
        <v>1</v>
      </c>
      <c r="AA55" s="27">
        <v>1.1000000000000001</v>
      </c>
      <c r="AB55" s="27">
        <v>31</v>
      </c>
      <c r="AC55" s="124">
        <v>21.681715020573911</v>
      </c>
      <c r="AD55" s="124">
        <v>0.50272775883535614</v>
      </c>
      <c r="AE55" s="124">
        <v>7.5409163825303418</v>
      </c>
      <c r="AF55" s="124">
        <v>0.69182719105782953</v>
      </c>
      <c r="AG55" s="36" t="str">
        <f t="shared" si="11"/>
        <v/>
      </c>
      <c r="AH55" s="36" t="str">
        <f t="shared" si="12"/>
        <v/>
      </c>
      <c r="AI55" s="36" t="str">
        <f t="shared" si="13"/>
        <v/>
      </c>
      <c r="AJ55" s="36" t="str">
        <f t="shared" si="14"/>
        <v/>
      </c>
    </row>
    <row r="56" spans="1:36" s="36" customFormat="1" x14ac:dyDescent="0.25">
      <c r="A56" s="59"/>
      <c r="B56" s="59"/>
      <c r="C56" s="59"/>
      <c r="D56" s="59"/>
      <c r="E56" s="59">
        <v>15</v>
      </c>
      <c r="F56" s="59"/>
      <c r="G56" s="59">
        <v>4</v>
      </c>
      <c r="H56" s="59">
        <v>1.1000000000000001</v>
      </c>
      <c r="I56" s="59">
        <v>31</v>
      </c>
      <c r="J56" s="36">
        <f t="shared" si="6"/>
        <v>18.033235990645181</v>
      </c>
      <c r="K56" s="36">
        <f t="shared" si="9"/>
        <v>18.033235990645181</v>
      </c>
      <c r="N56" s="36">
        <f t="shared" si="10"/>
        <v>0.60443949192781721</v>
      </c>
      <c r="O56" s="35"/>
      <c r="P56" s="85"/>
      <c r="Q56" s="37"/>
      <c r="R56" s="82"/>
      <c r="S56" s="35"/>
      <c r="T56" s="59">
        <f t="shared" si="7"/>
        <v>18.033235990645181</v>
      </c>
      <c r="U56" s="59">
        <f t="shared" si="8"/>
        <v>0.60443949192781721</v>
      </c>
      <c r="V56" s="36">
        <f t="shared" si="15"/>
        <v>9.0665923789172584</v>
      </c>
      <c r="W56" s="36">
        <f t="shared" si="16"/>
        <v>0.8317974659557118</v>
      </c>
      <c r="X56" s="27"/>
      <c r="Y56" s="27">
        <v>15</v>
      </c>
      <c r="Z56" s="27">
        <v>4</v>
      </c>
      <c r="AA56" s="27">
        <v>1.1000000000000001</v>
      </c>
      <c r="AB56" s="27">
        <v>31</v>
      </c>
      <c r="AC56" s="124">
        <v>18.033235990645181</v>
      </c>
      <c r="AD56" s="124">
        <v>0.60443949192781721</v>
      </c>
      <c r="AE56" s="124">
        <v>9.0665923789172584</v>
      </c>
      <c r="AF56" s="124">
        <v>0.8317974659557118</v>
      </c>
      <c r="AG56" s="36" t="str">
        <f t="shared" si="11"/>
        <v/>
      </c>
      <c r="AH56" s="36" t="str">
        <f t="shared" si="12"/>
        <v/>
      </c>
      <c r="AI56" s="36" t="str">
        <f t="shared" si="13"/>
        <v/>
      </c>
      <c r="AJ56" s="36" t="str">
        <f t="shared" si="14"/>
        <v/>
      </c>
    </row>
    <row r="57" spans="1:36" s="36" customFormat="1" x14ac:dyDescent="0.25">
      <c r="A57" s="59"/>
      <c r="B57" s="59"/>
      <c r="C57" s="59"/>
      <c r="D57" s="59"/>
      <c r="E57" s="59">
        <v>15</v>
      </c>
      <c r="F57" s="59"/>
      <c r="G57" s="59">
        <v>8.1</v>
      </c>
      <c r="H57" s="59">
        <v>1.1000000000000001</v>
      </c>
      <c r="I57" s="59">
        <v>31</v>
      </c>
      <c r="J57" s="36">
        <f t="shared" si="6"/>
        <v>13.046981316409257</v>
      </c>
      <c r="K57" s="36">
        <f t="shared" si="9"/>
        <v>13.046981316409257</v>
      </c>
      <c r="N57" s="36">
        <f t="shared" si="10"/>
        <v>0.83544229394204872</v>
      </c>
      <c r="O57" s="35"/>
      <c r="P57" s="85"/>
      <c r="Q57" s="37"/>
      <c r="R57" s="82"/>
      <c r="S57" s="35"/>
      <c r="T57" s="59">
        <f t="shared" si="7"/>
        <v>13.046981316409257</v>
      </c>
      <c r="U57" s="59">
        <f t="shared" si="8"/>
        <v>0.83544229394204872</v>
      </c>
      <c r="V57" s="36">
        <f t="shared" si="15"/>
        <v>12.531634409130731</v>
      </c>
      <c r="W57" s="36">
        <f t="shared" si="16"/>
        <v>1.1496912301954798</v>
      </c>
      <c r="X57" s="27"/>
      <c r="Y57" s="27">
        <v>15</v>
      </c>
      <c r="Z57" s="27">
        <v>8.1</v>
      </c>
      <c r="AA57" s="27">
        <v>1.1000000000000001</v>
      </c>
      <c r="AB57" s="27">
        <v>31</v>
      </c>
      <c r="AC57" s="250">
        <v>13.046981316409257</v>
      </c>
      <c r="AD57" s="118">
        <v>0.83544229394204872</v>
      </c>
      <c r="AE57" s="250">
        <v>12.531634409130731</v>
      </c>
      <c r="AF57" s="119">
        <v>1.1496912301954798</v>
      </c>
      <c r="AG57" s="36" t="str">
        <f t="shared" si="11"/>
        <v/>
      </c>
      <c r="AH57" s="36" t="str">
        <f t="shared" si="12"/>
        <v/>
      </c>
      <c r="AI57" s="36" t="str">
        <f t="shared" si="13"/>
        <v/>
      </c>
      <c r="AJ57" s="36" t="str">
        <f t="shared" si="14"/>
        <v/>
      </c>
    </row>
    <row r="58" spans="1:36" s="36" customFormat="1" x14ac:dyDescent="0.25">
      <c r="A58" s="59"/>
      <c r="B58" s="59"/>
      <c r="C58" s="59"/>
      <c r="D58" s="59"/>
      <c r="E58" s="59">
        <v>15</v>
      </c>
      <c r="F58" s="59"/>
      <c r="G58" s="59">
        <v>9.1</v>
      </c>
      <c r="H58" s="59">
        <v>1.1000000000000001</v>
      </c>
      <c r="I58" s="59">
        <v>31</v>
      </c>
      <c r="J58" s="36">
        <f t="shared" si="6"/>
        <v>11.830821639766345</v>
      </c>
      <c r="K58" s="36">
        <f t="shared" si="9"/>
        <v>11.830821639766345</v>
      </c>
      <c r="N58" s="36">
        <f t="shared" si="10"/>
        <v>0.92132231656357488</v>
      </c>
      <c r="O58" s="35"/>
      <c r="P58" s="85"/>
      <c r="Q58" s="37"/>
      <c r="R58" s="82"/>
      <c r="S58" s="35"/>
      <c r="T58" s="59">
        <f t="shared" si="7"/>
        <v>11.830821639766345</v>
      </c>
      <c r="U58" s="59">
        <f t="shared" si="8"/>
        <v>0.92132231656357488</v>
      </c>
      <c r="V58" s="36">
        <f t="shared" si="15"/>
        <v>13.819834748453623</v>
      </c>
      <c r="W58" s="36">
        <f t="shared" si="16"/>
        <v>1.2678747475645524</v>
      </c>
      <c r="X58" s="27"/>
      <c r="Y58" s="27">
        <v>15</v>
      </c>
      <c r="Z58" s="27">
        <v>9.1</v>
      </c>
      <c r="AA58" s="27">
        <v>1.1000000000000001</v>
      </c>
      <c r="AB58" s="27">
        <v>31</v>
      </c>
      <c r="AC58" s="251">
        <v>11.830821639766345</v>
      </c>
      <c r="AD58" s="123">
        <v>0.92132231656357488</v>
      </c>
      <c r="AE58" s="251">
        <v>13.819834748453623</v>
      </c>
      <c r="AF58" s="124">
        <v>1.2678747475645524</v>
      </c>
      <c r="AG58" s="36" t="str">
        <f t="shared" si="11"/>
        <v/>
      </c>
      <c r="AH58" s="36" t="str">
        <f t="shared" si="12"/>
        <v/>
      </c>
      <c r="AI58" s="36" t="str">
        <f t="shared" si="13"/>
        <v/>
      </c>
      <c r="AJ58" s="36" t="str">
        <f t="shared" si="14"/>
        <v/>
      </c>
    </row>
    <row r="59" spans="1:36" s="36" customFormat="1" x14ac:dyDescent="0.25">
      <c r="A59" s="59"/>
      <c r="B59" s="59"/>
      <c r="C59" s="59"/>
      <c r="D59" s="59"/>
      <c r="E59" s="59">
        <v>15</v>
      </c>
      <c r="F59" s="59"/>
      <c r="G59" s="59">
        <v>1</v>
      </c>
      <c r="H59" s="59">
        <v>3.1</v>
      </c>
      <c r="I59" s="59">
        <v>5</v>
      </c>
      <c r="J59" s="36">
        <f t="shared" si="6"/>
        <v>0.33319918294121109</v>
      </c>
      <c r="K59" s="36">
        <f t="shared" si="9"/>
        <v>10.9</v>
      </c>
      <c r="N59" s="36">
        <f t="shared" si="10"/>
        <v>1</v>
      </c>
      <c r="O59" s="35"/>
      <c r="P59" s="85"/>
      <c r="Q59" s="37"/>
      <c r="R59" s="82"/>
      <c r="S59" s="35"/>
      <c r="T59" s="59">
        <f t="shared" si="7"/>
        <v>10.9</v>
      </c>
      <c r="U59" s="59">
        <f t="shared" si="8"/>
        <v>1</v>
      </c>
      <c r="V59" s="36">
        <f t="shared" si="15"/>
        <v>15</v>
      </c>
      <c r="W59" s="36">
        <f t="shared" si="16"/>
        <v>1.3761467889908257</v>
      </c>
      <c r="X59" s="27"/>
      <c r="Y59" s="27">
        <v>15</v>
      </c>
      <c r="Z59" s="27">
        <v>1</v>
      </c>
      <c r="AA59" s="27">
        <v>3.1</v>
      </c>
      <c r="AB59" s="27">
        <v>5</v>
      </c>
      <c r="AC59" s="251">
        <v>10.9</v>
      </c>
      <c r="AD59" s="123">
        <v>1</v>
      </c>
      <c r="AE59" s="251">
        <v>15</v>
      </c>
      <c r="AF59" s="124">
        <v>1.3761467889908257</v>
      </c>
      <c r="AG59" s="36" t="str">
        <f t="shared" si="11"/>
        <v/>
      </c>
      <c r="AH59" s="36" t="str">
        <f t="shared" si="12"/>
        <v/>
      </c>
      <c r="AI59" s="36" t="str">
        <f t="shared" si="13"/>
        <v/>
      </c>
      <c r="AJ59" s="36" t="str">
        <f t="shared" si="14"/>
        <v/>
      </c>
    </row>
    <row r="60" spans="1:36" s="36" customFormat="1" x14ac:dyDescent="0.25">
      <c r="A60" s="59"/>
      <c r="B60" s="59"/>
      <c r="C60" s="59"/>
      <c r="D60" s="59"/>
      <c r="E60" s="59">
        <v>15</v>
      </c>
      <c r="F60" s="59"/>
      <c r="G60" s="59">
        <v>4</v>
      </c>
      <c r="H60" s="59">
        <v>3.1</v>
      </c>
      <c r="I60" s="59">
        <v>5</v>
      </c>
      <c r="J60" s="36">
        <f t="shared" si="6"/>
        <v>7.8512477199951629</v>
      </c>
      <c r="K60" s="36">
        <f t="shared" si="9"/>
        <v>10.9</v>
      </c>
      <c r="N60" s="36">
        <f t="shared" si="10"/>
        <v>1</v>
      </c>
      <c r="O60" s="35"/>
      <c r="P60" s="85"/>
      <c r="Q60" s="37"/>
      <c r="R60" s="82"/>
      <c r="S60" s="35"/>
      <c r="T60" s="59">
        <f t="shared" si="7"/>
        <v>10.9</v>
      </c>
      <c r="U60" s="59">
        <f t="shared" si="8"/>
        <v>1</v>
      </c>
      <c r="V60" s="36">
        <f t="shared" si="15"/>
        <v>15</v>
      </c>
      <c r="W60" s="36">
        <f t="shared" si="16"/>
        <v>1.3761467889908257</v>
      </c>
      <c r="X60" s="27"/>
      <c r="Y60" s="27">
        <v>15</v>
      </c>
      <c r="Z60" s="27">
        <v>4</v>
      </c>
      <c r="AA60" s="27">
        <v>3.1</v>
      </c>
      <c r="AB60" s="27">
        <v>5</v>
      </c>
      <c r="AC60" s="251">
        <v>10.9</v>
      </c>
      <c r="AD60" s="123">
        <v>1</v>
      </c>
      <c r="AE60" s="251">
        <v>15</v>
      </c>
      <c r="AF60" s="124">
        <v>1.3761467889908257</v>
      </c>
      <c r="AG60" s="36" t="str">
        <f t="shared" si="11"/>
        <v/>
      </c>
      <c r="AH60" s="36" t="str">
        <f t="shared" si="12"/>
        <v/>
      </c>
      <c r="AI60" s="36" t="str">
        <f t="shared" si="13"/>
        <v/>
      </c>
      <c r="AJ60" s="36" t="str">
        <f t="shared" si="14"/>
        <v/>
      </c>
    </row>
    <row r="61" spans="1:36" s="36" customFormat="1" x14ac:dyDescent="0.25">
      <c r="A61" s="59"/>
      <c r="B61" s="59"/>
      <c r="C61" s="59"/>
      <c r="D61" s="59"/>
      <c r="E61" s="59">
        <v>15</v>
      </c>
      <c r="F61" s="59"/>
      <c r="G61" s="59">
        <v>8.1</v>
      </c>
      <c r="H61" s="59">
        <v>3.1</v>
      </c>
      <c r="I61" s="59">
        <v>5</v>
      </c>
      <c r="J61" s="36">
        <f t="shared" si="6"/>
        <v>18.125914053968895</v>
      </c>
      <c r="K61" s="36">
        <f t="shared" si="9"/>
        <v>18.125914053968895</v>
      </c>
      <c r="N61" s="36">
        <f t="shared" si="10"/>
        <v>0.60134898397652448</v>
      </c>
      <c r="O61" s="35"/>
      <c r="P61" s="85"/>
      <c r="Q61" s="37"/>
      <c r="R61" s="82"/>
      <c r="S61" s="35"/>
      <c r="T61" s="59">
        <f t="shared" si="7"/>
        <v>18.125914053968895</v>
      </c>
      <c r="U61" s="59">
        <f t="shared" si="8"/>
        <v>0.60134898397652448</v>
      </c>
      <c r="V61" s="36">
        <f t="shared" si="15"/>
        <v>9.0202347596478667</v>
      </c>
      <c r="W61" s="36">
        <f t="shared" si="16"/>
        <v>0.82754447336218961</v>
      </c>
      <c r="X61" s="27"/>
      <c r="Y61" s="27">
        <v>15</v>
      </c>
      <c r="Z61" s="27">
        <v>8.1</v>
      </c>
      <c r="AA61" s="27">
        <v>3.1</v>
      </c>
      <c r="AB61" s="27">
        <v>5</v>
      </c>
      <c r="AC61" s="123">
        <v>18.125914053968895</v>
      </c>
      <c r="AD61" s="123">
        <v>0.60134898397652448</v>
      </c>
      <c r="AE61" s="123">
        <v>9.0202347596478667</v>
      </c>
      <c r="AF61" s="124">
        <v>0.82754447336218961</v>
      </c>
      <c r="AG61" s="36" t="str">
        <f t="shared" si="11"/>
        <v/>
      </c>
      <c r="AH61" s="36" t="str">
        <f t="shared" si="12"/>
        <v/>
      </c>
      <c r="AI61" s="36" t="str">
        <f t="shared" si="13"/>
        <v/>
      </c>
      <c r="AJ61" s="36" t="str">
        <f t="shared" si="14"/>
        <v/>
      </c>
    </row>
    <row r="62" spans="1:36" s="36" customFormat="1" x14ac:dyDescent="0.25">
      <c r="A62" s="59"/>
      <c r="B62" s="59"/>
      <c r="C62" s="59"/>
      <c r="D62" s="59"/>
      <c r="E62" s="59">
        <v>15</v>
      </c>
      <c r="F62" s="59"/>
      <c r="G62" s="59">
        <v>9.1</v>
      </c>
      <c r="H62" s="59">
        <v>3.1</v>
      </c>
      <c r="I62" s="59">
        <v>5</v>
      </c>
      <c r="J62" s="36">
        <f t="shared" si="6"/>
        <v>20.631930232986878</v>
      </c>
      <c r="K62" s="36">
        <f t="shared" si="9"/>
        <v>20.631930232986878</v>
      </c>
      <c r="N62" s="36">
        <f t="shared" si="10"/>
        <v>0.52830733125361151</v>
      </c>
      <c r="O62" s="35"/>
      <c r="P62" s="85"/>
      <c r="Q62" s="37"/>
      <c r="R62" s="82"/>
      <c r="S62" s="35"/>
      <c r="T62" s="59">
        <f t="shared" si="7"/>
        <v>20.631930232986878</v>
      </c>
      <c r="U62" s="59">
        <f t="shared" si="8"/>
        <v>0.52830733125361151</v>
      </c>
      <c r="V62" s="36">
        <f t="shared" si="15"/>
        <v>7.9246099688041731</v>
      </c>
      <c r="W62" s="36">
        <f t="shared" si="16"/>
        <v>0.72702843750497004</v>
      </c>
      <c r="X62" s="27"/>
      <c r="Y62" s="27">
        <v>15</v>
      </c>
      <c r="Z62" s="27">
        <v>9.1</v>
      </c>
      <c r="AA62" s="27">
        <v>3.1</v>
      </c>
      <c r="AB62" s="27">
        <v>5</v>
      </c>
      <c r="AC62" s="123">
        <v>20.631930232986878</v>
      </c>
      <c r="AD62" s="123">
        <v>0.52830733125361151</v>
      </c>
      <c r="AE62" s="123">
        <v>7.9246099688041731</v>
      </c>
      <c r="AF62" s="124">
        <v>0.72702843750497004</v>
      </c>
      <c r="AG62" s="36" t="str">
        <f t="shared" si="11"/>
        <v/>
      </c>
      <c r="AH62" s="36" t="str">
        <f t="shared" si="12"/>
        <v/>
      </c>
      <c r="AI62" s="36" t="str">
        <f t="shared" si="13"/>
        <v/>
      </c>
      <c r="AJ62" s="36" t="str">
        <f t="shared" si="14"/>
        <v/>
      </c>
    </row>
    <row r="63" spans="1:36" s="36" customFormat="1" x14ac:dyDescent="0.25">
      <c r="A63" s="59"/>
      <c r="B63" s="59"/>
      <c r="C63" s="59"/>
      <c r="D63" s="59"/>
      <c r="E63" s="59">
        <v>15</v>
      </c>
      <c r="F63" s="59"/>
      <c r="G63" s="59">
        <v>1</v>
      </c>
      <c r="H63" s="59">
        <v>3.1</v>
      </c>
      <c r="I63" s="59">
        <v>31</v>
      </c>
      <c r="J63" s="36">
        <f t="shared" si="6"/>
        <v>8.9340332452232687</v>
      </c>
      <c r="K63" s="36">
        <f t="shared" si="9"/>
        <v>10.9</v>
      </c>
      <c r="N63" s="36">
        <f t="shared" si="10"/>
        <v>1</v>
      </c>
      <c r="O63" s="35"/>
      <c r="P63" s="85"/>
      <c r="Q63" s="37"/>
      <c r="R63" s="82"/>
      <c r="S63" s="35"/>
      <c r="T63" s="59">
        <f t="shared" si="7"/>
        <v>10.9</v>
      </c>
      <c r="U63" s="59">
        <f t="shared" si="8"/>
        <v>1</v>
      </c>
      <c r="V63" s="36">
        <f t="shared" si="15"/>
        <v>15</v>
      </c>
      <c r="W63" s="36">
        <f t="shared" si="16"/>
        <v>1.3761467889908257</v>
      </c>
      <c r="X63" s="27"/>
      <c r="Y63" s="27">
        <v>15</v>
      </c>
      <c r="Z63" s="27">
        <v>1</v>
      </c>
      <c r="AA63" s="27">
        <v>3.1</v>
      </c>
      <c r="AB63" s="27">
        <v>31</v>
      </c>
      <c r="AC63" s="251">
        <v>10.9</v>
      </c>
      <c r="AD63" s="123">
        <v>1</v>
      </c>
      <c r="AE63" s="251">
        <v>15</v>
      </c>
      <c r="AF63" s="124">
        <v>1.3761467889908257</v>
      </c>
      <c r="AG63" s="36" t="str">
        <f t="shared" si="11"/>
        <v/>
      </c>
      <c r="AH63" s="36" t="str">
        <f t="shared" si="12"/>
        <v/>
      </c>
      <c r="AI63" s="36" t="str">
        <f t="shared" si="13"/>
        <v/>
      </c>
      <c r="AJ63" s="36" t="str">
        <f t="shared" si="14"/>
        <v/>
      </c>
    </row>
    <row r="64" spans="1:36" s="36" customFormat="1" x14ac:dyDescent="0.25">
      <c r="A64" s="59"/>
      <c r="B64" s="59"/>
      <c r="C64" s="59"/>
      <c r="D64" s="59"/>
      <c r="E64" s="59">
        <v>15</v>
      </c>
      <c r="F64" s="59"/>
      <c r="G64" s="59">
        <v>4</v>
      </c>
      <c r="H64" s="59">
        <v>3.1</v>
      </c>
      <c r="I64" s="59">
        <v>31</v>
      </c>
      <c r="J64" s="36">
        <f t="shared" si="6"/>
        <v>14.056171741195605</v>
      </c>
      <c r="K64" s="36">
        <f t="shared" si="9"/>
        <v>14.056171741195605</v>
      </c>
      <c r="N64" s="36">
        <f t="shared" si="10"/>
        <v>0.7754600755235832</v>
      </c>
      <c r="O64" s="35"/>
      <c r="P64" s="85"/>
      <c r="Q64" s="37"/>
      <c r="R64" s="82"/>
      <c r="S64" s="35"/>
      <c r="T64" s="59">
        <f t="shared" si="7"/>
        <v>14.056171741195605</v>
      </c>
      <c r="U64" s="59">
        <f t="shared" si="8"/>
        <v>0.7754600755235832</v>
      </c>
      <c r="V64" s="36">
        <f t="shared" si="15"/>
        <v>11.631901132853748</v>
      </c>
      <c r="W64" s="36">
        <f t="shared" si="16"/>
        <v>1.0671468929223622</v>
      </c>
      <c r="X64" s="27"/>
      <c r="Y64" s="27">
        <v>15</v>
      </c>
      <c r="Z64" s="27">
        <v>4</v>
      </c>
      <c r="AA64" s="27">
        <v>3.1</v>
      </c>
      <c r="AB64" s="27">
        <v>31</v>
      </c>
      <c r="AC64" s="251">
        <v>14.056171741195605</v>
      </c>
      <c r="AD64" s="123">
        <v>0.7754600755235832</v>
      </c>
      <c r="AE64" s="251">
        <v>11.631901132853748</v>
      </c>
      <c r="AF64" s="124">
        <v>1.0671468929223622</v>
      </c>
      <c r="AG64" s="36" t="str">
        <f t="shared" si="11"/>
        <v/>
      </c>
      <c r="AH64" s="36" t="str">
        <f t="shared" si="12"/>
        <v/>
      </c>
      <c r="AI64" s="36" t="str">
        <f t="shared" si="13"/>
        <v/>
      </c>
      <c r="AJ64" s="36" t="str">
        <f t="shared" si="14"/>
        <v/>
      </c>
    </row>
    <row r="65" spans="1:44" s="36" customFormat="1" x14ac:dyDescent="0.25">
      <c r="A65" s="59"/>
      <c r="B65" s="59"/>
      <c r="C65" s="59"/>
      <c r="D65" s="59"/>
      <c r="E65" s="59">
        <v>15</v>
      </c>
      <c r="F65" s="59"/>
      <c r="G65" s="59">
        <v>8.1</v>
      </c>
      <c r="H65" s="59">
        <v>3.1</v>
      </c>
      <c r="I65" s="59">
        <v>31</v>
      </c>
      <c r="J65" s="36">
        <f t="shared" si="6"/>
        <v>21.056427685691137</v>
      </c>
      <c r="K65" s="36">
        <f t="shared" si="9"/>
        <v>21.056427685691137</v>
      </c>
      <c r="N65" s="36">
        <f t="shared" si="10"/>
        <v>0.51765665870317967</v>
      </c>
      <c r="O65" s="35"/>
      <c r="P65" s="85"/>
      <c r="Q65" s="37"/>
      <c r="R65" s="82"/>
      <c r="S65" s="35"/>
      <c r="T65" s="59">
        <f t="shared" si="7"/>
        <v>21.056427685691137</v>
      </c>
      <c r="U65" s="59">
        <f t="shared" si="8"/>
        <v>0.51765665870317967</v>
      </c>
      <c r="V65" s="36">
        <f t="shared" si="15"/>
        <v>7.7648498805476951</v>
      </c>
      <c r="W65" s="36">
        <f t="shared" si="16"/>
        <v>0.71237154867410046</v>
      </c>
      <c r="X65" s="27"/>
      <c r="Y65" s="27">
        <v>15</v>
      </c>
      <c r="Z65" s="27">
        <v>8.1</v>
      </c>
      <c r="AA65" s="27">
        <v>3.1</v>
      </c>
      <c r="AB65" s="27">
        <v>31</v>
      </c>
      <c r="AC65" s="123">
        <v>21.056427685691137</v>
      </c>
      <c r="AD65" s="123">
        <v>0.51765665870317967</v>
      </c>
      <c r="AE65" s="123">
        <v>7.7648498805476951</v>
      </c>
      <c r="AF65" s="124">
        <v>0.71237154867410046</v>
      </c>
      <c r="AG65" s="36" t="str">
        <f t="shared" si="11"/>
        <v/>
      </c>
      <c r="AH65" s="36" t="str">
        <f t="shared" si="12"/>
        <v/>
      </c>
      <c r="AI65" s="36" t="str">
        <f t="shared" si="13"/>
        <v/>
      </c>
      <c r="AJ65" s="36" t="str">
        <f t="shared" si="14"/>
        <v/>
      </c>
    </row>
    <row r="66" spans="1:44" s="36" customFormat="1" x14ac:dyDescent="0.25">
      <c r="A66" s="59"/>
      <c r="B66" s="59"/>
      <c r="C66" s="59"/>
      <c r="D66" s="59"/>
      <c r="E66" s="59">
        <v>15</v>
      </c>
      <c r="F66" s="59"/>
      <c r="G66" s="59">
        <v>9.1</v>
      </c>
      <c r="H66" s="59">
        <v>3.1</v>
      </c>
      <c r="I66" s="59">
        <v>31</v>
      </c>
      <c r="J66" s="36">
        <f t="shared" si="6"/>
        <v>22.763807184348579</v>
      </c>
      <c r="K66" s="36">
        <f t="shared" si="9"/>
        <v>22.763807184348579</v>
      </c>
      <c r="N66" s="36">
        <f t="shared" si="10"/>
        <v>0.47883027262216377</v>
      </c>
      <c r="O66" s="35"/>
      <c r="P66" s="85"/>
      <c r="Q66" s="37"/>
      <c r="R66" s="82"/>
      <c r="S66" s="35"/>
      <c r="T66" s="59">
        <f t="shared" si="7"/>
        <v>22.763807184348579</v>
      </c>
      <c r="U66" s="59">
        <f t="shared" si="8"/>
        <v>0.47883027262216377</v>
      </c>
      <c r="V66" s="36">
        <f t="shared" si="15"/>
        <v>7.1824540893324569</v>
      </c>
      <c r="W66" s="36">
        <f t="shared" si="16"/>
        <v>0.65894074214059239</v>
      </c>
      <c r="X66" s="27"/>
      <c r="Y66" s="27">
        <v>15</v>
      </c>
      <c r="Z66" s="27">
        <v>9.1</v>
      </c>
      <c r="AA66" s="27">
        <v>3.1</v>
      </c>
      <c r="AB66" s="27">
        <v>31</v>
      </c>
      <c r="AC66" s="123">
        <v>22.763807184348579</v>
      </c>
      <c r="AD66" s="123">
        <v>0.47883027262216377</v>
      </c>
      <c r="AE66" s="123">
        <v>7.1824540893324569</v>
      </c>
      <c r="AF66" s="124">
        <v>0.65894074214059239</v>
      </c>
      <c r="AG66" s="36" t="str">
        <f t="shared" si="11"/>
        <v/>
      </c>
      <c r="AH66" s="36" t="str">
        <f t="shared" si="12"/>
        <v/>
      </c>
      <c r="AI66" s="36" t="str">
        <f t="shared" si="13"/>
        <v/>
      </c>
      <c r="AJ66" s="36" t="str">
        <f t="shared" si="14"/>
        <v/>
      </c>
    </row>
    <row r="67" spans="1:44" s="36" customFormat="1" x14ac:dyDescent="0.25">
      <c r="A67" s="59"/>
      <c r="B67" s="59"/>
      <c r="C67" s="59"/>
      <c r="D67" s="59"/>
      <c r="E67" s="59">
        <v>15</v>
      </c>
      <c r="F67" s="59"/>
      <c r="G67" s="59">
        <v>1</v>
      </c>
      <c r="H67" s="59">
        <v>10.1</v>
      </c>
      <c r="I67" s="59">
        <v>5</v>
      </c>
      <c r="J67" s="36">
        <f t="shared" si="6"/>
        <v>-27.491750019746924</v>
      </c>
      <c r="K67" s="36">
        <f t="shared" ref="K67:K82" si="17">IF(J67&lt;ZnThreshold,ZnThreshold,J67)</f>
        <v>10.9</v>
      </c>
      <c r="N67" s="36">
        <f t="shared" ref="N67:N82" si="18">ZnThreshold/K67</f>
        <v>1</v>
      </c>
      <c r="O67" s="35"/>
      <c r="P67" s="85"/>
      <c r="Q67" s="37"/>
      <c r="R67" s="82"/>
      <c r="S67" s="35"/>
      <c r="T67" s="59">
        <f t="shared" si="7"/>
        <v>10.9</v>
      </c>
      <c r="U67" s="59">
        <f t="shared" si="8"/>
        <v>1</v>
      </c>
      <c r="V67" s="36">
        <f t="shared" si="15"/>
        <v>15</v>
      </c>
      <c r="W67" s="36">
        <f t="shared" si="16"/>
        <v>1.3761467889908257</v>
      </c>
      <c r="X67" s="27"/>
      <c r="Y67" s="27">
        <v>15</v>
      </c>
      <c r="Z67" s="27">
        <v>1</v>
      </c>
      <c r="AA67" s="27">
        <v>10.1</v>
      </c>
      <c r="AB67" s="27">
        <v>5</v>
      </c>
      <c r="AC67" s="251">
        <v>10.9</v>
      </c>
      <c r="AD67" s="123">
        <v>1</v>
      </c>
      <c r="AE67" s="251">
        <v>15</v>
      </c>
      <c r="AF67" s="124">
        <v>1.3761467889908257</v>
      </c>
      <c r="AG67" s="36" t="str">
        <f t="shared" ref="AG67:AG82" si="19">IF(AC67&lt;&gt;T67,"mismatch","")</f>
        <v/>
      </c>
      <c r="AH67" s="36" t="str">
        <f t="shared" ref="AH67:AH82" si="20">IF(AD67&lt;&gt;U67,"mismatch","")</f>
        <v/>
      </c>
      <c r="AI67" s="36" t="str">
        <f t="shared" ref="AI67:AI82" si="21">IF(AE67&lt;&gt;V67,"mismatch","")</f>
        <v/>
      </c>
      <c r="AJ67" s="36" t="str">
        <f t="shared" ref="AJ67:AJ82" si="22">IF(AF67&lt;&gt;W67,"mismatch","")</f>
        <v/>
      </c>
    </row>
    <row r="68" spans="1:44" s="36" customFormat="1" x14ac:dyDescent="0.25">
      <c r="A68" s="59"/>
      <c r="B68" s="59"/>
      <c r="C68" s="59"/>
      <c r="D68" s="59"/>
      <c r="E68" s="59">
        <v>15</v>
      </c>
      <c r="F68" s="59"/>
      <c r="G68" s="59">
        <v>4</v>
      </c>
      <c r="H68" s="59">
        <v>10.1</v>
      </c>
      <c r="I68" s="59">
        <v>5</v>
      </c>
      <c r="J68" s="36">
        <f t="shared" ref="J68:J82" si="23">((0.004876*G68+(-0.03508))*LN(I68)+(-0.00622*G68+0.06395))*H68^2+((0.089024*G68+(-1.23195))*LN(I68)+(1.111861*G68+(-3.36775)))*H68+((-0.76055*G68+9.307831)*LN(I68)+(-0.1765*G68+(-0.63864)))</f>
        <v>6.8354061915113711</v>
      </c>
      <c r="K68" s="36">
        <f t="shared" si="17"/>
        <v>10.9</v>
      </c>
      <c r="N68" s="36">
        <f t="shared" si="18"/>
        <v>1</v>
      </c>
      <c r="O68" s="35"/>
      <c r="P68" s="85"/>
      <c r="Q68" s="37"/>
      <c r="R68" s="82"/>
      <c r="S68" s="35"/>
      <c r="T68" s="59">
        <f t="shared" ref="T68:T82" si="24">K68</f>
        <v>10.9</v>
      </c>
      <c r="U68" s="59">
        <f t="shared" ref="U68:U82" si="25">N68</f>
        <v>1</v>
      </c>
      <c r="V68" s="36">
        <f t="shared" si="15"/>
        <v>15</v>
      </c>
      <c r="W68" s="36">
        <f t="shared" si="16"/>
        <v>1.3761467889908257</v>
      </c>
      <c r="X68" s="27"/>
      <c r="Y68" s="27">
        <v>15</v>
      </c>
      <c r="Z68" s="27">
        <v>4</v>
      </c>
      <c r="AA68" s="27">
        <v>10.1</v>
      </c>
      <c r="AB68" s="27">
        <v>5</v>
      </c>
      <c r="AC68" s="251">
        <v>10.9</v>
      </c>
      <c r="AD68" s="123">
        <v>1</v>
      </c>
      <c r="AE68" s="251">
        <v>15</v>
      </c>
      <c r="AF68" s="124">
        <v>1.3761467889908257</v>
      </c>
      <c r="AG68" s="36" t="str">
        <f t="shared" si="19"/>
        <v/>
      </c>
      <c r="AH68" s="36" t="str">
        <f t="shared" si="20"/>
        <v/>
      </c>
      <c r="AI68" s="36" t="str">
        <f t="shared" si="21"/>
        <v/>
      </c>
      <c r="AJ68" s="36" t="str">
        <f t="shared" si="22"/>
        <v/>
      </c>
    </row>
    <row r="69" spans="1:44" s="36" customFormat="1" x14ac:dyDescent="0.25">
      <c r="A69" s="59"/>
      <c r="B69" s="59"/>
      <c r="C69" s="59"/>
      <c r="D69" s="59"/>
      <c r="E69" s="59">
        <v>15</v>
      </c>
      <c r="F69" s="59"/>
      <c r="G69" s="59">
        <v>8.1</v>
      </c>
      <c r="H69" s="59">
        <v>10.1</v>
      </c>
      <c r="I69" s="59">
        <v>5</v>
      </c>
      <c r="J69" s="36">
        <f t="shared" si="23"/>
        <v>53.749186346897702</v>
      </c>
      <c r="K69" s="36">
        <f t="shared" si="17"/>
        <v>53.749186346897702</v>
      </c>
      <c r="N69" s="36">
        <f t="shared" si="18"/>
        <v>0.20279376751215003</v>
      </c>
      <c r="O69" s="35"/>
      <c r="P69" s="85"/>
      <c r="Q69" s="37"/>
      <c r="R69" s="82"/>
      <c r="S69" s="35"/>
      <c r="T69" s="59">
        <f t="shared" si="24"/>
        <v>53.749186346897702</v>
      </c>
      <c r="U69" s="59">
        <f t="shared" si="25"/>
        <v>0.20279376751215003</v>
      </c>
      <c r="V69" s="36">
        <f t="shared" si="15"/>
        <v>3.0419065126822504</v>
      </c>
      <c r="W69" s="36">
        <f t="shared" si="16"/>
        <v>0.2790739919891973</v>
      </c>
      <c r="X69" s="27"/>
      <c r="Y69" s="27">
        <v>15</v>
      </c>
      <c r="Z69" s="27">
        <v>8.1</v>
      </c>
      <c r="AA69" s="27">
        <v>10.1</v>
      </c>
      <c r="AB69" s="27">
        <v>5</v>
      </c>
      <c r="AC69" s="123">
        <v>53.749186346897702</v>
      </c>
      <c r="AD69" s="123">
        <v>0.20279376751215003</v>
      </c>
      <c r="AE69" s="123">
        <v>3.0419065126822504</v>
      </c>
      <c r="AF69" s="124">
        <v>0.2790739919891973</v>
      </c>
      <c r="AG69" s="36" t="str">
        <f t="shared" si="19"/>
        <v/>
      </c>
      <c r="AH69" s="36" t="str">
        <f t="shared" si="20"/>
        <v/>
      </c>
      <c r="AI69" s="36" t="str">
        <f t="shared" si="21"/>
        <v/>
      </c>
      <c r="AJ69" s="36" t="str">
        <f t="shared" si="22"/>
        <v/>
      </c>
    </row>
    <row r="70" spans="1:44" s="36" customFormat="1" x14ac:dyDescent="0.25">
      <c r="A70" s="59"/>
      <c r="B70" s="59"/>
      <c r="C70" s="59"/>
      <c r="D70" s="59"/>
      <c r="E70" s="59">
        <v>15</v>
      </c>
      <c r="F70" s="59"/>
      <c r="G70" s="59">
        <v>9.1</v>
      </c>
      <c r="H70" s="59">
        <v>10.1</v>
      </c>
      <c r="I70" s="59">
        <v>5</v>
      </c>
      <c r="J70" s="36">
        <f t="shared" si="23"/>
        <v>65.191571750650468</v>
      </c>
      <c r="K70" s="36">
        <f t="shared" si="17"/>
        <v>65.191571750650468</v>
      </c>
      <c r="N70" s="36">
        <f t="shared" si="18"/>
        <v>0.1671995275967747</v>
      </c>
      <c r="O70" s="35"/>
      <c r="P70" s="85"/>
      <c r="Q70" s="37"/>
      <c r="R70" s="82"/>
      <c r="S70" s="35"/>
      <c r="T70" s="59">
        <f t="shared" si="24"/>
        <v>65.191571750650468</v>
      </c>
      <c r="U70" s="59">
        <f t="shared" si="25"/>
        <v>0.1671995275967747</v>
      </c>
      <c r="V70" s="36">
        <f t="shared" si="15"/>
        <v>2.5079929139516204</v>
      </c>
      <c r="W70" s="36">
        <f t="shared" si="16"/>
        <v>0.23009109302308442</v>
      </c>
      <c r="X70" s="27"/>
      <c r="Y70" s="27">
        <v>15</v>
      </c>
      <c r="Z70" s="27">
        <v>9.1</v>
      </c>
      <c r="AA70" s="27">
        <v>10.1</v>
      </c>
      <c r="AB70" s="27">
        <v>5</v>
      </c>
      <c r="AC70" s="123">
        <v>65.191571750650468</v>
      </c>
      <c r="AD70" s="123">
        <v>0.1671995275967747</v>
      </c>
      <c r="AE70" s="123">
        <v>2.5079929139516204</v>
      </c>
      <c r="AF70" s="124">
        <v>0.23009109302308442</v>
      </c>
      <c r="AG70" s="36" t="str">
        <f t="shared" si="19"/>
        <v/>
      </c>
      <c r="AH70" s="36" t="str">
        <f t="shared" si="20"/>
        <v/>
      </c>
      <c r="AI70" s="36" t="str">
        <f t="shared" si="21"/>
        <v/>
      </c>
      <c r="AJ70" s="36" t="str">
        <f t="shared" si="22"/>
        <v/>
      </c>
    </row>
    <row r="71" spans="1:44" s="36" customFormat="1" x14ac:dyDescent="0.25">
      <c r="A71" s="59"/>
      <c r="B71" s="59"/>
      <c r="C71" s="59"/>
      <c r="D71" s="59"/>
      <c r="E71" s="59">
        <v>15</v>
      </c>
      <c r="F71" s="59"/>
      <c r="G71" s="59">
        <v>1</v>
      </c>
      <c r="H71" s="59">
        <v>10.1</v>
      </c>
      <c r="I71" s="59">
        <v>31</v>
      </c>
      <c r="J71" s="36">
        <f t="shared" si="23"/>
        <v>-38.580232388532956</v>
      </c>
      <c r="K71" s="36">
        <f t="shared" si="17"/>
        <v>10.9</v>
      </c>
      <c r="N71" s="36">
        <f t="shared" si="18"/>
        <v>1</v>
      </c>
      <c r="O71" s="35"/>
      <c r="P71" s="85"/>
      <c r="Q71" s="37"/>
      <c r="R71" s="82"/>
      <c r="S71" s="35"/>
      <c r="T71" s="59">
        <f t="shared" si="24"/>
        <v>10.9</v>
      </c>
      <c r="U71" s="59">
        <f t="shared" si="25"/>
        <v>1</v>
      </c>
      <c r="V71" s="36">
        <f t="shared" si="15"/>
        <v>15</v>
      </c>
      <c r="W71" s="36">
        <f t="shared" si="16"/>
        <v>1.3761467889908257</v>
      </c>
      <c r="X71" s="27"/>
      <c r="Y71" s="27">
        <v>15</v>
      </c>
      <c r="Z71" s="27">
        <v>1</v>
      </c>
      <c r="AA71" s="27">
        <v>10.1</v>
      </c>
      <c r="AB71" s="27">
        <v>31</v>
      </c>
      <c r="AC71" s="251">
        <v>10.9</v>
      </c>
      <c r="AD71" s="123">
        <v>1</v>
      </c>
      <c r="AE71" s="251">
        <v>15</v>
      </c>
      <c r="AF71" s="124">
        <v>1.3761467889908257</v>
      </c>
      <c r="AG71" s="36" t="str">
        <f t="shared" si="19"/>
        <v/>
      </c>
      <c r="AH71" s="36" t="str">
        <f t="shared" si="20"/>
        <v/>
      </c>
      <c r="AI71" s="36" t="str">
        <f t="shared" si="21"/>
        <v/>
      </c>
      <c r="AJ71" s="36" t="str">
        <f t="shared" si="22"/>
        <v/>
      </c>
    </row>
    <row r="72" spans="1:44" s="36" customFormat="1" x14ac:dyDescent="0.25">
      <c r="A72" s="59"/>
      <c r="B72" s="59"/>
      <c r="C72" s="59"/>
      <c r="D72" s="59"/>
      <c r="E72" s="59">
        <v>15</v>
      </c>
      <c r="F72" s="59"/>
      <c r="G72" s="59">
        <v>4</v>
      </c>
      <c r="H72" s="59">
        <v>10.1</v>
      </c>
      <c r="I72" s="59">
        <v>31</v>
      </c>
      <c r="J72" s="36">
        <f t="shared" si="23"/>
        <v>-0.77187356779273131</v>
      </c>
      <c r="K72" s="36">
        <f t="shared" si="17"/>
        <v>10.9</v>
      </c>
      <c r="N72" s="36">
        <f t="shared" si="18"/>
        <v>1</v>
      </c>
      <c r="O72" s="35"/>
      <c r="P72" s="85"/>
      <c r="Q72" s="37"/>
      <c r="R72" s="82"/>
      <c r="S72" s="35"/>
      <c r="T72" s="59">
        <f t="shared" si="24"/>
        <v>10.9</v>
      </c>
      <c r="U72" s="59">
        <f t="shared" si="25"/>
        <v>1</v>
      </c>
      <c r="V72" s="36">
        <f t="shared" si="15"/>
        <v>15</v>
      </c>
      <c r="W72" s="36">
        <f t="shared" si="16"/>
        <v>1.3761467889908257</v>
      </c>
      <c r="X72" s="27"/>
      <c r="Y72" s="27">
        <v>15</v>
      </c>
      <c r="Z72" s="27">
        <v>4</v>
      </c>
      <c r="AA72" s="27">
        <v>10.1</v>
      </c>
      <c r="AB72" s="27">
        <v>31</v>
      </c>
      <c r="AC72" s="251">
        <v>10.9</v>
      </c>
      <c r="AD72" s="123">
        <v>1</v>
      </c>
      <c r="AE72" s="251">
        <v>15</v>
      </c>
      <c r="AF72" s="124">
        <v>1.3761467889908257</v>
      </c>
      <c r="AG72" s="36" t="str">
        <f t="shared" si="19"/>
        <v/>
      </c>
      <c r="AH72" s="36" t="str">
        <f t="shared" si="20"/>
        <v/>
      </c>
      <c r="AI72" s="36" t="str">
        <f t="shared" si="21"/>
        <v/>
      </c>
      <c r="AJ72" s="36" t="str">
        <f t="shared" si="22"/>
        <v/>
      </c>
    </row>
    <row r="73" spans="1:44" s="36" customFormat="1" x14ac:dyDescent="0.25">
      <c r="A73" s="59"/>
      <c r="B73" s="59"/>
      <c r="C73" s="59"/>
      <c r="D73" s="59"/>
      <c r="E73" s="59">
        <v>15</v>
      </c>
      <c r="F73" s="59"/>
      <c r="G73" s="59">
        <v>8.1</v>
      </c>
      <c r="H73" s="59">
        <v>10.1</v>
      </c>
      <c r="I73" s="59">
        <v>31</v>
      </c>
      <c r="J73" s="36">
        <f t="shared" si="23"/>
        <v>50.899550153885571</v>
      </c>
      <c r="K73" s="36">
        <f t="shared" si="17"/>
        <v>50.899550153885571</v>
      </c>
      <c r="N73" s="36">
        <f t="shared" si="18"/>
        <v>0.21414727570373068</v>
      </c>
      <c r="O73" s="35"/>
      <c r="P73" s="85"/>
      <c r="Q73" s="37"/>
      <c r="R73" s="82"/>
      <c r="S73" s="35"/>
      <c r="T73" s="59">
        <f t="shared" si="24"/>
        <v>50.899550153885571</v>
      </c>
      <c r="U73" s="59">
        <f t="shared" si="25"/>
        <v>0.21414727570373068</v>
      </c>
      <c r="V73" s="36">
        <f t="shared" si="15"/>
        <v>3.2122091355559603</v>
      </c>
      <c r="W73" s="36">
        <f t="shared" si="16"/>
        <v>0.29469808583082202</v>
      </c>
      <c r="X73" s="27"/>
      <c r="Y73" s="27">
        <v>15</v>
      </c>
      <c r="Z73" s="27">
        <v>8.1</v>
      </c>
      <c r="AA73" s="27">
        <v>10.1</v>
      </c>
      <c r="AB73" s="27">
        <v>31</v>
      </c>
      <c r="AC73" s="123">
        <v>50.899550153885571</v>
      </c>
      <c r="AD73" s="123">
        <v>0.21414727570373068</v>
      </c>
      <c r="AE73" s="123">
        <v>3.2122091355559603</v>
      </c>
      <c r="AF73" s="124">
        <v>0.29469808583082202</v>
      </c>
      <c r="AG73" s="36" t="str">
        <f t="shared" si="19"/>
        <v/>
      </c>
      <c r="AH73" s="36" t="str">
        <f t="shared" si="20"/>
        <v/>
      </c>
      <c r="AI73" s="36" t="str">
        <f t="shared" si="21"/>
        <v/>
      </c>
      <c r="AJ73" s="36" t="str">
        <f t="shared" si="22"/>
        <v/>
      </c>
    </row>
    <row r="74" spans="1:44" s="36" customFormat="1" x14ac:dyDescent="0.25">
      <c r="A74" s="59"/>
      <c r="B74" s="59"/>
      <c r="C74" s="59"/>
      <c r="D74" s="59"/>
      <c r="E74" s="59">
        <v>15</v>
      </c>
      <c r="F74" s="59"/>
      <c r="G74" s="59">
        <v>9.1</v>
      </c>
      <c r="H74" s="59">
        <v>10.1</v>
      </c>
      <c r="I74" s="59">
        <v>31</v>
      </c>
      <c r="J74" s="36">
        <f t="shared" si="23"/>
        <v>63.502336427465636</v>
      </c>
      <c r="K74" s="36">
        <f t="shared" si="17"/>
        <v>63.502336427465636</v>
      </c>
      <c r="N74" s="36">
        <f t="shared" si="18"/>
        <v>0.17164722769610727</v>
      </c>
      <c r="O74" s="35"/>
      <c r="P74" s="85"/>
      <c r="Q74" s="37"/>
      <c r="R74" s="82"/>
      <c r="S74" s="35"/>
      <c r="T74" s="59">
        <f t="shared" si="24"/>
        <v>63.502336427465636</v>
      </c>
      <c r="U74" s="59">
        <f t="shared" si="25"/>
        <v>0.17164722769610727</v>
      </c>
      <c r="V74" s="36">
        <f t="shared" si="15"/>
        <v>2.5747084154416089</v>
      </c>
      <c r="W74" s="36">
        <f t="shared" si="16"/>
        <v>0.23621178123317513</v>
      </c>
      <c r="X74" s="27"/>
      <c r="Y74" s="27">
        <v>15</v>
      </c>
      <c r="Z74" s="27">
        <v>9.1</v>
      </c>
      <c r="AA74" s="27">
        <v>10.1</v>
      </c>
      <c r="AB74" s="27">
        <v>31</v>
      </c>
      <c r="AC74" s="123">
        <v>63.502336427465636</v>
      </c>
      <c r="AD74" s="123">
        <v>0.17164722769610727</v>
      </c>
      <c r="AE74" s="123">
        <v>2.5747084154416089</v>
      </c>
      <c r="AF74" s="124">
        <v>0.23621178123317513</v>
      </c>
      <c r="AG74" s="36" t="str">
        <f t="shared" si="19"/>
        <v/>
      </c>
      <c r="AH74" s="36" t="str">
        <f t="shared" si="20"/>
        <v/>
      </c>
      <c r="AI74" s="36" t="str">
        <f t="shared" si="21"/>
        <v/>
      </c>
      <c r="AJ74" s="36" t="str">
        <f t="shared" si="22"/>
        <v/>
      </c>
    </row>
    <row r="75" spans="1:44" s="36" customFormat="1" x14ac:dyDescent="0.25">
      <c r="A75" s="59"/>
      <c r="B75" s="59"/>
      <c r="C75" s="59"/>
      <c r="D75" s="59"/>
      <c r="E75" s="59">
        <v>15</v>
      </c>
      <c r="F75" s="59"/>
      <c r="G75" s="59">
        <v>1</v>
      </c>
      <c r="H75" s="59">
        <v>30.1</v>
      </c>
      <c r="I75" s="59">
        <v>5</v>
      </c>
      <c r="J75" s="36">
        <f t="shared" si="23"/>
        <v>-102.06759474643636</v>
      </c>
      <c r="K75" s="36">
        <f t="shared" si="17"/>
        <v>10.9</v>
      </c>
      <c r="N75" s="36">
        <f t="shared" si="18"/>
        <v>1</v>
      </c>
      <c r="O75" s="35"/>
      <c r="P75" s="85"/>
      <c r="Q75" s="37"/>
      <c r="R75" s="82"/>
      <c r="S75" s="35"/>
      <c r="T75" s="59">
        <f t="shared" si="24"/>
        <v>10.9</v>
      </c>
      <c r="U75" s="59">
        <f t="shared" si="25"/>
        <v>1</v>
      </c>
      <c r="V75" s="36">
        <f t="shared" si="15"/>
        <v>15</v>
      </c>
      <c r="W75" s="36">
        <f t="shared" si="16"/>
        <v>1.3761467889908257</v>
      </c>
      <c r="X75" s="27"/>
      <c r="Y75" s="27">
        <v>15</v>
      </c>
      <c r="Z75" s="27">
        <v>1</v>
      </c>
      <c r="AA75" s="27">
        <v>30.1</v>
      </c>
      <c r="AB75" s="27">
        <v>5</v>
      </c>
      <c r="AC75" s="251">
        <v>10.9</v>
      </c>
      <c r="AD75" s="123">
        <v>1</v>
      </c>
      <c r="AE75" s="251">
        <v>15</v>
      </c>
      <c r="AF75" s="124">
        <v>1.3761467889908257</v>
      </c>
      <c r="AG75" s="36" t="str">
        <f t="shared" si="19"/>
        <v/>
      </c>
      <c r="AH75" s="36" t="str">
        <f t="shared" si="20"/>
        <v/>
      </c>
      <c r="AI75" s="36" t="str">
        <f t="shared" si="21"/>
        <v/>
      </c>
      <c r="AJ75" s="36" t="str">
        <f t="shared" si="22"/>
        <v/>
      </c>
    </row>
    <row r="76" spans="1:44" s="36" customFormat="1" x14ac:dyDescent="0.25">
      <c r="A76" s="59"/>
      <c r="B76" s="59"/>
      <c r="C76" s="59"/>
      <c r="D76" s="59"/>
      <c r="E76" s="59">
        <v>15</v>
      </c>
      <c r="F76" s="59"/>
      <c r="G76" s="59">
        <v>4</v>
      </c>
      <c r="H76" s="59">
        <v>30.1</v>
      </c>
      <c r="I76" s="59">
        <v>5</v>
      </c>
      <c r="J76" s="36">
        <f t="shared" si="23"/>
        <v>11.493755165415116</v>
      </c>
      <c r="K76" s="36">
        <f t="shared" si="17"/>
        <v>11.493755165415116</v>
      </c>
      <c r="N76" s="36">
        <f t="shared" si="18"/>
        <v>0.94834106374549076</v>
      </c>
      <c r="O76" s="35"/>
      <c r="P76" s="85"/>
      <c r="Q76" s="37"/>
      <c r="R76" s="82"/>
      <c r="S76" s="35"/>
      <c r="T76" s="59">
        <f t="shared" si="24"/>
        <v>11.493755165415116</v>
      </c>
      <c r="U76" s="59">
        <f t="shared" si="25"/>
        <v>0.94834106374549076</v>
      </c>
      <c r="V76" s="36">
        <f t="shared" si="15"/>
        <v>14.225115956182361</v>
      </c>
      <c r="W76" s="36">
        <f t="shared" si="16"/>
        <v>1.305056509741501</v>
      </c>
      <c r="X76" s="27"/>
      <c r="Y76" s="27">
        <v>15</v>
      </c>
      <c r="Z76" s="27">
        <v>4</v>
      </c>
      <c r="AA76" s="27">
        <v>30.1</v>
      </c>
      <c r="AB76" s="27">
        <v>5</v>
      </c>
      <c r="AC76" s="251">
        <v>11.493755165415116</v>
      </c>
      <c r="AD76" s="123">
        <v>0.94834106374549076</v>
      </c>
      <c r="AE76" s="251">
        <v>14.225115956182361</v>
      </c>
      <c r="AF76" s="124">
        <v>1.305056509741501</v>
      </c>
      <c r="AG76" s="36" t="str">
        <f t="shared" si="19"/>
        <v/>
      </c>
      <c r="AH76" s="36" t="str">
        <f t="shared" si="20"/>
        <v/>
      </c>
      <c r="AI76" s="36" t="str">
        <f t="shared" si="21"/>
        <v/>
      </c>
      <c r="AJ76" s="36" t="str">
        <f t="shared" si="22"/>
        <v/>
      </c>
    </row>
    <row r="77" spans="1:44" s="36" customFormat="1" x14ac:dyDescent="0.25">
      <c r="A77" s="59"/>
      <c r="B77" s="59"/>
      <c r="C77" s="59"/>
      <c r="D77" s="59"/>
      <c r="E77" s="59">
        <v>15</v>
      </c>
      <c r="F77" s="59"/>
      <c r="G77" s="59">
        <v>8.1</v>
      </c>
      <c r="H77" s="59">
        <v>30.1</v>
      </c>
      <c r="I77" s="59">
        <v>5</v>
      </c>
      <c r="J77" s="36">
        <f t="shared" si="23"/>
        <v>166.69426671161207</v>
      </c>
      <c r="K77" s="36">
        <f t="shared" si="17"/>
        <v>166.69426671161207</v>
      </c>
      <c r="N77" s="36">
        <f t="shared" si="18"/>
        <v>6.5389171535560051E-2</v>
      </c>
      <c r="O77" s="35"/>
      <c r="P77" s="85"/>
      <c r="Q77" s="37"/>
      <c r="R77" s="82"/>
      <c r="S77" s="35"/>
      <c r="T77" s="59">
        <f t="shared" si="24"/>
        <v>166.69426671161207</v>
      </c>
      <c r="U77" s="59">
        <f t="shared" si="25"/>
        <v>6.5389171535560051E-2</v>
      </c>
      <c r="V77" s="36">
        <f t="shared" si="15"/>
        <v>0.9808375730334008</v>
      </c>
      <c r="W77" s="36">
        <f t="shared" si="16"/>
        <v>8.9985098443431263E-2</v>
      </c>
      <c r="X77" s="27"/>
      <c r="Y77" s="27">
        <v>15</v>
      </c>
      <c r="Z77" s="27">
        <v>8.1</v>
      </c>
      <c r="AA77" s="27">
        <v>30.1</v>
      </c>
      <c r="AB77" s="27">
        <v>5</v>
      </c>
      <c r="AC77" s="123">
        <v>166.69426671161207</v>
      </c>
      <c r="AD77" s="123">
        <v>6.5389171535560051E-2</v>
      </c>
      <c r="AE77" s="123">
        <v>0.9808375730334008</v>
      </c>
      <c r="AF77" s="124">
        <v>8.9985098443431263E-2</v>
      </c>
      <c r="AG77" s="36" t="str">
        <f t="shared" si="19"/>
        <v/>
      </c>
      <c r="AH77" s="36" t="str">
        <f t="shared" si="20"/>
        <v/>
      </c>
      <c r="AI77" s="36" t="str">
        <f t="shared" si="21"/>
        <v/>
      </c>
      <c r="AJ77" s="36" t="str">
        <f t="shared" si="22"/>
        <v/>
      </c>
    </row>
    <row r="78" spans="1:44" x14ac:dyDescent="0.25">
      <c r="E78" s="59">
        <v>15</v>
      </c>
      <c r="G78" s="59">
        <v>9.1</v>
      </c>
      <c r="H78" s="59">
        <v>30.1</v>
      </c>
      <c r="I78" s="59">
        <v>5</v>
      </c>
      <c r="J78" s="36">
        <f t="shared" si="23"/>
        <v>204.54805001556258</v>
      </c>
      <c r="K78" s="36">
        <f t="shared" si="17"/>
        <v>204.54805001556258</v>
      </c>
      <c r="L78" s="36"/>
      <c r="M78" s="36"/>
      <c r="N78" s="36">
        <f t="shared" si="18"/>
        <v>5.3288212716624275E-2</v>
      </c>
      <c r="O78" s="35"/>
      <c r="P78" s="85"/>
      <c r="Q78" s="37"/>
      <c r="R78" s="82"/>
      <c r="S78" s="35"/>
      <c r="T78" s="59">
        <f t="shared" si="24"/>
        <v>204.54805001556258</v>
      </c>
      <c r="U78" s="59">
        <f t="shared" si="25"/>
        <v>5.3288212716624275E-2</v>
      </c>
      <c r="V78" s="36">
        <f t="shared" si="15"/>
        <v>0.79932319074936409</v>
      </c>
      <c r="W78" s="36">
        <f t="shared" si="16"/>
        <v>7.3332402821042572E-2</v>
      </c>
      <c r="X78" s="27"/>
      <c r="Y78" s="27">
        <v>15</v>
      </c>
      <c r="Z78" s="27">
        <v>9.1</v>
      </c>
      <c r="AA78" s="27">
        <v>30.1</v>
      </c>
      <c r="AB78" s="27">
        <v>5</v>
      </c>
      <c r="AC78" s="123">
        <v>204.54805001556258</v>
      </c>
      <c r="AD78" s="123">
        <v>5.3288212716624275E-2</v>
      </c>
      <c r="AE78" s="123">
        <v>0.79932319074936409</v>
      </c>
      <c r="AF78" s="124">
        <v>7.3332402821042572E-2</v>
      </c>
      <c r="AG78" s="36" t="str">
        <f t="shared" si="19"/>
        <v/>
      </c>
      <c r="AH78" s="36" t="str">
        <f t="shared" si="20"/>
        <v/>
      </c>
      <c r="AI78" s="36" t="str">
        <f t="shared" si="21"/>
        <v/>
      </c>
      <c r="AJ78" s="36" t="str">
        <f t="shared" si="22"/>
        <v/>
      </c>
      <c r="AK78" s="36"/>
      <c r="AL78" s="36"/>
      <c r="AM78" s="36"/>
      <c r="AN78" s="36"/>
      <c r="AO78" s="36"/>
      <c r="AP78" s="36"/>
      <c r="AQ78" s="36"/>
      <c r="AR78" s="36"/>
    </row>
    <row r="79" spans="1:44" s="36" customFormat="1" x14ac:dyDescent="0.25">
      <c r="A79" s="59"/>
      <c r="B79" s="59"/>
      <c r="C79" s="59"/>
      <c r="D79" s="59"/>
      <c r="E79" s="59">
        <v>15</v>
      </c>
      <c r="F79" s="59"/>
      <c r="G79" s="59">
        <v>1</v>
      </c>
      <c r="H79" s="59">
        <v>30.1</v>
      </c>
      <c r="I79" s="59">
        <v>31</v>
      </c>
      <c r="J79" s="36">
        <f t="shared" si="23"/>
        <v>-199.16995779951333</v>
      </c>
      <c r="K79" s="36">
        <f t="shared" si="17"/>
        <v>10.9</v>
      </c>
      <c r="N79" s="36">
        <f t="shared" si="18"/>
        <v>1</v>
      </c>
      <c r="O79" s="35"/>
      <c r="P79" s="85"/>
      <c r="Q79" s="37"/>
      <c r="R79" s="82"/>
      <c r="S79" s="35"/>
      <c r="T79" s="59">
        <f t="shared" si="24"/>
        <v>10.9</v>
      </c>
      <c r="U79" s="59">
        <f t="shared" si="25"/>
        <v>1</v>
      </c>
      <c r="V79" s="36">
        <f t="shared" si="15"/>
        <v>15</v>
      </c>
      <c r="W79" s="36">
        <f t="shared" si="16"/>
        <v>1.3761467889908257</v>
      </c>
      <c r="X79" s="27"/>
      <c r="Y79" s="27">
        <v>15</v>
      </c>
      <c r="Z79" s="27">
        <v>1</v>
      </c>
      <c r="AA79" s="27">
        <v>30.1</v>
      </c>
      <c r="AB79" s="27">
        <v>31</v>
      </c>
      <c r="AC79" s="251">
        <v>10.9</v>
      </c>
      <c r="AD79" s="123">
        <v>1</v>
      </c>
      <c r="AE79" s="251">
        <v>15</v>
      </c>
      <c r="AF79" s="124">
        <v>1.3761467889908257</v>
      </c>
      <c r="AG79" s="36" t="str">
        <f t="shared" si="19"/>
        <v/>
      </c>
      <c r="AH79" s="36" t="str">
        <f t="shared" si="20"/>
        <v/>
      </c>
      <c r="AI79" s="36" t="str">
        <f t="shared" si="21"/>
        <v/>
      </c>
      <c r="AJ79" s="36" t="str">
        <f t="shared" si="22"/>
        <v/>
      </c>
    </row>
    <row r="80" spans="1:44" s="36" customFormat="1" x14ac:dyDescent="0.25">
      <c r="A80" s="59"/>
      <c r="B80" s="59"/>
      <c r="C80" s="59"/>
      <c r="D80" s="59"/>
      <c r="E80" s="59">
        <v>15</v>
      </c>
      <c r="F80" s="59"/>
      <c r="G80" s="59">
        <v>4</v>
      </c>
      <c r="H80" s="59">
        <v>30.1</v>
      </c>
      <c r="I80" s="59">
        <v>31</v>
      </c>
      <c r="J80" s="36">
        <f t="shared" si="23"/>
        <v>-50.923321044172162</v>
      </c>
      <c r="K80" s="36">
        <f t="shared" si="17"/>
        <v>10.9</v>
      </c>
      <c r="N80" s="36">
        <f t="shared" si="18"/>
        <v>1</v>
      </c>
      <c r="O80" s="35"/>
      <c r="P80" s="85"/>
      <c r="Q80" s="37"/>
      <c r="R80" s="82"/>
      <c r="S80" s="35"/>
      <c r="T80" s="59">
        <f t="shared" si="24"/>
        <v>10.9</v>
      </c>
      <c r="U80" s="59">
        <f t="shared" si="25"/>
        <v>1</v>
      </c>
      <c r="V80" s="36">
        <f t="shared" si="15"/>
        <v>15</v>
      </c>
      <c r="W80" s="36">
        <f t="shared" si="16"/>
        <v>1.3761467889908257</v>
      </c>
      <c r="X80" s="27"/>
      <c r="Y80" s="27">
        <v>15</v>
      </c>
      <c r="Z80" s="27">
        <v>4</v>
      </c>
      <c r="AA80" s="27">
        <v>30.1</v>
      </c>
      <c r="AB80" s="27">
        <v>31</v>
      </c>
      <c r="AC80" s="251">
        <v>10.9</v>
      </c>
      <c r="AD80" s="123">
        <v>1</v>
      </c>
      <c r="AE80" s="251">
        <v>15</v>
      </c>
      <c r="AF80" s="124">
        <v>1.3761467889908257</v>
      </c>
      <c r="AG80" s="36" t="str">
        <f t="shared" si="19"/>
        <v/>
      </c>
      <c r="AH80" s="36" t="str">
        <f t="shared" si="20"/>
        <v/>
      </c>
      <c r="AI80" s="36" t="str">
        <f t="shared" si="21"/>
        <v/>
      </c>
      <c r="AJ80" s="36" t="str">
        <f t="shared" si="22"/>
        <v/>
      </c>
    </row>
    <row r="81" spans="1:44" s="36" customFormat="1" x14ac:dyDescent="0.25">
      <c r="A81" s="59"/>
      <c r="B81" s="59"/>
      <c r="C81" s="59"/>
      <c r="D81" s="59"/>
      <c r="E81" s="59">
        <v>15</v>
      </c>
      <c r="F81" s="59"/>
      <c r="G81" s="59">
        <v>8.1</v>
      </c>
      <c r="H81" s="59">
        <v>30.1</v>
      </c>
      <c r="I81" s="59">
        <v>31</v>
      </c>
      <c r="J81" s="36">
        <f t="shared" si="23"/>
        <v>151.68041585479409</v>
      </c>
      <c r="K81" s="36">
        <f t="shared" si="17"/>
        <v>151.68041585479409</v>
      </c>
      <c r="N81" s="36">
        <f t="shared" si="18"/>
        <v>7.1861617325962052E-2</v>
      </c>
      <c r="O81" s="35"/>
      <c r="P81" s="85"/>
      <c r="Q81" s="37"/>
      <c r="R81" s="82"/>
      <c r="S81" s="35"/>
      <c r="T81" s="59">
        <f t="shared" si="24"/>
        <v>151.68041585479409</v>
      </c>
      <c r="U81" s="59">
        <f t="shared" si="25"/>
        <v>7.1861617325962052E-2</v>
      </c>
      <c r="V81" s="36">
        <f t="shared" si="15"/>
        <v>1.0779242598894307</v>
      </c>
      <c r="W81" s="36">
        <f t="shared" si="16"/>
        <v>9.8892133934810153E-2</v>
      </c>
      <c r="X81" s="27"/>
      <c r="Y81" s="27">
        <v>15</v>
      </c>
      <c r="Z81" s="27">
        <v>8.1</v>
      </c>
      <c r="AA81" s="27">
        <v>30.1</v>
      </c>
      <c r="AB81" s="27">
        <v>31</v>
      </c>
      <c r="AC81" s="123">
        <v>151.68041585479409</v>
      </c>
      <c r="AD81" s="123">
        <v>7.1861617325962052E-2</v>
      </c>
      <c r="AE81" s="123">
        <v>1.0779242598894307</v>
      </c>
      <c r="AF81" s="124">
        <v>9.8892133934810153E-2</v>
      </c>
      <c r="AG81" s="36" t="str">
        <f t="shared" si="19"/>
        <v/>
      </c>
      <c r="AH81" s="36" t="str">
        <f t="shared" si="20"/>
        <v/>
      </c>
      <c r="AI81" s="36" t="str">
        <f t="shared" si="21"/>
        <v/>
      </c>
      <c r="AJ81" s="36" t="str">
        <f t="shared" si="22"/>
        <v/>
      </c>
    </row>
    <row r="82" spans="1:44" x14ac:dyDescent="0.25">
      <c r="E82" s="59">
        <v>15</v>
      </c>
      <c r="G82" s="59">
        <v>9.1</v>
      </c>
      <c r="H82" s="59">
        <v>30.1</v>
      </c>
      <c r="I82" s="59">
        <v>31</v>
      </c>
      <c r="J82" s="36">
        <f t="shared" si="23"/>
        <v>201.0959614399078</v>
      </c>
      <c r="K82" s="36">
        <f t="shared" si="17"/>
        <v>201.0959614399078</v>
      </c>
      <c r="L82" s="36"/>
      <c r="M82" s="36"/>
      <c r="N82" s="36">
        <f t="shared" si="18"/>
        <v>5.4202978130205644E-2</v>
      </c>
      <c r="O82" s="35"/>
      <c r="P82" s="85"/>
      <c r="Q82" s="37"/>
      <c r="R82" s="82"/>
      <c r="S82" s="35"/>
      <c r="T82" s="59">
        <f t="shared" si="24"/>
        <v>201.0959614399078</v>
      </c>
      <c r="U82" s="59">
        <f t="shared" si="25"/>
        <v>5.4202978130205644E-2</v>
      </c>
      <c r="V82" s="36">
        <f t="shared" si="15"/>
        <v>0.81304467195308461</v>
      </c>
      <c r="W82" s="36">
        <f t="shared" si="16"/>
        <v>7.4591254307622437E-2</v>
      </c>
      <c r="X82" s="27"/>
      <c r="Y82" s="27">
        <v>15</v>
      </c>
      <c r="Z82" s="27">
        <v>9.1</v>
      </c>
      <c r="AA82" s="27">
        <v>30.1</v>
      </c>
      <c r="AB82" s="27">
        <v>31</v>
      </c>
      <c r="AC82" s="123">
        <v>201.0959614399078</v>
      </c>
      <c r="AD82" s="123">
        <v>5.4202978130205644E-2</v>
      </c>
      <c r="AE82" s="123">
        <v>0.81304467195308461</v>
      </c>
      <c r="AF82" s="124">
        <v>7.4591254307622437E-2</v>
      </c>
      <c r="AG82" s="36" t="str">
        <f t="shared" si="19"/>
        <v/>
      </c>
      <c r="AH82" s="36" t="str">
        <f t="shared" si="20"/>
        <v/>
      </c>
      <c r="AI82" s="36" t="str">
        <f t="shared" si="21"/>
        <v/>
      </c>
      <c r="AJ82" s="36" t="str">
        <f t="shared" si="22"/>
        <v/>
      </c>
      <c r="AK82" s="36"/>
      <c r="AL82" s="36"/>
      <c r="AM82" s="36"/>
      <c r="AN82" s="36"/>
      <c r="AO82" s="36"/>
      <c r="AP82" s="36"/>
      <c r="AQ82" s="36"/>
      <c r="AR82" s="36"/>
    </row>
    <row r="90" spans="1:44" x14ac:dyDescent="0.25">
      <c r="R90" s="38"/>
    </row>
    <row r="91" spans="1:44" x14ac:dyDescent="0.25">
      <c r="R91" s="38"/>
    </row>
    <row r="92" spans="1:44" x14ac:dyDescent="0.25">
      <c r="R92" s="84"/>
    </row>
    <row r="93" spans="1:44" x14ac:dyDescent="0.25">
      <c r="R93" s="84"/>
    </row>
    <row r="95" spans="1:44" x14ac:dyDescent="0.25">
      <c r="R95" s="38"/>
    </row>
  </sheetData>
  <sheetProtection algorithmName="SHA-512" hashValue="UneNVqQMCYca5Jlsax0PRo4YAbb0Bn9N+LrT5DTud2h0Tl011HNho/ZhWS1ZV6eMFLW/gqYlccdtWLy+gmHwgg==" saltValue="5BM5UQpNuikLH0WWDwhJPQ==" spinCount="100000" sheet="1" objects="1" scenarios="1"/>
  <phoneticPr fontId="3" type="noConversion"/>
  <printOptions gridLines="1"/>
  <pageMargins left="0.21" right="0.18" top="0.59" bottom="0.56000000000000005" header="0.5" footer="0.5"/>
  <pageSetup paperSize="9" orientation="landscape" horizontalDpi="4294967293" verticalDpi="300"/>
  <headerFooter alignWithMargins="0"/>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8"/>
  <dimension ref="A1:BB24"/>
  <sheetViews>
    <sheetView zoomScale="130" zoomScaleNormal="130" workbookViewId="0">
      <pane xSplit="9" ySplit="2" topLeftCell="J3" activePane="bottomRight" state="frozen"/>
      <selection pane="topRight" activeCell="E1" sqref="E1"/>
      <selection pane="bottomLeft" activeCell="A4" sqref="A4"/>
      <selection pane="bottomRight" activeCell="AQ29" sqref="AQ29"/>
    </sheetView>
  </sheetViews>
  <sheetFormatPr defaultColWidth="9.21875" defaultRowHeight="13.2" x14ac:dyDescent="0.25"/>
  <cols>
    <col min="1" max="2" width="4.21875" style="59" customWidth="1"/>
    <col min="3" max="3" width="3.77734375" style="59" customWidth="1"/>
    <col min="4" max="4" width="4.21875" style="59" customWidth="1"/>
    <col min="5" max="6" width="4.77734375" style="59" customWidth="1"/>
    <col min="7" max="7" width="5.5546875" style="59" customWidth="1"/>
    <col min="8" max="8" width="6.44140625" style="59" customWidth="1"/>
    <col min="9" max="9" width="5.5546875" style="59" customWidth="1"/>
    <col min="10" max="11" width="18.77734375" style="95" customWidth="1"/>
    <col min="12" max="13" width="17.77734375" style="95" customWidth="1"/>
    <col min="14" max="17" width="7.44140625" style="95" customWidth="1"/>
    <col min="18" max="18" width="5.21875" style="100" customWidth="1"/>
    <col min="19" max="19" width="7.77734375" style="100" customWidth="1"/>
    <col min="20" max="25" width="7.44140625" style="100" customWidth="1"/>
    <col min="26" max="26" width="7.44140625" style="39" customWidth="1"/>
    <col min="27" max="27" width="16.77734375" style="38" customWidth="1"/>
    <col min="28" max="28" width="16.44140625" style="39" customWidth="1"/>
    <col min="29" max="29" width="18.21875" style="59" customWidth="1"/>
    <col min="30" max="30" width="18.77734375" style="59" customWidth="1"/>
    <col min="31" max="31" width="7.21875" style="39" customWidth="1"/>
    <col min="32" max="32" width="7.77734375" style="39" customWidth="1"/>
    <col min="33" max="44" width="9.21875" style="39"/>
    <col min="45" max="45" width="8.77734375" style="39" customWidth="1"/>
    <col min="46" max="51" width="9" style="39" customWidth="1"/>
    <col min="52" max="16384" width="9.21875" style="39"/>
  </cols>
  <sheetData>
    <row r="1" spans="1:54" s="33" customFormat="1" ht="13.8" thickBot="1" x14ac:dyDescent="0.3">
      <c r="A1" s="33" t="s">
        <v>91</v>
      </c>
      <c r="J1" s="92"/>
      <c r="K1" s="92"/>
      <c r="L1" s="92"/>
      <c r="M1" s="92"/>
      <c r="N1" s="92"/>
      <c r="O1" s="92"/>
      <c r="P1" s="92"/>
      <c r="Q1" s="92"/>
      <c r="R1" s="98"/>
      <c r="S1" s="98"/>
      <c r="T1" s="98"/>
      <c r="U1" s="98"/>
      <c r="V1" s="98"/>
      <c r="W1" s="98"/>
      <c r="X1" s="98"/>
      <c r="Y1" s="98"/>
      <c r="Z1" s="34"/>
      <c r="AA1" s="34"/>
      <c r="AB1" s="34"/>
      <c r="AC1" s="34"/>
      <c r="AD1" s="34"/>
      <c r="AE1" s="41"/>
      <c r="AF1" s="41"/>
      <c r="AG1" s="40"/>
      <c r="AH1" s="40"/>
      <c r="AI1" s="40"/>
      <c r="AJ1" s="40"/>
      <c r="AK1" s="44"/>
      <c r="AL1" s="44"/>
      <c r="AM1" s="44"/>
      <c r="AN1" s="44"/>
      <c r="AO1" s="33" t="s">
        <v>93</v>
      </c>
    </row>
    <row r="2" spans="1:54" s="86" customFormat="1" ht="183" thickBot="1" x14ac:dyDescent="0.3">
      <c r="A2" s="86" t="s">
        <v>3</v>
      </c>
      <c r="B2" s="86" t="s">
        <v>4</v>
      </c>
      <c r="C2" s="86" t="s">
        <v>5</v>
      </c>
      <c r="D2" s="86" t="s">
        <v>52</v>
      </c>
      <c r="E2" s="86" t="s">
        <v>53</v>
      </c>
      <c r="F2" s="86" t="s">
        <v>153</v>
      </c>
      <c r="G2" s="86" t="s">
        <v>2</v>
      </c>
      <c r="H2" s="86" t="s">
        <v>0</v>
      </c>
      <c r="I2" s="86" t="s">
        <v>1</v>
      </c>
      <c r="J2" s="93" t="s">
        <v>169</v>
      </c>
      <c r="K2" s="93" t="s">
        <v>170</v>
      </c>
      <c r="L2" s="93" t="s">
        <v>173</v>
      </c>
      <c r="M2" s="93" t="s">
        <v>174</v>
      </c>
      <c r="N2" s="93" t="s">
        <v>177</v>
      </c>
      <c r="O2" s="93" t="s">
        <v>178</v>
      </c>
      <c r="P2" s="93" t="s">
        <v>179</v>
      </c>
      <c r="Q2" s="93" t="s">
        <v>180</v>
      </c>
      <c r="R2" s="96" t="s">
        <v>171</v>
      </c>
      <c r="S2" s="96" t="s">
        <v>172</v>
      </c>
      <c r="T2" s="96" t="s">
        <v>175</v>
      </c>
      <c r="U2" s="96" t="s">
        <v>176</v>
      </c>
      <c r="V2" s="96" t="s">
        <v>181</v>
      </c>
      <c r="W2" s="96" t="s">
        <v>182</v>
      </c>
      <c r="X2" s="96" t="s">
        <v>183</v>
      </c>
      <c r="Y2" s="96" t="s">
        <v>184</v>
      </c>
      <c r="Z2" s="86" t="s">
        <v>185</v>
      </c>
      <c r="AA2" s="87" t="s">
        <v>152</v>
      </c>
      <c r="AB2" s="86" t="s">
        <v>154</v>
      </c>
      <c r="AC2" s="86" t="s">
        <v>79</v>
      </c>
      <c r="AD2" s="86" t="s">
        <v>80</v>
      </c>
      <c r="AE2" s="86" t="s">
        <v>186</v>
      </c>
      <c r="AF2" s="86" t="s">
        <v>44</v>
      </c>
      <c r="AG2" s="88" t="s">
        <v>157</v>
      </c>
      <c r="AH2" s="88" t="s">
        <v>2</v>
      </c>
      <c r="AI2" s="88" t="s">
        <v>0</v>
      </c>
      <c r="AJ2" s="89" t="s">
        <v>1</v>
      </c>
      <c r="AK2" s="90" t="s">
        <v>62</v>
      </c>
      <c r="AL2" s="91" t="s">
        <v>12</v>
      </c>
      <c r="AM2" s="91" t="s">
        <v>187</v>
      </c>
      <c r="AN2" s="89" t="s">
        <v>40</v>
      </c>
      <c r="AO2" s="86" t="s">
        <v>94</v>
      </c>
      <c r="AP2" s="86" t="s">
        <v>12</v>
      </c>
      <c r="AQ2" s="86" t="s">
        <v>95</v>
      </c>
      <c r="AR2" s="86" t="s">
        <v>44</v>
      </c>
      <c r="AS2" s="86" t="s">
        <v>45</v>
      </c>
      <c r="AT2" s="86" t="s">
        <v>46</v>
      </c>
      <c r="AU2" s="86" t="s">
        <v>47</v>
      </c>
      <c r="AV2" s="86" t="s">
        <v>48</v>
      </c>
      <c r="AW2" s="86" t="s">
        <v>49</v>
      </c>
      <c r="AX2" s="86" t="s">
        <v>50</v>
      </c>
      <c r="AY2" s="86" t="s">
        <v>51</v>
      </c>
      <c r="AZ2" s="86" t="s">
        <v>72</v>
      </c>
      <c r="BA2" s="86" t="s">
        <v>155</v>
      </c>
      <c r="BB2" s="86" t="s">
        <v>156</v>
      </c>
    </row>
    <row r="3" spans="1:54" s="36" customFormat="1" x14ac:dyDescent="0.25">
      <c r="A3" s="59"/>
      <c r="B3" s="59"/>
      <c r="C3" s="59"/>
      <c r="D3" s="59"/>
      <c r="E3" s="59"/>
      <c r="F3" s="59"/>
      <c r="G3" s="59">
        <v>7</v>
      </c>
      <c r="H3" s="59">
        <v>15</v>
      </c>
      <c r="I3" s="59">
        <v>0.5</v>
      </c>
      <c r="J3" s="94"/>
      <c r="K3" s="94"/>
      <c r="L3" s="94"/>
      <c r="M3" s="94"/>
      <c r="N3" s="94"/>
      <c r="O3" s="94"/>
      <c r="P3" s="94"/>
      <c r="Q3" s="94"/>
      <c r="R3" s="99">
        <f xml:space="preserve"> ((($AS3 * $H3) + $AT3) / (($AU3 * ($G3 ^ 2)) - ($AV3 * $G3) + $AW3)) + ($AX3 * (1 ^ $AY3)) + $AZ3</f>
        <v>-0.27999521018530271</v>
      </c>
      <c r="S3" s="99">
        <f>10 ^ ((BA3 * G3) + BB3)</f>
        <v>2.268031071524196</v>
      </c>
      <c r="T3" s="99">
        <f>IF(R3&lt;MnFishRef, MnFishRef, R3)</f>
        <v>0.42599999999999999</v>
      </c>
      <c r="U3" s="99">
        <f>IF(S3&lt;MnAlgalRef, MnAlgalRef, S3)</f>
        <v>2.268031071524196</v>
      </c>
      <c r="V3" s="99">
        <f>MnFishRef/T3</f>
        <v>1</v>
      </c>
      <c r="W3" s="99">
        <f>MnAlgalRef/U3</f>
        <v>0.13668243080623635</v>
      </c>
      <c r="X3" s="99">
        <f>IF(V3&gt;1,1,V3)</f>
        <v>1</v>
      </c>
      <c r="Y3" s="99">
        <f>IF(W3&gt;1,1,W3)</f>
        <v>0.13668243080623635</v>
      </c>
      <c r="Z3" s="97">
        <f>IF(X3&gt;Y3,X3,Y3)</f>
        <v>1</v>
      </c>
      <c r="AA3" s="35">
        <f t="shared" ref="AA3:AA24" si="0">MnThreshold/Z3</f>
        <v>123</v>
      </c>
      <c r="AB3" s="36">
        <f t="shared" ref="AB3:AB24" si="1">IF(AA3&lt;=MnThreshold, MnThreshold, AA3)</f>
        <v>123</v>
      </c>
      <c r="AC3" s="60">
        <f>AB3</f>
        <v>123</v>
      </c>
      <c r="AD3" s="59">
        <f>Z3</f>
        <v>1</v>
      </c>
      <c r="AG3" s="117"/>
      <c r="AH3" s="117">
        <v>7</v>
      </c>
      <c r="AI3" s="117">
        <v>15</v>
      </c>
      <c r="AJ3" s="131">
        <v>0.5</v>
      </c>
      <c r="AK3" s="126">
        <v>123</v>
      </c>
      <c r="AL3" s="126">
        <v>1</v>
      </c>
      <c r="AM3" s="126"/>
      <c r="AN3" s="126"/>
      <c r="AO3" s="36" t="str">
        <f t="shared" ref="AO3:AO24" si="2">IF(AK3&lt;&gt;AC3,"mismatch","")</f>
        <v/>
      </c>
      <c r="AP3" s="36" t="str">
        <f t="shared" ref="AP3:AP24" si="3">IF(AL3&lt;&gt;AD3,"mismatch","")</f>
        <v/>
      </c>
      <c r="AQ3" s="36" t="str">
        <f t="shared" ref="AQ3:AQ24" si="4">IF(AM3&lt;&gt;AE3,"mismatch","")</f>
        <v/>
      </c>
      <c r="AR3" s="36" t="str">
        <f t="shared" ref="AR3:AR24" si="5">IF(AN3&lt;&gt;AF3,"mismatch","")</f>
        <v/>
      </c>
      <c r="AS3" s="22">
        <f>MnConA1</f>
        <v>-2.1872799999999999</v>
      </c>
      <c r="AT3" s="22">
        <f>MnConB1</f>
        <v>0.40887699999999999</v>
      </c>
      <c r="AU3" s="22">
        <f>MnConC1</f>
        <v>1.4039759999999999</v>
      </c>
      <c r="AV3" s="22">
        <f>MnConD1</f>
        <v>1.3317159999999999</v>
      </c>
      <c r="AW3" s="22">
        <f>MnConE1</f>
        <v>0.89590000000000003</v>
      </c>
      <c r="AX3" s="22">
        <f>MnConF1</f>
        <v>0.67789200000000005</v>
      </c>
      <c r="AY3" s="22">
        <f>MnConG1</f>
        <v>0.58196899999999996</v>
      </c>
      <c r="AZ3" s="23">
        <f>MnConH1</f>
        <v>-0.42118</v>
      </c>
      <c r="BA3" s="23">
        <f>MnConI1</f>
        <v>-0.88246999999999998</v>
      </c>
      <c r="BB3" s="23">
        <f>MnConJ1</f>
        <v>6.5329389999999998</v>
      </c>
    </row>
    <row r="4" spans="1:54" s="36" customFormat="1" x14ac:dyDescent="0.25">
      <c r="A4" s="59"/>
      <c r="B4" s="59"/>
      <c r="C4" s="59"/>
      <c r="D4" s="59"/>
      <c r="E4" s="59"/>
      <c r="F4" s="59"/>
      <c r="G4" s="59">
        <v>7</v>
      </c>
      <c r="H4" s="59">
        <v>15</v>
      </c>
      <c r="I4" s="59">
        <v>2</v>
      </c>
      <c r="J4" s="94">
        <f t="shared" ref="J4:J12" si="6" xml:space="preserve"> ((($AS4 * $H4) + $AT4) / (($AU4 * ($G4 ^ 2)) - ($AV4 * $G4) + $AW4)) + ($AX4 * ($I4 ^ $AY4)) + $AZ4</f>
        <v>5.68431028621873E-2</v>
      </c>
      <c r="K4" s="94">
        <f t="shared" ref="K4:K12" si="7">10 ^ ((BA4 * G4) + BB4)</f>
        <v>2.268031071524196</v>
      </c>
      <c r="L4" s="94">
        <f t="shared" ref="L4:L12" si="8">IF(J4&lt;MnFishRef, MnFishRef, J4)</f>
        <v>0.42599999999999999</v>
      </c>
      <c r="M4" s="94">
        <f t="shared" ref="M4:M12" si="9">IF(K4&lt;MnAlgalRef, MnAlgalRef, K4)</f>
        <v>2.268031071524196</v>
      </c>
      <c r="N4" s="94">
        <f t="shared" ref="N4:N12" si="10">MnFishRef/L4</f>
        <v>1</v>
      </c>
      <c r="O4" s="94">
        <f t="shared" ref="O4:O12" si="11">MnAlgalRef/M4</f>
        <v>0.13668243080623635</v>
      </c>
      <c r="P4" s="94">
        <f t="shared" ref="P4:P12" si="12">IF(N4&gt;1,1,N4)</f>
        <v>1</v>
      </c>
      <c r="Q4" s="94">
        <f t="shared" ref="Q4:Q12" si="13">IF(O4&gt;1,1,O4)</f>
        <v>0.13668243080623635</v>
      </c>
      <c r="R4" s="99"/>
      <c r="S4" s="99"/>
      <c r="T4" s="99"/>
      <c r="U4" s="99"/>
      <c r="V4" s="99"/>
      <c r="W4" s="99"/>
      <c r="X4" s="99"/>
      <c r="Y4" s="99"/>
      <c r="Z4" s="94">
        <f t="shared" ref="Z4:Z12" si="14">IF(P4&gt;Q4,P4,Q4)</f>
        <v>1</v>
      </c>
      <c r="AA4" s="35">
        <f t="shared" si="0"/>
        <v>123</v>
      </c>
      <c r="AB4" s="36">
        <f t="shared" si="1"/>
        <v>123</v>
      </c>
      <c r="AC4" s="60">
        <f t="shared" ref="AC4:AC24" si="15">AB4</f>
        <v>123</v>
      </c>
      <c r="AD4" s="59">
        <f t="shared" ref="AD4:AD24" si="16">Z4</f>
        <v>1</v>
      </c>
      <c r="AG4" s="120"/>
      <c r="AH4" s="120">
        <v>7</v>
      </c>
      <c r="AI4" s="120">
        <v>15</v>
      </c>
      <c r="AJ4" s="120">
        <v>2</v>
      </c>
      <c r="AK4" s="127">
        <v>123</v>
      </c>
      <c r="AL4" s="127">
        <v>1</v>
      </c>
      <c r="AM4" s="127"/>
      <c r="AN4" s="127"/>
      <c r="AO4" s="36" t="str">
        <f t="shared" si="2"/>
        <v/>
      </c>
      <c r="AP4" s="36" t="str">
        <f t="shared" si="3"/>
        <v/>
      </c>
      <c r="AQ4" s="36" t="str">
        <f t="shared" si="4"/>
        <v/>
      </c>
      <c r="AR4" s="36" t="str">
        <f t="shared" si="5"/>
        <v/>
      </c>
      <c r="AS4" s="20">
        <f>MnConA1</f>
        <v>-2.1872799999999999</v>
      </c>
      <c r="AT4" s="20">
        <f>MnConB1</f>
        <v>0.40887699999999999</v>
      </c>
      <c r="AU4" s="20">
        <f>MnConC1</f>
        <v>1.4039759999999999</v>
      </c>
      <c r="AV4" s="20">
        <f>MnConD1</f>
        <v>1.3317159999999999</v>
      </c>
      <c r="AW4" s="20">
        <f>MnConE1</f>
        <v>0.89590000000000003</v>
      </c>
      <c r="AX4" s="20">
        <f>MnConF1</f>
        <v>0.67789200000000005</v>
      </c>
      <c r="AY4" s="20">
        <f>MnConG1</f>
        <v>0.58196899999999996</v>
      </c>
      <c r="AZ4" s="21">
        <f>MnConH1</f>
        <v>-0.42118</v>
      </c>
      <c r="BA4" s="21">
        <f>MnConI1</f>
        <v>-0.88246999999999998</v>
      </c>
      <c r="BB4" s="21">
        <f>MnConJ1</f>
        <v>6.5329389999999998</v>
      </c>
    </row>
    <row r="5" spans="1:54" s="36" customFormat="1" x14ac:dyDescent="0.25">
      <c r="A5" s="59"/>
      <c r="B5" s="59"/>
      <c r="C5" s="59"/>
      <c r="D5" s="59"/>
      <c r="E5" s="59"/>
      <c r="F5" s="59"/>
      <c r="G5" s="59">
        <v>7</v>
      </c>
      <c r="H5" s="59">
        <v>15</v>
      </c>
      <c r="I5" s="59">
        <v>5</v>
      </c>
      <c r="J5" s="94">
        <f t="shared" si="6"/>
        <v>0.77168772600482993</v>
      </c>
      <c r="K5" s="94">
        <f t="shared" si="7"/>
        <v>2.268031071524196</v>
      </c>
      <c r="L5" s="94">
        <f t="shared" si="8"/>
        <v>0.77168772600482993</v>
      </c>
      <c r="M5" s="94">
        <f t="shared" si="9"/>
        <v>2.268031071524196</v>
      </c>
      <c r="N5" s="94">
        <f t="shared" si="10"/>
        <v>0.55203677037275267</v>
      </c>
      <c r="O5" s="94">
        <f t="shared" si="11"/>
        <v>0.13668243080623635</v>
      </c>
      <c r="P5" s="94">
        <f t="shared" si="12"/>
        <v>0.55203677037275267</v>
      </c>
      <c r="Q5" s="94">
        <f t="shared" si="13"/>
        <v>0.13668243080623635</v>
      </c>
      <c r="R5" s="99"/>
      <c r="S5" s="99"/>
      <c r="T5" s="99"/>
      <c r="U5" s="99"/>
      <c r="V5" s="99"/>
      <c r="W5" s="99"/>
      <c r="X5" s="99"/>
      <c r="Y5" s="99"/>
      <c r="Z5" s="94">
        <f t="shared" si="14"/>
        <v>0.55203677037275267</v>
      </c>
      <c r="AA5" s="35">
        <f t="shared" si="0"/>
        <v>222.81124483238048</v>
      </c>
      <c r="AB5" s="36">
        <f t="shared" si="1"/>
        <v>222.81124483238048</v>
      </c>
      <c r="AC5" s="60">
        <f t="shared" si="15"/>
        <v>222.81124483238048</v>
      </c>
      <c r="AD5" s="59">
        <f t="shared" si="16"/>
        <v>0.55203677037275267</v>
      </c>
      <c r="AG5" s="120"/>
      <c r="AH5" s="120">
        <v>7</v>
      </c>
      <c r="AI5" s="120">
        <v>15</v>
      </c>
      <c r="AJ5" s="120">
        <v>5</v>
      </c>
      <c r="AK5" s="127">
        <v>222.81124483238048</v>
      </c>
      <c r="AL5" s="127">
        <v>0.55203677037275267</v>
      </c>
      <c r="AM5" s="127"/>
      <c r="AN5" s="127"/>
      <c r="AO5" s="36" t="str">
        <f t="shared" si="2"/>
        <v/>
      </c>
      <c r="AP5" s="36" t="str">
        <f t="shared" si="3"/>
        <v/>
      </c>
      <c r="AQ5" s="36" t="str">
        <f t="shared" si="4"/>
        <v/>
      </c>
      <c r="AR5" s="36" t="str">
        <f t="shared" si="5"/>
        <v/>
      </c>
      <c r="AS5" s="20">
        <f>MnConA1</f>
        <v>-2.1872799999999999</v>
      </c>
      <c r="AT5" s="20">
        <f>MnConB1</f>
        <v>0.40887699999999999</v>
      </c>
      <c r="AU5" s="20">
        <f>MnConC1</f>
        <v>1.4039759999999999</v>
      </c>
      <c r="AV5" s="20">
        <f>MnConD1</f>
        <v>1.3317159999999999</v>
      </c>
      <c r="AW5" s="20">
        <f>MnConE1</f>
        <v>0.89590000000000003</v>
      </c>
      <c r="AX5" s="20">
        <f>MnConF1</f>
        <v>0.67789200000000005</v>
      </c>
      <c r="AY5" s="20">
        <f>MnConG1</f>
        <v>0.58196899999999996</v>
      </c>
      <c r="AZ5" s="21">
        <f>MnConH1</f>
        <v>-0.42118</v>
      </c>
      <c r="BA5" s="21">
        <f>MnConI1</f>
        <v>-0.88246999999999998</v>
      </c>
      <c r="BB5" s="21">
        <f>MnConJ1</f>
        <v>6.5329389999999998</v>
      </c>
    </row>
    <row r="6" spans="1:54" s="36" customFormat="1" x14ac:dyDescent="0.25">
      <c r="A6" s="59"/>
      <c r="B6" s="59"/>
      <c r="C6" s="59"/>
      <c r="D6" s="59"/>
      <c r="E6" s="59"/>
      <c r="F6" s="59"/>
      <c r="G6" s="59">
        <v>7</v>
      </c>
      <c r="H6" s="59">
        <v>15</v>
      </c>
      <c r="I6" s="59">
        <v>30</v>
      </c>
      <c r="J6" s="94">
        <f t="shared" si="6"/>
        <v>4.6401647223437426</v>
      </c>
      <c r="K6" s="94">
        <f t="shared" si="7"/>
        <v>2.268031071524196</v>
      </c>
      <c r="L6" s="94">
        <f t="shared" si="8"/>
        <v>4.6401647223437426</v>
      </c>
      <c r="M6" s="94">
        <f t="shared" si="9"/>
        <v>2.268031071524196</v>
      </c>
      <c r="N6" s="94">
        <f t="shared" si="10"/>
        <v>9.1807085629673033E-2</v>
      </c>
      <c r="O6" s="94">
        <f t="shared" si="11"/>
        <v>0.13668243080623635</v>
      </c>
      <c r="P6" s="94">
        <f t="shared" si="12"/>
        <v>9.1807085629673033E-2</v>
      </c>
      <c r="Q6" s="94">
        <f t="shared" si="13"/>
        <v>0.13668243080623635</v>
      </c>
      <c r="R6" s="99"/>
      <c r="S6" s="99"/>
      <c r="T6" s="99"/>
      <c r="U6" s="99"/>
      <c r="V6" s="99"/>
      <c r="W6" s="99"/>
      <c r="X6" s="99"/>
      <c r="Y6" s="99"/>
      <c r="Z6" s="94">
        <f t="shared" si="14"/>
        <v>0.13668243080623635</v>
      </c>
      <c r="AA6" s="35">
        <f t="shared" si="0"/>
        <v>899.89619934669713</v>
      </c>
      <c r="AB6" s="36">
        <f t="shared" si="1"/>
        <v>899.89619934669713</v>
      </c>
      <c r="AC6" s="60">
        <f t="shared" si="15"/>
        <v>899.89619934669713</v>
      </c>
      <c r="AD6" s="59">
        <f t="shared" si="16"/>
        <v>0.13668243080623635</v>
      </c>
      <c r="AG6" s="120"/>
      <c r="AH6" s="120">
        <v>7</v>
      </c>
      <c r="AI6" s="120">
        <v>15</v>
      </c>
      <c r="AJ6" s="120">
        <v>30</v>
      </c>
      <c r="AK6" s="127">
        <v>899.8961993466969</v>
      </c>
      <c r="AL6" s="127">
        <v>0.13668243080623638</v>
      </c>
      <c r="AM6" s="127"/>
      <c r="AN6" s="127"/>
      <c r="AO6" s="36" t="str">
        <f t="shared" si="2"/>
        <v/>
      </c>
      <c r="AP6" s="36" t="str">
        <f t="shared" si="3"/>
        <v/>
      </c>
      <c r="AQ6" s="36" t="str">
        <f t="shared" si="4"/>
        <v/>
      </c>
      <c r="AR6" s="36" t="str">
        <f t="shared" si="5"/>
        <v/>
      </c>
      <c r="AS6" s="20">
        <f>MnConA3</f>
        <v>-2.1859199999999999</v>
      </c>
      <c r="AT6" s="20">
        <f>MnConB3</f>
        <v>0.41159699999999999</v>
      </c>
      <c r="AU6" s="20">
        <f>MnConC3</f>
        <v>1.4055329999999999</v>
      </c>
      <c r="AV6" s="20">
        <f>MnConD3</f>
        <v>1.331431</v>
      </c>
      <c r="AW6" s="20">
        <f>MnConE3</f>
        <v>0.89595199999999997</v>
      </c>
      <c r="AX6" s="20">
        <f>MnConF3</f>
        <v>0.77055099999999999</v>
      </c>
      <c r="AY6" s="20">
        <f>MnConG3</f>
        <v>0.577982</v>
      </c>
      <c r="AZ6" s="21">
        <f>MnConH3</f>
        <v>-0.32658999999999999</v>
      </c>
      <c r="BA6" s="21">
        <f>MnConI3</f>
        <v>-0.88246999999999998</v>
      </c>
      <c r="BB6" s="21">
        <f>MnConJ3</f>
        <v>6.5329389999999998</v>
      </c>
    </row>
    <row r="7" spans="1:54" s="36" customFormat="1" x14ac:dyDescent="0.25">
      <c r="A7" s="59"/>
      <c r="B7" s="59"/>
      <c r="C7" s="59"/>
      <c r="D7" s="59"/>
      <c r="E7" s="59"/>
      <c r="F7" s="59"/>
      <c r="G7" s="59">
        <v>7</v>
      </c>
      <c r="H7" s="59">
        <v>15</v>
      </c>
      <c r="I7" s="59">
        <v>75</v>
      </c>
      <c r="J7" s="94">
        <f t="shared" si="6"/>
        <v>7.9914353359736259</v>
      </c>
      <c r="K7" s="94">
        <f t="shared" si="7"/>
        <v>3.8348113138425171</v>
      </c>
      <c r="L7" s="94">
        <f t="shared" si="8"/>
        <v>7.9914353359736259</v>
      </c>
      <c r="M7" s="94">
        <f t="shared" si="9"/>
        <v>3.8348113138425171</v>
      </c>
      <c r="N7" s="94">
        <f t="shared" si="10"/>
        <v>5.3307069642715046E-2</v>
      </c>
      <c r="O7" s="94">
        <f t="shared" si="11"/>
        <v>8.0838397154246705E-2</v>
      </c>
      <c r="P7" s="94">
        <f t="shared" si="12"/>
        <v>5.3307069642715046E-2</v>
      </c>
      <c r="Q7" s="94">
        <f t="shared" si="13"/>
        <v>8.0838397154246705E-2</v>
      </c>
      <c r="R7" s="99"/>
      <c r="S7" s="99"/>
      <c r="T7" s="99"/>
      <c r="U7" s="99"/>
      <c r="V7" s="99"/>
      <c r="W7" s="99"/>
      <c r="X7" s="99"/>
      <c r="Y7" s="99"/>
      <c r="Z7" s="94">
        <f t="shared" si="14"/>
        <v>8.0838397154246705E-2</v>
      </c>
      <c r="AA7" s="35">
        <f t="shared" si="0"/>
        <v>1521.5541664600955</v>
      </c>
      <c r="AB7" s="36">
        <f t="shared" si="1"/>
        <v>1521.5541664600955</v>
      </c>
      <c r="AC7" s="60">
        <f t="shared" si="15"/>
        <v>1521.5541664600955</v>
      </c>
      <c r="AD7" s="59">
        <f t="shared" si="16"/>
        <v>8.0838397154246705E-2</v>
      </c>
      <c r="AG7" s="120"/>
      <c r="AH7" s="120">
        <v>7</v>
      </c>
      <c r="AI7" s="120">
        <v>15</v>
      </c>
      <c r="AJ7" s="120">
        <v>75</v>
      </c>
      <c r="AK7" s="127">
        <v>1521.5541664600953</v>
      </c>
      <c r="AL7" s="127">
        <v>8.0838397154246719E-2</v>
      </c>
      <c r="AM7" s="127"/>
      <c r="AN7" s="127"/>
      <c r="AO7" s="36" t="str">
        <f t="shared" si="2"/>
        <v/>
      </c>
      <c r="AP7" s="36" t="str">
        <f t="shared" si="3"/>
        <v/>
      </c>
      <c r="AQ7" s="36" t="str">
        <f t="shared" si="4"/>
        <v/>
      </c>
      <c r="AR7" s="36" t="str">
        <f t="shared" si="5"/>
        <v/>
      </c>
      <c r="AS7" s="20">
        <f>MnConA4</f>
        <v>-2.18499</v>
      </c>
      <c r="AT7" s="20">
        <f>MnConB4</f>
        <v>0.41344900000000001</v>
      </c>
      <c r="AU7" s="20">
        <f>MnConC4</f>
        <v>1.4065799999999999</v>
      </c>
      <c r="AV7" s="20">
        <f>MnConD4</f>
        <v>1.3312520000000001</v>
      </c>
      <c r="AW7" s="20">
        <f>MnConE4</f>
        <v>0.89598299999999997</v>
      </c>
      <c r="AX7" s="20">
        <f>MnConF4</f>
        <v>0.84197699999999998</v>
      </c>
      <c r="AY7" s="20">
        <f>MnConG4</f>
        <v>0.54286900000000005</v>
      </c>
      <c r="AZ7" s="21">
        <f>MnConH4</f>
        <v>-0.24797</v>
      </c>
      <c r="BA7" s="21">
        <f>MnConI4</f>
        <v>-0.84075</v>
      </c>
      <c r="BB7" s="21">
        <f>MnConJ4</f>
        <v>6.4689940000000004</v>
      </c>
    </row>
    <row r="8" spans="1:54" s="36" customFormat="1" x14ac:dyDescent="0.25">
      <c r="A8" s="59"/>
      <c r="B8" s="59"/>
      <c r="C8" s="59"/>
      <c r="D8" s="59"/>
      <c r="E8" s="59"/>
      <c r="F8" s="59"/>
      <c r="G8" s="59">
        <v>7</v>
      </c>
      <c r="H8" s="59">
        <v>15</v>
      </c>
      <c r="I8" s="59">
        <v>95</v>
      </c>
      <c r="J8" s="94">
        <f t="shared" si="6"/>
        <v>9.9601830663094901</v>
      </c>
      <c r="K8" s="94">
        <f t="shared" si="7"/>
        <v>3.8348113138425171</v>
      </c>
      <c r="L8" s="94">
        <f t="shared" si="8"/>
        <v>9.9601830663094901</v>
      </c>
      <c r="M8" s="94">
        <f t="shared" si="9"/>
        <v>3.8348113138425171</v>
      </c>
      <c r="N8" s="94">
        <f t="shared" si="10"/>
        <v>4.2770298212786183E-2</v>
      </c>
      <c r="O8" s="94">
        <f t="shared" si="11"/>
        <v>8.0838397154246705E-2</v>
      </c>
      <c r="P8" s="94">
        <f t="shared" si="12"/>
        <v>4.2770298212786183E-2</v>
      </c>
      <c r="Q8" s="94">
        <f t="shared" si="13"/>
        <v>8.0838397154246705E-2</v>
      </c>
      <c r="R8" s="99"/>
      <c r="S8" s="99"/>
      <c r="T8" s="99"/>
      <c r="U8" s="99"/>
      <c r="V8" s="99"/>
      <c r="W8" s="99"/>
      <c r="X8" s="99"/>
      <c r="Y8" s="99"/>
      <c r="Z8" s="94">
        <f t="shared" si="14"/>
        <v>8.0838397154246705E-2</v>
      </c>
      <c r="AA8" s="35">
        <f t="shared" si="0"/>
        <v>1521.5541664600955</v>
      </c>
      <c r="AB8" s="36">
        <f t="shared" si="1"/>
        <v>1521.5541664600955</v>
      </c>
      <c r="AC8" s="60">
        <f t="shared" si="15"/>
        <v>1521.5541664600955</v>
      </c>
      <c r="AD8" s="59">
        <f t="shared" si="16"/>
        <v>8.0838397154246705E-2</v>
      </c>
      <c r="AG8" s="120"/>
      <c r="AH8" s="120">
        <v>7</v>
      </c>
      <c r="AI8" s="120">
        <v>15</v>
      </c>
      <c r="AJ8" s="120">
        <v>95</v>
      </c>
      <c r="AK8" s="127">
        <v>1521.5541664600953</v>
      </c>
      <c r="AL8" s="127">
        <v>8.0838397154246719E-2</v>
      </c>
      <c r="AM8" s="127"/>
      <c r="AN8" s="127"/>
      <c r="AO8" s="36" t="str">
        <f t="shared" si="2"/>
        <v/>
      </c>
      <c r="AP8" s="36" t="str">
        <f t="shared" si="3"/>
        <v/>
      </c>
      <c r="AQ8" s="36" t="str">
        <f t="shared" si="4"/>
        <v/>
      </c>
      <c r="AR8" s="36" t="str">
        <f t="shared" si="5"/>
        <v/>
      </c>
      <c r="AS8" s="20">
        <f>MnConA5</f>
        <v>-2.18607</v>
      </c>
      <c r="AT8" s="20">
        <f>MnConB5</f>
        <v>0.41129100000000002</v>
      </c>
      <c r="AU8" s="20">
        <f>MnConC5</f>
        <v>1.4053549999999999</v>
      </c>
      <c r="AV8" s="20">
        <f>MnConD5</f>
        <v>1.331466</v>
      </c>
      <c r="AW8" s="20">
        <f>MnConE5</f>
        <v>0.89594600000000002</v>
      </c>
      <c r="AX8" s="20">
        <f>MnConF5</f>
        <v>0.76498900000000003</v>
      </c>
      <c r="AY8" s="20">
        <f>MnConG5</f>
        <v>0.58196899999999996</v>
      </c>
      <c r="AZ8" s="21">
        <f>MnConH5</f>
        <v>-0.33407999999999999</v>
      </c>
      <c r="BA8" s="21">
        <f>MnConI5</f>
        <v>-0.84075</v>
      </c>
      <c r="BB8" s="21">
        <f>MnConJ5</f>
        <v>6.4689940000000004</v>
      </c>
    </row>
    <row r="9" spans="1:54" s="36" customFormat="1" x14ac:dyDescent="0.25">
      <c r="A9" s="59"/>
      <c r="B9" s="59"/>
      <c r="C9" s="59"/>
      <c r="D9" s="59"/>
      <c r="E9" s="59"/>
      <c r="F9" s="59"/>
      <c r="G9" s="59">
        <v>7</v>
      </c>
      <c r="H9" s="59">
        <v>15</v>
      </c>
      <c r="I9" s="59">
        <v>110</v>
      </c>
      <c r="J9" s="94">
        <f t="shared" si="6"/>
        <v>10.320618833961877</v>
      </c>
      <c r="K9" s="94">
        <f t="shared" si="7"/>
        <v>3.8348113138425171</v>
      </c>
      <c r="L9" s="94">
        <f t="shared" si="8"/>
        <v>10.320618833961877</v>
      </c>
      <c r="M9" s="94">
        <f t="shared" si="9"/>
        <v>3.8348113138425171</v>
      </c>
      <c r="N9" s="94">
        <f t="shared" si="10"/>
        <v>4.1276594635795423E-2</v>
      </c>
      <c r="O9" s="94">
        <f t="shared" si="11"/>
        <v>8.0838397154246705E-2</v>
      </c>
      <c r="P9" s="94">
        <f t="shared" si="12"/>
        <v>4.1276594635795423E-2</v>
      </c>
      <c r="Q9" s="94">
        <f t="shared" si="13"/>
        <v>8.0838397154246705E-2</v>
      </c>
      <c r="R9" s="99"/>
      <c r="S9" s="99"/>
      <c r="T9" s="99"/>
      <c r="U9" s="99"/>
      <c r="V9" s="99"/>
      <c r="W9" s="99"/>
      <c r="X9" s="99"/>
      <c r="Y9" s="99"/>
      <c r="Z9" s="94">
        <f t="shared" si="14"/>
        <v>8.0838397154246705E-2</v>
      </c>
      <c r="AA9" s="35">
        <f t="shared" si="0"/>
        <v>1521.5541664600955</v>
      </c>
      <c r="AB9" s="36">
        <f t="shared" si="1"/>
        <v>1521.5541664600955</v>
      </c>
      <c r="AC9" s="60">
        <f t="shared" si="15"/>
        <v>1521.5541664600955</v>
      </c>
      <c r="AD9" s="59">
        <f t="shared" si="16"/>
        <v>8.0838397154246705E-2</v>
      </c>
      <c r="AG9" s="120"/>
      <c r="AH9" s="120">
        <v>7</v>
      </c>
      <c r="AI9" s="120">
        <v>15</v>
      </c>
      <c r="AJ9" s="120">
        <v>110</v>
      </c>
      <c r="AK9" s="127">
        <v>1521.5541664600953</v>
      </c>
      <c r="AL9" s="127">
        <v>8.0838397154246719E-2</v>
      </c>
      <c r="AM9" s="127"/>
      <c r="AN9" s="127"/>
      <c r="AO9" s="36" t="str">
        <f t="shared" si="2"/>
        <v/>
      </c>
      <c r="AP9" s="36" t="str">
        <f t="shared" si="3"/>
        <v/>
      </c>
      <c r="AQ9" s="36" t="str">
        <f t="shared" si="4"/>
        <v/>
      </c>
      <c r="AR9" s="36" t="str">
        <f t="shared" si="5"/>
        <v/>
      </c>
      <c r="AS9" s="20">
        <f>MnConA6</f>
        <v>-2.1831800000000001</v>
      </c>
      <c r="AT9" s="20">
        <f>MnConB6</f>
        <v>0.41708000000000001</v>
      </c>
      <c r="AU9" s="20">
        <f>MnConC6</f>
        <v>1.4086730000000001</v>
      </c>
      <c r="AV9" s="20">
        <f>MnConD6</f>
        <v>1.3308489999999999</v>
      </c>
      <c r="AW9" s="20">
        <f>MnConE6</f>
        <v>0.89605999999999997</v>
      </c>
      <c r="AX9" s="20">
        <f>MnConF6</f>
        <v>0.88229199999999997</v>
      </c>
      <c r="AY9" s="20">
        <f>MnConG6</f>
        <v>0.53675799999999996</v>
      </c>
      <c r="AZ9" s="21">
        <f>MnConH6</f>
        <v>-0.14474000000000001</v>
      </c>
      <c r="BA9" s="21">
        <f>MnConI6</f>
        <v>-0.84075</v>
      </c>
      <c r="BB9" s="21">
        <f>MnConJ6</f>
        <v>6.4689940000000004</v>
      </c>
    </row>
    <row r="10" spans="1:54" s="36" customFormat="1" x14ac:dyDescent="0.25">
      <c r="A10" s="59"/>
      <c r="B10" s="59"/>
      <c r="C10" s="59"/>
      <c r="D10" s="59"/>
      <c r="E10" s="59"/>
      <c r="F10" s="59"/>
      <c r="G10" s="59">
        <v>7</v>
      </c>
      <c r="H10" s="59">
        <v>15</v>
      </c>
      <c r="I10" s="59">
        <v>155</v>
      </c>
      <c r="J10" s="94">
        <f t="shared" si="6"/>
        <v>12.539991647540266</v>
      </c>
      <c r="K10" s="94">
        <f t="shared" si="7"/>
        <v>3.8348113138425171</v>
      </c>
      <c r="L10" s="94">
        <f t="shared" si="8"/>
        <v>12.539991647540266</v>
      </c>
      <c r="M10" s="94">
        <f t="shared" si="9"/>
        <v>3.8348113138425171</v>
      </c>
      <c r="N10" s="94">
        <f t="shared" si="10"/>
        <v>3.3971314493144847E-2</v>
      </c>
      <c r="O10" s="94">
        <f t="shared" si="11"/>
        <v>8.0838397154246705E-2</v>
      </c>
      <c r="P10" s="94">
        <f t="shared" si="12"/>
        <v>3.3971314493144847E-2</v>
      </c>
      <c r="Q10" s="94">
        <f t="shared" si="13"/>
        <v>8.0838397154246705E-2</v>
      </c>
      <c r="R10" s="99"/>
      <c r="S10" s="99"/>
      <c r="T10" s="99"/>
      <c r="U10" s="99"/>
      <c r="V10" s="99"/>
      <c r="W10" s="99"/>
      <c r="X10" s="99"/>
      <c r="Y10" s="99"/>
      <c r="Z10" s="94">
        <f t="shared" si="14"/>
        <v>8.0838397154246705E-2</v>
      </c>
      <c r="AA10" s="35">
        <f t="shared" si="0"/>
        <v>1521.5541664600955</v>
      </c>
      <c r="AB10" s="36">
        <f t="shared" si="1"/>
        <v>1521.5541664600955</v>
      </c>
      <c r="AC10" s="60">
        <f t="shared" si="15"/>
        <v>1521.5541664600955</v>
      </c>
      <c r="AD10" s="59">
        <f t="shared" si="16"/>
        <v>8.0838397154246705E-2</v>
      </c>
      <c r="AG10" s="120"/>
      <c r="AH10" s="120">
        <v>7</v>
      </c>
      <c r="AI10" s="120">
        <v>15</v>
      </c>
      <c r="AJ10" s="120">
        <v>155</v>
      </c>
      <c r="AK10" s="127">
        <v>1521.5541664600953</v>
      </c>
      <c r="AL10" s="127">
        <v>8.0838397154246719E-2</v>
      </c>
      <c r="AM10" s="127"/>
      <c r="AN10" s="127"/>
      <c r="AO10" s="36" t="str">
        <f t="shared" si="2"/>
        <v/>
      </c>
      <c r="AP10" s="36" t="str">
        <f t="shared" si="3"/>
        <v/>
      </c>
      <c r="AQ10" s="36" t="str">
        <f t="shared" si="4"/>
        <v/>
      </c>
      <c r="AR10" s="36" t="str">
        <f t="shared" si="5"/>
        <v/>
      </c>
      <c r="AS10" s="20">
        <f>MnConA7</f>
        <v>-2.1828099999999999</v>
      </c>
      <c r="AT10" s="20">
        <f>MnConB7</f>
        <v>0.41780600000000001</v>
      </c>
      <c r="AU10" s="20">
        <f>MnConC7</f>
        <v>1.4091899999999999</v>
      </c>
      <c r="AV10" s="20">
        <f>MnConD7</f>
        <v>1.330654</v>
      </c>
      <c r="AW10" s="20">
        <f>MnConE7</f>
        <v>0.89610900000000004</v>
      </c>
      <c r="AX10" s="20">
        <f>MnConF7</f>
        <v>0.63015900000000002</v>
      </c>
      <c r="AY10" s="20">
        <f>MnConG7</f>
        <v>0.60494899999999996</v>
      </c>
      <c r="AZ10" s="21">
        <f>MnConH7</f>
        <v>-0.24642</v>
      </c>
      <c r="BA10" s="21">
        <f>MnConI7</f>
        <v>-0.84075</v>
      </c>
      <c r="BB10" s="21">
        <f>MnConJ7</f>
        <v>6.4689940000000004</v>
      </c>
    </row>
    <row r="11" spans="1:54" s="36" customFormat="1" x14ac:dyDescent="0.25">
      <c r="A11" s="59"/>
      <c r="B11" s="59"/>
      <c r="C11" s="59"/>
      <c r="D11" s="59"/>
      <c r="E11" s="59"/>
      <c r="F11" s="59"/>
      <c r="G11" s="59">
        <v>7</v>
      </c>
      <c r="H11" s="59">
        <v>15</v>
      </c>
      <c r="I11" s="59">
        <v>175</v>
      </c>
      <c r="J11" s="94">
        <f t="shared" si="6"/>
        <v>13.953618869259074</v>
      </c>
      <c r="K11" s="94">
        <f t="shared" si="7"/>
        <v>3.8348113138425171</v>
      </c>
      <c r="L11" s="94">
        <f t="shared" si="8"/>
        <v>13.953618869259074</v>
      </c>
      <c r="M11" s="94">
        <f t="shared" si="9"/>
        <v>3.8348113138425171</v>
      </c>
      <c r="N11" s="94">
        <f t="shared" si="10"/>
        <v>3.0529714477045927E-2</v>
      </c>
      <c r="O11" s="94">
        <f t="shared" si="11"/>
        <v>8.0838397154246705E-2</v>
      </c>
      <c r="P11" s="94">
        <f t="shared" si="12"/>
        <v>3.0529714477045927E-2</v>
      </c>
      <c r="Q11" s="94">
        <f t="shared" si="13"/>
        <v>8.0838397154246705E-2</v>
      </c>
      <c r="R11" s="99"/>
      <c r="S11" s="99"/>
      <c r="T11" s="99"/>
      <c r="U11" s="99"/>
      <c r="V11" s="99"/>
      <c r="W11" s="99"/>
      <c r="X11" s="99"/>
      <c r="Y11" s="99"/>
      <c r="Z11" s="94">
        <f t="shared" si="14"/>
        <v>8.0838397154246705E-2</v>
      </c>
      <c r="AA11" s="35">
        <f t="shared" si="0"/>
        <v>1521.5541664600955</v>
      </c>
      <c r="AB11" s="36">
        <f t="shared" si="1"/>
        <v>1521.5541664600955</v>
      </c>
      <c r="AC11" s="60">
        <f t="shared" si="15"/>
        <v>1521.5541664600955</v>
      </c>
      <c r="AD11" s="59">
        <f t="shared" si="16"/>
        <v>8.0838397154246705E-2</v>
      </c>
      <c r="AG11" s="120"/>
      <c r="AH11" s="120">
        <v>7</v>
      </c>
      <c r="AI11" s="120">
        <v>15</v>
      </c>
      <c r="AJ11" s="120">
        <v>175</v>
      </c>
      <c r="AK11" s="127">
        <v>1521.5541664600953</v>
      </c>
      <c r="AL11" s="127">
        <v>8.0838397154246719E-2</v>
      </c>
      <c r="AM11" s="127"/>
      <c r="AN11" s="127"/>
      <c r="AO11" s="36" t="str">
        <f t="shared" si="2"/>
        <v/>
      </c>
      <c r="AP11" s="36" t="str">
        <f t="shared" si="3"/>
        <v/>
      </c>
      <c r="AQ11" s="36" t="str">
        <f t="shared" si="4"/>
        <v/>
      </c>
      <c r="AR11" s="36" t="str">
        <f t="shared" si="5"/>
        <v/>
      </c>
      <c r="AS11" s="20">
        <f>MnConA8</f>
        <v>-2.18743</v>
      </c>
      <c r="AT11" s="20">
        <f>MnConB8</f>
        <v>0.40857199999999999</v>
      </c>
      <c r="AU11" s="20">
        <f>MnConC8</f>
        <v>1.403861</v>
      </c>
      <c r="AV11" s="20">
        <f>MnConD8</f>
        <v>1.3316699999999999</v>
      </c>
      <c r="AW11" s="20">
        <f>MnConE8</f>
        <v>0.89591799999999999</v>
      </c>
      <c r="AX11" s="20">
        <f>MnConF8</f>
        <v>0.69047000000000003</v>
      </c>
      <c r="AY11" s="20">
        <f>MnConG8</f>
        <v>0.59615799999999997</v>
      </c>
      <c r="AZ11" s="21">
        <f>MnConH8</f>
        <v>-0.51851999999999998</v>
      </c>
      <c r="BA11" s="21">
        <f>MnConI8</f>
        <v>-0.84075</v>
      </c>
      <c r="BB11" s="21">
        <f>MnConJ8</f>
        <v>6.4689940000000004</v>
      </c>
    </row>
    <row r="12" spans="1:54" s="36" customFormat="1" x14ac:dyDescent="0.25">
      <c r="A12" s="59"/>
      <c r="B12" s="59"/>
      <c r="C12" s="59"/>
      <c r="D12" s="59"/>
      <c r="E12" s="59"/>
      <c r="F12" s="59"/>
      <c r="G12" s="59">
        <v>7</v>
      </c>
      <c r="H12" s="59">
        <v>15</v>
      </c>
      <c r="I12" s="59">
        <v>195</v>
      </c>
      <c r="J12" s="94">
        <f t="shared" si="6"/>
        <v>15.742151577370333</v>
      </c>
      <c r="K12" s="94">
        <f t="shared" si="7"/>
        <v>3.8348113138425171</v>
      </c>
      <c r="L12" s="94">
        <f t="shared" si="8"/>
        <v>15.742151577370333</v>
      </c>
      <c r="M12" s="94">
        <f t="shared" si="9"/>
        <v>3.8348113138425171</v>
      </c>
      <c r="N12" s="94">
        <f t="shared" si="10"/>
        <v>2.7061103935270434E-2</v>
      </c>
      <c r="O12" s="94">
        <f t="shared" si="11"/>
        <v>8.0838397154246705E-2</v>
      </c>
      <c r="P12" s="94">
        <f t="shared" si="12"/>
        <v>2.7061103935270434E-2</v>
      </c>
      <c r="Q12" s="94">
        <f t="shared" si="13"/>
        <v>8.0838397154246705E-2</v>
      </c>
      <c r="R12" s="99"/>
      <c r="S12" s="99"/>
      <c r="T12" s="99"/>
      <c r="U12" s="99"/>
      <c r="V12" s="99"/>
      <c r="W12" s="99"/>
      <c r="X12" s="99"/>
      <c r="Y12" s="99"/>
      <c r="Z12" s="94">
        <f t="shared" si="14"/>
        <v>8.0838397154246705E-2</v>
      </c>
      <c r="AA12" s="35">
        <f t="shared" si="0"/>
        <v>1521.5541664600955</v>
      </c>
      <c r="AB12" s="36">
        <f t="shared" si="1"/>
        <v>1521.5541664600955</v>
      </c>
      <c r="AC12" s="60">
        <f t="shared" si="15"/>
        <v>1521.5541664600955</v>
      </c>
      <c r="AD12" s="59">
        <f t="shared" si="16"/>
        <v>8.0838397154246705E-2</v>
      </c>
      <c r="AG12" s="120"/>
      <c r="AH12" s="120">
        <v>7</v>
      </c>
      <c r="AI12" s="120">
        <v>15</v>
      </c>
      <c r="AJ12" s="120">
        <v>195</v>
      </c>
      <c r="AK12" s="127">
        <v>1521.5541664600953</v>
      </c>
      <c r="AL12" s="127">
        <v>8.0838397154246719E-2</v>
      </c>
      <c r="AM12" s="127"/>
      <c r="AN12" s="127"/>
      <c r="AO12" s="36" t="str">
        <f t="shared" si="2"/>
        <v/>
      </c>
      <c r="AP12" s="36" t="str">
        <f t="shared" si="3"/>
        <v/>
      </c>
      <c r="AQ12" s="36" t="str">
        <f t="shared" si="4"/>
        <v/>
      </c>
      <c r="AR12" s="36" t="str">
        <f t="shared" si="5"/>
        <v/>
      </c>
      <c r="AS12" s="20">
        <f>MnConA9</f>
        <v>-2.1880199999999999</v>
      </c>
      <c r="AT12" s="20">
        <f>MnConB9</f>
        <v>0.40740399999999999</v>
      </c>
      <c r="AU12" s="20">
        <f>MnConC9</f>
        <v>1.403173</v>
      </c>
      <c r="AV12" s="20">
        <f>MnConD9</f>
        <v>1.3318099999999999</v>
      </c>
      <c r="AW12" s="20">
        <f>MnConE9</f>
        <v>0.89588999999999996</v>
      </c>
      <c r="AX12" s="20">
        <f>MnConF9</f>
        <v>0.58439799999999997</v>
      </c>
      <c r="AY12" s="20">
        <f>MnConG9</f>
        <v>0.63712400000000002</v>
      </c>
      <c r="AZ12" s="21">
        <f>MnConH9</f>
        <v>-0.53742999999999996</v>
      </c>
      <c r="BA12" s="21">
        <f>MnConI9</f>
        <v>-0.84075</v>
      </c>
      <c r="BB12" s="21">
        <f>MnConJ9</f>
        <v>6.4689940000000004</v>
      </c>
    </row>
    <row r="13" spans="1:54" s="36" customFormat="1" x14ac:dyDescent="0.25">
      <c r="A13" s="59"/>
      <c r="B13" s="59"/>
      <c r="C13" s="59"/>
      <c r="D13" s="59"/>
      <c r="E13" s="59"/>
      <c r="F13" s="59"/>
      <c r="G13" s="59">
        <v>7</v>
      </c>
      <c r="H13" s="59">
        <v>15</v>
      </c>
      <c r="I13" s="59">
        <v>205</v>
      </c>
      <c r="J13" s="94"/>
      <c r="K13" s="94"/>
      <c r="L13" s="94"/>
      <c r="M13" s="94"/>
      <c r="N13" s="94"/>
      <c r="O13" s="94"/>
      <c r="P13" s="94"/>
      <c r="Q13" s="94"/>
      <c r="R13" s="99">
        <f xml:space="preserve"> ((($AS13 * $H13) + $AT13) / (($AU13 * ($G13 ^ 2)) - ($AV13 * $G13) + $AW13)) + ($AX13 * (200 ^ $AY13)) + $AZ13</f>
        <v>16.015616872867881</v>
      </c>
      <c r="S13" s="99">
        <f>10 ^ ((BA13 * G13) + BB13)</f>
        <v>3.8348113138425171</v>
      </c>
      <c r="T13" s="99">
        <f>IF(R13&lt;MnFishRef, MnFishRef, R13)</f>
        <v>16.015616872867881</v>
      </c>
      <c r="U13" s="99">
        <f>IF(S13&lt;MnAlgalRef, MnAlgalRef, S13)</f>
        <v>3.8348113138425171</v>
      </c>
      <c r="V13" s="99">
        <f>MnFishRef/T13</f>
        <v>2.6599037887931016E-2</v>
      </c>
      <c r="W13" s="99">
        <f>MnAlgalRef/U13</f>
        <v>8.0838397154246705E-2</v>
      </c>
      <c r="X13" s="99">
        <f>IF(V13&gt;1,1,V13)</f>
        <v>2.6599037887931016E-2</v>
      </c>
      <c r="Y13" s="99">
        <f>IF(W13&gt;1,1,W13)</f>
        <v>8.0838397154246705E-2</v>
      </c>
      <c r="Z13" s="97">
        <f>IF(X13&gt;Y13,X13,Y13)</f>
        <v>8.0838397154246705E-2</v>
      </c>
      <c r="AA13" s="35">
        <f t="shared" si="0"/>
        <v>1521.5541664600955</v>
      </c>
      <c r="AB13" s="36">
        <f t="shared" si="1"/>
        <v>1521.5541664600955</v>
      </c>
      <c r="AC13" s="60">
        <f t="shared" si="15"/>
        <v>1521.5541664600955</v>
      </c>
      <c r="AD13" s="59">
        <f t="shared" si="16"/>
        <v>8.0838397154246705E-2</v>
      </c>
      <c r="AG13" s="120"/>
      <c r="AH13" s="120">
        <v>7</v>
      </c>
      <c r="AI13" s="120">
        <v>15</v>
      </c>
      <c r="AJ13" s="74">
        <v>205</v>
      </c>
      <c r="AK13" s="127">
        <v>1521.5541664600953</v>
      </c>
      <c r="AL13" s="127">
        <v>8.0838397154246719E-2</v>
      </c>
      <c r="AM13" s="127"/>
      <c r="AN13" s="127"/>
      <c r="AO13" s="36" t="str">
        <f t="shared" si="2"/>
        <v/>
      </c>
      <c r="AP13" s="36" t="str">
        <f t="shared" si="3"/>
        <v/>
      </c>
      <c r="AQ13" s="36" t="str">
        <f t="shared" si="4"/>
        <v/>
      </c>
      <c r="AR13" s="36" t="str">
        <f t="shared" si="5"/>
        <v/>
      </c>
      <c r="AS13" s="20">
        <f>MnConA9</f>
        <v>-2.1880199999999999</v>
      </c>
      <c r="AT13" s="20">
        <f>MnConB9</f>
        <v>0.40740399999999999</v>
      </c>
      <c r="AU13" s="20">
        <f>MnConC9</f>
        <v>1.403173</v>
      </c>
      <c r="AV13" s="20">
        <f>MnConD9</f>
        <v>1.3318099999999999</v>
      </c>
      <c r="AW13" s="20">
        <f>MnConE9</f>
        <v>0.89588999999999996</v>
      </c>
      <c r="AX13" s="20">
        <f>MnConF9</f>
        <v>0.58439799999999997</v>
      </c>
      <c r="AY13" s="20">
        <f>MnConG9</f>
        <v>0.63712400000000002</v>
      </c>
      <c r="AZ13" s="21">
        <f>MnConH9</f>
        <v>-0.53742999999999996</v>
      </c>
      <c r="BA13" s="21">
        <f>MnConI9</f>
        <v>-0.84075</v>
      </c>
      <c r="BB13" s="21">
        <f>MnConJ9</f>
        <v>6.4689940000000004</v>
      </c>
    </row>
    <row r="14" spans="1:54" s="36" customFormat="1" x14ac:dyDescent="0.25">
      <c r="A14" s="59"/>
      <c r="B14" s="59"/>
      <c r="C14" s="59"/>
      <c r="D14" s="59"/>
      <c r="E14" s="59"/>
      <c r="F14" s="59">
        <v>200</v>
      </c>
      <c r="G14" s="59">
        <v>7</v>
      </c>
      <c r="H14" s="59">
        <v>15</v>
      </c>
      <c r="I14" s="59">
        <v>0.5</v>
      </c>
      <c r="J14" s="94"/>
      <c r="K14" s="94"/>
      <c r="L14" s="94"/>
      <c r="M14" s="94"/>
      <c r="N14" s="94"/>
      <c r="O14" s="94"/>
      <c r="P14" s="94"/>
      <c r="Q14" s="94"/>
      <c r="R14" s="99">
        <f xml:space="preserve"> ((($AS14 * $H14) + $AT14) / (($AU14 * ($G14 ^ 2)) - ($AV14 * $G14) + $AW14)) + ($AX14 * (1 ^ $AY14)) + $AZ14</f>
        <v>-0.27999521018530271</v>
      </c>
      <c r="S14" s="99">
        <f>10 ^ ((BA14 * G14) + BB14)</f>
        <v>2.268031071524196</v>
      </c>
      <c r="T14" s="99">
        <f>IF(R14&lt;MnFishRef, MnFishRef, R14)</f>
        <v>0.42599999999999999</v>
      </c>
      <c r="U14" s="99">
        <f>IF(S14&lt;MnAlgalRef, MnAlgalRef, S14)</f>
        <v>2.268031071524196</v>
      </c>
      <c r="V14" s="99">
        <f>MnFishRef/T14</f>
        <v>1</v>
      </c>
      <c r="W14" s="99">
        <f>MnAlgalRef/U14</f>
        <v>0.13668243080623635</v>
      </c>
      <c r="X14" s="99">
        <f>IF(V14&gt;1,1,V14)</f>
        <v>1</v>
      </c>
      <c r="Y14" s="99">
        <f>IF(W14&gt;1,1,W14)</f>
        <v>0.13668243080623635</v>
      </c>
      <c r="Z14" s="97">
        <f>IF(X14&gt;Y14,X14,Y14)</f>
        <v>1</v>
      </c>
      <c r="AA14" s="35">
        <f t="shared" si="0"/>
        <v>123</v>
      </c>
      <c r="AB14" s="36">
        <f t="shared" si="1"/>
        <v>123</v>
      </c>
      <c r="AC14" s="60">
        <f t="shared" si="15"/>
        <v>123</v>
      </c>
      <c r="AD14" s="59">
        <f t="shared" si="16"/>
        <v>1</v>
      </c>
      <c r="AE14" s="36">
        <f t="shared" ref="AE14:AE24" si="17">F14*AD14</f>
        <v>200</v>
      </c>
      <c r="AF14" s="36">
        <f t="shared" ref="AF14:AF24" si="18">AE14/MnThreshold</f>
        <v>1.6260162601626016</v>
      </c>
      <c r="AG14" s="120">
        <v>200</v>
      </c>
      <c r="AH14" s="120">
        <v>7</v>
      </c>
      <c r="AI14" s="120">
        <v>15</v>
      </c>
      <c r="AJ14" s="74">
        <v>0.5</v>
      </c>
      <c r="AK14" s="130">
        <v>123</v>
      </c>
      <c r="AL14" s="127">
        <v>1</v>
      </c>
      <c r="AM14" s="130">
        <v>200</v>
      </c>
      <c r="AN14" s="127">
        <v>1.6260162601626016</v>
      </c>
      <c r="AO14" s="36" t="str">
        <f t="shared" si="2"/>
        <v/>
      </c>
      <c r="AP14" s="36" t="str">
        <f t="shared" si="3"/>
        <v/>
      </c>
      <c r="AQ14" s="36" t="str">
        <f t="shared" si="4"/>
        <v/>
      </c>
      <c r="AR14" s="36" t="str">
        <f t="shared" si="5"/>
        <v/>
      </c>
      <c r="AS14" s="20">
        <f>MnConA1</f>
        <v>-2.1872799999999999</v>
      </c>
      <c r="AT14" s="20">
        <f>MnConB1</f>
        <v>0.40887699999999999</v>
      </c>
      <c r="AU14" s="20">
        <f>MnConC1</f>
        <v>1.4039759999999999</v>
      </c>
      <c r="AV14" s="20">
        <f>MnConD1</f>
        <v>1.3317159999999999</v>
      </c>
      <c r="AW14" s="20">
        <f>MnConE1</f>
        <v>0.89590000000000003</v>
      </c>
      <c r="AX14" s="20">
        <f>MnConF1</f>
        <v>0.67789200000000005</v>
      </c>
      <c r="AY14" s="20">
        <f>MnConG1</f>
        <v>0.58196899999999996</v>
      </c>
      <c r="AZ14" s="21">
        <f>MnConH1</f>
        <v>-0.42118</v>
      </c>
      <c r="BA14" s="21">
        <f>MnConI1</f>
        <v>-0.88246999999999998</v>
      </c>
      <c r="BB14" s="21">
        <f>MnConJ1</f>
        <v>6.5329389999999998</v>
      </c>
    </row>
    <row r="15" spans="1:54" s="36" customFormat="1" x14ac:dyDescent="0.25">
      <c r="A15" s="59"/>
      <c r="B15" s="59"/>
      <c r="C15" s="59"/>
      <c r="D15" s="59"/>
      <c r="E15" s="59"/>
      <c r="F15" s="59">
        <v>200</v>
      </c>
      <c r="G15" s="59">
        <v>7</v>
      </c>
      <c r="H15" s="59">
        <v>15</v>
      </c>
      <c r="I15" s="59">
        <v>2</v>
      </c>
      <c r="J15" s="94">
        <f t="shared" ref="J15:J23" si="19" xml:space="preserve"> ((($AS15 * $H15) + $AT15) / (($AU15 * ($G15 ^ 2)) - ($AV15 * $G15) + $AW15)) + ($AX15 * ($I15 ^ $AY15)) + $AZ15</f>
        <v>5.68431028621873E-2</v>
      </c>
      <c r="K15" s="94">
        <f t="shared" ref="K15:K23" si="20">10 ^ ((BA15 * G15) + BB15)</f>
        <v>2.268031071524196</v>
      </c>
      <c r="L15" s="94">
        <f t="shared" ref="L15:L23" si="21">IF(J15&lt;MnFishRef, MnFishRef, J15)</f>
        <v>0.42599999999999999</v>
      </c>
      <c r="M15" s="94">
        <f t="shared" ref="M15:M23" si="22">IF(K15&lt;MnAlgalRef, MnAlgalRef, K15)</f>
        <v>2.268031071524196</v>
      </c>
      <c r="N15" s="94">
        <f t="shared" ref="N15:N23" si="23">MnFishRef/L15</f>
        <v>1</v>
      </c>
      <c r="O15" s="94">
        <f t="shared" ref="O15:O23" si="24">MnAlgalRef/M15</f>
        <v>0.13668243080623635</v>
      </c>
      <c r="P15" s="94">
        <f t="shared" ref="P15:P23" si="25">IF(N15&gt;1,1,N15)</f>
        <v>1</v>
      </c>
      <c r="Q15" s="94">
        <f t="shared" ref="Q15:Q23" si="26">IF(O15&gt;1,1,O15)</f>
        <v>0.13668243080623635</v>
      </c>
      <c r="R15" s="99"/>
      <c r="S15" s="99"/>
      <c r="T15" s="99"/>
      <c r="U15" s="99"/>
      <c r="V15" s="99"/>
      <c r="W15" s="99"/>
      <c r="X15" s="99"/>
      <c r="Y15" s="99"/>
      <c r="Z15" s="94">
        <f t="shared" ref="Z15:Z23" si="27">IF(P15&gt;Q15,P15,Q15)</f>
        <v>1</v>
      </c>
      <c r="AA15" s="35">
        <f t="shared" si="0"/>
        <v>123</v>
      </c>
      <c r="AB15" s="36">
        <f t="shared" si="1"/>
        <v>123</v>
      </c>
      <c r="AC15" s="60">
        <f t="shared" si="15"/>
        <v>123</v>
      </c>
      <c r="AD15" s="59">
        <f t="shared" si="16"/>
        <v>1</v>
      </c>
      <c r="AE15" s="36">
        <f t="shared" si="17"/>
        <v>200</v>
      </c>
      <c r="AF15" s="36">
        <f t="shared" si="18"/>
        <v>1.6260162601626016</v>
      </c>
      <c r="AG15" s="120">
        <v>200</v>
      </c>
      <c r="AH15" s="120">
        <v>7</v>
      </c>
      <c r="AI15" s="120">
        <v>15</v>
      </c>
      <c r="AJ15" s="120">
        <v>2</v>
      </c>
      <c r="AK15" s="130">
        <v>123</v>
      </c>
      <c r="AL15" s="127">
        <v>1</v>
      </c>
      <c r="AM15" s="130">
        <v>200</v>
      </c>
      <c r="AN15" s="127">
        <v>1.6260162601626016</v>
      </c>
      <c r="AO15" s="36" t="str">
        <f t="shared" si="2"/>
        <v/>
      </c>
      <c r="AP15" s="36" t="str">
        <f t="shared" si="3"/>
        <v/>
      </c>
      <c r="AQ15" s="36" t="str">
        <f t="shared" si="4"/>
        <v/>
      </c>
      <c r="AR15" s="36" t="str">
        <f t="shared" si="5"/>
        <v/>
      </c>
      <c r="AS15" s="20">
        <f>MnConA1</f>
        <v>-2.1872799999999999</v>
      </c>
      <c r="AT15" s="20">
        <f>MnConB1</f>
        <v>0.40887699999999999</v>
      </c>
      <c r="AU15" s="20">
        <f>MnConC1</f>
        <v>1.4039759999999999</v>
      </c>
      <c r="AV15" s="20">
        <f>MnConD1</f>
        <v>1.3317159999999999</v>
      </c>
      <c r="AW15" s="20">
        <f>MnConE1</f>
        <v>0.89590000000000003</v>
      </c>
      <c r="AX15" s="20">
        <f>MnConF1</f>
        <v>0.67789200000000005</v>
      </c>
      <c r="AY15" s="20">
        <f>MnConG1</f>
        <v>0.58196899999999996</v>
      </c>
      <c r="AZ15" s="21">
        <f>MnConH1</f>
        <v>-0.42118</v>
      </c>
      <c r="BA15" s="21">
        <f>MnConI1</f>
        <v>-0.88246999999999998</v>
      </c>
      <c r="BB15" s="21">
        <f>MnConJ1</f>
        <v>6.5329389999999998</v>
      </c>
    </row>
    <row r="16" spans="1:54" s="36" customFormat="1" x14ac:dyDescent="0.25">
      <c r="A16" s="59"/>
      <c r="B16" s="59"/>
      <c r="C16" s="59"/>
      <c r="D16" s="59"/>
      <c r="E16" s="59"/>
      <c r="F16" s="59">
        <v>200</v>
      </c>
      <c r="G16" s="59">
        <v>7</v>
      </c>
      <c r="H16" s="59">
        <v>15</v>
      </c>
      <c r="I16" s="59">
        <v>5</v>
      </c>
      <c r="J16" s="94">
        <f t="shared" si="19"/>
        <v>0.77168772600482993</v>
      </c>
      <c r="K16" s="94">
        <f t="shared" si="20"/>
        <v>2.268031071524196</v>
      </c>
      <c r="L16" s="94">
        <f t="shared" si="21"/>
        <v>0.77168772600482993</v>
      </c>
      <c r="M16" s="94">
        <f t="shared" si="22"/>
        <v>2.268031071524196</v>
      </c>
      <c r="N16" s="94">
        <f t="shared" si="23"/>
        <v>0.55203677037275267</v>
      </c>
      <c r="O16" s="94">
        <f t="shared" si="24"/>
        <v>0.13668243080623635</v>
      </c>
      <c r="P16" s="94">
        <f t="shared" si="25"/>
        <v>0.55203677037275267</v>
      </c>
      <c r="Q16" s="94">
        <f t="shared" si="26"/>
        <v>0.13668243080623635</v>
      </c>
      <c r="R16" s="99"/>
      <c r="S16" s="99"/>
      <c r="T16" s="99"/>
      <c r="U16" s="99"/>
      <c r="V16" s="99"/>
      <c r="W16" s="99"/>
      <c r="X16" s="99"/>
      <c r="Y16" s="99"/>
      <c r="Z16" s="94">
        <f t="shared" si="27"/>
        <v>0.55203677037275267</v>
      </c>
      <c r="AA16" s="35">
        <f t="shared" si="0"/>
        <v>222.81124483238048</v>
      </c>
      <c r="AB16" s="36">
        <f t="shared" si="1"/>
        <v>222.81124483238048</v>
      </c>
      <c r="AC16" s="60">
        <f t="shared" si="15"/>
        <v>222.81124483238048</v>
      </c>
      <c r="AD16" s="59">
        <f t="shared" si="16"/>
        <v>0.55203677037275267</v>
      </c>
      <c r="AE16" s="36">
        <f t="shared" si="17"/>
        <v>110.40735407455054</v>
      </c>
      <c r="AF16" s="36">
        <f t="shared" si="18"/>
        <v>0.8976207648337442</v>
      </c>
      <c r="AG16" s="120">
        <v>200</v>
      </c>
      <c r="AH16" s="120">
        <v>7</v>
      </c>
      <c r="AI16" s="120">
        <v>15</v>
      </c>
      <c r="AJ16" s="120">
        <v>5</v>
      </c>
      <c r="AK16" s="127">
        <v>222.81124483238048</v>
      </c>
      <c r="AL16" s="127">
        <v>0.55203677037275267</v>
      </c>
      <c r="AM16" s="127">
        <v>110.40735407455054</v>
      </c>
      <c r="AN16" s="127">
        <v>0.8976207648337442</v>
      </c>
      <c r="AO16" s="36" t="str">
        <f t="shared" si="2"/>
        <v/>
      </c>
      <c r="AP16" s="36" t="str">
        <f t="shared" si="3"/>
        <v/>
      </c>
      <c r="AQ16" s="36" t="str">
        <f t="shared" si="4"/>
        <v/>
      </c>
      <c r="AR16" s="36" t="str">
        <f t="shared" si="5"/>
        <v/>
      </c>
      <c r="AS16" s="20">
        <f>MnConA1</f>
        <v>-2.1872799999999999</v>
      </c>
      <c r="AT16" s="20">
        <f>MnConB1</f>
        <v>0.40887699999999999</v>
      </c>
      <c r="AU16" s="20">
        <f>MnConC1</f>
        <v>1.4039759999999999</v>
      </c>
      <c r="AV16" s="20">
        <f>MnConD1</f>
        <v>1.3317159999999999</v>
      </c>
      <c r="AW16" s="20">
        <f>MnConE1</f>
        <v>0.89590000000000003</v>
      </c>
      <c r="AX16" s="20">
        <f>MnConF1</f>
        <v>0.67789200000000005</v>
      </c>
      <c r="AY16" s="20">
        <f>MnConG1</f>
        <v>0.58196899999999996</v>
      </c>
      <c r="AZ16" s="21">
        <f>MnConH1</f>
        <v>-0.42118</v>
      </c>
      <c r="BA16" s="21">
        <f>MnConI1</f>
        <v>-0.88246999999999998</v>
      </c>
      <c r="BB16" s="21">
        <f>MnConJ1</f>
        <v>6.5329389999999998</v>
      </c>
    </row>
    <row r="17" spans="1:54" s="36" customFormat="1" x14ac:dyDescent="0.25">
      <c r="A17" s="59"/>
      <c r="B17" s="59"/>
      <c r="C17" s="59"/>
      <c r="D17" s="59"/>
      <c r="E17" s="59"/>
      <c r="F17" s="59">
        <v>200</v>
      </c>
      <c r="G17" s="59">
        <v>7</v>
      </c>
      <c r="H17" s="59">
        <v>15</v>
      </c>
      <c r="I17" s="59">
        <v>30</v>
      </c>
      <c r="J17" s="94">
        <f t="shared" si="19"/>
        <v>4.6401647223437426</v>
      </c>
      <c r="K17" s="94">
        <f t="shared" si="20"/>
        <v>2.268031071524196</v>
      </c>
      <c r="L17" s="94">
        <f t="shared" si="21"/>
        <v>4.6401647223437426</v>
      </c>
      <c r="M17" s="94">
        <f t="shared" si="22"/>
        <v>2.268031071524196</v>
      </c>
      <c r="N17" s="94">
        <f t="shared" si="23"/>
        <v>9.1807085629673033E-2</v>
      </c>
      <c r="O17" s="94">
        <f t="shared" si="24"/>
        <v>0.13668243080623635</v>
      </c>
      <c r="P17" s="94">
        <f t="shared" si="25"/>
        <v>9.1807085629673033E-2</v>
      </c>
      <c r="Q17" s="94">
        <f t="shared" si="26"/>
        <v>0.13668243080623635</v>
      </c>
      <c r="R17" s="99"/>
      <c r="S17" s="99"/>
      <c r="T17" s="99"/>
      <c r="U17" s="99"/>
      <c r="V17" s="99"/>
      <c r="W17" s="99"/>
      <c r="X17" s="99"/>
      <c r="Y17" s="99"/>
      <c r="Z17" s="94">
        <f t="shared" si="27"/>
        <v>0.13668243080623635</v>
      </c>
      <c r="AA17" s="35">
        <f t="shared" si="0"/>
        <v>899.89619934669713</v>
      </c>
      <c r="AB17" s="36">
        <f t="shared" si="1"/>
        <v>899.89619934669713</v>
      </c>
      <c r="AC17" s="60">
        <f t="shared" si="15"/>
        <v>899.89619934669713</v>
      </c>
      <c r="AD17" s="59">
        <f t="shared" si="16"/>
        <v>0.13668243080623635</v>
      </c>
      <c r="AE17" s="36">
        <f t="shared" si="17"/>
        <v>27.336486161247269</v>
      </c>
      <c r="AF17" s="36">
        <f t="shared" si="18"/>
        <v>0.22224785496948998</v>
      </c>
      <c r="AG17" s="120">
        <v>200</v>
      </c>
      <c r="AH17" s="120">
        <v>7</v>
      </c>
      <c r="AI17" s="120">
        <v>15</v>
      </c>
      <c r="AJ17" s="120">
        <v>30</v>
      </c>
      <c r="AK17" s="127">
        <v>899.8961993466969</v>
      </c>
      <c r="AL17" s="127">
        <v>0.13668243080623638</v>
      </c>
      <c r="AM17" s="127">
        <v>27.336486161247276</v>
      </c>
      <c r="AN17" s="127">
        <v>0.22224785496949004</v>
      </c>
      <c r="AO17" s="36" t="str">
        <f t="shared" si="2"/>
        <v/>
      </c>
      <c r="AP17" s="36" t="str">
        <f t="shared" si="3"/>
        <v/>
      </c>
      <c r="AQ17" s="36" t="str">
        <f t="shared" si="4"/>
        <v/>
      </c>
      <c r="AR17" s="36" t="str">
        <f t="shared" si="5"/>
        <v/>
      </c>
      <c r="AS17" s="20">
        <f>MnConA3</f>
        <v>-2.1859199999999999</v>
      </c>
      <c r="AT17" s="20">
        <f>MnConB3</f>
        <v>0.41159699999999999</v>
      </c>
      <c r="AU17" s="20">
        <f>MnConC3</f>
        <v>1.4055329999999999</v>
      </c>
      <c r="AV17" s="20">
        <f>MnConD3</f>
        <v>1.331431</v>
      </c>
      <c r="AW17" s="20">
        <f>MnConE3</f>
        <v>0.89595199999999997</v>
      </c>
      <c r="AX17" s="20">
        <f>MnConF3</f>
        <v>0.77055099999999999</v>
      </c>
      <c r="AY17" s="20">
        <f>MnConG3</f>
        <v>0.577982</v>
      </c>
      <c r="AZ17" s="21">
        <f>MnConH3</f>
        <v>-0.32658999999999999</v>
      </c>
      <c r="BA17" s="21">
        <f>MnConI3</f>
        <v>-0.88246999999999998</v>
      </c>
      <c r="BB17" s="21">
        <f>MnConJ3</f>
        <v>6.5329389999999998</v>
      </c>
    </row>
    <row r="18" spans="1:54" s="36" customFormat="1" x14ac:dyDescent="0.25">
      <c r="A18" s="59"/>
      <c r="B18" s="59"/>
      <c r="C18" s="59"/>
      <c r="D18" s="59"/>
      <c r="E18" s="59"/>
      <c r="F18" s="59">
        <v>200</v>
      </c>
      <c r="G18" s="59">
        <v>7</v>
      </c>
      <c r="H18" s="59">
        <v>15</v>
      </c>
      <c r="I18" s="59">
        <v>75</v>
      </c>
      <c r="J18" s="94">
        <f t="shared" si="19"/>
        <v>7.9914353359736259</v>
      </c>
      <c r="K18" s="94">
        <f t="shared" si="20"/>
        <v>3.8348113138425171</v>
      </c>
      <c r="L18" s="94">
        <f t="shared" si="21"/>
        <v>7.9914353359736259</v>
      </c>
      <c r="M18" s="94">
        <f t="shared" si="22"/>
        <v>3.8348113138425171</v>
      </c>
      <c r="N18" s="94">
        <f t="shared" si="23"/>
        <v>5.3307069642715046E-2</v>
      </c>
      <c r="O18" s="94">
        <f t="shared" si="24"/>
        <v>8.0838397154246705E-2</v>
      </c>
      <c r="P18" s="94">
        <f t="shared" si="25"/>
        <v>5.3307069642715046E-2</v>
      </c>
      <c r="Q18" s="94">
        <f t="shared" si="26"/>
        <v>8.0838397154246705E-2</v>
      </c>
      <c r="R18" s="99"/>
      <c r="S18" s="99"/>
      <c r="T18" s="99"/>
      <c r="U18" s="99"/>
      <c r="V18" s="99"/>
      <c r="W18" s="99"/>
      <c r="X18" s="99"/>
      <c r="Y18" s="99"/>
      <c r="Z18" s="94">
        <f t="shared" si="27"/>
        <v>8.0838397154246705E-2</v>
      </c>
      <c r="AA18" s="35">
        <f t="shared" si="0"/>
        <v>1521.5541664600955</v>
      </c>
      <c r="AB18" s="36">
        <f t="shared" si="1"/>
        <v>1521.5541664600955</v>
      </c>
      <c r="AC18" s="60">
        <f t="shared" si="15"/>
        <v>1521.5541664600955</v>
      </c>
      <c r="AD18" s="59">
        <f t="shared" si="16"/>
        <v>8.0838397154246705E-2</v>
      </c>
      <c r="AE18" s="36">
        <f t="shared" si="17"/>
        <v>16.16767943084934</v>
      </c>
      <c r="AF18" s="36">
        <f t="shared" si="18"/>
        <v>0.13144454821828733</v>
      </c>
      <c r="AG18" s="120">
        <v>200</v>
      </c>
      <c r="AH18" s="120">
        <v>7</v>
      </c>
      <c r="AI18" s="120">
        <v>15</v>
      </c>
      <c r="AJ18" s="120">
        <v>75</v>
      </c>
      <c r="AK18" s="127">
        <v>1521.5541664600953</v>
      </c>
      <c r="AL18" s="127">
        <v>8.0838397154246719E-2</v>
      </c>
      <c r="AM18" s="127">
        <v>16.167679430849343</v>
      </c>
      <c r="AN18" s="127">
        <v>0.13144454821828735</v>
      </c>
      <c r="AO18" s="36" t="str">
        <f t="shared" si="2"/>
        <v/>
      </c>
      <c r="AP18" s="36" t="str">
        <f t="shared" si="3"/>
        <v/>
      </c>
      <c r="AQ18" s="36" t="str">
        <f t="shared" si="4"/>
        <v/>
      </c>
      <c r="AR18" s="36" t="str">
        <f t="shared" si="5"/>
        <v/>
      </c>
      <c r="AS18" s="20">
        <f>MnConA4</f>
        <v>-2.18499</v>
      </c>
      <c r="AT18" s="20">
        <f>MnConB4</f>
        <v>0.41344900000000001</v>
      </c>
      <c r="AU18" s="20">
        <f>MnConC4</f>
        <v>1.4065799999999999</v>
      </c>
      <c r="AV18" s="20">
        <f>MnConD4</f>
        <v>1.3312520000000001</v>
      </c>
      <c r="AW18" s="20">
        <f>MnConE4</f>
        <v>0.89598299999999997</v>
      </c>
      <c r="AX18" s="20">
        <f>MnConF4</f>
        <v>0.84197699999999998</v>
      </c>
      <c r="AY18" s="20">
        <f>MnConG4</f>
        <v>0.54286900000000005</v>
      </c>
      <c r="AZ18" s="21">
        <f>MnConH4</f>
        <v>-0.24797</v>
      </c>
      <c r="BA18" s="21">
        <f>MnConI4</f>
        <v>-0.84075</v>
      </c>
      <c r="BB18" s="21">
        <f>MnConJ4</f>
        <v>6.4689940000000004</v>
      </c>
    </row>
    <row r="19" spans="1:54" s="36" customFormat="1" x14ac:dyDescent="0.25">
      <c r="A19" s="59"/>
      <c r="B19" s="59"/>
      <c r="C19" s="59"/>
      <c r="D19" s="59"/>
      <c r="E19" s="59"/>
      <c r="F19" s="59">
        <v>200</v>
      </c>
      <c r="G19" s="59">
        <v>7</v>
      </c>
      <c r="H19" s="59">
        <v>15</v>
      </c>
      <c r="I19" s="59">
        <v>95</v>
      </c>
      <c r="J19" s="94">
        <f t="shared" si="19"/>
        <v>9.9601830663094901</v>
      </c>
      <c r="K19" s="94">
        <f t="shared" si="20"/>
        <v>3.8348113138425171</v>
      </c>
      <c r="L19" s="94">
        <f t="shared" si="21"/>
        <v>9.9601830663094901</v>
      </c>
      <c r="M19" s="94">
        <f t="shared" si="22"/>
        <v>3.8348113138425171</v>
      </c>
      <c r="N19" s="94">
        <f t="shared" si="23"/>
        <v>4.2770298212786183E-2</v>
      </c>
      <c r="O19" s="94">
        <f t="shared" si="24"/>
        <v>8.0838397154246705E-2</v>
      </c>
      <c r="P19" s="94">
        <f t="shared" si="25"/>
        <v>4.2770298212786183E-2</v>
      </c>
      <c r="Q19" s="94">
        <f t="shared" si="26"/>
        <v>8.0838397154246705E-2</v>
      </c>
      <c r="R19" s="99"/>
      <c r="S19" s="99"/>
      <c r="T19" s="99"/>
      <c r="U19" s="99"/>
      <c r="V19" s="99"/>
      <c r="W19" s="99"/>
      <c r="X19" s="99"/>
      <c r="Y19" s="99"/>
      <c r="Z19" s="94">
        <f t="shared" si="27"/>
        <v>8.0838397154246705E-2</v>
      </c>
      <c r="AA19" s="35">
        <f t="shared" si="0"/>
        <v>1521.5541664600955</v>
      </c>
      <c r="AB19" s="36">
        <f t="shared" si="1"/>
        <v>1521.5541664600955</v>
      </c>
      <c r="AC19" s="60">
        <f t="shared" si="15"/>
        <v>1521.5541664600955</v>
      </c>
      <c r="AD19" s="59">
        <f t="shared" si="16"/>
        <v>8.0838397154246705E-2</v>
      </c>
      <c r="AE19" s="36">
        <f t="shared" si="17"/>
        <v>16.16767943084934</v>
      </c>
      <c r="AF19" s="36">
        <f t="shared" si="18"/>
        <v>0.13144454821828733</v>
      </c>
      <c r="AG19" s="120">
        <v>200</v>
      </c>
      <c r="AH19" s="120">
        <v>7</v>
      </c>
      <c r="AI19" s="120">
        <v>15</v>
      </c>
      <c r="AJ19" s="120">
        <v>95</v>
      </c>
      <c r="AK19" s="127">
        <v>1521.5541664600953</v>
      </c>
      <c r="AL19" s="127">
        <v>8.0838397154246719E-2</v>
      </c>
      <c r="AM19" s="127">
        <v>16.167679430849343</v>
      </c>
      <c r="AN19" s="127">
        <v>0.13144454821828735</v>
      </c>
      <c r="AO19" s="36" t="str">
        <f t="shared" si="2"/>
        <v/>
      </c>
      <c r="AP19" s="36" t="str">
        <f t="shared" si="3"/>
        <v/>
      </c>
      <c r="AQ19" s="36" t="str">
        <f t="shared" si="4"/>
        <v/>
      </c>
      <c r="AR19" s="36" t="str">
        <f t="shared" si="5"/>
        <v/>
      </c>
      <c r="AS19" s="20">
        <f>MnConA5</f>
        <v>-2.18607</v>
      </c>
      <c r="AT19" s="20">
        <f>MnConB5</f>
        <v>0.41129100000000002</v>
      </c>
      <c r="AU19" s="20">
        <f>MnConC5</f>
        <v>1.4053549999999999</v>
      </c>
      <c r="AV19" s="20">
        <f>MnConD5</f>
        <v>1.331466</v>
      </c>
      <c r="AW19" s="20">
        <f>MnConE5</f>
        <v>0.89594600000000002</v>
      </c>
      <c r="AX19" s="20">
        <f>MnConF5</f>
        <v>0.76498900000000003</v>
      </c>
      <c r="AY19" s="20">
        <f>MnConG5</f>
        <v>0.58196899999999996</v>
      </c>
      <c r="AZ19" s="21">
        <f>MnConH5</f>
        <v>-0.33407999999999999</v>
      </c>
      <c r="BA19" s="21">
        <f>MnConI5</f>
        <v>-0.84075</v>
      </c>
      <c r="BB19" s="21">
        <f>MnConJ5</f>
        <v>6.4689940000000004</v>
      </c>
    </row>
    <row r="20" spans="1:54" s="36" customFormat="1" x14ac:dyDescent="0.25">
      <c r="A20" s="59"/>
      <c r="B20" s="59"/>
      <c r="C20" s="59"/>
      <c r="D20" s="59"/>
      <c r="E20" s="59"/>
      <c r="F20" s="59">
        <v>200</v>
      </c>
      <c r="G20" s="59">
        <v>7</v>
      </c>
      <c r="H20" s="59">
        <v>15</v>
      </c>
      <c r="I20" s="59">
        <v>110</v>
      </c>
      <c r="J20" s="94">
        <f t="shared" si="19"/>
        <v>10.320618833961877</v>
      </c>
      <c r="K20" s="94">
        <f t="shared" si="20"/>
        <v>3.8348113138425171</v>
      </c>
      <c r="L20" s="94">
        <f t="shared" si="21"/>
        <v>10.320618833961877</v>
      </c>
      <c r="M20" s="94">
        <f t="shared" si="22"/>
        <v>3.8348113138425171</v>
      </c>
      <c r="N20" s="94">
        <f t="shared" si="23"/>
        <v>4.1276594635795423E-2</v>
      </c>
      <c r="O20" s="94">
        <f t="shared" si="24"/>
        <v>8.0838397154246705E-2</v>
      </c>
      <c r="P20" s="94">
        <f t="shared" si="25"/>
        <v>4.1276594635795423E-2</v>
      </c>
      <c r="Q20" s="94">
        <f t="shared" si="26"/>
        <v>8.0838397154246705E-2</v>
      </c>
      <c r="R20" s="99"/>
      <c r="S20" s="99"/>
      <c r="T20" s="99"/>
      <c r="U20" s="99"/>
      <c r="V20" s="99"/>
      <c r="W20" s="99"/>
      <c r="X20" s="99"/>
      <c r="Y20" s="99"/>
      <c r="Z20" s="94">
        <f t="shared" si="27"/>
        <v>8.0838397154246705E-2</v>
      </c>
      <c r="AA20" s="35">
        <f t="shared" si="0"/>
        <v>1521.5541664600955</v>
      </c>
      <c r="AB20" s="36">
        <f t="shared" si="1"/>
        <v>1521.5541664600955</v>
      </c>
      <c r="AC20" s="60">
        <f t="shared" si="15"/>
        <v>1521.5541664600955</v>
      </c>
      <c r="AD20" s="59">
        <f t="shared" si="16"/>
        <v>8.0838397154246705E-2</v>
      </c>
      <c r="AE20" s="36">
        <f t="shared" si="17"/>
        <v>16.16767943084934</v>
      </c>
      <c r="AF20" s="36">
        <f t="shared" si="18"/>
        <v>0.13144454821828733</v>
      </c>
      <c r="AG20" s="120">
        <v>200</v>
      </c>
      <c r="AH20" s="120">
        <v>7</v>
      </c>
      <c r="AI20" s="120">
        <v>15</v>
      </c>
      <c r="AJ20" s="120">
        <v>110</v>
      </c>
      <c r="AK20" s="127">
        <v>1521.5541664600953</v>
      </c>
      <c r="AL20" s="127">
        <v>8.0838397154246719E-2</v>
      </c>
      <c r="AM20" s="127">
        <v>16.167679430849343</v>
      </c>
      <c r="AN20" s="127">
        <v>0.13144454821828735</v>
      </c>
      <c r="AO20" s="36" t="str">
        <f t="shared" si="2"/>
        <v/>
      </c>
      <c r="AP20" s="36" t="str">
        <f t="shared" si="3"/>
        <v/>
      </c>
      <c r="AQ20" s="36" t="str">
        <f t="shared" si="4"/>
        <v/>
      </c>
      <c r="AR20" s="36" t="str">
        <f t="shared" si="5"/>
        <v/>
      </c>
      <c r="AS20" s="20">
        <f>MnConA6</f>
        <v>-2.1831800000000001</v>
      </c>
      <c r="AT20" s="20">
        <f>MnConB6</f>
        <v>0.41708000000000001</v>
      </c>
      <c r="AU20" s="20">
        <f>MnConC6</f>
        <v>1.4086730000000001</v>
      </c>
      <c r="AV20" s="20">
        <f>MnConD6</f>
        <v>1.3308489999999999</v>
      </c>
      <c r="AW20" s="20">
        <f>MnConE6</f>
        <v>0.89605999999999997</v>
      </c>
      <c r="AX20" s="20">
        <f>MnConF6</f>
        <v>0.88229199999999997</v>
      </c>
      <c r="AY20" s="20">
        <f>MnConG6</f>
        <v>0.53675799999999996</v>
      </c>
      <c r="AZ20" s="21">
        <f>MnConH6</f>
        <v>-0.14474000000000001</v>
      </c>
      <c r="BA20" s="21">
        <f>MnConI6</f>
        <v>-0.84075</v>
      </c>
      <c r="BB20" s="21">
        <f>MnConJ6</f>
        <v>6.4689940000000004</v>
      </c>
    </row>
    <row r="21" spans="1:54" s="36" customFormat="1" x14ac:dyDescent="0.25">
      <c r="A21" s="59"/>
      <c r="B21" s="59"/>
      <c r="C21" s="59"/>
      <c r="D21" s="59"/>
      <c r="E21" s="59"/>
      <c r="F21" s="59">
        <v>200</v>
      </c>
      <c r="G21" s="59">
        <v>7</v>
      </c>
      <c r="H21" s="59">
        <v>15</v>
      </c>
      <c r="I21" s="59">
        <v>155</v>
      </c>
      <c r="J21" s="94">
        <f t="shared" si="19"/>
        <v>12.539991647540266</v>
      </c>
      <c r="K21" s="94">
        <f t="shared" si="20"/>
        <v>3.8348113138425171</v>
      </c>
      <c r="L21" s="94">
        <f t="shared" si="21"/>
        <v>12.539991647540266</v>
      </c>
      <c r="M21" s="94">
        <f t="shared" si="22"/>
        <v>3.8348113138425171</v>
      </c>
      <c r="N21" s="94">
        <f t="shared" si="23"/>
        <v>3.3971314493144847E-2</v>
      </c>
      <c r="O21" s="94">
        <f t="shared" si="24"/>
        <v>8.0838397154246705E-2</v>
      </c>
      <c r="P21" s="94">
        <f t="shared" si="25"/>
        <v>3.3971314493144847E-2</v>
      </c>
      <c r="Q21" s="94">
        <f t="shared" si="26"/>
        <v>8.0838397154246705E-2</v>
      </c>
      <c r="R21" s="99"/>
      <c r="S21" s="99"/>
      <c r="T21" s="99"/>
      <c r="U21" s="99"/>
      <c r="V21" s="99"/>
      <c r="W21" s="99"/>
      <c r="X21" s="99"/>
      <c r="Y21" s="99"/>
      <c r="Z21" s="94">
        <f t="shared" si="27"/>
        <v>8.0838397154246705E-2</v>
      </c>
      <c r="AA21" s="35">
        <f t="shared" si="0"/>
        <v>1521.5541664600955</v>
      </c>
      <c r="AB21" s="36">
        <f t="shared" si="1"/>
        <v>1521.5541664600955</v>
      </c>
      <c r="AC21" s="60">
        <f t="shared" si="15"/>
        <v>1521.5541664600955</v>
      </c>
      <c r="AD21" s="59">
        <f t="shared" si="16"/>
        <v>8.0838397154246705E-2</v>
      </c>
      <c r="AE21" s="36">
        <f t="shared" si="17"/>
        <v>16.16767943084934</v>
      </c>
      <c r="AF21" s="36">
        <f t="shared" si="18"/>
        <v>0.13144454821828733</v>
      </c>
      <c r="AG21" s="120">
        <v>200</v>
      </c>
      <c r="AH21" s="120">
        <v>7</v>
      </c>
      <c r="AI21" s="120">
        <v>15</v>
      </c>
      <c r="AJ21" s="120">
        <v>155</v>
      </c>
      <c r="AK21" s="127">
        <v>1521.5541664600953</v>
      </c>
      <c r="AL21" s="127">
        <v>8.0838397154246719E-2</v>
      </c>
      <c r="AM21" s="127">
        <v>16.167679430849343</v>
      </c>
      <c r="AN21" s="127">
        <v>0.13144454821828735</v>
      </c>
      <c r="AO21" s="36" t="str">
        <f t="shared" si="2"/>
        <v/>
      </c>
      <c r="AP21" s="36" t="str">
        <f t="shared" si="3"/>
        <v/>
      </c>
      <c r="AQ21" s="36" t="str">
        <f t="shared" si="4"/>
        <v/>
      </c>
      <c r="AR21" s="36" t="str">
        <f t="shared" si="5"/>
        <v/>
      </c>
      <c r="AS21" s="20">
        <f>MnConA7</f>
        <v>-2.1828099999999999</v>
      </c>
      <c r="AT21" s="20">
        <f>MnConB7</f>
        <v>0.41780600000000001</v>
      </c>
      <c r="AU21" s="20">
        <f>MnConC7</f>
        <v>1.4091899999999999</v>
      </c>
      <c r="AV21" s="20">
        <f>MnConD7</f>
        <v>1.330654</v>
      </c>
      <c r="AW21" s="20">
        <f>MnConE7</f>
        <v>0.89610900000000004</v>
      </c>
      <c r="AX21" s="20">
        <f>MnConF7</f>
        <v>0.63015900000000002</v>
      </c>
      <c r="AY21" s="20">
        <f>MnConG7</f>
        <v>0.60494899999999996</v>
      </c>
      <c r="AZ21" s="21">
        <f>MnConH7</f>
        <v>-0.24642</v>
      </c>
      <c r="BA21" s="21">
        <f>MnConI7</f>
        <v>-0.84075</v>
      </c>
      <c r="BB21" s="21">
        <f>MnConJ7</f>
        <v>6.4689940000000004</v>
      </c>
    </row>
    <row r="22" spans="1:54" s="36" customFormat="1" x14ac:dyDescent="0.25">
      <c r="A22" s="59"/>
      <c r="B22" s="59"/>
      <c r="C22" s="59"/>
      <c r="D22" s="59"/>
      <c r="E22" s="59"/>
      <c r="F22" s="59">
        <v>200</v>
      </c>
      <c r="G22" s="59">
        <v>7</v>
      </c>
      <c r="H22" s="59">
        <v>15</v>
      </c>
      <c r="I22" s="59">
        <v>175</v>
      </c>
      <c r="J22" s="94">
        <f t="shared" si="19"/>
        <v>13.953618869259074</v>
      </c>
      <c r="K22" s="94">
        <f t="shared" si="20"/>
        <v>3.8348113138425171</v>
      </c>
      <c r="L22" s="94">
        <f t="shared" si="21"/>
        <v>13.953618869259074</v>
      </c>
      <c r="M22" s="94">
        <f t="shared" si="22"/>
        <v>3.8348113138425171</v>
      </c>
      <c r="N22" s="94">
        <f t="shared" si="23"/>
        <v>3.0529714477045927E-2</v>
      </c>
      <c r="O22" s="94">
        <f t="shared" si="24"/>
        <v>8.0838397154246705E-2</v>
      </c>
      <c r="P22" s="94">
        <f t="shared" si="25"/>
        <v>3.0529714477045927E-2</v>
      </c>
      <c r="Q22" s="94">
        <f t="shared" si="26"/>
        <v>8.0838397154246705E-2</v>
      </c>
      <c r="R22" s="99"/>
      <c r="S22" s="99"/>
      <c r="T22" s="99"/>
      <c r="U22" s="99"/>
      <c r="V22" s="99"/>
      <c r="W22" s="99"/>
      <c r="X22" s="99"/>
      <c r="Y22" s="99"/>
      <c r="Z22" s="94">
        <f t="shared" si="27"/>
        <v>8.0838397154246705E-2</v>
      </c>
      <c r="AA22" s="35">
        <f t="shared" si="0"/>
        <v>1521.5541664600955</v>
      </c>
      <c r="AB22" s="36">
        <f t="shared" si="1"/>
        <v>1521.5541664600955</v>
      </c>
      <c r="AC22" s="60">
        <f t="shared" si="15"/>
        <v>1521.5541664600955</v>
      </c>
      <c r="AD22" s="59">
        <f t="shared" si="16"/>
        <v>8.0838397154246705E-2</v>
      </c>
      <c r="AE22" s="36">
        <f t="shared" si="17"/>
        <v>16.16767943084934</v>
      </c>
      <c r="AF22" s="36">
        <f t="shared" si="18"/>
        <v>0.13144454821828733</v>
      </c>
      <c r="AG22" s="120">
        <v>200</v>
      </c>
      <c r="AH22" s="120">
        <v>7</v>
      </c>
      <c r="AI22" s="120">
        <v>15</v>
      </c>
      <c r="AJ22" s="120">
        <v>175</v>
      </c>
      <c r="AK22" s="127">
        <v>1521.5541664600953</v>
      </c>
      <c r="AL22" s="127">
        <v>8.0838397154246719E-2</v>
      </c>
      <c r="AM22" s="127">
        <v>16.167679430849343</v>
      </c>
      <c r="AN22" s="127">
        <v>0.13144454821828735</v>
      </c>
      <c r="AO22" s="36" t="str">
        <f t="shared" si="2"/>
        <v/>
      </c>
      <c r="AP22" s="36" t="str">
        <f t="shared" si="3"/>
        <v/>
      </c>
      <c r="AQ22" s="36" t="str">
        <f t="shared" si="4"/>
        <v/>
      </c>
      <c r="AR22" s="36" t="str">
        <f t="shared" si="5"/>
        <v/>
      </c>
      <c r="AS22" s="20">
        <f>MnConA8</f>
        <v>-2.18743</v>
      </c>
      <c r="AT22" s="20">
        <f>MnConB8</f>
        <v>0.40857199999999999</v>
      </c>
      <c r="AU22" s="20">
        <f>MnConC8</f>
        <v>1.403861</v>
      </c>
      <c r="AV22" s="20">
        <f>MnConD8</f>
        <v>1.3316699999999999</v>
      </c>
      <c r="AW22" s="20">
        <f>MnConE8</f>
        <v>0.89591799999999999</v>
      </c>
      <c r="AX22" s="20">
        <f>MnConF8</f>
        <v>0.69047000000000003</v>
      </c>
      <c r="AY22" s="20">
        <f>MnConG8</f>
        <v>0.59615799999999997</v>
      </c>
      <c r="AZ22" s="21">
        <f>MnConH8</f>
        <v>-0.51851999999999998</v>
      </c>
      <c r="BA22" s="21">
        <f>MnConI8</f>
        <v>-0.84075</v>
      </c>
      <c r="BB22" s="21">
        <f>MnConJ8</f>
        <v>6.4689940000000004</v>
      </c>
    </row>
    <row r="23" spans="1:54" s="36" customFormat="1" x14ac:dyDescent="0.25">
      <c r="A23" s="59"/>
      <c r="B23" s="59"/>
      <c r="C23" s="59"/>
      <c r="D23" s="59"/>
      <c r="E23" s="59"/>
      <c r="F23" s="59">
        <v>200</v>
      </c>
      <c r="G23" s="59">
        <v>7</v>
      </c>
      <c r="H23" s="59">
        <v>15</v>
      </c>
      <c r="I23" s="59">
        <v>195</v>
      </c>
      <c r="J23" s="94">
        <f t="shared" si="19"/>
        <v>15.742151577370333</v>
      </c>
      <c r="K23" s="94">
        <f t="shared" si="20"/>
        <v>3.8348113138425171</v>
      </c>
      <c r="L23" s="94">
        <f t="shared" si="21"/>
        <v>15.742151577370333</v>
      </c>
      <c r="M23" s="94">
        <f t="shared" si="22"/>
        <v>3.8348113138425171</v>
      </c>
      <c r="N23" s="94">
        <f t="shared" si="23"/>
        <v>2.7061103935270434E-2</v>
      </c>
      <c r="O23" s="94">
        <f t="shared" si="24"/>
        <v>8.0838397154246705E-2</v>
      </c>
      <c r="P23" s="94">
        <f t="shared" si="25"/>
        <v>2.7061103935270434E-2</v>
      </c>
      <c r="Q23" s="94">
        <f t="shared" si="26"/>
        <v>8.0838397154246705E-2</v>
      </c>
      <c r="R23" s="99"/>
      <c r="S23" s="99"/>
      <c r="T23" s="99"/>
      <c r="U23" s="99"/>
      <c r="V23" s="99"/>
      <c r="W23" s="99"/>
      <c r="X23" s="99"/>
      <c r="Y23" s="99"/>
      <c r="Z23" s="94">
        <f t="shared" si="27"/>
        <v>8.0838397154246705E-2</v>
      </c>
      <c r="AA23" s="35">
        <f t="shared" si="0"/>
        <v>1521.5541664600955</v>
      </c>
      <c r="AB23" s="36">
        <f t="shared" si="1"/>
        <v>1521.5541664600955</v>
      </c>
      <c r="AC23" s="60">
        <f t="shared" si="15"/>
        <v>1521.5541664600955</v>
      </c>
      <c r="AD23" s="59">
        <f t="shared" si="16"/>
        <v>8.0838397154246705E-2</v>
      </c>
      <c r="AE23" s="36">
        <f t="shared" si="17"/>
        <v>16.16767943084934</v>
      </c>
      <c r="AF23" s="36">
        <f t="shared" si="18"/>
        <v>0.13144454821828733</v>
      </c>
      <c r="AG23" s="120">
        <v>200</v>
      </c>
      <c r="AH23" s="120">
        <v>7</v>
      </c>
      <c r="AI23" s="120">
        <v>15</v>
      </c>
      <c r="AJ23" s="120">
        <v>195</v>
      </c>
      <c r="AK23" s="127">
        <v>1521.5541664600953</v>
      </c>
      <c r="AL23" s="127">
        <v>8.0838397154246719E-2</v>
      </c>
      <c r="AM23" s="127">
        <v>16.167679430849343</v>
      </c>
      <c r="AN23" s="127">
        <v>0.13144454821828735</v>
      </c>
      <c r="AO23" s="36" t="str">
        <f t="shared" si="2"/>
        <v/>
      </c>
      <c r="AP23" s="36" t="str">
        <f t="shared" si="3"/>
        <v/>
      </c>
      <c r="AQ23" s="36" t="str">
        <f t="shared" si="4"/>
        <v/>
      </c>
      <c r="AR23" s="36" t="str">
        <f t="shared" si="5"/>
        <v/>
      </c>
      <c r="AS23" s="20">
        <f>MnConA9</f>
        <v>-2.1880199999999999</v>
      </c>
      <c r="AT23" s="20">
        <f>MnConB9</f>
        <v>0.40740399999999999</v>
      </c>
      <c r="AU23" s="20">
        <f>MnConC9</f>
        <v>1.403173</v>
      </c>
      <c r="AV23" s="20">
        <f>MnConD9</f>
        <v>1.3318099999999999</v>
      </c>
      <c r="AW23" s="20">
        <f>MnConE9</f>
        <v>0.89588999999999996</v>
      </c>
      <c r="AX23" s="20">
        <f>MnConF9</f>
        <v>0.58439799999999997</v>
      </c>
      <c r="AY23" s="20">
        <f>MnConG9</f>
        <v>0.63712400000000002</v>
      </c>
      <c r="AZ23" s="21">
        <f>MnConH9</f>
        <v>-0.53742999999999996</v>
      </c>
      <c r="BA23" s="21">
        <f>MnConI9</f>
        <v>-0.84075</v>
      </c>
      <c r="BB23" s="21">
        <f>MnConJ9</f>
        <v>6.4689940000000004</v>
      </c>
    </row>
    <row r="24" spans="1:54" s="36" customFormat="1" x14ac:dyDescent="0.25">
      <c r="A24" s="59"/>
      <c r="B24" s="59"/>
      <c r="C24" s="59"/>
      <c r="D24" s="59"/>
      <c r="E24" s="59"/>
      <c r="F24" s="59">
        <v>200</v>
      </c>
      <c r="G24" s="59">
        <v>7</v>
      </c>
      <c r="H24" s="59">
        <v>15</v>
      </c>
      <c r="I24" s="59">
        <v>205</v>
      </c>
      <c r="J24" s="94"/>
      <c r="K24" s="94"/>
      <c r="L24" s="94"/>
      <c r="M24" s="94"/>
      <c r="N24" s="94"/>
      <c r="O24" s="94"/>
      <c r="P24" s="94"/>
      <c r="Q24" s="94"/>
      <c r="R24" s="99">
        <f xml:space="preserve"> ((($AS24 * $H24) + $AT24) / (($AU24 * ($G24 ^ 2)) - ($AV24 * $G24) + $AW24)) + ($AX24 * (200 ^ $AY24)) + $AZ24</f>
        <v>16.015616872867881</v>
      </c>
      <c r="S24" s="99">
        <f>10 ^ ((BA24 * G24) + BB24)</f>
        <v>3.8348113138425171</v>
      </c>
      <c r="T24" s="99">
        <f>IF(R24&lt;MnFishRef, MnFishRef, R24)</f>
        <v>16.015616872867881</v>
      </c>
      <c r="U24" s="99">
        <f>IF(S24&lt;MnAlgalRef, MnAlgalRef, S24)</f>
        <v>3.8348113138425171</v>
      </c>
      <c r="V24" s="99">
        <f>MnFishRef/T24</f>
        <v>2.6599037887931016E-2</v>
      </c>
      <c r="W24" s="99">
        <f>MnAlgalRef/U24</f>
        <v>8.0838397154246705E-2</v>
      </c>
      <c r="X24" s="99">
        <f>IF(V24&gt;1,1,V24)</f>
        <v>2.6599037887931016E-2</v>
      </c>
      <c r="Y24" s="99">
        <f>IF(W24&gt;1,1,W24)</f>
        <v>8.0838397154246705E-2</v>
      </c>
      <c r="Z24" s="97">
        <f>IF(X24&gt;Y24,X24,Y24)</f>
        <v>8.0838397154246705E-2</v>
      </c>
      <c r="AA24" s="35">
        <f t="shared" si="0"/>
        <v>1521.5541664600955</v>
      </c>
      <c r="AB24" s="36">
        <f t="shared" si="1"/>
        <v>1521.5541664600955</v>
      </c>
      <c r="AC24" s="60">
        <f t="shared" si="15"/>
        <v>1521.5541664600955</v>
      </c>
      <c r="AD24" s="59">
        <f t="shared" si="16"/>
        <v>8.0838397154246705E-2</v>
      </c>
      <c r="AE24" s="36">
        <f t="shared" si="17"/>
        <v>16.16767943084934</v>
      </c>
      <c r="AF24" s="36">
        <f t="shared" si="18"/>
        <v>0.13144454821828733</v>
      </c>
      <c r="AG24" s="120">
        <v>200</v>
      </c>
      <c r="AH24" s="120">
        <v>7</v>
      </c>
      <c r="AI24" s="120">
        <v>15</v>
      </c>
      <c r="AJ24" s="74">
        <v>205</v>
      </c>
      <c r="AK24" s="127">
        <v>1521.5541664600953</v>
      </c>
      <c r="AL24" s="127">
        <v>8.0838397154246719E-2</v>
      </c>
      <c r="AM24" s="127">
        <v>16.167679430849343</v>
      </c>
      <c r="AN24" s="127">
        <v>0.13144454821828735</v>
      </c>
      <c r="AO24" s="36" t="str">
        <f t="shared" si="2"/>
        <v/>
      </c>
      <c r="AP24" s="36" t="str">
        <f t="shared" si="3"/>
        <v/>
      </c>
      <c r="AQ24" s="36" t="str">
        <f t="shared" si="4"/>
        <v/>
      </c>
      <c r="AR24" s="36" t="str">
        <f t="shared" si="5"/>
        <v/>
      </c>
      <c r="AS24" s="20">
        <f>MnConA9</f>
        <v>-2.1880199999999999</v>
      </c>
      <c r="AT24" s="20">
        <f>MnConB9</f>
        <v>0.40740399999999999</v>
      </c>
      <c r="AU24" s="20">
        <f>MnConC9</f>
        <v>1.403173</v>
      </c>
      <c r="AV24" s="20">
        <f>MnConD9</f>
        <v>1.3318099999999999</v>
      </c>
      <c r="AW24" s="20">
        <f>MnConE9</f>
        <v>0.89588999999999996</v>
      </c>
      <c r="AX24" s="20">
        <f>MnConF9</f>
        <v>0.58439799999999997</v>
      </c>
      <c r="AY24" s="20">
        <f>MnConG9</f>
        <v>0.63712400000000002</v>
      </c>
      <c r="AZ24" s="21">
        <f>MnConH9</f>
        <v>-0.53742999999999996</v>
      </c>
      <c r="BA24" s="21">
        <f>MnConI9</f>
        <v>-0.84075</v>
      </c>
      <c r="BB24" s="21">
        <f>MnConJ9</f>
        <v>6.4689940000000004</v>
      </c>
    </row>
  </sheetData>
  <sheetProtection algorithmName="SHA-512" hashValue="OHefya+KSgryvp7O/MedM7BBkSBEyvYV19at5iA9IGRPxNC49G9H02ufNolCB0QpSk5062l5S9juk5a06S6Nag==" saltValue="ndb3f5XbsAzXrykjSMepSA==" spinCount="100000" sheet="1" objects="1" scenarios="1"/>
  <phoneticPr fontId="3" type="noConversion"/>
  <printOptions gridLines="1"/>
  <pageMargins left="0.21" right="0.18" top="0.59" bottom="0.56000000000000005" header="0.5" footer="0.5"/>
  <pageSetup paperSize="9" orientation="landscape" horizontalDpi="4294967293" verticalDpi="300"/>
  <headerFooter alignWithMargins="0"/>
  <legacy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3"/>
  <dimension ref="A1:H9"/>
  <sheetViews>
    <sheetView workbookViewId="0">
      <selection activeCell="B13" sqref="B13"/>
    </sheetView>
  </sheetViews>
  <sheetFormatPr defaultRowHeight="13.2" x14ac:dyDescent="0.25"/>
  <cols>
    <col min="1" max="1" width="15.5546875" customWidth="1"/>
    <col min="2" max="2" width="52" style="15" customWidth="1"/>
  </cols>
  <sheetData>
    <row r="1" spans="1:8" x14ac:dyDescent="0.25">
      <c r="A1" s="8" t="s">
        <v>13</v>
      </c>
      <c r="B1" s="13"/>
      <c r="C1" s="10"/>
      <c r="D1" s="10"/>
      <c r="E1" s="10"/>
      <c r="F1" s="10"/>
      <c r="G1" s="10"/>
      <c r="H1" s="10"/>
    </row>
    <row r="2" spans="1:8" x14ac:dyDescent="0.25">
      <c r="A2" s="9" t="s">
        <v>14</v>
      </c>
      <c r="B2" s="13" t="s">
        <v>537</v>
      </c>
      <c r="C2" s="10"/>
      <c r="D2" s="10"/>
      <c r="E2" s="10"/>
      <c r="F2" s="10"/>
      <c r="G2" s="10"/>
      <c r="H2" s="10"/>
    </row>
    <row r="3" spans="1:8" x14ac:dyDescent="0.25">
      <c r="A3" s="9" t="s">
        <v>15</v>
      </c>
      <c r="B3" s="13">
        <v>30</v>
      </c>
      <c r="C3" s="10"/>
      <c r="D3" s="10"/>
      <c r="E3" s="10"/>
      <c r="F3" s="10"/>
      <c r="G3" s="10"/>
      <c r="H3" s="10"/>
    </row>
    <row r="4" spans="1:8" x14ac:dyDescent="0.25">
      <c r="A4" s="9" t="s">
        <v>16</v>
      </c>
      <c r="B4" s="14" t="s">
        <v>22</v>
      </c>
      <c r="C4" s="10"/>
      <c r="D4" s="10"/>
      <c r="E4" s="10"/>
      <c r="F4" s="10"/>
      <c r="G4" s="10"/>
      <c r="H4" s="10"/>
    </row>
    <row r="5" spans="1:8" x14ac:dyDescent="0.25">
      <c r="A5" s="9" t="s">
        <v>17</v>
      </c>
      <c r="B5" s="125" t="s">
        <v>536</v>
      </c>
      <c r="C5" s="10"/>
      <c r="D5" s="10"/>
      <c r="E5" s="10"/>
      <c r="F5" s="10"/>
      <c r="G5" s="10"/>
      <c r="H5" s="10"/>
    </row>
    <row r="6" spans="1:8" x14ac:dyDescent="0.25">
      <c r="A6" s="9" t="s">
        <v>18</v>
      </c>
      <c r="B6" s="13" t="s">
        <v>19</v>
      </c>
      <c r="C6" s="10"/>
      <c r="D6" s="10"/>
      <c r="E6" s="10"/>
      <c r="F6" s="10"/>
      <c r="G6" s="10"/>
      <c r="H6" s="10"/>
    </row>
    <row r="7" spans="1:8" x14ac:dyDescent="0.25">
      <c r="A7" s="9" t="s">
        <v>20</v>
      </c>
      <c r="B7" s="13" t="str">
        <f>CONCATENATE(VersionNumber, " (", ReleaseNumber, ") ", ReleaseDate)</f>
        <v>30 (0) 20 November 2013</v>
      </c>
      <c r="C7" s="10"/>
      <c r="D7" s="10"/>
      <c r="E7" s="10"/>
      <c r="F7" s="10"/>
      <c r="G7" s="10"/>
      <c r="H7" s="10"/>
    </row>
    <row r="8" spans="1:8" x14ac:dyDescent="0.25">
      <c r="A8" s="9" t="s">
        <v>21</v>
      </c>
      <c r="B8" s="15" t="str">
        <f>B2&amp;" "&amp;"["&amp;VersionTitle&amp;"]"</f>
        <v>M-BAT [30 (0) 20 November 2013]</v>
      </c>
    </row>
    <row r="9" spans="1:8" x14ac:dyDescent="0.25">
      <c r="A9" s="9" t="s">
        <v>105</v>
      </c>
      <c r="B9" s="15" t="str">
        <f>CONCATENATE("Version ",VersionNumber,".",ReleaseNumber,", created ",ReleaseDate)</f>
        <v>Version 30.0, created 20 November 2013</v>
      </c>
    </row>
  </sheetData>
  <sheetProtection algorithmName="SHA-512" hashValue="o9305w+0XsrcLBsO5i3BXYoq77ZTp5EcrZ5te1/KOCMuRkNlT9TyT9HP2XNpoZ4rZtotpFHUN12PBpALbz5kpg==" saltValue="NhMw0aD895lpssb23IqOjg==" spinCount="100000" sheet="1" objects="1" scenarios="1" selectLockedCells="1" selectUnlockedCells="1"/>
  <phoneticPr fontId="3" type="noConversion"/>
  <pageMargins left="0.75" right="0.75" top="1" bottom="1" header="0.5" footer="0.5"/>
  <pageSetup paperSize="9" orientation="portrait" horizontalDpi="4294967295" verticalDpi="300"/>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4"/>
  <dimension ref="A1:D101"/>
  <sheetViews>
    <sheetView topLeftCell="A82" workbookViewId="0">
      <selection activeCell="C104" sqref="C104"/>
    </sheetView>
  </sheetViews>
  <sheetFormatPr defaultColWidth="9.21875" defaultRowHeight="13.2" x14ac:dyDescent="0.25"/>
  <cols>
    <col min="1" max="2" width="21" style="104" customWidth="1"/>
    <col min="3" max="3" width="71.5546875" style="104" customWidth="1"/>
    <col min="4" max="4" width="54.44140625" style="104" customWidth="1"/>
    <col min="5" max="16384" width="9.21875" style="104"/>
  </cols>
  <sheetData>
    <row r="1" spans="1:3" s="11" customFormat="1" x14ac:dyDescent="0.25">
      <c r="A1" s="11" t="s">
        <v>23</v>
      </c>
      <c r="B1" s="11" t="s">
        <v>57</v>
      </c>
      <c r="C1" s="11" t="s">
        <v>24</v>
      </c>
    </row>
    <row r="2" spans="1:3" x14ac:dyDescent="0.25">
      <c r="A2" s="104" t="s">
        <v>25</v>
      </c>
      <c r="C2" s="104" t="s">
        <v>27</v>
      </c>
    </row>
    <row r="3" spans="1:3" x14ac:dyDescent="0.25">
      <c r="A3" s="104" t="s">
        <v>26</v>
      </c>
      <c r="B3" s="104" t="s">
        <v>25</v>
      </c>
      <c r="C3" s="104" t="s">
        <v>28</v>
      </c>
    </row>
    <row r="4" spans="1:3" x14ac:dyDescent="0.25">
      <c r="C4" s="104" t="s">
        <v>58</v>
      </c>
    </row>
    <row r="5" spans="1:3" ht="26.4" x14ac:dyDescent="0.25">
      <c r="C5" s="104" t="s">
        <v>31</v>
      </c>
    </row>
    <row r="6" spans="1:3" ht="26.4" x14ac:dyDescent="0.25">
      <c r="C6" s="104" t="s">
        <v>30</v>
      </c>
    </row>
    <row r="7" spans="1:3" x14ac:dyDescent="0.25">
      <c r="C7" s="104" t="s">
        <v>35</v>
      </c>
    </row>
    <row r="8" spans="1:3" x14ac:dyDescent="0.25">
      <c r="C8" s="104" t="s">
        <v>36</v>
      </c>
    </row>
    <row r="9" spans="1:3" ht="26.4" x14ac:dyDescent="0.25">
      <c r="C9" s="104" t="s">
        <v>29</v>
      </c>
    </row>
    <row r="10" spans="1:3" x14ac:dyDescent="0.25">
      <c r="C10" s="104" t="s">
        <v>32</v>
      </c>
    </row>
    <row r="11" spans="1:3" ht="26.4" x14ac:dyDescent="0.25">
      <c r="C11" s="104" t="s">
        <v>33</v>
      </c>
    </row>
    <row r="12" spans="1:3" x14ac:dyDescent="0.25">
      <c r="A12" s="104" t="s">
        <v>34</v>
      </c>
      <c r="B12" s="104" t="s">
        <v>26</v>
      </c>
      <c r="C12" s="104" t="s">
        <v>54</v>
      </c>
    </row>
    <row r="13" spans="1:3" x14ac:dyDescent="0.25">
      <c r="A13" s="104" t="s">
        <v>55</v>
      </c>
      <c r="B13" s="104" t="s">
        <v>34</v>
      </c>
      <c r="C13" s="104" t="s">
        <v>56</v>
      </c>
    </row>
    <row r="14" spans="1:3" x14ac:dyDescent="0.25">
      <c r="A14" s="104" t="s">
        <v>65</v>
      </c>
      <c r="B14" s="104" t="s">
        <v>55</v>
      </c>
      <c r="C14" s="104" t="s">
        <v>66</v>
      </c>
    </row>
    <row r="15" spans="1:3" ht="26.4" x14ac:dyDescent="0.25">
      <c r="A15" s="104" t="s">
        <v>67</v>
      </c>
      <c r="B15" s="104" t="s">
        <v>65</v>
      </c>
      <c r="C15" s="104" t="s">
        <v>68</v>
      </c>
    </row>
    <row r="16" spans="1:3" ht="26.4" x14ac:dyDescent="0.25">
      <c r="C16" s="104" t="s">
        <v>69</v>
      </c>
    </row>
    <row r="17" spans="1:3" x14ac:dyDescent="0.25">
      <c r="C17" s="104" t="s">
        <v>70</v>
      </c>
    </row>
    <row r="18" spans="1:3" ht="26.4" x14ac:dyDescent="0.25">
      <c r="C18" s="104" t="s">
        <v>71</v>
      </c>
    </row>
    <row r="19" spans="1:3" x14ac:dyDescent="0.25">
      <c r="C19" s="104" t="s">
        <v>73</v>
      </c>
    </row>
    <row r="20" spans="1:3" ht="39.6" x14ac:dyDescent="0.25">
      <c r="A20" s="104" t="s">
        <v>74</v>
      </c>
      <c r="B20" s="104" t="s">
        <v>67</v>
      </c>
      <c r="C20" s="104" t="s">
        <v>75</v>
      </c>
    </row>
    <row r="21" spans="1:3" x14ac:dyDescent="0.25">
      <c r="A21" s="104" t="s">
        <v>76</v>
      </c>
      <c r="B21" s="104" t="s">
        <v>74</v>
      </c>
      <c r="C21" s="104" t="s">
        <v>77</v>
      </c>
    </row>
    <row r="22" spans="1:3" ht="26.4" x14ac:dyDescent="0.25">
      <c r="A22" s="104" t="s">
        <v>96</v>
      </c>
      <c r="B22" s="104" t="s">
        <v>76</v>
      </c>
      <c r="C22" s="104" t="s">
        <v>104</v>
      </c>
    </row>
    <row r="23" spans="1:3" x14ac:dyDescent="0.25">
      <c r="A23" s="104" t="s">
        <v>97</v>
      </c>
      <c r="B23" s="104" t="s">
        <v>96</v>
      </c>
      <c r="C23" s="104" t="s">
        <v>98</v>
      </c>
    </row>
    <row r="24" spans="1:3" x14ac:dyDescent="0.25">
      <c r="C24" s="104" t="s">
        <v>99</v>
      </c>
    </row>
    <row r="25" spans="1:3" x14ac:dyDescent="0.25">
      <c r="C25" s="104" t="s">
        <v>100</v>
      </c>
    </row>
    <row r="26" spans="1:3" x14ac:dyDescent="0.25">
      <c r="C26" s="104" t="s">
        <v>101</v>
      </c>
    </row>
    <row r="27" spans="1:3" x14ac:dyDescent="0.25">
      <c r="A27" s="104" t="s">
        <v>102</v>
      </c>
      <c r="B27" s="104" t="s">
        <v>97</v>
      </c>
      <c r="C27" s="104" t="s">
        <v>103</v>
      </c>
    </row>
    <row r="28" spans="1:3" x14ac:dyDescent="0.25">
      <c r="A28" s="104" t="s">
        <v>106</v>
      </c>
      <c r="B28" s="104" t="s">
        <v>102</v>
      </c>
      <c r="C28" s="104" t="s">
        <v>107</v>
      </c>
    </row>
    <row r="29" spans="1:3" x14ac:dyDescent="0.25">
      <c r="C29" s="104" t="s">
        <v>108</v>
      </c>
    </row>
    <row r="30" spans="1:3" x14ac:dyDescent="0.25">
      <c r="C30" s="104" t="s">
        <v>109</v>
      </c>
    </row>
    <row r="31" spans="1:3" x14ac:dyDescent="0.25">
      <c r="C31" s="104" t="s">
        <v>111</v>
      </c>
    </row>
    <row r="32" spans="1:3" x14ac:dyDescent="0.25">
      <c r="C32" s="104" t="s">
        <v>110</v>
      </c>
    </row>
    <row r="33" spans="1:3" x14ac:dyDescent="0.25">
      <c r="C33" s="104" t="s">
        <v>112</v>
      </c>
    </row>
    <row r="34" spans="1:3" x14ac:dyDescent="0.25">
      <c r="C34" s="104" t="s">
        <v>113</v>
      </c>
    </row>
    <row r="35" spans="1:3" x14ac:dyDescent="0.25">
      <c r="C35" s="104" t="s">
        <v>114</v>
      </c>
    </row>
    <row r="36" spans="1:3" x14ac:dyDescent="0.25">
      <c r="C36" s="104" t="s">
        <v>115</v>
      </c>
    </row>
    <row r="37" spans="1:3" x14ac:dyDescent="0.25">
      <c r="C37" s="104" t="s">
        <v>116</v>
      </c>
    </row>
    <row r="38" spans="1:3" x14ac:dyDescent="0.25">
      <c r="C38" s="104" t="s">
        <v>117</v>
      </c>
    </row>
    <row r="39" spans="1:3" x14ac:dyDescent="0.25">
      <c r="C39" s="104" t="s">
        <v>118</v>
      </c>
    </row>
    <row r="40" spans="1:3" x14ac:dyDescent="0.25">
      <c r="C40" s="104" t="s">
        <v>119</v>
      </c>
    </row>
    <row r="41" spans="1:3" ht="26.4" x14ac:dyDescent="0.25">
      <c r="C41" s="104" t="s">
        <v>120</v>
      </c>
    </row>
    <row r="42" spans="1:3" x14ac:dyDescent="0.25">
      <c r="C42" s="104" t="s">
        <v>121</v>
      </c>
    </row>
    <row r="43" spans="1:3" ht="26.4" x14ac:dyDescent="0.25">
      <c r="C43" s="104" t="s">
        <v>122</v>
      </c>
    </row>
    <row r="44" spans="1:3" x14ac:dyDescent="0.25">
      <c r="A44" s="104" t="s">
        <v>125</v>
      </c>
      <c r="B44" s="104" t="s">
        <v>106</v>
      </c>
      <c r="C44" s="104" t="s">
        <v>126</v>
      </c>
    </row>
    <row r="45" spans="1:3" x14ac:dyDescent="0.25">
      <c r="A45" s="104" t="s">
        <v>158</v>
      </c>
      <c r="B45" s="104" t="s">
        <v>125</v>
      </c>
      <c r="C45" s="104" t="s">
        <v>159</v>
      </c>
    </row>
    <row r="46" spans="1:3" ht="26.4" x14ac:dyDescent="0.25">
      <c r="A46" s="104" t="s">
        <v>160</v>
      </c>
      <c r="B46" s="104" t="s">
        <v>158</v>
      </c>
      <c r="C46" s="104" t="s">
        <v>161</v>
      </c>
    </row>
    <row r="47" spans="1:3" ht="26.4" x14ac:dyDescent="0.25">
      <c r="A47" s="104" t="s">
        <v>193</v>
      </c>
      <c r="B47" s="104" t="s">
        <v>160</v>
      </c>
      <c r="C47" s="104" t="s">
        <v>194</v>
      </c>
    </row>
    <row r="48" spans="1:3" ht="26.4" x14ac:dyDescent="0.25">
      <c r="C48" s="104" t="s">
        <v>195</v>
      </c>
    </row>
    <row r="49" spans="1:3" x14ac:dyDescent="0.25">
      <c r="A49" s="104" t="s">
        <v>196</v>
      </c>
      <c r="B49" s="104" t="s">
        <v>193</v>
      </c>
      <c r="C49" s="104" t="s">
        <v>197</v>
      </c>
    </row>
    <row r="50" spans="1:3" x14ac:dyDescent="0.25">
      <c r="A50" s="104" t="s">
        <v>198</v>
      </c>
      <c r="B50" s="104" t="s">
        <v>196</v>
      </c>
      <c r="C50" s="104" t="s">
        <v>199</v>
      </c>
    </row>
    <row r="51" spans="1:3" x14ac:dyDescent="0.25">
      <c r="C51" s="104" t="s">
        <v>200</v>
      </c>
    </row>
    <row r="52" spans="1:3" ht="26.4" x14ac:dyDescent="0.25">
      <c r="A52" s="104" t="s">
        <v>201</v>
      </c>
      <c r="B52" s="104" t="s">
        <v>198</v>
      </c>
      <c r="C52" s="104" t="s">
        <v>202</v>
      </c>
    </row>
    <row r="53" spans="1:3" x14ac:dyDescent="0.25">
      <c r="A53" s="104" t="s">
        <v>203</v>
      </c>
      <c r="B53" s="104" t="s">
        <v>201</v>
      </c>
      <c r="C53" s="104" t="s">
        <v>204</v>
      </c>
    </row>
    <row r="54" spans="1:3" ht="26.4" x14ac:dyDescent="0.25">
      <c r="C54" s="104" t="s">
        <v>205</v>
      </c>
    </row>
    <row r="55" spans="1:3" x14ac:dyDescent="0.25">
      <c r="C55" s="104" t="s">
        <v>206</v>
      </c>
    </row>
    <row r="56" spans="1:3" x14ac:dyDescent="0.25">
      <c r="C56" s="104" t="s">
        <v>207</v>
      </c>
    </row>
    <row r="57" spans="1:3" ht="26.4" x14ac:dyDescent="0.25">
      <c r="A57" s="104" t="s">
        <v>208</v>
      </c>
      <c r="B57" s="104" t="s">
        <v>203</v>
      </c>
      <c r="C57" s="104" t="s">
        <v>209</v>
      </c>
    </row>
    <row r="58" spans="1:3" x14ac:dyDescent="0.25">
      <c r="C58" s="104" t="s">
        <v>213</v>
      </c>
    </row>
    <row r="59" spans="1:3" x14ac:dyDescent="0.25">
      <c r="A59" s="104" t="s">
        <v>210</v>
      </c>
      <c r="B59" s="104" t="s">
        <v>208</v>
      </c>
      <c r="C59" s="104" t="s">
        <v>211</v>
      </c>
    </row>
    <row r="60" spans="1:3" x14ac:dyDescent="0.25">
      <c r="C60" s="104" t="s">
        <v>212</v>
      </c>
    </row>
    <row r="61" spans="1:3" ht="26.4" x14ac:dyDescent="0.25">
      <c r="A61" s="104" t="s">
        <v>214</v>
      </c>
      <c r="B61" s="104" t="s">
        <v>210</v>
      </c>
      <c r="C61" s="104" t="s">
        <v>215</v>
      </c>
    </row>
    <row r="62" spans="1:3" x14ac:dyDescent="0.25">
      <c r="C62" s="104" t="s">
        <v>216</v>
      </c>
    </row>
    <row r="63" spans="1:3" ht="26.4" x14ac:dyDescent="0.25">
      <c r="C63" s="104" t="s">
        <v>231</v>
      </c>
    </row>
    <row r="64" spans="1:3" ht="26.4" x14ac:dyDescent="0.25">
      <c r="C64" s="104" t="s">
        <v>232</v>
      </c>
    </row>
    <row r="65" spans="1:3" ht="26.4" x14ac:dyDescent="0.25">
      <c r="A65" s="104" t="s">
        <v>233</v>
      </c>
      <c r="B65" s="104" t="s">
        <v>214</v>
      </c>
      <c r="C65" s="104" t="s">
        <v>234</v>
      </c>
    </row>
    <row r="66" spans="1:3" ht="26.4" x14ac:dyDescent="0.25">
      <c r="C66" s="104" t="s">
        <v>235</v>
      </c>
    </row>
    <row r="67" spans="1:3" ht="26.4" x14ac:dyDescent="0.25">
      <c r="A67" s="104" t="s">
        <v>236</v>
      </c>
      <c r="B67" s="104" t="s">
        <v>233</v>
      </c>
      <c r="C67" s="132" t="s">
        <v>242</v>
      </c>
    </row>
    <row r="68" spans="1:3" ht="26.4" x14ac:dyDescent="0.25">
      <c r="C68" s="132" t="s">
        <v>237</v>
      </c>
    </row>
    <row r="69" spans="1:3" ht="26.4" x14ac:dyDescent="0.25">
      <c r="C69" s="104" t="s">
        <v>238</v>
      </c>
    </row>
    <row r="70" spans="1:3" ht="39.6" x14ac:dyDescent="0.25">
      <c r="C70" s="104" t="s">
        <v>239</v>
      </c>
    </row>
    <row r="71" spans="1:3" ht="26.4" x14ac:dyDescent="0.25">
      <c r="C71" s="104" t="s">
        <v>240</v>
      </c>
    </row>
    <row r="72" spans="1:3" ht="26.4" x14ac:dyDescent="0.25">
      <c r="C72" s="104" t="s">
        <v>241</v>
      </c>
    </row>
    <row r="73" spans="1:3" ht="39.6" x14ac:dyDescent="0.25">
      <c r="A73" s="104" t="s">
        <v>267</v>
      </c>
      <c r="B73" s="104" t="s">
        <v>236</v>
      </c>
      <c r="C73" s="104" t="s">
        <v>268</v>
      </c>
    </row>
    <row r="74" spans="1:3" ht="52.8" x14ac:dyDescent="0.25">
      <c r="C74" s="104" t="s">
        <v>269</v>
      </c>
    </row>
    <row r="75" spans="1:3" ht="26.4" x14ac:dyDescent="0.25">
      <c r="C75" s="104" t="s">
        <v>270</v>
      </c>
    </row>
    <row r="76" spans="1:3" x14ac:dyDescent="0.25">
      <c r="C76" s="104" t="s">
        <v>271</v>
      </c>
    </row>
    <row r="77" spans="1:3" x14ac:dyDescent="0.25">
      <c r="C77" s="104" t="s">
        <v>272</v>
      </c>
    </row>
    <row r="78" spans="1:3" ht="26.4" x14ac:dyDescent="0.25">
      <c r="A78" s="104" t="s">
        <v>273</v>
      </c>
      <c r="B78" s="104" t="s">
        <v>267</v>
      </c>
      <c r="C78" s="104" t="s">
        <v>274</v>
      </c>
    </row>
    <row r="79" spans="1:3" x14ac:dyDescent="0.25">
      <c r="C79" s="104" t="s">
        <v>275</v>
      </c>
    </row>
    <row r="80" spans="1:3" x14ac:dyDescent="0.25">
      <c r="A80" s="104" t="s">
        <v>361</v>
      </c>
      <c r="B80" s="104" t="s">
        <v>273</v>
      </c>
      <c r="C80" s="104" t="s">
        <v>362</v>
      </c>
    </row>
    <row r="81" spans="1:4" x14ac:dyDescent="0.25">
      <c r="C81" s="104" t="s">
        <v>363</v>
      </c>
    </row>
    <row r="82" spans="1:4" x14ac:dyDescent="0.25">
      <c r="C82" s="104" t="s">
        <v>364</v>
      </c>
    </row>
    <row r="83" spans="1:4" x14ac:dyDescent="0.25">
      <c r="C83" s="104" t="s">
        <v>365</v>
      </c>
    </row>
    <row r="84" spans="1:4" x14ac:dyDescent="0.25">
      <c r="A84" s="104" t="s">
        <v>373</v>
      </c>
      <c r="B84" s="104" t="s">
        <v>361</v>
      </c>
      <c r="C84" s="104" t="s">
        <v>374</v>
      </c>
    </row>
    <row r="85" spans="1:4" x14ac:dyDescent="0.25">
      <c r="C85" s="186" t="s">
        <v>375</v>
      </c>
    </row>
    <row r="86" spans="1:4" x14ac:dyDescent="0.25">
      <c r="C86" s="186" t="s">
        <v>377</v>
      </c>
    </row>
    <row r="87" spans="1:4" x14ac:dyDescent="0.25">
      <c r="C87" s="186" t="s">
        <v>376</v>
      </c>
    </row>
    <row r="88" spans="1:4" x14ac:dyDescent="0.25">
      <c r="C88" s="186" t="s">
        <v>378</v>
      </c>
    </row>
    <row r="89" spans="1:4" x14ac:dyDescent="0.25">
      <c r="C89" s="104" t="s">
        <v>379</v>
      </c>
    </row>
    <row r="90" spans="1:4" x14ac:dyDescent="0.25">
      <c r="C90" s="104" t="s">
        <v>380</v>
      </c>
    </row>
    <row r="91" spans="1:4" ht="13.8" x14ac:dyDescent="0.25">
      <c r="A91" s="104" t="s">
        <v>451</v>
      </c>
      <c r="B91" s="104" t="s">
        <v>373</v>
      </c>
      <c r="C91" s="252" t="s">
        <v>453</v>
      </c>
    </row>
    <row r="92" spans="1:4" ht="13.8" x14ac:dyDescent="0.25">
      <c r="C92" s="252" t="s">
        <v>454</v>
      </c>
    </row>
    <row r="93" spans="1:4" ht="13.8" x14ac:dyDescent="0.25">
      <c r="C93" s="252" t="s">
        <v>455</v>
      </c>
      <c r="D93" s="252"/>
    </row>
    <row r="94" spans="1:4" ht="13.8" x14ac:dyDescent="0.25">
      <c r="C94" s="252" t="s">
        <v>452</v>
      </c>
      <c r="D94" s="252"/>
    </row>
    <row r="95" spans="1:4" ht="27.6" x14ac:dyDescent="0.25">
      <c r="C95" s="252" t="s">
        <v>456</v>
      </c>
      <c r="D95" s="252"/>
    </row>
    <row r="96" spans="1:4" x14ac:dyDescent="0.25">
      <c r="C96" s="104" t="s">
        <v>457</v>
      </c>
    </row>
    <row r="97" spans="1:3" x14ac:dyDescent="0.25">
      <c r="C97" s="104" t="s">
        <v>458</v>
      </c>
    </row>
    <row r="98" spans="1:3" x14ac:dyDescent="0.25">
      <c r="A98" s="104" t="s">
        <v>531</v>
      </c>
      <c r="B98" s="104" t="s">
        <v>451</v>
      </c>
      <c r="C98" s="104" t="s">
        <v>532</v>
      </c>
    </row>
    <row r="99" spans="1:3" x14ac:dyDescent="0.25">
      <c r="C99" s="104" t="s">
        <v>533</v>
      </c>
    </row>
    <row r="100" spans="1:3" x14ac:dyDescent="0.25">
      <c r="C100" s="186" t="s">
        <v>534</v>
      </c>
    </row>
    <row r="101" spans="1:3" x14ac:dyDescent="0.25">
      <c r="C101" s="186" t="s">
        <v>535</v>
      </c>
    </row>
  </sheetData>
  <sheetProtection algorithmName="SHA-512" hashValue="EK3+p1gOVtx6LpMwOemVDKg8sDNAW3wqgumw3YToKIrEXs6g703XiyDdjvwlryad9H/nKetLPXGzvN0qEo9Xsg==" saltValue="TLvcRlflDW4fHE1TKCp2dw==" spinCount="100000" sheet="1" objects="1" scenarios="1"/>
  <phoneticPr fontId="3" type="noConversion"/>
  <pageMargins left="0.75" right="0.75" top="1" bottom="1" header="0.5" footer="0.5"/>
  <pageSetup paperSize="9" orientation="portrait" horizontalDpi="4294967294" verticalDpi="0"/>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5"/>
  <dimension ref="A1:AC104"/>
  <sheetViews>
    <sheetView topLeftCell="A25" zoomScaleNormal="100" workbookViewId="0">
      <selection activeCell="B23" sqref="B23"/>
    </sheetView>
  </sheetViews>
  <sheetFormatPr defaultColWidth="9.21875" defaultRowHeight="10.199999999999999" x14ac:dyDescent="0.25"/>
  <cols>
    <col min="1" max="1" width="30.44140625" style="386" customWidth="1"/>
    <col min="2" max="2" width="9.44140625" style="386" customWidth="1"/>
    <col min="3" max="3" width="12.21875" style="386" customWidth="1"/>
    <col min="4" max="4" width="30" style="386" customWidth="1"/>
    <col min="5" max="5" width="21.77734375" style="386" customWidth="1"/>
    <col min="6" max="6" width="13.21875" style="386" customWidth="1"/>
    <col min="7" max="7" width="14.21875" style="386" customWidth="1"/>
    <col min="8" max="8" width="11.77734375" style="386" customWidth="1"/>
    <col min="9" max="9" width="10" style="386" hidden="1" customWidth="1"/>
    <col min="10" max="10" width="12.21875" style="386" hidden="1" customWidth="1"/>
    <col min="11" max="11" width="13.5546875" style="386" hidden="1" customWidth="1"/>
    <col min="12" max="12" width="9.77734375" style="386" hidden="1" customWidth="1"/>
    <col min="13" max="13" width="9.21875" style="386" hidden="1" customWidth="1"/>
    <col min="14" max="14" width="33" style="386" bestFit="1" customWidth="1"/>
    <col min="15" max="15" width="35.77734375" style="386" bestFit="1" customWidth="1"/>
    <col min="16" max="16" width="29.44140625" style="443" customWidth="1"/>
    <col min="17" max="17" width="8.77734375" style="386" customWidth="1"/>
    <col min="18" max="18" width="6.44140625" style="386" customWidth="1"/>
    <col min="19" max="19" width="6.21875" style="386" customWidth="1"/>
    <col min="20" max="20" width="17.5546875" style="386" customWidth="1"/>
    <col min="21" max="21" width="19" style="386" customWidth="1"/>
    <col min="22" max="23" width="10" style="386" customWidth="1"/>
    <col min="24" max="25" width="19" style="386" customWidth="1"/>
    <col min="26" max="28" width="11.77734375" style="386" customWidth="1"/>
    <col min="29" max="29" width="11.77734375" style="387" customWidth="1"/>
    <col min="30" max="32" width="13" style="386" customWidth="1"/>
    <col min="33" max="34" width="18.77734375" style="386" customWidth="1"/>
    <col min="35" max="35" width="13" style="386" customWidth="1"/>
    <col min="36" max="16384" width="9.21875" style="386"/>
  </cols>
  <sheetData>
    <row r="1" spans="1:29" x14ac:dyDescent="0.25">
      <c r="A1" s="385" t="s">
        <v>436</v>
      </c>
    </row>
    <row r="2" spans="1:29" ht="10.8" thickBot="1" x14ac:dyDescent="0.3"/>
    <row r="3" spans="1:29" x14ac:dyDescent="0.25">
      <c r="A3" s="388" t="s">
        <v>416</v>
      </c>
      <c r="B3" s="389"/>
      <c r="C3" s="389"/>
      <c r="D3" s="627" t="s">
        <v>438</v>
      </c>
      <c r="E3" s="628"/>
      <c r="F3" s="390" t="s">
        <v>437</v>
      </c>
      <c r="G3" s="391"/>
      <c r="H3" s="391"/>
      <c r="I3" s="391"/>
      <c r="J3" s="391"/>
      <c r="K3" s="391"/>
      <c r="L3" s="391"/>
      <c r="M3" s="391"/>
      <c r="N3" s="392"/>
      <c r="O3" s="393"/>
      <c r="Y3" s="387"/>
      <c r="AC3" s="386"/>
    </row>
    <row r="4" spans="1:29" ht="21" thickBot="1" x14ac:dyDescent="0.3">
      <c r="A4" s="394" t="s">
        <v>248</v>
      </c>
      <c r="B4" s="395" t="s">
        <v>249</v>
      </c>
      <c r="C4" s="396" t="s">
        <v>250</v>
      </c>
      <c r="D4" s="629"/>
      <c r="E4" s="630"/>
      <c r="F4" s="397" t="s">
        <v>79</v>
      </c>
      <c r="G4" s="398" t="s">
        <v>445</v>
      </c>
      <c r="H4" s="399" t="s">
        <v>439</v>
      </c>
      <c r="I4" s="400" t="s">
        <v>440</v>
      </c>
      <c r="J4" s="398" t="s">
        <v>441</v>
      </c>
      <c r="K4" s="398" t="s">
        <v>446</v>
      </c>
      <c r="L4" s="398" t="s">
        <v>403</v>
      </c>
      <c r="M4" s="399" t="s">
        <v>404</v>
      </c>
      <c r="N4" s="401" t="s">
        <v>447</v>
      </c>
      <c r="O4" s="402" t="s">
        <v>538</v>
      </c>
      <c r="P4" s="443" t="s">
        <v>539</v>
      </c>
      <c r="Y4" s="387"/>
      <c r="AC4" s="386"/>
    </row>
    <row r="5" spans="1:29" ht="40.799999999999997" x14ac:dyDescent="0.25">
      <c r="A5" s="403" t="s">
        <v>540</v>
      </c>
      <c r="B5" s="404" t="s">
        <v>608</v>
      </c>
      <c r="C5" s="404" t="s">
        <v>551</v>
      </c>
      <c r="D5" s="405" t="s">
        <v>571</v>
      </c>
      <c r="E5" s="406" t="s">
        <v>467</v>
      </c>
      <c r="F5" s="407" t="s">
        <v>462</v>
      </c>
      <c r="G5" s="408" t="s">
        <v>424</v>
      </c>
      <c r="H5" s="409" t="s">
        <v>470</v>
      </c>
      <c r="I5" s="410"/>
      <c r="J5" s="410"/>
      <c r="K5" s="411"/>
      <c r="L5" s="412"/>
      <c r="M5" s="412"/>
      <c r="N5" s="631" t="str">
        <f>flagCuCaLow</f>
        <v>The measured Ca is below the lower limit of the validated range for Cu. The Site-specific PNEC has been calculated using a Ca value of 3.1. For furthur clarification please seek advice.</v>
      </c>
      <c r="O5" s="443" t="str">
        <f>flagCupHLow</f>
        <v>The measured pH is below the lower limit of the validated range for Cu. The Site-specific PNEC has been calculated using a pH value of 6. For furthur clarification please seek advice.</v>
      </c>
      <c r="Y5" s="387"/>
      <c r="AC5" s="386"/>
    </row>
    <row r="6" spans="1:29" ht="41.4" thickBot="1" x14ac:dyDescent="0.3">
      <c r="A6" s="414"/>
      <c r="B6" s="415"/>
      <c r="C6" s="416"/>
      <c r="D6" s="417"/>
      <c r="E6" s="418" t="s">
        <v>468</v>
      </c>
      <c r="F6" s="419" t="s">
        <v>469</v>
      </c>
      <c r="G6" s="420"/>
      <c r="H6" s="421"/>
      <c r="I6" s="422"/>
      <c r="J6" s="422"/>
      <c r="K6" s="423"/>
      <c r="L6" s="424"/>
      <c r="M6" s="424"/>
      <c r="N6" s="632"/>
      <c r="O6" s="443" t="str">
        <f>flagCupHLow</f>
        <v>The measured pH is below the lower limit of the validated range for Cu. The Site-specific PNEC has been calculated using a pH value of 6. For furthur clarification please seek advice.</v>
      </c>
      <c r="Y6" s="387"/>
      <c r="AC6" s="386"/>
    </row>
    <row r="7" spans="1:29" ht="30.75" customHeight="1" x14ac:dyDescent="0.25">
      <c r="A7" s="426" t="s">
        <v>543</v>
      </c>
      <c r="B7" s="404" t="s">
        <v>608</v>
      </c>
      <c r="C7" s="404" t="s">
        <v>551</v>
      </c>
      <c r="D7" s="427" t="s">
        <v>572</v>
      </c>
      <c r="E7" s="418" t="s">
        <v>467</v>
      </c>
      <c r="F7" s="428" t="s">
        <v>462</v>
      </c>
      <c r="G7" s="429" t="s">
        <v>424</v>
      </c>
      <c r="H7" s="409" t="s">
        <v>470</v>
      </c>
      <c r="I7" s="422"/>
      <c r="J7" s="422"/>
      <c r="K7" s="423"/>
      <c r="L7" s="424"/>
      <c r="M7" s="424"/>
      <c r="N7" s="631" t="str">
        <f>flagCuCaLow</f>
        <v>The measured Ca is below the lower limit of the validated range for Cu. The Site-specific PNEC has been calculated using a Ca value of 3.1. For furthur clarification please seek advice.</v>
      </c>
      <c r="O7" s="443"/>
      <c r="Y7" s="387"/>
      <c r="AC7" s="386"/>
    </row>
    <row r="8" spans="1:29" ht="36" customHeight="1" thickBot="1" x14ac:dyDescent="0.3">
      <c r="A8" s="414"/>
      <c r="B8" s="415"/>
      <c r="C8" s="416"/>
      <c r="D8" s="417"/>
      <c r="E8" s="418" t="s">
        <v>468</v>
      </c>
      <c r="F8" s="430" t="s">
        <v>469</v>
      </c>
      <c r="G8" s="431"/>
      <c r="H8" s="432"/>
      <c r="I8" s="422"/>
      <c r="J8" s="422"/>
      <c r="K8" s="423"/>
      <c r="L8" s="424"/>
      <c r="M8" s="424"/>
      <c r="N8" s="632"/>
      <c r="O8" s="443"/>
      <c r="Y8" s="387"/>
      <c r="AC8" s="386"/>
    </row>
    <row r="9" spans="1:29" ht="40.799999999999997" x14ac:dyDescent="0.25">
      <c r="A9" s="433" t="s">
        <v>251</v>
      </c>
      <c r="B9" s="404" t="s">
        <v>608</v>
      </c>
      <c r="C9" s="404" t="s">
        <v>551</v>
      </c>
      <c r="D9" s="405" t="s">
        <v>573</v>
      </c>
      <c r="E9" s="418" t="s">
        <v>467</v>
      </c>
      <c r="F9" s="428" t="s">
        <v>462</v>
      </c>
      <c r="G9" s="429" t="s">
        <v>424</v>
      </c>
      <c r="H9" s="409" t="s">
        <v>470</v>
      </c>
      <c r="I9" s="422"/>
      <c r="J9" s="422"/>
      <c r="K9" s="423"/>
      <c r="L9" s="424"/>
      <c r="M9" s="424"/>
      <c r="N9" s="631" t="str">
        <f>flagCuCaLow</f>
        <v>The measured Ca is below the lower limit of the validated range for Cu. The Site-specific PNEC has been calculated using a Ca value of 3.1. For furthur clarification please seek advice.</v>
      </c>
      <c r="O9" s="443" t="str">
        <f>flagCupHLow</f>
        <v>The measured pH is below the lower limit of the validated range for Cu. The Site-specific PNEC has been calculated using a pH value of 6. For furthur clarification please seek advice.</v>
      </c>
      <c r="Y9" s="387"/>
      <c r="AC9" s="386"/>
    </row>
    <row r="10" spans="1:29" ht="41.4" thickBot="1" x14ac:dyDescent="0.3">
      <c r="A10" s="414"/>
      <c r="B10" s="415"/>
      <c r="C10" s="416"/>
      <c r="D10" s="417"/>
      <c r="E10" s="418" t="s">
        <v>468</v>
      </c>
      <c r="F10" s="419" t="s">
        <v>469</v>
      </c>
      <c r="G10" s="420"/>
      <c r="H10" s="432"/>
      <c r="I10" s="422"/>
      <c r="J10" s="422"/>
      <c r="K10" s="423"/>
      <c r="L10" s="424"/>
      <c r="M10" s="424"/>
      <c r="N10" s="632"/>
      <c r="O10" s="443" t="str">
        <f>flagCupHHigh</f>
        <v>The measured pH is above the upper limit of the validated range for Cu. The Site-specific PNEC has been calculated using a pH value of 8.5. For furthur clarification please seek advice.</v>
      </c>
      <c r="Y10" s="387"/>
      <c r="AC10" s="386"/>
    </row>
    <row r="11" spans="1:29" ht="40.799999999999997" x14ac:dyDescent="0.25">
      <c r="A11" s="433" t="s">
        <v>540</v>
      </c>
      <c r="B11" s="434" t="s">
        <v>544</v>
      </c>
      <c r="C11" s="404" t="s">
        <v>551</v>
      </c>
      <c r="D11" s="405" t="s">
        <v>570</v>
      </c>
      <c r="E11" s="435" t="s">
        <v>467</v>
      </c>
      <c r="F11" s="428" t="s">
        <v>462</v>
      </c>
      <c r="G11" s="429" t="s">
        <v>424</v>
      </c>
      <c r="H11" s="409" t="s">
        <v>470</v>
      </c>
      <c r="I11" s="422"/>
      <c r="J11" s="422"/>
      <c r="K11" s="423"/>
      <c r="L11" s="424"/>
      <c r="M11" s="424"/>
      <c r="N11" s="544" t="str">
        <f t="shared" ref="N11:N16" si="0">flagCuCaHigh</f>
        <v>The measured Ca is above the upper limit of the validated range for Cu. The Site-specific PNEC has been calculated using a Ca value of 93. For furthur clarification please seek advice.</v>
      </c>
      <c r="O11" s="443" t="str">
        <f>flagCupHLow</f>
        <v>The measured pH is below the lower limit of the validated range for Cu. The Site-specific PNEC has been calculated using a pH value of 6. For furthur clarification please seek advice.</v>
      </c>
      <c r="Y11" s="387"/>
      <c r="AC11" s="386"/>
    </row>
    <row r="12" spans="1:29" ht="41.4" thickBot="1" x14ac:dyDescent="0.3">
      <c r="A12" s="414"/>
      <c r="B12" s="415"/>
      <c r="C12" s="416"/>
      <c r="D12" s="417"/>
      <c r="E12" s="418" t="s">
        <v>468</v>
      </c>
      <c r="F12" s="419" t="s">
        <v>469</v>
      </c>
      <c r="G12" s="420"/>
      <c r="H12" s="421"/>
      <c r="I12" s="422"/>
      <c r="J12" s="422"/>
      <c r="K12" s="423"/>
      <c r="L12" s="424"/>
      <c r="M12" s="424"/>
      <c r="N12" s="544" t="str">
        <f t="shared" si="0"/>
        <v>The measured Ca is above the upper limit of the validated range for Cu. The Site-specific PNEC has been calculated using a Ca value of 93. For furthur clarification please seek advice.</v>
      </c>
      <c r="O12" s="443" t="str">
        <f>flagCupHLow</f>
        <v>The measured pH is below the lower limit of the validated range for Cu. The Site-specific PNEC has been calculated using a pH value of 6. For furthur clarification please seek advice.</v>
      </c>
      <c r="Y12" s="387"/>
      <c r="AC12" s="386"/>
    </row>
    <row r="13" spans="1:29" ht="40.799999999999997" x14ac:dyDescent="0.25">
      <c r="A13" s="426" t="s">
        <v>543</v>
      </c>
      <c r="B13" s="434" t="s">
        <v>544</v>
      </c>
      <c r="C13" s="404" t="s">
        <v>551</v>
      </c>
      <c r="D13" s="405" t="s">
        <v>574</v>
      </c>
      <c r="E13" s="418" t="s">
        <v>467</v>
      </c>
      <c r="F13" s="428" t="s">
        <v>462</v>
      </c>
      <c r="G13" s="429" t="s">
        <v>424</v>
      </c>
      <c r="H13" s="409" t="s">
        <v>470</v>
      </c>
      <c r="I13" s="422"/>
      <c r="J13" s="422"/>
      <c r="K13" s="423"/>
      <c r="L13" s="424"/>
      <c r="M13" s="424"/>
      <c r="N13" s="544" t="str">
        <f t="shared" si="0"/>
        <v>The measured Ca is above the upper limit of the validated range for Cu. The Site-specific PNEC has been calculated using a Ca value of 93. For furthur clarification please seek advice.</v>
      </c>
      <c r="O13" s="443"/>
      <c r="Y13" s="387"/>
      <c r="AC13" s="386"/>
    </row>
    <row r="14" spans="1:29" ht="41.4" thickBot="1" x14ac:dyDescent="0.3">
      <c r="A14" s="414"/>
      <c r="B14" s="415"/>
      <c r="C14" s="416"/>
      <c r="D14" s="417"/>
      <c r="E14" s="418" t="s">
        <v>468</v>
      </c>
      <c r="F14" s="430" t="s">
        <v>469</v>
      </c>
      <c r="G14" s="431"/>
      <c r="H14" s="432"/>
      <c r="I14" s="422"/>
      <c r="J14" s="422"/>
      <c r="K14" s="423"/>
      <c r="L14" s="424"/>
      <c r="M14" s="424"/>
      <c r="N14" s="544" t="str">
        <f t="shared" si="0"/>
        <v>The measured Ca is above the upper limit of the validated range for Cu. The Site-specific PNEC has been calculated using a Ca value of 93. For furthur clarification please seek advice.</v>
      </c>
      <c r="O14" s="443"/>
      <c r="Y14" s="387"/>
      <c r="AC14" s="386"/>
    </row>
    <row r="15" spans="1:29" ht="40.799999999999997" x14ac:dyDescent="0.25">
      <c r="A15" s="433" t="s">
        <v>251</v>
      </c>
      <c r="B15" s="434" t="s">
        <v>544</v>
      </c>
      <c r="C15" s="404" t="s">
        <v>551</v>
      </c>
      <c r="D15" s="405" t="s">
        <v>575</v>
      </c>
      <c r="E15" s="418" t="s">
        <v>467</v>
      </c>
      <c r="F15" s="428" t="s">
        <v>462</v>
      </c>
      <c r="G15" s="429" t="s">
        <v>424</v>
      </c>
      <c r="H15" s="409" t="s">
        <v>470</v>
      </c>
      <c r="I15" s="422"/>
      <c r="J15" s="422"/>
      <c r="K15" s="423"/>
      <c r="L15" s="424"/>
      <c r="M15" s="424"/>
      <c r="N15" s="544" t="str">
        <f t="shared" si="0"/>
        <v>The measured Ca is above the upper limit of the validated range for Cu. The Site-specific PNEC has been calculated using a Ca value of 93. For furthur clarification please seek advice.</v>
      </c>
      <c r="O15" s="443" t="str">
        <f>flagCupHHigh</f>
        <v>The measured pH is above the upper limit of the validated range for Cu. The Site-specific PNEC has been calculated using a pH value of 8.5. For furthur clarification please seek advice.</v>
      </c>
      <c r="Y15" s="387"/>
      <c r="AC15" s="386"/>
    </row>
    <row r="16" spans="1:29" ht="41.4" thickBot="1" x14ac:dyDescent="0.3">
      <c r="A16" s="414"/>
      <c r="B16" s="415"/>
      <c r="C16" s="416"/>
      <c r="D16" s="436"/>
      <c r="E16" s="418" t="s">
        <v>468</v>
      </c>
      <c r="F16" s="419" t="s">
        <v>469</v>
      </c>
      <c r="G16" s="420"/>
      <c r="H16" s="432"/>
      <c r="I16" s="422"/>
      <c r="J16" s="422"/>
      <c r="K16" s="423"/>
      <c r="L16" s="424"/>
      <c r="M16" s="424"/>
      <c r="N16" s="544" t="str">
        <f t="shared" si="0"/>
        <v>The measured Ca is above the upper limit of the validated range for Cu. The Site-specific PNEC has been calculated using a Ca value of 93. For furthur clarification please seek advice.</v>
      </c>
      <c r="O16" s="443" t="str">
        <f>flagCupHHigh</f>
        <v>The measured pH is above the upper limit of the validated range for Cu. The Site-specific PNEC has been calculated using a pH value of 8.5. For furthur clarification please seek advice.</v>
      </c>
      <c r="Y16" s="387"/>
      <c r="AC16" s="386"/>
    </row>
    <row r="17" spans="1:29" ht="40.799999999999997" x14ac:dyDescent="0.25">
      <c r="A17" s="433" t="s">
        <v>540</v>
      </c>
      <c r="B17" s="387" t="s">
        <v>541</v>
      </c>
      <c r="C17" s="404" t="s">
        <v>551</v>
      </c>
      <c r="D17" s="405" t="s">
        <v>545</v>
      </c>
      <c r="E17" s="435" t="s">
        <v>467</v>
      </c>
      <c r="F17" s="437" t="s">
        <v>462</v>
      </c>
      <c r="G17" s="429" t="s">
        <v>424</v>
      </c>
      <c r="H17" s="409" t="s">
        <v>470</v>
      </c>
      <c r="I17" s="422"/>
      <c r="J17" s="422"/>
      <c r="K17" s="423"/>
      <c r="L17" s="424"/>
      <c r="M17" s="424"/>
      <c r="N17" s="544"/>
      <c r="O17" s="443" t="str">
        <f>flagCupHLow</f>
        <v>The measured pH is below the lower limit of the validated range for Cu. The Site-specific PNEC has been calculated using a pH value of 6. For furthur clarification please seek advice.</v>
      </c>
      <c r="Y17" s="387"/>
      <c r="AC17" s="386"/>
    </row>
    <row r="18" spans="1:29" ht="41.4" thickBot="1" x14ac:dyDescent="0.3">
      <c r="A18" s="414"/>
      <c r="B18" s="415"/>
      <c r="C18" s="416"/>
      <c r="D18" s="417"/>
      <c r="E18" s="418" t="s">
        <v>468</v>
      </c>
      <c r="F18" s="419" t="s">
        <v>469</v>
      </c>
      <c r="G18" s="420"/>
      <c r="H18" s="421"/>
      <c r="I18" s="422"/>
      <c r="J18" s="422"/>
      <c r="K18" s="423"/>
      <c r="L18" s="424"/>
      <c r="M18" s="424"/>
      <c r="N18" s="544"/>
      <c r="O18" s="443" t="str">
        <f>flagCupHLow</f>
        <v>The measured pH is below the lower limit of the validated range for Cu. The Site-specific PNEC has been calculated using a pH value of 6. For furthur clarification please seek advice.</v>
      </c>
      <c r="Y18" s="387"/>
      <c r="AC18" s="386"/>
    </row>
    <row r="19" spans="1:29" ht="20.399999999999999" x14ac:dyDescent="0.25">
      <c r="A19" s="426" t="s">
        <v>543</v>
      </c>
      <c r="B19" s="387" t="s">
        <v>541</v>
      </c>
      <c r="C19" s="404" t="s">
        <v>551</v>
      </c>
      <c r="D19" s="405" t="s">
        <v>546</v>
      </c>
      <c r="E19" s="418" t="s">
        <v>467</v>
      </c>
      <c r="F19" s="428" t="s">
        <v>462</v>
      </c>
      <c r="G19" s="429" t="s">
        <v>424</v>
      </c>
      <c r="H19" s="409" t="s">
        <v>470</v>
      </c>
      <c r="I19" s="422"/>
      <c r="J19" s="422"/>
      <c r="K19" s="423"/>
      <c r="L19" s="424"/>
      <c r="M19" s="424"/>
      <c r="N19" s="544"/>
      <c r="O19" s="443"/>
      <c r="Y19" s="387"/>
      <c r="AC19" s="386"/>
    </row>
    <row r="20" spans="1:29" ht="10.8" thickBot="1" x14ac:dyDescent="0.3">
      <c r="A20" s="414"/>
      <c r="B20" s="415"/>
      <c r="C20" s="416"/>
      <c r="D20" s="417"/>
      <c r="E20" s="418" t="s">
        <v>468</v>
      </c>
      <c r="F20" s="430" t="s">
        <v>469</v>
      </c>
      <c r="G20" s="431"/>
      <c r="H20" s="432"/>
      <c r="I20" s="422"/>
      <c r="J20" s="422"/>
      <c r="K20" s="423"/>
      <c r="L20" s="424"/>
      <c r="M20" s="424"/>
      <c r="N20" s="544"/>
      <c r="O20" s="443"/>
      <c r="Y20" s="387"/>
      <c r="AC20" s="386"/>
    </row>
    <row r="21" spans="1:29" ht="40.799999999999997" x14ac:dyDescent="0.25">
      <c r="A21" s="433" t="s">
        <v>251</v>
      </c>
      <c r="B21" s="387" t="s">
        <v>541</v>
      </c>
      <c r="C21" s="404" t="s">
        <v>551</v>
      </c>
      <c r="D21" s="405" t="s">
        <v>547</v>
      </c>
      <c r="E21" s="418" t="s">
        <v>467</v>
      </c>
      <c r="F21" s="428" t="s">
        <v>462</v>
      </c>
      <c r="G21" s="429" t="s">
        <v>424</v>
      </c>
      <c r="H21" s="409" t="s">
        <v>470</v>
      </c>
      <c r="I21" s="422"/>
      <c r="J21" s="422"/>
      <c r="K21" s="423"/>
      <c r="L21" s="424"/>
      <c r="M21" s="424"/>
      <c r="N21" s="544"/>
      <c r="O21" s="443" t="str">
        <f>flagCupHHigh</f>
        <v>The measured pH is above the upper limit of the validated range for Cu. The Site-specific PNEC has been calculated using a pH value of 8.5. For furthur clarification please seek advice.</v>
      </c>
      <c r="Y21" s="387"/>
      <c r="AC21" s="386"/>
    </row>
    <row r="22" spans="1:29" ht="41.4" thickBot="1" x14ac:dyDescent="0.3">
      <c r="A22" s="414"/>
      <c r="B22" s="415"/>
      <c r="C22" s="416"/>
      <c r="D22" s="436"/>
      <c r="E22" s="418" t="s">
        <v>468</v>
      </c>
      <c r="F22" s="438" t="s">
        <v>469</v>
      </c>
      <c r="G22" s="431"/>
      <c r="H22" s="432"/>
      <c r="I22" s="422"/>
      <c r="J22" s="422"/>
      <c r="K22" s="423"/>
      <c r="L22" s="424"/>
      <c r="M22" s="424"/>
      <c r="N22" s="544"/>
      <c r="O22" s="443" t="str">
        <f>flagCupHHigh</f>
        <v>The measured pH is above the upper limit of the validated range for Cu. The Site-specific PNEC has been calculated using a pH value of 8.5. For furthur clarification please seek advice.</v>
      </c>
      <c r="Y22" s="387"/>
      <c r="AC22" s="386"/>
    </row>
    <row r="23" spans="1:29" ht="40.799999999999997" x14ac:dyDescent="0.25">
      <c r="A23" s="433" t="s">
        <v>540</v>
      </c>
      <c r="B23" s="434" t="s">
        <v>544</v>
      </c>
      <c r="C23" s="404" t="s">
        <v>551</v>
      </c>
      <c r="D23" s="405" t="s">
        <v>548</v>
      </c>
      <c r="E23" s="435" t="s">
        <v>467</v>
      </c>
      <c r="F23" s="428" t="s">
        <v>462</v>
      </c>
      <c r="G23" s="429" t="s">
        <v>424</v>
      </c>
      <c r="H23" s="409" t="s">
        <v>470</v>
      </c>
      <c r="I23" s="422"/>
      <c r="J23" s="422"/>
      <c r="K23" s="423"/>
      <c r="L23" s="424"/>
      <c r="M23" s="424"/>
      <c r="N23" s="544" t="str">
        <f t="shared" ref="N23:N28" si="1">flagCuCaHigh</f>
        <v>The measured Ca is above the upper limit of the validated range for Cu. The Site-specific PNEC has been calculated using a Ca value of 93. For furthur clarification please seek advice.</v>
      </c>
      <c r="O23" s="443" t="str">
        <f>flagCupHLow</f>
        <v>The measured pH is below the lower limit of the validated range for Cu. The Site-specific PNEC has been calculated using a pH value of 6. For furthur clarification please seek advice.</v>
      </c>
      <c r="Y23" s="387"/>
      <c r="AC23" s="386"/>
    </row>
    <row r="24" spans="1:29" ht="41.4" thickBot="1" x14ac:dyDescent="0.3">
      <c r="A24" s="414"/>
      <c r="B24" s="415"/>
      <c r="C24" s="416"/>
      <c r="D24" s="417"/>
      <c r="E24" s="418" t="s">
        <v>468</v>
      </c>
      <c r="F24" s="419" t="s">
        <v>469</v>
      </c>
      <c r="G24" s="431"/>
      <c r="H24" s="432"/>
      <c r="I24" s="422"/>
      <c r="J24" s="422"/>
      <c r="K24" s="423"/>
      <c r="L24" s="424"/>
      <c r="M24" s="424"/>
      <c r="N24" s="544" t="str">
        <f t="shared" si="1"/>
        <v>The measured Ca is above the upper limit of the validated range for Cu. The Site-specific PNEC has been calculated using a Ca value of 93. For furthur clarification please seek advice.</v>
      </c>
      <c r="O24" s="443" t="str">
        <f>flagCupHLow</f>
        <v>The measured pH is below the lower limit of the validated range for Cu. The Site-specific PNEC has been calculated using a pH value of 6. For furthur clarification please seek advice.</v>
      </c>
      <c r="Y24" s="387"/>
      <c r="AC24" s="386"/>
    </row>
    <row r="25" spans="1:29" ht="40.799999999999997" x14ac:dyDescent="0.25">
      <c r="A25" s="426" t="s">
        <v>543</v>
      </c>
      <c r="B25" s="434" t="s">
        <v>544</v>
      </c>
      <c r="C25" s="404" t="s">
        <v>551</v>
      </c>
      <c r="D25" s="405" t="s">
        <v>549</v>
      </c>
      <c r="E25" s="418" t="s">
        <v>467</v>
      </c>
      <c r="F25" s="437" t="s">
        <v>462</v>
      </c>
      <c r="G25" s="429" t="s">
        <v>424</v>
      </c>
      <c r="H25" s="409" t="s">
        <v>470</v>
      </c>
      <c r="I25" s="422"/>
      <c r="J25" s="422"/>
      <c r="K25" s="423"/>
      <c r="L25" s="424"/>
      <c r="M25" s="424"/>
      <c r="N25" s="544" t="str">
        <f t="shared" si="1"/>
        <v>The measured Ca is above the upper limit of the validated range for Cu. The Site-specific PNEC has been calculated using a Ca value of 93. For furthur clarification please seek advice.</v>
      </c>
      <c r="O25" s="443"/>
      <c r="Y25" s="387"/>
      <c r="AC25" s="386"/>
    </row>
    <row r="26" spans="1:29" ht="41.4" thickBot="1" x14ac:dyDescent="0.3">
      <c r="A26" s="414"/>
      <c r="B26" s="415"/>
      <c r="C26" s="416"/>
      <c r="D26" s="417"/>
      <c r="E26" s="418" t="s">
        <v>468</v>
      </c>
      <c r="F26" s="438" t="s">
        <v>469</v>
      </c>
      <c r="G26" s="431"/>
      <c r="H26" s="432"/>
      <c r="I26" s="422"/>
      <c r="J26" s="422"/>
      <c r="K26" s="423"/>
      <c r="L26" s="424"/>
      <c r="M26" s="424"/>
      <c r="N26" s="544" t="str">
        <f t="shared" si="1"/>
        <v>The measured Ca is above the upper limit of the validated range for Cu. The Site-specific PNEC has been calculated using a Ca value of 93. For furthur clarification please seek advice.</v>
      </c>
      <c r="O26" s="443"/>
      <c r="Y26" s="387"/>
      <c r="AC26" s="386"/>
    </row>
    <row r="27" spans="1:29" ht="40.799999999999997" x14ac:dyDescent="0.25">
      <c r="A27" s="433" t="s">
        <v>251</v>
      </c>
      <c r="B27" s="434" t="s">
        <v>544</v>
      </c>
      <c r="C27" s="404" t="s">
        <v>551</v>
      </c>
      <c r="D27" s="405" t="s">
        <v>550</v>
      </c>
      <c r="E27" s="418" t="s">
        <v>467</v>
      </c>
      <c r="F27" s="437" t="s">
        <v>462</v>
      </c>
      <c r="G27" s="429" t="s">
        <v>424</v>
      </c>
      <c r="H27" s="409" t="s">
        <v>470</v>
      </c>
      <c r="I27" s="422"/>
      <c r="J27" s="422"/>
      <c r="K27" s="423"/>
      <c r="L27" s="424"/>
      <c r="M27" s="424"/>
      <c r="N27" s="544" t="str">
        <f t="shared" si="1"/>
        <v>The measured Ca is above the upper limit of the validated range for Cu. The Site-specific PNEC has been calculated using a Ca value of 93. For furthur clarification please seek advice.</v>
      </c>
      <c r="O27" s="443" t="str">
        <f>flagCupHHigh</f>
        <v>The measured pH is above the upper limit of the validated range for Cu. The Site-specific PNEC has been calculated using a pH value of 8.5. For furthur clarification please seek advice.</v>
      </c>
      <c r="Y27" s="387"/>
      <c r="AC27" s="386"/>
    </row>
    <row r="28" spans="1:29" ht="41.4" thickBot="1" x14ac:dyDescent="0.3">
      <c r="A28" s="439"/>
      <c r="B28" s="440"/>
      <c r="C28" s="441"/>
      <c r="D28" s="436"/>
      <c r="E28" s="418" t="s">
        <v>468</v>
      </c>
      <c r="F28" s="430" t="s">
        <v>469</v>
      </c>
      <c r="G28" s="420"/>
      <c r="H28" s="432"/>
      <c r="I28" s="422"/>
      <c r="J28" s="422"/>
      <c r="K28" s="423"/>
      <c r="L28" s="424"/>
      <c r="M28" s="424"/>
      <c r="N28" s="544" t="str">
        <f t="shared" si="1"/>
        <v>The measured Ca is above the upper limit of the validated range for Cu. The Site-specific PNEC has been calculated using a Ca value of 93. For furthur clarification please seek advice.</v>
      </c>
      <c r="O28" s="443" t="str">
        <f>flagCupHHigh</f>
        <v>The measured pH is above the upper limit of the validated range for Cu. The Site-specific PNEC has been calculated using a pH value of 8.5. For furthur clarification please seek advice.</v>
      </c>
      <c r="Y28" s="387"/>
      <c r="AC28" s="386"/>
    </row>
    <row r="29" spans="1:29" x14ac:dyDescent="0.25">
      <c r="A29" s="442" t="s">
        <v>417</v>
      </c>
      <c r="B29" s="443" t="s">
        <v>417</v>
      </c>
      <c r="C29" s="443" t="s">
        <v>417</v>
      </c>
      <c r="D29" s="444" t="s">
        <v>471</v>
      </c>
      <c r="E29" s="445" t="s">
        <v>442</v>
      </c>
      <c r="F29" s="446"/>
      <c r="G29" s="447"/>
      <c r="H29" s="448"/>
      <c r="I29" s="449" t="s">
        <v>444</v>
      </c>
      <c r="J29" s="449" t="s">
        <v>444</v>
      </c>
      <c r="K29" s="450"/>
      <c r="L29" s="450"/>
      <c r="M29" s="450"/>
      <c r="N29" s="451"/>
      <c r="Y29" s="387"/>
      <c r="AC29" s="386"/>
    </row>
    <row r="30" spans="1:29" s="443" customFormat="1" ht="10.8" thickBot="1" x14ac:dyDescent="0.3">
      <c r="A30" s="417"/>
      <c r="B30" s="386"/>
      <c r="C30" s="386"/>
      <c r="D30" s="452"/>
      <c r="E30" s="453" t="s">
        <v>443</v>
      </c>
      <c r="F30" s="454"/>
      <c r="G30" s="455"/>
      <c r="H30" s="455"/>
      <c r="I30" s="456" t="s">
        <v>406</v>
      </c>
      <c r="J30" s="456" t="s">
        <v>406</v>
      </c>
      <c r="K30" s="457"/>
      <c r="L30" s="458"/>
      <c r="M30" s="459"/>
      <c r="N30" s="460"/>
    </row>
    <row r="31" spans="1:29" s="443" customFormat="1" ht="10.8" thickBot="1" x14ac:dyDescent="0.3">
      <c r="A31" s="417"/>
      <c r="B31" s="386"/>
      <c r="C31" s="386"/>
      <c r="D31" s="461" t="s">
        <v>44</v>
      </c>
      <c r="E31" s="462" t="s">
        <v>244</v>
      </c>
      <c r="F31" s="463"/>
      <c r="G31" s="464"/>
      <c r="H31" s="464"/>
      <c r="I31" s="450"/>
      <c r="J31" s="465"/>
      <c r="K31" s="466"/>
      <c r="L31" s="467" t="s">
        <v>247</v>
      </c>
      <c r="M31" s="468" t="s">
        <v>247</v>
      </c>
      <c r="N31" s="460"/>
    </row>
    <row r="32" spans="1:29" s="443" customFormat="1" ht="10.8" thickBot="1" x14ac:dyDescent="0.3">
      <c r="A32" s="469"/>
      <c r="B32" s="470"/>
      <c r="C32" s="470"/>
      <c r="D32" s="452"/>
      <c r="E32" s="453" t="s">
        <v>243</v>
      </c>
      <c r="F32" s="454"/>
      <c r="G32" s="455"/>
      <c r="H32" s="455"/>
      <c r="I32" s="471"/>
      <c r="J32" s="472"/>
      <c r="K32" s="473"/>
      <c r="L32" s="474"/>
      <c r="M32" s="475"/>
      <c r="N32" s="476"/>
    </row>
    <row r="33" spans="1:29" s="443" customFormat="1" x14ac:dyDescent="0.25">
      <c r="A33" s="386"/>
      <c r="B33" s="386"/>
      <c r="C33" s="386"/>
      <c r="D33" s="386"/>
      <c r="E33" s="386"/>
      <c r="F33" s="386"/>
      <c r="G33" s="386"/>
      <c r="H33" s="386"/>
      <c r="I33" s="386"/>
      <c r="J33" s="386"/>
      <c r="K33" s="386"/>
      <c r="L33" s="386"/>
      <c r="M33" s="386"/>
      <c r="N33" s="386"/>
      <c r="O33" s="386"/>
      <c r="Q33" s="387"/>
      <c r="R33" s="386"/>
    </row>
    <row r="34" spans="1:29" x14ac:dyDescent="0.25">
      <c r="AC34" s="386"/>
    </row>
    <row r="35" spans="1:29" x14ac:dyDescent="0.25">
      <c r="AC35" s="386"/>
    </row>
    <row r="36" spans="1:29" x14ac:dyDescent="0.25">
      <c r="AC36" s="386"/>
    </row>
    <row r="37" spans="1:29" x14ac:dyDescent="0.25">
      <c r="AC37" s="386"/>
    </row>
    <row r="38" spans="1:29" x14ac:dyDescent="0.25">
      <c r="B38" s="478"/>
      <c r="AC38" s="386"/>
    </row>
    <row r="39" spans="1:29" x14ac:dyDescent="0.25">
      <c r="AC39" s="386"/>
    </row>
    <row r="40" spans="1:29" x14ac:dyDescent="0.25">
      <c r="AC40" s="386"/>
    </row>
    <row r="41" spans="1:29" x14ac:dyDescent="0.25">
      <c r="A41" s="477"/>
      <c r="B41" s="443"/>
      <c r="AC41" s="386"/>
    </row>
    <row r="42" spans="1:29" x14ac:dyDescent="0.25">
      <c r="A42" s="443"/>
      <c r="B42" s="479"/>
      <c r="AC42" s="386"/>
    </row>
    <row r="43" spans="1:29" x14ac:dyDescent="0.25">
      <c r="B43" s="478"/>
      <c r="AC43" s="386"/>
    </row>
    <row r="44" spans="1:29" x14ac:dyDescent="0.25">
      <c r="B44" s="478"/>
      <c r="AC44" s="386"/>
    </row>
    <row r="45" spans="1:29" x14ac:dyDescent="0.25">
      <c r="B45" s="478"/>
      <c r="AC45" s="386"/>
    </row>
    <row r="46" spans="1:29" x14ac:dyDescent="0.25">
      <c r="B46" s="478"/>
      <c r="AC46" s="386"/>
    </row>
    <row r="47" spans="1:29" x14ac:dyDescent="0.25">
      <c r="B47" s="478"/>
      <c r="AC47" s="386"/>
    </row>
    <row r="48" spans="1:29" x14ac:dyDescent="0.25">
      <c r="AC48" s="386"/>
    </row>
    <row r="49" spans="29:29" x14ac:dyDescent="0.25">
      <c r="AC49" s="386"/>
    </row>
    <row r="50" spans="29:29" x14ac:dyDescent="0.25">
      <c r="AC50" s="386"/>
    </row>
    <row r="51" spans="29:29" x14ac:dyDescent="0.25">
      <c r="AC51" s="386"/>
    </row>
    <row r="52" spans="29:29" x14ac:dyDescent="0.25">
      <c r="AC52" s="386"/>
    </row>
    <row r="53" spans="29:29" x14ac:dyDescent="0.25">
      <c r="AC53" s="386"/>
    </row>
    <row r="54" spans="29:29" x14ac:dyDescent="0.25">
      <c r="AC54" s="386"/>
    </row>
    <row r="55" spans="29:29" x14ac:dyDescent="0.25">
      <c r="AC55" s="386"/>
    </row>
    <row r="56" spans="29:29" x14ac:dyDescent="0.25">
      <c r="AC56" s="386"/>
    </row>
    <row r="57" spans="29:29" x14ac:dyDescent="0.25">
      <c r="AC57" s="386"/>
    </row>
    <row r="58" spans="29:29" x14ac:dyDescent="0.25">
      <c r="AC58" s="386"/>
    </row>
    <row r="59" spans="29:29" x14ac:dyDescent="0.25">
      <c r="AC59" s="386"/>
    </row>
    <row r="60" spans="29:29" x14ac:dyDescent="0.25">
      <c r="AC60" s="386"/>
    </row>
    <row r="61" spans="29:29" x14ac:dyDescent="0.25">
      <c r="AC61" s="386"/>
    </row>
    <row r="62" spans="29:29" x14ac:dyDescent="0.25">
      <c r="AC62" s="386"/>
    </row>
    <row r="63" spans="29:29" x14ac:dyDescent="0.25">
      <c r="AC63" s="386"/>
    </row>
    <row r="64" spans="29:29" x14ac:dyDescent="0.25">
      <c r="AC64" s="386"/>
    </row>
    <row r="65" spans="29:29" x14ac:dyDescent="0.25">
      <c r="AC65" s="386"/>
    </row>
    <row r="66" spans="29:29" x14ac:dyDescent="0.25">
      <c r="AC66" s="386"/>
    </row>
    <row r="67" spans="29:29" x14ac:dyDescent="0.25">
      <c r="AC67" s="386"/>
    </row>
    <row r="68" spans="29:29" x14ac:dyDescent="0.25">
      <c r="AC68" s="386"/>
    </row>
    <row r="69" spans="29:29" x14ac:dyDescent="0.25">
      <c r="AC69" s="386"/>
    </row>
    <row r="70" spans="29:29" x14ac:dyDescent="0.25">
      <c r="AC70" s="386"/>
    </row>
    <row r="71" spans="29:29" x14ac:dyDescent="0.25">
      <c r="AC71" s="386"/>
    </row>
    <row r="72" spans="29:29" x14ac:dyDescent="0.25">
      <c r="AC72" s="386"/>
    </row>
    <row r="73" spans="29:29" x14ac:dyDescent="0.25">
      <c r="AC73" s="386"/>
    </row>
    <row r="74" spans="29:29" x14ac:dyDescent="0.25">
      <c r="AC74" s="386"/>
    </row>
    <row r="75" spans="29:29" x14ac:dyDescent="0.25">
      <c r="AC75" s="386"/>
    </row>
    <row r="76" spans="29:29" x14ac:dyDescent="0.25">
      <c r="AC76" s="386"/>
    </row>
    <row r="77" spans="29:29" x14ac:dyDescent="0.25">
      <c r="AC77" s="386"/>
    </row>
    <row r="78" spans="29:29" x14ac:dyDescent="0.25">
      <c r="AC78" s="386"/>
    </row>
    <row r="79" spans="29:29" x14ac:dyDescent="0.25">
      <c r="AC79" s="386"/>
    </row>
    <row r="80" spans="29:29" x14ac:dyDescent="0.25">
      <c r="AC80" s="386"/>
    </row>
    <row r="81" spans="18:29" x14ac:dyDescent="0.25">
      <c r="AC81" s="386"/>
    </row>
    <row r="82" spans="18:29" x14ac:dyDescent="0.25">
      <c r="AC82" s="386"/>
    </row>
    <row r="83" spans="18:29" x14ac:dyDescent="0.25">
      <c r="AC83" s="386"/>
    </row>
    <row r="84" spans="18:29" x14ac:dyDescent="0.25">
      <c r="AC84" s="386"/>
    </row>
    <row r="85" spans="18:29" x14ac:dyDescent="0.25">
      <c r="R85" s="387"/>
      <c r="AC85" s="386"/>
    </row>
    <row r="86" spans="18:29" x14ac:dyDescent="0.25">
      <c r="R86" s="387"/>
      <c r="AC86" s="386"/>
    </row>
    <row r="87" spans="18:29" x14ac:dyDescent="0.25">
      <c r="R87" s="387"/>
      <c r="AC87" s="386"/>
    </row>
    <row r="88" spans="18:29" x14ac:dyDescent="0.25">
      <c r="R88" s="387"/>
      <c r="AC88" s="386"/>
    </row>
    <row r="89" spans="18:29" x14ac:dyDescent="0.25">
      <c r="R89" s="387"/>
      <c r="AC89" s="386"/>
    </row>
    <row r="90" spans="18:29" x14ac:dyDescent="0.25">
      <c r="R90" s="387"/>
      <c r="AC90" s="386"/>
    </row>
    <row r="91" spans="18:29" x14ac:dyDescent="0.25">
      <c r="AC91" s="386"/>
    </row>
    <row r="92" spans="18:29" x14ac:dyDescent="0.25">
      <c r="AC92" s="386"/>
    </row>
    <row r="93" spans="18:29" x14ac:dyDescent="0.25">
      <c r="AC93" s="386"/>
    </row>
    <row r="94" spans="18:29" x14ac:dyDescent="0.25">
      <c r="AC94" s="386"/>
    </row>
    <row r="99" spans="29:29" x14ac:dyDescent="0.25">
      <c r="AC99" s="386"/>
    </row>
    <row r="100" spans="29:29" x14ac:dyDescent="0.25">
      <c r="AC100" s="386"/>
    </row>
    <row r="101" spans="29:29" x14ac:dyDescent="0.25">
      <c r="AC101" s="386"/>
    </row>
    <row r="102" spans="29:29" x14ac:dyDescent="0.25">
      <c r="AC102" s="386"/>
    </row>
    <row r="103" spans="29:29" x14ac:dyDescent="0.25">
      <c r="AC103" s="386"/>
    </row>
    <row r="104" spans="29:29" x14ac:dyDescent="0.25">
      <c r="AC104" s="386"/>
    </row>
  </sheetData>
  <sheetProtection algorithmName="SHA-512" hashValue="rGR6BqphTZ5GroMyEJ/2Gd1e+bGRDcK7w6vX7ujt4WLJLmu3a2sngTjOCvhlDVdHc5q0gd/32vjkaMZXYHZ8yg==" saltValue="18t1kgnMZ1FeJEsf4MNLaw==" spinCount="100000" sheet="1" objects="1" scenarios="1"/>
  <mergeCells count="5">
    <mergeCell ref="D3:E3"/>
    <mergeCell ref="D4:E4"/>
    <mergeCell ref="N5:N6"/>
    <mergeCell ref="N7:N8"/>
    <mergeCell ref="N9:N10"/>
  </mergeCells>
  <pageMargins left="0.7" right="0.7" top="0.75" bottom="0.75" header="0.3" footer="0.3"/>
  <pageSetup paperSize="9" orientation="portrait" horizontalDpi="4294967293" verticalDpi="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
  <dimension ref="A1:AC93"/>
  <sheetViews>
    <sheetView topLeftCell="A13" zoomScaleNormal="100" workbookViewId="0">
      <selection activeCell="R5" sqref="R5"/>
    </sheetView>
  </sheetViews>
  <sheetFormatPr defaultColWidth="9.21875" defaultRowHeight="10.199999999999999" x14ac:dyDescent="0.25"/>
  <cols>
    <col min="1" max="2" width="10.21875" style="386" customWidth="1"/>
    <col min="3" max="3" width="12.21875" style="386" customWidth="1"/>
    <col min="4" max="4" width="30" style="386" customWidth="1"/>
    <col min="5" max="5" width="21.77734375" style="386" customWidth="1"/>
    <col min="6" max="6" width="13.21875" style="386" customWidth="1"/>
    <col min="7" max="7" width="14.21875" style="386" customWidth="1"/>
    <col min="8" max="8" width="19.77734375" style="386" customWidth="1"/>
    <col min="9" max="9" width="10" style="386" customWidth="1"/>
    <col min="10" max="10" width="12.21875" style="386" customWidth="1"/>
    <col min="11" max="11" width="13.5546875" style="386" customWidth="1"/>
    <col min="12" max="12" width="9.77734375" style="386" hidden="1" customWidth="1"/>
    <col min="13" max="13" width="9.21875" style="386" hidden="1" customWidth="1"/>
    <col min="14" max="14" width="7.5546875" style="386" customWidth="1"/>
    <col min="15" max="17" width="6.21875" style="386" customWidth="1"/>
    <col min="18" max="18" width="6.44140625" style="386" customWidth="1"/>
    <col min="19" max="19" width="6.21875" style="386" customWidth="1"/>
    <col min="20" max="20" width="17.5546875" style="386" customWidth="1"/>
    <col min="21" max="21" width="19" style="386" customWidth="1"/>
    <col min="22" max="23" width="10" style="386" customWidth="1"/>
    <col min="24" max="25" width="19" style="386" customWidth="1"/>
    <col min="26" max="28" width="11.77734375" style="386" customWidth="1"/>
    <col min="29" max="29" width="11.77734375" style="387" customWidth="1"/>
    <col min="30" max="32" width="13" style="386" customWidth="1"/>
    <col min="33" max="34" width="18.77734375" style="386" customWidth="1"/>
    <col min="35" max="35" width="13" style="386" customWidth="1"/>
    <col min="36" max="16384" width="9.21875" style="386"/>
  </cols>
  <sheetData>
    <row r="1" spans="1:29" x14ac:dyDescent="0.25">
      <c r="B1" s="385" t="s">
        <v>475</v>
      </c>
    </row>
    <row r="2" spans="1:29" ht="10.8" thickBot="1" x14ac:dyDescent="0.3"/>
    <row r="3" spans="1:29" x14ac:dyDescent="0.25">
      <c r="B3" s="388" t="s">
        <v>416</v>
      </c>
      <c r="C3" s="389"/>
      <c r="D3" s="627" t="s">
        <v>438</v>
      </c>
      <c r="E3" s="628"/>
      <c r="F3" s="390" t="s">
        <v>437</v>
      </c>
      <c r="G3" s="391"/>
      <c r="H3" s="391"/>
      <c r="I3" s="391"/>
      <c r="J3" s="391"/>
      <c r="K3" s="391"/>
      <c r="L3" s="391"/>
      <c r="M3" s="391"/>
      <c r="N3" s="392"/>
      <c r="O3" s="393"/>
      <c r="P3" s="523"/>
      <c r="Y3" s="387"/>
      <c r="AC3" s="386"/>
    </row>
    <row r="4" spans="1:29" ht="21" thickBot="1" x14ac:dyDescent="0.3">
      <c r="A4" s="394" t="s">
        <v>248</v>
      </c>
      <c r="B4" s="395" t="s">
        <v>249</v>
      </c>
      <c r="C4" s="396" t="s">
        <v>250</v>
      </c>
      <c r="D4" s="629"/>
      <c r="E4" s="630"/>
      <c r="F4" s="397" t="s">
        <v>79</v>
      </c>
      <c r="G4" s="398" t="s">
        <v>445</v>
      </c>
      <c r="H4" s="399" t="s">
        <v>439</v>
      </c>
      <c r="I4" s="400" t="s">
        <v>440</v>
      </c>
      <c r="J4" s="398" t="s">
        <v>441</v>
      </c>
      <c r="K4" s="398" t="s">
        <v>446</v>
      </c>
      <c r="L4" s="398" t="s">
        <v>403</v>
      </c>
      <c r="M4" s="399" t="s">
        <v>404</v>
      </c>
      <c r="N4" s="401" t="s">
        <v>447</v>
      </c>
      <c r="O4" s="402" t="s">
        <v>538</v>
      </c>
      <c r="P4" s="453" t="s">
        <v>539</v>
      </c>
      <c r="Y4" s="387"/>
      <c r="AC4" s="386"/>
    </row>
    <row r="5" spans="1:29" ht="276" customHeight="1" thickBot="1" x14ac:dyDescent="0.3">
      <c r="A5" s="637" t="s">
        <v>561</v>
      </c>
      <c r="B5" s="387" t="s">
        <v>567</v>
      </c>
      <c r="C5" s="387"/>
      <c r="D5" s="417"/>
      <c r="E5" s="418"/>
      <c r="F5" s="419"/>
      <c r="G5" s="420"/>
      <c r="H5" s="409"/>
      <c r="I5" s="422"/>
      <c r="J5" s="422"/>
      <c r="K5" s="423"/>
      <c r="L5" s="424"/>
      <c r="M5" s="424"/>
      <c r="N5" s="557" t="str">
        <f>flagNiCaLow</f>
        <v>The measured Ca is below the lower limit of the validated range for Ni. The Site-specific PNEC has been calculated using a Ca value of 2. For furthur clarification please seek advice.</v>
      </c>
      <c r="O5" s="633" t="str">
        <f>flagNipHLow</f>
        <v>The measured pH is below the lower limit of the validated range for Ni. The Site-specific PNEC has been calculated using a pH value of 6.5. For furthur clarification please seek advice.</v>
      </c>
      <c r="P5" s="523"/>
      <c r="Y5" s="387"/>
      <c r="AC5" s="386"/>
    </row>
    <row r="6" spans="1:29" ht="13.2" customHeight="1" x14ac:dyDescent="0.25">
      <c r="A6" s="638"/>
      <c r="B6" s="387" t="s">
        <v>476</v>
      </c>
      <c r="C6" s="404" t="s">
        <v>563</v>
      </c>
      <c r="D6" s="427" t="s">
        <v>469</v>
      </c>
      <c r="E6" s="418" t="s">
        <v>467</v>
      </c>
      <c r="F6" s="428" t="s">
        <v>462</v>
      </c>
      <c r="G6" s="429" t="s">
        <v>424</v>
      </c>
      <c r="H6" s="409" t="s">
        <v>470</v>
      </c>
      <c r="I6" s="422"/>
      <c r="J6" s="422"/>
      <c r="K6" s="423"/>
      <c r="L6" s="424"/>
      <c r="M6" s="424"/>
      <c r="N6" s="544"/>
      <c r="O6" s="634"/>
      <c r="P6" s="524"/>
      <c r="Y6" s="387"/>
      <c r="AC6" s="386"/>
    </row>
    <row r="7" spans="1:29" ht="13.95" customHeight="1" thickBot="1" x14ac:dyDescent="0.3">
      <c r="A7" s="638"/>
      <c r="B7" s="415"/>
      <c r="C7" s="416"/>
      <c r="D7" s="417"/>
      <c r="E7" s="418" t="s">
        <v>468</v>
      </c>
      <c r="F7" s="430" t="s">
        <v>469</v>
      </c>
      <c r="G7" s="431"/>
      <c r="H7" s="409" t="s">
        <v>470</v>
      </c>
      <c r="I7" s="422"/>
      <c r="J7" s="422"/>
      <c r="K7" s="423"/>
      <c r="L7" s="424"/>
      <c r="M7" s="424"/>
      <c r="N7" s="544"/>
      <c r="O7" s="634"/>
      <c r="P7" s="524"/>
      <c r="Y7" s="387"/>
      <c r="AC7" s="386"/>
    </row>
    <row r="8" spans="1:29" ht="20.399999999999999" x14ac:dyDescent="0.25">
      <c r="A8" s="638"/>
      <c r="B8" s="387" t="s">
        <v>476</v>
      </c>
      <c r="C8" s="404" t="s">
        <v>564</v>
      </c>
      <c r="D8" s="405" t="s">
        <v>479</v>
      </c>
      <c r="E8" s="418" t="s">
        <v>467</v>
      </c>
      <c r="F8" s="428" t="s">
        <v>462</v>
      </c>
      <c r="G8" s="429" t="s">
        <v>424</v>
      </c>
      <c r="H8" s="409" t="s">
        <v>470</v>
      </c>
      <c r="I8" s="422"/>
      <c r="J8" s="422"/>
      <c r="K8" s="423"/>
      <c r="L8" s="424"/>
      <c r="M8" s="424"/>
      <c r="N8" s="544"/>
      <c r="O8" s="634"/>
      <c r="P8" s="524"/>
      <c r="Y8" s="387"/>
      <c r="AC8" s="386"/>
    </row>
    <row r="9" spans="1:29" ht="13.95" customHeight="1" thickBot="1" x14ac:dyDescent="0.3">
      <c r="A9" s="638"/>
      <c r="B9" s="415"/>
      <c r="C9" s="416"/>
      <c r="D9" s="417"/>
      <c r="E9" s="418" t="s">
        <v>468</v>
      </c>
      <c r="F9" s="419" t="s">
        <v>480</v>
      </c>
      <c r="G9" s="420"/>
      <c r="H9" s="409" t="s">
        <v>470</v>
      </c>
      <c r="I9" s="422"/>
      <c r="J9" s="422"/>
      <c r="K9" s="423"/>
      <c r="L9" s="424"/>
      <c r="M9" s="424"/>
      <c r="N9" s="544"/>
      <c r="O9" s="634"/>
      <c r="P9" s="524"/>
      <c r="Y9" s="387"/>
      <c r="AC9" s="386"/>
    </row>
    <row r="10" spans="1:29" ht="214.2" x14ac:dyDescent="0.25">
      <c r="A10" s="638"/>
      <c r="B10" s="434" t="s">
        <v>481</v>
      </c>
      <c r="C10" s="404" t="s">
        <v>563</v>
      </c>
      <c r="D10" s="405" t="s">
        <v>565</v>
      </c>
      <c r="E10" s="435" t="s">
        <v>467</v>
      </c>
      <c r="F10" s="428" t="s">
        <v>462</v>
      </c>
      <c r="G10" s="429" t="s">
        <v>424</v>
      </c>
      <c r="H10" s="409" t="s">
        <v>470</v>
      </c>
      <c r="I10" s="422"/>
      <c r="J10" s="422"/>
      <c r="K10" s="423"/>
      <c r="L10" s="424"/>
      <c r="M10" s="424"/>
      <c r="N10" s="544" t="str">
        <f>flagNiCaHigh</f>
        <v>The measured Ca is above the upper limit of the validated range for Ni. The Site-specific PNEC has been calculated using a Ca value of 88. For furthur clarification please seek advice.</v>
      </c>
      <c r="O10" s="634"/>
      <c r="P10" s="524"/>
      <c r="Y10" s="387"/>
      <c r="AC10" s="386"/>
    </row>
    <row r="11" spans="1:29" x14ac:dyDescent="0.25">
      <c r="A11" s="638"/>
      <c r="B11" s="415"/>
      <c r="C11" s="416"/>
      <c r="D11" s="417"/>
      <c r="E11" s="418" t="s">
        <v>468</v>
      </c>
      <c r="F11" s="419" t="s">
        <v>483</v>
      </c>
      <c r="G11" s="420"/>
      <c r="H11" s="421" t="s">
        <v>566</v>
      </c>
      <c r="I11" s="422"/>
      <c r="J11" s="422"/>
      <c r="K11" s="423"/>
      <c r="L11" s="424"/>
      <c r="M11" s="424"/>
      <c r="N11" s="544"/>
      <c r="O11" s="634"/>
      <c r="P11" s="524"/>
      <c r="Y11" s="387"/>
      <c r="AC11" s="386"/>
    </row>
    <row r="12" spans="1:29" ht="204.6" thickBot="1" x14ac:dyDescent="0.25">
      <c r="A12" s="637" t="s">
        <v>569</v>
      </c>
      <c r="B12" s="387" t="s">
        <v>567</v>
      </c>
      <c r="C12" s="387"/>
      <c r="D12" s="417"/>
      <c r="E12" s="418"/>
      <c r="F12" s="419"/>
      <c r="G12" s="420"/>
      <c r="H12" s="409"/>
      <c r="I12" s="422"/>
      <c r="J12" s="422"/>
      <c r="K12" s="423"/>
      <c r="L12" s="424"/>
      <c r="M12" s="424"/>
      <c r="N12" s="425" t="str">
        <f>flagNiCaLow</f>
        <v>The measured Ca is below the lower limit of the validated range for Ni. The Site-specific PNEC has been calculated using a Ca value of 2. For furthur clarification please seek advice.</v>
      </c>
      <c r="O12" s="413"/>
      <c r="P12" s="524"/>
      <c r="Y12" s="387"/>
      <c r="AC12" s="386"/>
    </row>
    <row r="13" spans="1:29" ht="13.2" customHeight="1" x14ac:dyDescent="0.25">
      <c r="A13" s="638"/>
      <c r="B13" s="387" t="s">
        <v>476</v>
      </c>
      <c r="C13" s="404" t="s">
        <v>563</v>
      </c>
      <c r="D13" s="427" t="s">
        <v>469</v>
      </c>
      <c r="E13" s="418" t="s">
        <v>467</v>
      </c>
      <c r="F13" s="428" t="s">
        <v>462</v>
      </c>
      <c r="G13" s="429" t="s">
        <v>424</v>
      </c>
      <c r="H13" s="409" t="s">
        <v>470</v>
      </c>
      <c r="I13" s="422"/>
      <c r="J13" s="422"/>
      <c r="K13" s="423"/>
      <c r="L13" s="424"/>
      <c r="M13" s="424"/>
      <c r="N13" s="544"/>
      <c r="P13" s="524"/>
      <c r="Y13" s="387"/>
      <c r="AC13" s="386"/>
    </row>
    <row r="14" spans="1:29" ht="13.95" customHeight="1" thickBot="1" x14ac:dyDescent="0.3">
      <c r="A14" s="638"/>
      <c r="B14" s="415"/>
      <c r="C14" s="416"/>
      <c r="D14" s="417"/>
      <c r="E14" s="418" t="s">
        <v>468</v>
      </c>
      <c r="F14" s="430" t="s">
        <v>469</v>
      </c>
      <c r="G14" s="431"/>
      <c r="H14" s="409" t="s">
        <v>470</v>
      </c>
      <c r="I14" s="422"/>
      <c r="J14" s="422"/>
      <c r="K14" s="423"/>
      <c r="L14" s="424"/>
      <c r="M14" s="424"/>
      <c r="N14" s="544"/>
      <c r="P14" s="524"/>
      <c r="Y14" s="387"/>
      <c r="AC14" s="386"/>
    </row>
    <row r="15" spans="1:29" ht="20.399999999999999" x14ac:dyDescent="0.2">
      <c r="A15" s="638"/>
      <c r="B15" s="387" t="s">
        <v>476</v>
      </c>
      <c r="C15" s="404" t="s">
        <v>564</v>
      </c>
      <c r="D15" s="405" t="s">
        <v>479</v>
      </c>
      <c r="E15" s="418" t="s">
        <v>467</v>
      </c>
      <c r="F15" s="428" t="s">
        <v>462</v>
      </c>
      <c r="G15" s="429" t="s">
        <v>424</v>
      </c>
      <c r="H15" s="409" t="s">
        <v>470</v>
      </c>
      <c r="I15" s="422"/>
      <c r="J15" s="422"/>
      <c r="K15" s="423"/>
      <c r="L15" s="424"/>
      <c r="M15" s="424"/>
      <c r="N15" s="544"/>
      <c r="O15" s="413"/>
      <c r="P15" s="524"/>
      <c r="Y15" s="387"/>
      <c r="AC15" s="386"/>
    </row>
    <row r="16" spans="1:29" ht="13.95" customHeight="1" thickBot="1" x14ac:dyDescent="0.25">
      <c r="A16" s="638"/>
      <c r="B16" s="415"/>
      <c r="C16" s="416"/>
      <c r="D16" s="417"/>
      <c r="E16" s="418" t="s">
        <v>468</v>
      </c>
      <c r="F16" s="419" t="s">
        <v>480</v>
      </c>
      <c r="G16" s="420"/>
      <c r="H16" s="409" t="s">
        <v>470</v>
      </c>
      <c r="I16" s="422"/>
      <c r="J16" s="422"/>
      <c r="K16" s="423"/>
      <c r="L16" s="424"/>
      <c r="M16" s="424"/>
      <c r="N16" s="544"/>
      <c r="O16" s="413"/>
      <c r="P16" s="524"/>
      <c r="Y16" s="387"/>
      <c r="AC16" s="386"/>
    </row>
    <row r="17" spans="1:29" ht="214.2" x14ac:dyDescent="0.2">
      <c r="A17" s="638"/>
      <c r="B17" s="434" t="s">
        <v>481</v>
      </c>
      <c r="C17" s="404" t="s">
        <v>563</v>
      </c>
      <c r="D17" s="405" t="s">
        <v>565</v>
      </c>
      <c r="E17" s="435" t="s">
        <v>467</v>
      </c>
      <c r="F17" s="428" t="s">
        <v>462</v>
      </c>
      <c r="G17" s="429" t="s">
        <v>424</v>
      </c>
      <c r="H17" s="409" t="s">
        <v>470</v>
      </c>
      <c r="I17" s="422"/>
      <c r="J17" s="422"/>
      <c r="K17" s="423"/>
      <c r="L17" s="424"/>
      <c r="M17" s="424"/>
      <c r="N17" s="544" t="str">
        <f>flagNiCaHigh</f>
        <v>The measured Ca is above the upper limit of the validated range for Ni. The Site-specific PNEC has been calculated using a Ca value of 88. For furthur clarification please seek advice.</v>
      </c>
      <c r="O17" s="413"/>
      <c r="P17" s="524"/>
      <c r="Y17" s="387"/>
      <c r="AC17" s="386"/>
    </row>
    <row r="18" spans="1:29" x14ac:dyDescent="0.2">
      <c r="A18" s="638"/>
      <c r="B18" s="415"/>
      <c r="C18" s="416"/>
      <c r="D18" s="417"/>
      <c r="E18" s="418" t="s">
        <v>468</v>
      </c>
      <c r="F18" s="419" t="s">
        <v>483</v>
      </c>
      <c r="G18" s="420"/>
      <c r="H18" s="421" t="s">
        <v>566</v>
      </c>
      <c r="I18" s="422"/>
      <c r="J18" s="422"/>
      <c r="K18" s="423"/>
      <c r="L18" s="424"/>
      <c r="M18" s="424"/>
      <c r="N18" s="544"/>
      <c r="O18" s="413"/>
      <c r="P18" s="524"/>
      <c r="Y18" s="387"/>
      <c r="AC18" s="386"/>
    </row>
    <row r="19" spans="1:29" ht="276" customHeight="1" thickBot="1" x14ac:dyDescent="0.3">
      <c r="A19" s="637" t="s">
        <v>562</v>
      </c>
      <c r="B19" s="387" t="s">
        <v>567</v>
      </c>
      <c r="C19" s="387"/>
      <c r="D19" s="417"/>
      <c r="E19" s="418"/>
      <c r="F19" s="419"/>
      <c r="G19" s="420"/>
      <c r="H19" s="409"/>
      <c r="I19" s="422"/>
      <c r="J19" s="422"/>
      <c r="K19" s="423"/>
      <c r="L19" s="424"/>
      <c r="M19" s="424"/>
      <c r="N19" s="545" t="str">
        <f>flagNiCaLow</f>
        <v>The measured Ca is below the lower limit of the validated range for Ni. The Site-specific PNEC has been calculated using a Ca value of 2. For furthur clarification please seek advice.</v>
      </c>
      <c r="O19" s="635" t="str">
        <f>flagNipHLow</f>
        <v>The measured pH is below the lower limit of the validated range for Ni. The Site-specific PNEC has been calculated using a pH value of 6.5. For furthur clarification please seek advice.</v>
      </c>
      <c r="P19" s="524"/>
      <c r="Y19" s="387"/>
      <c r="AC19" s="386"/>
    </row>
    <row r="20" spans="1:29" ht="13.2" customHeight="1" x14ac:dyDescent="0.25">
      <c r="A20" s="638"/>
      <c r="B20" s="387" t="s">
        <v>476</v>
      </c>
      <c r="C20" s="404" t="s">
        <v>563</v>
      </c>
      <c r="D20" s="427" t="s">
        <v>469</v>
      </c>
      <c r="E20" s="418" t="s">
        <v>467</v>
      </c>
      <c r="F20" s="428" t="s">
        <v>462</v>
      </c>
      <c r="G20" s="429" t="s">
        <v>424</v>
      </c>
      <c r="H20" s="409" t="s">
        <v>470</v>
      </c>
      <c r="I20" s="422"/>
      <c r="J20" s="422"/>
      <c r="K20" s="423"/>
      <c r="L20" s="424"/>
      <c r="M20" s="424"/>
      <c r="N20" s="544"/>
      <c r="O20" s="635"/>
      <c r="P20" s="524"/>
      <c r="Y20" s="387"/>
      <c r="AC20" s="386"/>
    </row>
    <row r="21" spans="1:29" ht="13.95" customHeight="1" thickBot="1" x14ac:dyDescent="0.3">
      <c r="A21" s="638"/>
      <c r="B21" s="415"/>
      <c r="C21" s="416"/>
      <c r="D21" s="417"/>
      <c r="E21" s="418" t="s">
        <v>468</v>
      </c>
      <c r="F21" s="430" t="s">
        <v>469</v>
      </c>
      <c r="G21" s="431"/>
      <c r="H21" s="409" t="s">
        <v>470</v>
      </c>
      <c r="I21" s="422"/>
      <c r="J21" s="422"/>
      <c r="K21" s="423"/>
      <c r="L21" s="424"/>
      <c r="M21" s="424"/>
      <c r="N21" s="544"/>
      <c r="O21" s="635"/>
      <c r="P21" s="524"/>
      <c r="Y21" s="387"/>
      <c r="AC21" s="386"/>
    </row>
    <row r="22" spans="1:29" ht="20.399999999999999" x14ac:dyDescent="0.25">
      <c r="A22" s="638"/>
      <c r="B22" s="387" t="s">
        <v>476</v>
      </c>
      <c r="C22" s="404" t="s">
        <v>564</v>
      </c>
      <c r="D22" s="405" t="s">
        <v>479</v>
      </c>
      <c r="E22" s="418" t="s">
        <v>467</v>
      </c>
      <c r="F22" s="428" t="s">
        <v>462</v>
      </c>
      <c r="G22" s="429" t="s">
        <v>424</v>
      </c>
      <c r="H22" s="409" t="s">
        <v>470</v>
      </c>
      <c r="I22" s="422"/>
      <c r="J22" s="422"/>
      <c r="K22" s="423"/>
      <c r="L22" s="424"/>
      <c r="M22" s="424"/>
      <c r="N22" s="544"/>
      <c r="O22" s="635"/>
      <c r="P22" s="524"/>
      <c r="Y22" s="387"/>
      <c r="AC22" s="386"/>
    </row>
    <row r="23" spans="1:29" ht="13.95" customHeight="1" thickBot="1" x14ac:dyDescent="0.3">
      <c r="A23" s="638"/>
      <c r="B23" s="415"/>
      <c r="C23" s="416"/>
      <c r="D23" s="417"/>
      <c r="E23" s="418" t="s">
        <v>468</v>
      </c>
      <c r="F23" s="419" t="s">
        <v>480</v>
      </c>
      <c r="G23" s="420"/>
      <c r="H23" s="409" t="s">
        <v>470</v>
      </c>
      <c r="I23" s="422"/>
      <c r="J23" s="422"/>
      <c r="K23" s="423"/>
      <c r="L23" s="424"/>
      <c r="M23" s="424"/>
      <c r="N23" s="544"/>
      <c r="O23" s="635"/>
      <c r="P23" s="524"/>
      <c r="Y23" s="387"/>
      <c r="AC23" s="386"/>
    </row>
    <row r="24" spans="1:29" ht="214.8" thickBot="1" x14ac:dyDescent="0.3">
      <c r="A24" s="638"/>
      <c r="B24" s="525" t="s">
        <v>481</v>
      </c>
      <c r="C24" s="526" t="s">
        <v>563</v>
      </c>
      <c r="D24" s="405" t="s">
        <v>565</v>
      </c>
      <c r="E24" s="435" t="s">
        <v>467</v>
      </c>
      <c r="F24" s="428" t="s">
        <v>462</v>
      </c>
      <c r="G24" s="429" t="s">
        <v>424</v>
      </c>
      <c r="H24" s="409" t="s">
        <v>470</v>
      </c>
      <c r="I24" s="422"/>
      <c r="J24" s="422"/>
      <c r="K24" s="423"/>
      <c r="L24" s="424"/>
      <c r="M24" s="424"/>
      <c r="N24" s="544" t="str">
        <f>flagNiCaHigh</f>
        <v>The measured Ca is above the upper limit of the validated range for Ni. The Site-specific PNEC has been calculated using a Ca value of 88. For furthur clarification please seek advice.</v>
      </c>
      <c r="O24" s="636"/>
      <c r="P24" s="462"/>
      <c r="Y24" s="387"/>
      <c r="AC24" s="386"/>
    </row>
    <row r="25" spans="1:29" x14ac:dyDescent="0.25">
      <c r="A25" s="639"/>
      <c r="B25" s="443" t="s">
        <v>417</v>
      </c>
      <c r="C25" s="443" t="s">
        <v>417</v>
      </c>
      <c r="D25" s="444" t="s">
        <v>471</v>
      </c>
      <c r="E25" s="445" t="s">
        <v>442</v>
      </c>
      <c r="F25" s="446"/>
      <c r="G25" s="447"/>
      <c r="H25" s="448"/>
      <c r="I25" s="449" t="s">
        <v>444</v>
      </c>
      <c r="J25" s="449" t="s">
        <v>444</v>
      </c>
      <c r="K25" s="450"/>
      <c r="L25" s="450"/>
      <c r="M25" s="450"/>
      <c r="N25" s="451"/>
      <c r="P25" s="527"/>
      <c r="S25" s="531"/>
      <c r="Y25" s="387"/>
      <c r="AC25" s="386"/>
    </row>
    <row r="26" spans="1:29" s="443" customFormat="1" ht="10.8" thickBot="1" x14ac:dyDescent="0.3">
      <c r="A26" s="417"/>
      <c r="B26" s="386"/>
      <c r="C26" s="386"/>
      <c r="D26" s="452"/>
      <c r="E26" s="453" t="s">
        <v>443</v>
      </c>
      <c r="F26" s="454"/>
      <c r="G26" s="455"/>
      <c r="H26" s="455"/>
      <c r="I26" s="456" t="s">
        <v>406</v>
      </c>
      <c r="J26" s="456" t="s">
        <v>406</v>
      </c>
      <c r="K26" s="457"/>
      <c r="L26" s="458"/>
      <c r="M26" s="459"/>
      <c r="N26" s="460"/>
      <c r="P26" s="528"/>
    </row>
    <row r="27" spans="1:29" s="443" customFormat="1" ht="51.6" thickBot="1" x14ac:dyDescent="0.3">
      <c r="A27" s="417"/>
      <c r="B27" s="386"/>
      <c r="C27" s="386"/>
      <c r="D27" s="461" t="s">
        <v>44</v>
      </c>
      <c r="E27" s="462" t="s">
        <v>244</v>
      </c>
      <c r="F27" s="463"/>
      <c r="G27" s="464"/>
      <c r="H27" s="464"/>
      <c r="I27" s="450"/>
      <c r="J27" s="467" t="s">
        <v>247</v>
      </c>
      <c r="K27" s="466" t="s">
        <v>568</v>
      </c>
      <c r="N27" s="460"/>
      <c r="P27" s="528"/>
    </row>
    <row r="28" spans="1:29" s="443" customFormat="1" ht="10.8" thickBot="1" x14ac:dyDescent="0.3">
      <c r="A28" s="469"/>
      <c r="B28" s="470"/>
      <c r="C28" s="470"/>
      <c r="D28" s="452"/>
      <c r="E28" s="453" t="s">
        <v>243</v>
      </c>
      <c r="F28" s="454"/>
      <c r="G28" s="455"/>
      <c r="H28" s="455"/>
      <c r="I28" s="471"/>
      <c r="J28" s="472"/>
      <c r="K28" s="473"/>
      <c r="L28" s="474"/>
      <c r="M28" s="475"/>
      <c r="N28" s="476"/>
      <c r="O28" s="529"/>
      <c r="P28" s="530"/>
    </row>
    <row r="29" spans="1:29" x14ac:dyDescent="0.25">
      <c r="AC29" s="386"/>
    </row>
    <row r="30" spans="1:29" x14ac:dyDescent="0.25">
      <c r="A30" s="477"/>
      <c r="B30" s="443"/>
      <c r="AC30" s="386"/>
    </row>
    <row r="31" spans="1:29" x14ac:dyDescent="0.25">
      <c r="A31" s="443"/>
      <c r="B31" s="479"/>
      <c r="AC31" s="386"/>
    </row>
    <row r="32" spans="1:29" x14ac:dyDescent="0.25">
      <c r="B32" s="478"/>
      <c r="AC32" s="386"/>
    </row>
    <row r="33" spans="2:29" x14ac:dyDescent="0.25">
      <c r="B33" s="478"/>
      <c r="AC33" s="386"/>
    </row>
    <row r="34" spans="2:29" x14ac:dyDescent="0.25">
      <c r="B34" s="478"/>
      <c r="AC34" s="386"/>
    </row>
    <row r="35" spans="2:29" x14ac:dyDescent="0.25">
      <c r="B35" s="478"/>
      <c r="AC35" s="386"/>
    </row>
    <row r="36" spans="2:29" x14ac:dyDescent="0.25">
      <c r="B36" s="478"/>
      <c r="AC36" s="386"/>
    </row>
    <row r="37" spans="2:29" x14ac:dyDescent="0.25">
      <c r="AC37" s="386"/>
    </row>
    <row r="38" spans="2:29" x14ac:dyDescent="0.25">
      <c r="AC38" s="386"/>
    </row>
    <row r="39" spans="2:29" x14ac:dyDescent="0.25">
      <c r="AC39" s="386"/>
    </row>
    <row r="40" spans="2:29" x14ac:dyDescent="0.25">
      <c r="AC40" s="386"/>
    </row>
    <row r="41" spans="2:29" x14ac:dyDescent="0.25">
      <c r="AC41" s="386"/>
    </row>
    <row r="42" spans="2:29" x14ac:dyDescent="0.25">
      <c r="AC42" s="386"/>
    </row>
    <row r="43" spans="2:29" x14ac:dyDescent="0.25">
      <c r="AC43" s="386"/>
    </row>
    <row r="44" spans="2:29" x14ac:dyDescent="0.25">
      <c r="AC44" s="386"/>
    </row>
    <row r="45" spans="2:29" x14ac:dyDescent="0.25">
      <c r="AC45" s="386"/>
    </row>
    <row r="46" spans="2:29" x14ac:dyDescent="0.25">
      <c r="AC46" s="386"/>
    </row>
    <row r="47" spans="2:29" x14ac:dyDescent="0.25">
      <c r="AC47" s="386"/>
    </row>
    <row r="48" spans="2:29" x14ac:dyDescent="0.25">
      <c r="AC48" s="386"/>
    </row>
    <row r="49" spans="29:29" x14ac:dyDescent="0.25">
      <c r="AC49" s="386"/>
    </row>
    <row r="50" spans="29:29" x14ac:dyDescent="0.25">
      <c r="AC50" s="386"/>
    </row>
    <row r="51" spans="29:29" x14ac:dyDescent="0.25">
      <c r="AC51" s="386"/>
    </row>
    <row r="52" spans="29:29" x14ac:dyDescent="0.25">
      <c r="AC52" s="386"/>
    </row>
    <row r="53" spans="29:29" x14ac:dyDescent="0.25">
      <c r="AC53" s="386"/>
    </row>
    <row r="54" spans="29:29" x14ac:dyDescent="0.25">
      <c r="AC54" s="386"/>
    </row>
    <row r="55" spans="29:29" x14ac:dyDescent="0.25">
      <c r="AC55" s="386"/>
    </row>
    <row r="56" spans="29:29" x14ac:dyDescent="0.25">
      <c r="AC56" s="386"/>
    </row>
    <row r="57" spans="29:29" x14ac:dyDescent="0.25">
      <c r="AC57" s="386"/>
    </row>
    <row r="58" spans="29:29" x14ac:dyDescent="0.25">
      <c r="AC58" s="386"/>
    </row>
    <row r="59" spans="29:29" x14ac:dyDescent="0.25">
      <c r="AC59" s="386"/>
    </row>
    <row r="60" spans="29:29" x14ac:dyDescent="0.25">
      <c r="AC60" s="386"/>
    </row>
    <row r="61" spans="29:29" x14ac:dyDescent="0.25">
      <c r="AC61" s="386"/>
    </row>
    <row r="62" spans="29:29" x14ac:dyDescent="0.25">
      <c r="AC62" s="386"/>
    </row>
    <row r="63" spans="29:29" x14ac:dyDescent="0.25">
      <c r="AC63" s="386"/>
    </row>
    <row r="64" spans="29:29" x14ac:dyDescent="0.25">
      <c r="AC64" s="386"/>
    </row>
    <row r="65" spans="18:29" x14ac:dyDescent="0.25">
      <c r="AC65" s="386"/>
    </row>
    <row r="66" spans="18:29" x14ac:dyDescent="0.25">
      <c r="AC66" s="386"/>
    </row>
    <row r="67" spans="18:29" x14ac:dyDescent="0.25">
      <c r="AC67" s="386"/>
    </row>
    <row r="68" spans="18:29" x14ac:dyDescent="0.25">
      <c r="AC68" s="386"/>
    </row>
    <row r="69" spans="18:29" x14ac:dyDescent="0.25">
      <c r="AC69" s="386"/>
    </row>
    <row r="70" spans="18:29" x14ac:dyDescent="0.25">
      <c r="AC70" s="386"/>
    </row>
    <row r="71" spans="18:29" x14ac:dyDescent="0.25">
      <c r="AC71" s="386"/>
    </row>
    <row r="72" spans="18:29" x14ac:dyDescent="0.25">
      <c r="AC72" s="386"/>
    </row>
    <row r="73" spans="18:29" x14ac:dyDescent="0.25">
      <c r="AC73" s="386"/>
    </row>
    <row r="74" spans="18:29" x14ac:dyDescent="0.25">
      <c r="R74" s="387"/>
      <c r="AC74" s="386"/>
    </row>
    <row r="75" spans="18:29" x14ac:dyDescent="0.25">
      <c r="R75" s="387"/>
      <c r="AC75" s="386"/>
    </row>
    <row r="76" spans="18:29" x14ac:dyDescent="0.25">
      <c r="R76" s="387"/>
      <c r="AC76" s="386"/>
    </row>
    <row r="77" spans="18:29" x14ac:dyDescent="0.25">
      <c r="R77" s="387"/>
      <c r="AC77" s="386"/>
    </row>
    <row r="78" spans="18:29" x14ac:dyDescent="0.25">
      <c r="R78" s="387"/>
      <c r="AC78" s="386"/>
    </row>
    <row r="79" spans="18:29" x14ac:dyDescent="0.25">
      <c r="R79" s="387"/>
      <c r="AC79" s="386"/>
    </row>
    <row r="80" spans="18:29" x14ac:dyDescent="0.25">
      <c r="AC80" s="386"/>
    </row>
    <row r="81" spans="29:29" x14ac:dyDescent="0.25">
      <c r="AC81" s="386"/>
    </row>
    <row r="82" spans="29:29" x14ac:dyDescent="0.25">
      <c r="AC82" s="386"/>
    </row>
    <row r="83" spans="29:29" x14ac:dyDescent="0.25">
      <c r="AC83" s="386"/>
    </row>
    <row r="88" spans="29:29" x14ac:dyDescent="0.25">
      <c r="AC88" s="386"/>
    </row>
    <row r="89" spans="29:29" x14ac:dyDescent="0.25">
      <c r="AC89" s="386"/>
    </row>
    <row r="90" spans="29:29" x14ac:dyDescent="0.25">
      <c r="AC90" s="386"/>
    </row>
    <row r="91" spans="29:29" x14ac:dyDescent="0.25">
      <c r="AC91" s="386"/>
    </row>
    <row r="92" spans="29:29" x14ac:dyDescent="0.25">
      <c r="AC92" s="386"/>
    </row>
    <row r="93" spans="29:29" x14ac:dyDescent="0.25">
      <c r="AC93" s="386"/>
    </row>
  </sheetData>
  <mergeCells count="7">
    <mergeCell ref="O5:O11"/>
    <mergeCell ref="O19:O24"/>
    <mergeCell ref="D3:E3"/>
    <mergeCell ref="D4:E4"/>
    <mergeCell ref="A5:A11"/>
    <mergeCell ref="A12:A18"/>
    <mergeCell ref="A19:A25"/>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
  <dimension ref="A1:Q42"/>
  <sheetViews>
    <sheetView showGridLines="0" topLeftCell="A19" workbookViewId="0">
      <selection activeCell="K26" sqref="K26"/>
    </sheetView>
  </sheetViews>
  <sheetFormatPr defaultColWidth="9.21875" defaultRowHeight="10.199999999999999" x14ac:dyDescent="0.25"/>
  <cols>
    <col min="1" max="1" width="14.77734375" style="192" customWidth="1"/>
    <col min="2" max="3" width="5.77734375" style="192" customWidth="1"/>
    <col min="4" max="4" width="22.77734375" style="192" customWidth="1"/>
    <col min="5" max="5" width="15.5546875" style="192" customWidth="1"/>
    <col min="6" max="6" width="12.21875" style="192" customWidth="1"/>
    <col min="7" max="7" width="8.44140625" style="192" customWidth="1"/>
    <col min="8" max="8" width="8" style="192" customWidth="1"/>
    <col min="9" max="9" width="8.21875" style="192" customWidth="1"/>
    <col min="10" max="10" width="17.21875" style="192" customWidth="1"/>
    <col min="11" max="11" width="13" style="192" customWidth="1"/>
    <col min="12" max="12" width="10.5546875" style="192" customWidth="1"/>
    <col min="13" max="13" width="10.21875" style="192" customWidth="1"/>
    <col min="14" max="14" width="12.5546875" style="207" customWidth="1"/>
    <col min="15" max="16" width="9.5546875" style="192" customWidth="1"/>
    <col min="17" max="16384" width="9.21875" style="192"/>
  </cols>
  <sheetData>
    <row r="1" spans="1:17" x14ac:dyDescent="0.25">
      <c r="A1" s="199" t="s">
        <v>252</v>
      </c>
      <c r="B1" s="200"/>
      <c r="C1" s="200"/>
      <c r="D1" s="200"/>
      <c r="N1" s="558"/>
      <c r="P1" s="201"/>
      <c r="Q1" s="201"/>
    </row>
    <row r="2" spans="1:17" x14ac:dyDescent="0.25">
      <c r="A2" s="200"/>
      <c r="B2" s="200"/>
      <c r="C2" s="200"/>
      <c r="D2" s="200"/>
      <c r="N2" s="558"/>
      <c r="P2" s="201"/>
      <c r="Q2" s="201"/>
    </row>
    <row r="3" spans="1:17" s="200" customFormat="1" ht="12.75" customHeight="1" x14ac:dyDescent="0.25">
      <c r="A3" s="496" t="s">
        <v>425</v>
      </c>
      <c r="B3" s="274"/>
      <c r="C3" s="497"/>
      <c r="D3" s="648" t="s">
        <v>415</v>
      </c>
      <c r="E3" s="649"/>
      <c r="F3" s="498" t="s">
        <v>437</v>
      </c>
      <c r="G3" s="274"/>
      <c r="H3" s="274"/>
      <c r="I3" s="274"/>
      <c r="J3" s="274"/>
      <c r="K3" s="274"/>
      <c r="L3" s="274"/>
      <c r="M3" s="274"/>
      <c r="N3" s="559"/>
      <c r="O3" s="499"/>
    </row>
    <row r="4" spans="1:17" ht="23.25" customHeight="1" thickBot="1" x14ac:dyDescent="0.3">
      <c r="A4" s="219" t="s">
        <v>2</v>
      </c>
      <c r="B4" s="220" t="s">
        <v>1</v>
      </c>
      <c r="C4" s="221" t="s">
        <v>0</v>
      </c>
      <c r="D4" s="648"/>
      <c r="E4" s="649"/>
      <c r="F4" s="652" t="s">
        <v>79</v>
      </c>
      <c r="G4" s="646" t="s">
        <v>253</v>
      </c>
      <c r="H4" s="646" t="s">
        <v>439</v>
      </c>
      <c r="I4" s="274" t="s">
        <v>459</v>
      </c>
      <c r="J4" s="275"/>
      <c r="K4" s="646" t="s">
        <v>422</v>
      </c>
      <c r="L4" s="646" t="s">
        <v>420</v>
      </c>
      <c r="M4" s="642" t="s">
        <v>423</v>
      </c>
      <c r="N4" s="644" t="s">
        <v>254</v>
      </c>
      <c r="O4" s="402" t="s">
        <v>538</v>
      </c>
    </row>
    <row r="5" spans="1:17" ht="14.4" thickBot="1" x14ac:dyDescent="0.3">
      <c r="A5" s="202"/>
      <c r="B5" s="223"/>
      <c r="C5" s="224"/>
      <c r="D5" s="650"/>
      <c r="E5" s="651"/>
      <c r="F5" s="653"/>
      <c r="G5" s="647"/>
      <c r="H5" s="647"/>
      <c r="I5" s="203" t="s">
        <v>95</v>
      </c>
      <c r="J5" s="203" t="s">
        <v>44</v>
      </c>
      <c r="K5" s="647"/>
      <c r="L5" s="647"/>
      <c r="M5" s="643"/>
      <c r="N5" s="645"/>
      <c r="O5" s="495"/>
    </row>
    <row r="6" spans="1:17" ht="163.19999999999999" x14ac:dyDescent="0.2">
      <c r="A6" s="249" t="s">
        <v>540</v>
      </c>
      <c r="B6" s="207" t="s">
        <v>576</v>
      </c>
      <c r="C6" s="208"/>
      <c r="D6" s="193" t="s">
        <v>542</v>
      </c>
      <c r="E6" s="276" t="s">
        <v>472</v>
      </c>
      <c r="F6" s="193" t="s">
        <v>473</v>
      </c>
      <c r="G6" s="204" t="str">
        <f>ZnPNECFlag</f>
        <v>Sensitive conditions</v>
      </c>
      <c r="H6" s="204" t="s">
        <v>470</v>
      </c>
      <c r="I6" s="195"/>
      <c r="J6" s="195"/>
      <c r="K6" s="195"/>
      <c r="L6" s="195"/>
      <c r="M6" s="552"/>
      <c r="N6" s="546" t="str">
        <f>flagZnCaLow</f>
        <v>The measured Ca is below the lower limit of the validated range for Zn. The Site-specific PNEC has been calculated using a Ca value of 3. For furthur clarification please seek advice.</v>
      </c>
      <c r="O6" s="548" t="str">
        <f>flagZnpHLow</f>
        <v>The measured pH is below the lower limit of the validated range for Zn. The Site-specific PNEC has been calculated using a pH value of 6. For furthur clarification please seek advice.</v>
      </c>
    </row>
    <row r="7" spans="1:17" ht="19.5" customHeight="1" thickBot="1" x14ac:dyDescent="0.3">
      <c r="A7" s="230"/>
      <c r="B7" s="231"/>
      <c r="C7" s="232"/>
      <c r="D7" s="228"/>
      <c r="E7" s="277" t="s">
        <v>474</v>
      </c>
      <c r="F7" s="248" t="s">
        <v>82</v>
      </c>
      <c r="G7" s="205"/>
      <c r="H7" s="205" t="s">
        <v>470</v>
      </c>
      <c r="I7" s="214"/>
      <c r="J7" s="214"/>
      <c r="K7" s="214"/>
      <c r="L7" s="214"/>
      <c r="M7" s="553"/>
      <c r="N7" s="554"/>
      <c r="O7" s="436"/>
    </row>
    <row r="8" spans="1:17" ht="12.75" customHeight="1" x14ac:dyDescent="0.25">
      <c r="A8" s="488" t="s">
        <v>552</v>
      </c>
      <c r="B8" s="207" t="s">
        <v>576</v>
      </c>
      <c r="C8" s="208"/>
      <c r="D8" s="193" t="s">
        <v>469</v>
      </c>
      <c r="E8" s="276" t="s">
        <v>472</v>
      </c>
      <c r="F8" s="193" t="s">
        <v>473</v>
      </c>
      <c r="G8" s="204" t="str">
        <f>ZnPNECFlag</f>
        <v>Sensitive conditions</v>
      </c>
      <c r="H8" s="204" t="s">
        <v>470</v>
      </c>
      <c r="I8" s="195"/>
      <c r="J8" s="195"/>
      <c r="K8" s="195"/>
      <c r="L8" s="195"/>
      <c r="M8" s="552"/>
      <c r="N8" s="546" t="str">
        <f>flagZnCaLow</f>
        <v>The measured Ca is below the lower limit of the validated range for Zn. The Site-specific PNEC has been calculated using a Ca value of 3. For furthur clarification please seek advice.</v>
      </c>
      <c r="O8" s="549"/>
    </row>
    <row r="9" spans="1:17" ht="14.4" thickBot="1" x14ac:dyDescent="0.3">
      <c r="A9" s="230"/>
      <c r="B9" s="231"/>
      <c r="C9" s="232"/>
      <c r="D9" s="233"/>
      <c r="E9" s="277" t="s">
        <v>474</v>
      </c>
      <c r="F9" s="489" t="s">
        <v>82</v>
      </c>
      <c r="G9" s="205"/>
      <c r="H9" s="205" t="s">
        <v>470</v>
      </c>
      <c r="I9" s="214"/>
      <c r="J9" s="214"/>
      <c r="K9" s="214"/>
      <c r="L9" s="214"/>
      <c r="M9" s="553"/>
      <c r="N9" s="554"/>
      <c r="O9" s="436"/>
    </row>
    <row r="10" spans="1:17" ht="122.55" customHeight="1" x14ac:dyDescent="0.2">
      <c r="A10" s="488" t="s">
        <v>553</v>
      </c>
      <c r="B10" s="207" t="s">
        <v>576</v>
      </c>
      <c r="C10" s="208"/>
      <c r="D10" s="488" t="s">
        <v>555</v>
      </c>
      <c r="E10" s="276" t="s">
        <v>472</v>
      </c>
      <c r="F10" s="193" t="s">
        <v>473</v>
      </c>
      <c r="G10" s="204" t="str">
        <f>ZnPNECFlag</f>
        <v>Sensitive conditions</v>
      </c>
      <c r="H10" s="204" t="s">
        <v>470</v>
      </c>
      <c r="I10" s="195"/>
      <c r="J10" s="195"/>
      <c r="K10" s="195"/>
      <c r="L10" s="195"/>
      <c r="M10" s="552"/>
      <c r="N10" s="546" t="str">
        <f>flagZnCaLow</f>
        <v>The measured Ca is below the lower limit of the validated range for Zn. The Site-specific PNEC has been calculated using a Ca value of 3. For furthur clarification please seek advice.</v>
      </c>
      <c r="O10" s="550" t="str">
        <f>flagZnpHHigh</f>
        <v>The measured pH is above the upper limit of the validated range for Zn. The Site-specific PNEC has been calculated using a pH value of 8. For furthur clarification please seek advice.</v>
      </c>
    </row>
    <row r="11" spans="1:17" ht="14.4" thickBot="1" x14ac:dyDescent="0.3">
      <c r="A11" s="230"/>
      <c r="B11" s="231"/>
      <c r="C11" s="232"/>
      <c r="D11" s="228"/>
      <c r="E11" s="277" t="s">
        <v>474</v>
      </c>
      <c r="F11" s="489" t="s">
        <v>82</v>
      </c>
      <c r="G11" s="205"/>
      <c r="H11" s="205" t="s">
        <v>470</v>
      </c>
      <c r="I11" s="214"/>
      <c r="J11" s="214"/>
      <c r="K11" s="214"/>
      <c r="L11" s="214"/>
      <c r="M11" s="553"/>
      <c r="N11" s="554"/>
      <c r="O11" s="555"/>
    </row>
    <row r="12" spans="1:17" ht="112.2" customHeight="1" x14ac:dyDescent="0.2">
      <c r="A12" s="488" t="s">
        <v>540</v>
      </c>
      <c r="B12" s="207" t="s">
        <v>554</v>
      </c>
      <c r="C12" s="208"/>
      <c r="D12" s="193" t="s">
        <v>542</v>
      </c>
      <c r="E12" s="276" t="s">
        <v>472</v>
      </c>
      <c r="F12" s="193" t="s">
        <v>473</v>
      </c>
      <c r="G12" s="204" t="s">
        <v>424</v>
      </c>
      <c r="H12" s="204" t="s">
        <v>470</v>
      </c>
      <c r="I12" s="195"/>
      <c r="J12" s="195"/>
      <c r="K12" s="195"/>
      <c r="L12" s="195"/>
      <c r="M12" s="552"/>
      <c r="N12" s="207" t="str">
        <f>flagZnCaHigh</f>
        <v>The measured Ca is above the upper limit of the validated range for Zn. The Site-specific PNEC has been calculated using a Ca value of 160. For furthur clarification please seek advice.</v>
      </c>
      <c r="O12" s="550" t="s">
        <v>600</v>
      </c>
    </row>
    <row r="13" spans="1:17" ht="14.4" thickBot="1" x14ac:dyDescent="0.3">
      <c r="A13" s="230"/>
      <c r="B13" s="231"/>
      <c r="C13" s="232"/>
      <c r="D13" s="228"/>
      <c r="E13" s="277" t="s">
        <v>474</v>
      </c>
      <c r="F13" s="489" t="s">
        <v>82</v>
      </c>
      <c r="G13" s="205"/>
      <c r="H13" s="205" t="s">
        <v>470</v>
      </c>
      <c r="I13" s="214"/>
      <c r="J13" s="214"/>
      <c r="K13" s="214"/>
      <c r="L13" s="214"/>
      <c r="M13" s="553"/>
      <c r="N13" s="546"/>
      <c r="O13" s="549"/>
    </row>
    <row r="14" spans="1:17" ht="112.2" customHeight="1" x14ac:dyDescent="0.25">
      <c r="A14" s="488" t="s">
        <v>552</v>
      </c>
      <c r="B14" s="207" t="s">
        <v>554</v>
      </c>
      <c r="C14" s="208"/>
      <c r="D14" s="193" t="s">
        <v>469</v>
      </c>
      <c r="E14" s="276" t="s">
        <v>472</v>
      </c>
      <c r="F14" s="193" t="s">
        <v>473</v>
      </c>
      <c r="G14" s="204" t="s">
        <v>424</v>
      </c>
      <c r="H14" s="204" t="s">
        <v>470</v>
      </c>
      <c r="I14" s="195"/>
      <c r="J14" s="195"/>
      <c r="K14" s="195"/>
      <c r="L14" s="195"/>
      <c r="M14" s="552"/>
      <c r="N14" s="207" t="str">
        <f>flagZnCaHigh</f>
        <v>The measured Ca is above the upper limit of the validated range for Zn. The Site-specific PNEC has been calculated using a Ca value of 160. For furthur clarification please seek advice.</v>
      </c>
      <c r="O14" s="551"/>
    </row>
    <row r="15" spans="1:17" ht="14.4" thickBot="1" x14ac:dyDescent="0.3">
      <c r="A15" s="230"/>
      <c r="B15" s="231"/>
      <c r="C15" s="232"/>
      <c r="D15" s="228"/>
      <c r="E15" s="277" t="s">
        <v>474</v>
      </c>
      <c r="F15" s="489" t="s">
        <v>82</v>
      </c>
      <c r="G15" s="205"/>
      <c r="H15" s="205" t="s">
        <v>470</v>
      </c>
      <c r="I15" s="214"/>
      <c r="J15" s="214"/>
      <c r="K15" s="214"/>
      <c r="L15" s="214"/>
      <c r="M15" s="553"/>
      <c r="N15" s="546"/>
      <c r="O15" s="555"/>
    </row>
    <row r="16" spans="1:17" ht="112.2" customHeight="1" x14ac:dyDescent="0.2">
      <c r="A16" s="488" t="s">
        <v>553</v>
      </c>
      <c r="B16" s="207" t="s">
        <v>554</v>
      </c>
      <c r="C16" s="208"/>
      <c r="D16" s="193" t="s">
        <v>555</v>
      </c>
      <c r="E16" s="276" t="s">
        <v>472</v>
      </c>
      <c r="F16" s="193" t="s">
        <v>473</v>
      </c>
      <c r="G16" s="204" t="s">
        <v>424</v>
      </c>
      <c r="H16" s="204" t="s">
        <v>470</v>
      </c>
      <c r="I16" s="195"/>
      <c r="J16" s="195"/>
      <c r="K16" s="195"/>
      <c r="L16" s="195"/>
      <c r="M16" s="552"/>
      <c r="N16" s="207" t="str">
        <f>flagZnCaHigh</f>
        <v>The measured Ca is above the upper limit of the validated range for Zn. The Site-specific PNEC has been calculated using a Ca value of 160. For furthur clarification please seek advice.</v>
      </c>
      <c r="O16" s="550" t="s">
        <v>599</v>
      </c>
    </row>
    <row r="17" spans="1:17" ht="14.4" thickBot="1" x14ac:dyDescent="0.3">
      <c r="A17" s="230"/>
      <c r="B17" s="231"/>
      <c r="C17" s="232"/>
      <c r="D17" s="230"/>
      <c r="E17" s="503" t="s">
        <v>474</v>
      </c>
      <c r="F17" s="490" t="s">
        <v>82</v>
      </c>
      <c r="G17" s="210"/>
      <c r="H17" s="210" t="s">
        <v>470</v>
      </c>
      <c r="I17" s="196"/>
      <c r="J17" s="196"/>
      <c r="K17" s="196"/>
      <c r="L17" s="196"/>
      <c r="M17" s="504"/>
      <c r="N17" s="547"/>
      <c r="O17" s="556"/>
    </row>
    <row r="18" spans="1:17" ht="112.2" customHeight="1" x14ac:dyDescent="0.2">
      <c r="A18" s="542" t="s">
        <v>540</v>
      </c>
      <c r="B18" s="207" t="s">
        <v>609</v>
      </c>
      <c r="C18" s="208"/>
      <c r="D18" s="193" t="s">
        <v>542</v>
      </c>
      <c r="E18" s="276" t="s">
        <v>472</v>
      </c>
      <c r="F18" s="193" t="s">
        <v>473</v>
      </c>
      <c r="G18" s="204" t="s">
        <v>424</v>
      </c>
      <c r="H18" s="204" t="s">
        <v>470</v>
      </c>
      <c r="I18" s="195"/>
      <c r="J18" s="195"/>
      <c r="K18" s="195"/>
      <c r="L18" s="195"/>
      <c r="M18" s="552"/>
      <c r="O18" s="550" t="s">
        <v>600</v>
      </c>
    </row>
    <row r="19" spans="1:17" ht="14.4" thickBot="1" x14ac:dyDescent="0.3">
      <c r="A19" s="230"/>
      <c r="B19" s="231"/>
      <c r="C19" s="232"/>
      <c r="D19" s="228"/>
      <c r="E19" s="277" t="s">
        <v>474</v>
      </c>
      <c r="F19" s="540" t="s">
        <v>82</v>
      </c>
      <c r="G19" s="541"/>
      <c r="H19" s="541" t="s">
        <v>470</v>
      </c>
      <c r="I19" s="214"/>
      <c r="J19" s="214"/>
      <c r="K19" s="214"/>
      <c r="L19" s="214"/>
      <c r="M19" s="553"/>
      <c r="N19" s="546"/>
      <c r="O19" s="549"/>
    </row>
    <row r="20" spans="1:17" ht="112.2" customHeight="1" x14ac:dyDescent="0.25">
      <c r="A20" s="542" t="s">
        <v>552</v>
      </c>
      <c r="B20" s="207" t="s">
        <v>609</v>
      </c>
      <c r="C20" s="208"/>
      <c r="D20" s="193" t="s">
        <v>469</v>
      </c>
      <c r="E20" s="276" t="s">
        <v>472</v>
      </c>
      <c r="F20" s="193" t="s">
        <v>473</v>
      </c>
      <c r="G20" s="204" t="s">
        <v>424</v>
      </c>
      <c r="H20" s="204" t="s">
        <v>470</v>
      </c>
      <c r="I20" s="195"/>
      <c r="J20" s="195"/>
      <c r="K20" s="195"/>
      <c r="L20" s="195"/>
      <c r="M20" s="552"/>
      <c r="O20" s="551"/>
    </row>
    <row r="21" spans="1:17" ht="14.4" thickBot="1" x14ac:dyDescent="0.3">
      <c r="A21" s="230"/>
      <c r="B21" s="231"/>
      <c r="C21" s="232"/>
      <c r="D21" s="228"/>
      <c r="E21" s="277" t="s">
        <v>474</v>
      </c>
      <c r="F21" s="540" t="s">
        <v>82</v>
      </c>
      <c r="G21" s="541"/>
      <c r="H21" s="541" t="s">
        <v>470</v>
      </c>
      <c r="I21" s="214"/>
      <c r="J21" s="214"/>
      <c r="K21" s="214"/>
      <c r="L21" s="214"/>
      <c r="M21" s="553"/>
      <c r="N21" s="546"/>
      <c r="O21" s="555"/>
    </row>
    <row r="22" spans="1:17" ht="112.2" customHeight="1" x14ac:dyDescent="0.2">
      <c r="A22" s="542" t="s">
        <v>553</v>
      </c>
      <c r="B22" s="207" t="s">
        <v>609</v>
      </c>
      <c r="C22" s="208"/>
      <c r="D22" s="193" t="s">
        <v>555</v>
      </c>
      <c r="E22" s="276" t="s">
        <v>472</v>
      </c>
      <c r="F22" s="193" t="s">
        <v>473</v>
      </c>
      <c r="G22" s="204" t="s">
        <v>424</v>
      </c>
      <c r="H22" s="204" t="s">
        <v>470</v>
      </c>
      <c r="I22" s="195"/>
      <c r="J22" s="195"/>
      <c r="K22" s="195"/>
      <c r="L22" s="195"/>
      <c r="M22" s="552"/>
      <c r="O22" s="550" t="s">
        <v>599</v>
      </c>
    </row>
    <row r="23" spans="1:17" ht="14.4" thickBot="1" x14ac:dyDescent="0.3">
      <c r="A23" s="230"/>
      <c r="B23" s="231"/>
      <c r="C23" s="232"/>
      <c r="D23" s="230"/>
      <c r="E23" s="503" t="s">
        <v>474</v>
      </c>
      <c r="F23" s="543" t="s">
        <v>82</v>
      </c>
      <c r="G23" s="210"/>
      <c r="H23" s="210" t="s">
        <v>470</v>
      </c>
      <c r="I23" s="196"/>
      <c r="J23" s="196"/>
      <c r="K23" s="196"/>
      <c r="L23" s="196"/>
      <c r="M23" s="504"/>
      <c r="N23" s="547"/>
      <c r="O23" s="556"/>
    </row>
    <row r="24" spans="1:17" ht="13.8" x14ac:dyDescent="0.25">
      <c r="A24" s="225" t="s">
        <v>417</v>
      </c>
      <c r="B24" s="226" t="s">
        <v>556</v>
      </c>
      <c r="C24" s="227" t="s">
        <v>417</v>
      </c>
      <c r="D24" s="488" t="s">
        <v>471</v>
      </c>
      <c r="E24" s="501" t="s">
        <v>411</v>
      </c>
      <c r="F24" s="502"/>
      <c r="G24" s="271"/>
      <c r="H24" s="271"/>
      <c r="I24" s="207" t="s">
        <v>444</v>
      </c>
      <c r="J24" s="207" t="s">
        <v>444</v>
      </c>
      <c r="K24" s="271"/>
      <c r="L24" s="271"/>
      <c r="M24" s="271"/>
      <c r="N24" s="539"/>
      <c r="O24" s="551"/>
    </row>
    <row r="25" spans="1:17" ht="13.8" x14ac:dyDescent="0.25">
      <c r="A25" s="225"/>
      <c r="B25" s="226"/>
      <c r="C25" s="227"/>
      <c r="D25" s="489"/>
      <c r="E25" s="277" t="s">
        <v>410</v>
      </c>
      <c r="F25" s="216"/>
      <c r="G25" s="214"/>
      <c r="H25" s="214"/>
      <c r="I25" s="205" t="s">
        <v>406</v>
      </c>
      <c r="J25" s="205" t="s">
        <v>406</v>
      </c>
      <c r="K25" s="214"/>
      <c r="L25" s="214"/>
      <c r="M25" s="214"/>
      <c r="N25" s="539"/>
      <c r="O25" s="494"/>
      <c r="Q25" s="500"/>
    </row>
    <row r="26" spans="1:17" ht="51" x14ac:dyDescent="0.25">
      <c r="A26" s="225"/>
      <c r="B26" s="226"/>
      <c r="C26" s="227"/>
      <c r="D26" s="229" t="s">
        <v>44</v>
      </c>
      <c r="E26" s="211" t="s">
        <v>244</v>
      </c>
      <c r="F26" s="217"/>
      <c r="G26" s="215"/>
      <c r="H26" s="215"/>
      <c r="I26" s="215"/>
      <c r="J26" s="215"/>
      <c r="K26" s="212" t="str">
        <f>ZnBioMFlag</f>
        <v>Bioavailable metal concentration exceeds PNEC based on site-specific conditions.</v>
      </c>
      <c r="L26" s="235" t="s">
        <v>421</v>
      </c>
      <c r="M26" s="213" t="s">
        <v>421</v>
      </c>
      <c r="N26" s="539"/>
      <c r="O26" s="640"/>
    </row>
    <row r="27" spans="1:17" ht="14.4" thickBot="1" x14ac:dyDescent="0.3">
      <c r="A27" s="230"/>
      <c r="B27" s="231"/>
      <c r="C27" s="232"/>
      <c r="D27" s="233"/>
      <c r="E27" s="209" t="s">
        <v>243</v>
      </c>
      <c r="F27" s="218"/>
      <c r="G27" s="196"/>
      <c r="H27" s="196"/>
      <c r="I27" s="196"/>
      <c r="J27" s="196"/>
      <c r="K27" s="210"/>
      <c r="L27" s="210"/>
      <c r="M27" s="210"/>
      <c r="N27" s="234"/>
      <c r="O27" s="641"/>
    </row>
    <row r="42" ht="12.75" customHeight="1" x14ac:dyDescent="0.25"/>
  </sheetData>
  <sheetProtection algorithmName="SHA-512" hashValue="1XVPSx9zj+I0ydlLWkKtFe4zWZjVN3DO5t1kxFU3VAT+aHfxYxn1l1wU4WjpMK04jmgzQqPfLSXmlgbehrFKzA==" saltValue="bckVxgTGLbAoPtPGNn2liA==" spinCount="100000" sheet="1" objects="1" scenarios="1"/>
  <mergeCells count="9">
    <mergeCell ref="O26:O27"/>
    <mergeCell ref="M4:M5"/>
    <mergeCell ref="N4:N5"/>
    <mergeCell ref="L4:L5"/>
    <mergeCell ref="D3:E5"/>
    <mergeCell ref="F4:F5"/>
    <mergeCell ref="G4:G5"/>
    <mergeCell ref="H4:H5"/>
    <mergeCell ref="K4:K5"/>
  </mergeCells>
  <pageMargins left="0.7" right="0.7" top="0.75" bottom="0.75" header="0.3" footer="0.3"/>
  <pageSetup paperSize="9" orientation="portrait" horizontalDpi="4294967294" verticalDpi="0"/>
  <legacy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6">
    <tabColor theme="0" tint="-0.14999847407452621"/>
  </sheetPr>
  <dimension ref="A1:AC74"/>
  <sheetViews>
    <sheetView workbookViewId="0">
      <selection activeCell="F8" sqref="F8"/>
    </sheetView>
  </sheetViews>
  <sheetFormatPr defaultColWidth="9.21875" defaultRowHeight="10.199999999999999" x14ac:dyDescent="0.25"/>
  <cols>
    <col min="1" max="1" width="10.77734375" style="279" customWidth="1"/>
    <col min="2" max="2" width="9.44140625" style="279" customWidth="1"/>
    <col min="3" max="3" width="12.21875" style="279" customWidth="1"/>
    <col min="4" max="4" width="26.77734375" style="279" customWidth="1"/>
    <col min="5" max="5" width="12.77734375" style="279" customWidth="1"/>
    <col min="6" max="6" width="13.21875" style="279" customWidth="1"/>
    <col min="7" max="7" width="14.21875" style="279" customWidth="1"/>
    <col min="8" max="8" width="19.77734375" style="279" customWidth="1"/>
    <col min="9" max="9" width="10" style="279" customWidth="1"/>
    <col min="10" max="10" width="12.21875" style="279" customWidth="1"/>
    <col min="11" max="11" width="13.5546875" style="279" customWidth="1"/>
    <col min="12" max="12" width="9.77734375" style="279" customWidth="1"/>
    <col min="13" max="13" width="9.21875" style="279" customWidth="1"/>
    <col min="14" max="14" width="10" style="279" customWidth="1"/>
    <col min="15" max="15" width="16.77734375" style="279" customWidth="1"/>
    <col min="16" max="16" width="9.21875" style="279" customWidth="1"/>
    <col min="17" max="17" width="8.77734375" style="279" customWidth="1"/>
    <col min="18" max="18" width="6.44140625" style="279" customWidth="1"/>
    <col min="19" max="19" width="6.21875" style="279" customWidth="1"/>
    <col min="20" max="20" width="17.5546875" style="279" customWidth="1"/>
    <col min="21" max="21" width="19" style="279" customWidth="1"/>
    <col min="22" max="23" width="10" style="279" customWidth="1"/>
    <col min="24" max="25" width="19" style="279" customWidth="1"/>
    <col min="26" max="28" width="11.77734375" style="279" customWidth="1"/>
    <col min="29" max="29" width="11.77734375" style="280" customWidth="1"/>
    <col min="30" max="32" width="13" style="279" customWidth="1"/>
    <col min="33" max="34" width="18.77734375" style="279" customWidth="1"/>
    <col min="35" max="35" width="13" style="279" customWidth="1"/>
    <col min="36" max="16384" width="9.21875" style="279"/>
  </cols>
  <sheetData>
    <row r="1" spans="1:29" x14ac:dyDescent="0.25">
      <c r="A1" s="278" t="s">
        <v>475</v>
      </c>
    </row>
    <row r="2" spans="1:29" ht="10.8" thickBot="1" x14ac:dyDescent="0.3"/>
    <row r="3" spans="1:29" x14ac:dyDescent="0.25">
      <c r="A3" s="281" t="s">
        <v>416</v>
      </c>
      <c r="B3" s="282"/>
      <c r="C3" s="282"/>
      <c r="D3" s="654" t="s">
        <v>438</v>
      </c>
      <c r="E3" s="655"/>
      <c r="F3" s="283" t="s">
        <v>437</v>
      </c>
      <c r="G3" s="284"/>
      <c r="H3" s="284"/>
      <c r="I3" s="284"/>
      <c r="J3" s="284"/>
      <c r="K3" s="284"/>
      <c r="L3" s="284"/>
      <c r="M3" s="284"/>
      <c r="N3" s="285"/>
      <c r="Y3" s="280"/>
      <c r="AC3" s="279"/>
    </row>
    <row r="4" spans="1:29" ht="21" thickBot="1" x14ac:dyDescent="0.3">
      <c r="A4" s="286" t="s">
        <v>248</v>
      </c>
      <c r="B4" s="287" t="s">
        <v>249</v>
      </c>
      <c r="C4" s="288" t="s">
        <v>250</v>
      </c>
      <c r="D4" s="656"/>
      <c r="E4" s="657"/>
      <c r="F4" s="289" t="s">
        <v>79</v>
      </c>
      <c r="G4" s="290" t="s">
        <v>445</v>
      </c>
      <c r="H4" s="291" t="s">
        <v>439</v>
      </c>
      <c r="I4" s="292" t="s">
        <v>440</v>
      </c>
      <c r="J4" s="290" t="s">
        <v>441</v>
      </c>
      <c r="K4" s="290" t="s">
        <v>446</v>
      </c>
      <c r="L4" s="290" t="s">
        <v>403</v>
      </c>
      <c r="M4" s="291" t="s">
        <v>404</v>
      </c>
      <c r="N4" s="293" t="s">
        <v>447</v>
      </c>
      <c r="Y4" s="280"/>
      <c r="AC4" s="279"/>
    </row>
    <row r="5" spans="1:29" ht="33" customHeight="1" x14ac:dyDescent="0.25">
      <c r="A5" s="294" t="s">
        <v>417</v>
      </c>
      <c r="B5" s="295" t="s">
        <v>476</v>
      </c>
      <c r="C5" s="295" t="s">
        <v>477</v>
      </c>
      <c r="D5" s="296" t="s">
        <v>469</v>
      </c>
      <c r="E5" s="297" t="s">
        <v>467</v>
      </c>
      <c r="F5" s="298" t="s">
        <v>473</v>
      </c>
      <c r="G5" s="299" t="str">
        <f>NiPNECFlag</f>
        <v>Sensitive conditions</v>
      </c>
      <c r="H5" s="300" t="s">
        <v>470</v>
      </c>
      <c r="I5" s="301"/>
      <c r="J5" s="301"/>
      <c r="K5" s="302"/>
      <c r="L5" s="303"/>
      <c r="M5" s="303"/>
      <c r="N5" s="304"/>
      <c r="Y5" s="280"/>
      <c r="AC5" s="279"/>
    </row>
    <row r="6" spans="1:29" ht="33" customHeight="1" x14ac:dyDescent="0.25">
      <c r="A6" s="305"/>
      <c r="B6" s="306"/>
      <c r="C6" s="306"/>
      <c r="D6" s="307"/>
      <c r="E6" s="308" t="s">
        <v>468</v>
      </c>
      <c r="F6" s="309" t="s">
        <v>469</v>
      </c>
      <c r="G6" s="299"/>
      <c r="H6" s="310"/>
      <c r="I6" s="301"/>
      <c r="J6" s="301"/>
      <c r="K6" s="302"/>
      <c r="L6" s="303"/>
      <c r="M6" s="303"/>
      <c r="N6" s="304"/>
      <c r="Y6" s="280"/>
      <c r="AC6" s="279"/>
    </row>
    <row r="7" spans="1:29" ht="33" customHeight="1" x14ac:dyDescent="0.25">
      <c r="A7" s="294" t="s">
        <v>417</v>
      </c>
      <c r="B7" s="311" t="s">
        <v>476</v>
      </c>
      <c r="C7" s="311" t="s">
        <v>478</v>
      </c>
      <c r="D7" s="312" t="s">
        <v>479</v>
      </c>
      <c r="E7" s="297" t="s">
        <v>467</v>
      </c>
      <c r="F7" s="298" t="s">
        <v>473</v>
      </c>
      <c r="G7" s="299" t="str">
        <f>NiPNECFlag</f>
        <v>Sensitive conditions</v>
      </c>
      <c r="H7" s="300" t="s">
        <v>470</v>
      </c>
      <c r="I7" s="301"/>
      <c r="J7" s="301"/>
      <c r="K7" s="302"/>
      <c r="L7" s="303"/>
      <c r="M7" s="303"/>
      <c r="N7" s="304"/>
      <c r="Y7" s="280"/>
      <c r="AC7" s="279"/>
    </row>
    <row r="8" spans="1:29" ht="33" customHeight="1" thickBot="1" x14ac:dyDescent="0.3">
      <c r="A8" s="305"/>
      <c r="B8" s="306"/>
      <c r="C8" s="306"/>
      <c r="D8" s="307"/>
      <c r="E8" s="313" t="s">
        <v>407</v>
      </c>
      <c r="F8" s="314" t="s">
        <v>480</v>
      </c>
      <c r="G8" s="299"/>
      <c r="H8" s="315"/>
      <c r="I8" s="301"/>
      <c r="J8" s="301"/>
      <c r="K8" s="302"/>
      <c r="L8" s="303"/>
      <c r="M8" s="303"/>
      <c r="N8" s="304"/>
      <c r="Y8" s="280"/>
      <c r="AC8" s="279"/>
    </row>
    <row r="9" spans="1:29" ht="33" customHeight="1" x14ac:dyDescent="0.25">
      <c r="A9" s="294" t="s">
        <v>417</v>
      </c>
      <c r="B9" s="311" t="s">
        <v>481</v>
      </c>
      <c r="C9" s="311" t="s">
        <v>477</v>
      </c>
      <c r="D9" s="312" t="s">
        <v>482</v>
      </c>
      <c r="E9" s="297" t="s">
        <v>467</v>
      </c>
      <c r="F9" s="298" t="s">
        <v>473</v>
      </c>
      <c r="G9" s="299" t="str">
        <f>NiPNECFlag</f>
        <v>Sensitive conditions</v>
      </c>
      <c r="H9" s="300" t="s">
        <v>470</v>
      </c>
      <c r="I9" s="301"/>
      <c r="J9" s="301"/>
      <c r="K9" s="302"/>
      <c r="L9" s="303"/>
      <c r="M9" s="303"/>
      <c r="N9" s="304"/>
      <c r="Y9" s="280"/>
      <c r="AC9" s="279"/>
    </row>
    <row r="10" spans="1:29" ht="33" customHeight="1" thickBot="1" x14ac:dyDescent="0.3">
      <c r="A10" s="316"/>
      <c r="B10" s="311"/>
      <c r="C10" s="311"/>
      <c r="D10" s="317"/>
      <c r="E10" s="313" t="s">
        <v>407</v>
      </c>
      <c r="F10" s="314" t="s">
        <v>483</v>
      </c>
      <c r="G10" s="299"/>
      <c r="H10" s="315"/>
      <c r="I10" s="301"/>
      <c r="J10" s="301"/>
      <c r="K10" s="302"/>
      <c r="L10" s="303"/>
      <c r="M10" s="303"/>
      <c r="N10" s="304"/>
      <c r="Y10" s="280"/>
      <c r="AC10" s="279"/>
    </row>
    <row r="11" spans="1:29" ht="33" customHeight="1" x14ac:dyDescent="0.25">
      <c r="A11" s="294" t="s">
        <v>417</v>
      </c>
      <c r="B11" s="295" t="s">
        <v>481</v>
      </c>
      <c r="C11" s="295" t="s">
        <v>478</v>
      </c>
      <c r="D11" s="312" t="s">
        <v>484</v>
      </c>
      <c r="E11" s="297" t="s">
        <v>467</v>
      </c>
      <c r="F11" s="298" t="s">
        <v>473</v>
      </c>
      <c r="G11" s="299" t="str">
        <f>NiPNECFlag</f>
        <v>Sensitive conditions</v>
      </c>
      <c r="H11" s="300" t="s">
        <v>470</v>
      </c>
      <c r="I11" s="301"/>
      <c r="J11" s="301"/>
      <c r="K11" s="302"/>
      <c r="L11" s="303"/>
      <c r="M11" s="303"/>
      <c r="N11" s="304"/>
      <c r="Y11" s="280"/>
      <c r="AC11" s="279"/>
    </row>
    <row r="12" spans="1:29" ht="33" customHeight="1" thickBot="1" x14ac:dyDescent="0.3">
      <c r="A12" s="314"/>
      <c r="B12" s="318"/>
      <c r="C12" s="318"/>
      <c r="D12" s="319"/>
      <c r="E12" s="313" t="s">
        <v>407</v>
      </c>
      <c r="F12" s="314" t="s">
        <v>485</v>
      </c>
      <c r="G12" s="320"/>
      <c r="H12" s="321"/>
      <c r="I12" s="322"/>
      <c r="J12" s="322"/>
      <c r="K12" s="323"/>
      <c r="L12" s="324"/>
      <c r="M12" s="324"/>
      <c r="N12" s="304"/>
      <c r="Y12" s="280"/>
      <c r="AC12" s="279"/>
    </row>
    <row r="13" spans="1:29" x14ac:dyDescent="0.25">
      <c r="A13" s="316" t="s">
        <v>417</v>
      </c>
      <c r="B13" s="311" t="s">
        <v>417</v>
      </c>
      <c r="C13" s="311" t="s">
        <v>417</v>
      </c>
      <c r="D13" s="325" t="s">
        <v>471</v>
      </c>
      <c r="E13" s="326" t="s">
        <v>442</v>
      </c>
      <c r="F13" s="327"/>
      <c r="G13" s="328"/>
      <c r="H13" s="329"/>
      <c r="I13" s="330" t="s">
        <v>444</v>
      </c>
      <c r="J13" s="330" t="s">
        <v>444</v>
      </c>
      <c r="K13" s="331"/>
      <c r="L13" s="331"/>
      <c r="M13" s="331"/>
      <c r="N13" s="332"/>
      <c r="Y13" s="280"/>
      <c r="AC13" s="279"/>
    </row>
    <row r="14" spans="1:29" s="311" customFormat="1" ht="10.8" thickBot="1" x14ac:dyDescent="0.3">
      <c r="A14" s="333"/>
      <c r="B14" s="279"/>
      <c r="C14" s="279"/>
      <c r="D14" s="319"/>
      <c r="E14" s="334" t="s">
        <v>443</v>
      </c>
      <c r="F14" s="335"/>
      <c r="G14" s="336"/>
      <c r="H14" s="336"/>
      <c r="I14" s="337" t="s">
        <v>406</v>
      </c>
      <c r="J14" s="337" t="s">
        <v>406</v>
      </c>
      <c r="K14" s="338"/>
      <c r="L14" s="339"/>
      <c r="M14" s="340"/>
      <c r="N14" s="341"/>
    </row>
    <row r="15" spans="1:29" s="311" customFormat="1" ht="51.6" thickBot="1" x14ac:dyDescent="0.3">
      <c r="A15" s="333"/>
      <c r="B15" s="279"/>
      <c r="C15" s="279"/>
      <c r="D15" s="317" t="s">
        <v>44</v>
      </c>
      <c r="E15" s="342" t="s">
        <v>244</v>
      </c>
      <c r="F15" s="343"/>
      <c r="G15" s="344"/>
      <c r="H15" s="344"/>
      <c r="I15" s="331"/>
      <c r="J15" s="345"/>
      <c r="K15" s="346" t="str">
        <f>NiBioMFlag</f>
        <v>Bioavailable metal concentration exceeds PNEC based on site-specific conditions.</v>
      </c>
      <c r="L15" s="347" t="s">
        <v>247</v>
      </c>
      <c r="M15" s="348" t="s">
        <v>247</v>
      </c>
      <c r="N15" s="341"/>
    </row>
    <row r="16" spans="1:29" s="311" customFormat="1" ht="10.8" thickBot="1" x14ac:dyDescent="0.3">
      <c r="A16" s="349"/>
      <c r="B16" s="350"/>
      <c r="C16" s="350"/>
      <c r="D16" s="319"/>
      <c r="E16" s="334" t="s">
        <v>243</v>
      </c>
      <c r="F16" s="335"/>
      <c r="G16" s="336"/>
      <c r="H16" s="336"/>
      <c r="I16" s="351"/>
      <c r="J16" s="352"/>
      <c r="K16" s="353"/>
      <c r="L16" s="354"/>
      <c r="M16" s="355"/>
      <c r="N16" s="356"/>
    </row>
    <row r="17" spans="1:29" s="311" customFormat="1" x14ac:dyDescent="0.25">
      <c r="A17" s="279"/>
      <c r="B17" s="279"/>
      <c r="C17" s="279"/>
      <c r="D17" s="279"/>
      <c r="E17" s="279"/>
      <c r="F17" s="279"/>
      <c r="G17" s="279"/>
      <c r="H17" s="279"/>
      <c r="I17" s="279"/>
      <c r="J17" s="279"/>
      <c r="K17" s="279"/>
      <c r="L17" s="279"/>
      <c r="M17" s="279"/>
      <c r="N17" s="279"/>
      <c r="O17" s="279"/>
      <c r="P17" s="279"/>
      <c r="Q17" s="280"/>
      <c r="R17" s="279"/>
    </row>
    <row r="18" spans="1:29" x14ac:dyDescent="0.25">
      <c r="AC18" s="279"/>
    </row>
    <row r="19" spans="1:29" x14ac:dyDescent="0.25">
      <c r="AC19" s="279"/>
    </row>
    <row r="20" spans="1:29" x14ac:dyDescent="0.25">
      <c r="AC20" s="279"/>
    </row>
    <row r="21" spans="1:29" x14ac:dyDescent="0.25">
      <c r="AC21" s="279"/>
    </row>
    <row r="22" spans="1:29" x14ac:dyDescent="0.25">
      <c r="AC22" s="279"/>
    </row>
    <row r="23" spans="1:29" x14ac:dyDescent="0.25">
      <c r="AC23" s="279"/>
    </row>
    <row r="24" spans="1:29" x14ac:dyDescent="0.25">
      <c r="AC24" s="279"/>
    </row>
    <row r="25" spans="1:29" x14ac:dyDescent="0.25">
      <c r="AC25" s="279"/>
    </row>
    <row r="26" spans="1:29" x14ac:dyDescent="0.25">
      <c r="AC26" s="279"/>
    </row>
    <row r="27" spans="1:29" x14ac:dyDescent="0.25">
      <c r="AC27" s="279"/>
    </row>
    <row r="28" spans="1:29" x14ac:dyDescent="0.25">
      <c r="AC28" s="279"/>
    </row>
    <row r="29" spans="1:29" x14ac:dyDescent="0.25">
      <c r="AC29" s="279"/>
    </row>
    <row r="30" spans="1:29" x14ac:dyDescent="0.25">
      <c r="AC30" s="279"/>
    </row>
    <row r="31" spans="1:29" x14ac:dyDescent="0.25">
      <c r="AC31" s="279"/>
    </row>
    <row r="32" spans="1:29" x14ac:dyDescent="0.25">
      <c r="AC32" s="279"/>
    </row>
    <row r="33" spans="29:29" x14ac:dyDescent="0.25">
      <c r="AC33" s="279"/>
    </row>
    <row r="34" spans="29:29" x14ac:dyDescent="0.25">
      <c r="AC34" s="279"/>
    </row>
    <row r="35" spans="29:29" x14ac:dyDescent="0.25">
      <c r="AC35" s="279"/>
    </row>
    <row r="36" spans="29:29" x14ac:dyDescent="0.25">
      <c r="AC36" s="279"/>
    </row>
    <row r="37" spans="29:29" x14ac:dyDescent="0.25">
      <c r="AC37" s="279"/>
    </row>
    <row r="38" spans="29:29" x14ac:dyDescent="0.25">
      <c r="AC38" s="279"/>
    </row>
    <row r="39" spans="29:29" x14ac:dyDescent="0.25">
      <c r="AC39" s="279"/>
    </row>
    <row r="40" spans="29:29" x14ac:dyDescent="0.25">
      <c r="AC40" s="279"/>
    </row>
    <row r="41" spans="29:29" x14ac:dyDescent="0.25">
      <c r="AC41" s="279"/>
    </row>
    <row r="42" spans="29:29" x14ac:dyDescent="0.25">
      <c r="AC42" s="279"/>
    </row>
    <row r="43" spans="29:29" x14ac:dyDescent="0.25">
      <c r="AC43" s="279"/>
    </row>
    <row r="44" spans="29:29" x14ac:dyDescent="0.25">
      <c r="AC44" s="279"/>
    </row>
    <row r="45" spans="29:29" x14ac:dyDescent="0.25">
      <c r="AC45" s="279"/>
    </row>
    <row r="46" spans="29:29" x14ac:dyDescent="0.25">
      <c r="AC46" s="279"/>
    </row>
    <row r="47" spans="29:29" x14ac:dyDescent="0.25">
      <c r="AC47" s="279"/>
    </row>
    <row r="48" spans="29:29" x14ac:dyDescent="0.25">
      <c r="AC48" s="279"/>
    </row>
    <row r="49" spans="18:29" x14ac:dyDescent="0.25">
      <c r="AC49" s="279"/>
    </row>
    <row r="50" spans="18:29" x14ac:dyDescent="0.25">
      <c r="AC50" s="279"/>
    </row>
    <row r="51" spans="18:29" x14ac:dyDescent="0.25">
      <c r="AC51" s="279"/>
    </row>
    <row r="52" spans="18:29" x14ac:dyDescent="0.25">
      <c r="AC52" s="279"/>
    </row>
    <row r="53" spans="18:29" x14ac:dyDescent="0.25">
      <c r="AC53" s="279"/>
    </row>
    <row r="54" spans="18:29" x14ac:dyDescent="0.25">
      <c r="AC54" s="279"/>
    </row>
    <row r="55" spans="18:29" x14ac:dyDescent="0.25">
      <c r="R55" s="280"/>
      <c r="AC55" s="279"/>
    </row>
    <row r="56" spans="18:29" x14ac:dyDescent="0.25">
      <c r="R56" s="280"/>
      <c r="AC56" s="279"/>
    </row>
    <row r="57" spans="18:29" x14ac:dyDescent="0.25">
      <c r="R57" s="280"/>
      <c r="AC57" s="279"/>
    </row>
    <row r="58" spans="18:29" x14ac:dyDescent="0.25">
      <c r="R58" s="280"/>
      <c r="AC58" s="279"/>
    </row>
    <row r="59" spans="18:29" x14ac:dyDescent="0.25">
      <c r="R59" s="280"/>
      <c r="AC59" s="279"/>
    </row>
    <row r="60" spans="18:29" x14ac:dyDescent="0.25">
      <c r="R60" s="280"/>
      <c r="AC60" s="279"/>
    </row>
    <row r="61" spans="18:29" x14ac:dyDescent="0.25">
      <c r="AC61" s="279"/>
    </row>
    <row r="62" spans="18:29" x14ac:dyDescent="0.25">
      <c r="AC62" s="279"/>
    </row>
    <row r="63" spans="18:29" x14ac:dyDescent="0.25">
      <c r="AC63" s="279"/>
    </row>
    <row r="64" spans="18:29" x14ac:dyDescent="0.25">
      <c r="AC64" s="279"/>
    </row>
    <row r="69" spans="29:29" x14ac:dyDescent="0.25">
      <c r="AC69" s="279"/>
    </row>
    <row r="70" spans="29:29" x14ac:dyDescent="0.25">
      <c r="AC70" s="279"/>
    </row>
    <row r="71" spans="29:29" x14ac:dyDescent="0.25">
      <c r="AC71" s="279"/>
    </row>
    <row r="72" spans="29:29" x14ac:dyDescent="0.25">
      <c r="AC72" s="279"/>
    </row>
    <row r="73" spans="29:29" x14ac:dyDescent="0.25">
      <c r="AC73" s="279"/>
    </row>
    <row r="74" spans="29:29" x14ac:dyDescent="0.25">
      <c r="AC74" s="279"/>
    </row>
  </sheetData>
  <sheetProtection algorithmName="SHA-512" hashValue="dwG1us6sZOzlYklWsQK15Hw9rOZ6b5NqEWplm4LanAOb0ZUbkdvKnPmqjLsguDOe2k/Pj9scJCwp4r5uQVXWdA==" saltValue="+8GgNpwFaph9TOWn+BdDag==" spinCount="100000" sheet="1" objects="1" scenarios="1"/>
  <mergeCells count="2">
    <mergeCell ref="D3:E3"/>
    <mergeCell ref="D4:E4"/>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1">
    <pageSetUpPr fitToPage="1"/>
  </sheetPr>
  <dimension ref="A1:Y45"/>
  <sheetViews>
    <sheetView showGridLines="0" topLeftCell="A35" zoomScale="70" zoomScaleNormal="70" workbookViewId="0">
      <selection activeCell="G55" sqref="G55"/>
    </sheetView>
  </sheetViews>
  <sheetFormatPr defaultColWidth="9.21875" defaultRowHeight="10.199999999999999" x14ac:dyDescent="0.2"/>
  <cols>
    <col min="1" max="1" width="10.77734375" style="237" customWidth="1"/>
    <col min="2" max="2" width="13.77734375" style="237" customWidth="1"/>
    <col min="3" max="3" width="19.77734375" style="237" customWidth="1"/>
    <col min="4" max="9" width="11.77734375" style="237" customWidth="1"/>
    <col min="10" max="10" width="9.77734375" style="237" customWidth="1"/>
    <col min="11" max="13" width="12" style="237" customWidth="1"/>
    <col min="14" max="14" width="9.77734375" style="237" customWidth="1"/>
    <col min="15" max="15" width="8.21875" style="237" customWidth="1"/>
    <col min="16" max="16" width="13.21875" style="237" customWidth="1"/>
    <col min="17" max="17" width="10.77734375" style="237" customWidth="1"/>
    <col min="18" max="18" width="14" style="237" customWidth="1"/>
    <col min="19" max="19" width="31.5546875" style="237" customWidth="1"/>
    <col min="20" max="16384" width="9.21875" style="237"/>
  </cols>
  <sheetData>
    <row r="1" spans="1:25" x14ac:dyDescent="0.2">
      <c r="A1" s="236" t="s">
        <v>255</v>
      </c>
      <c r="B1" s="253" t="s">
        <v>255</v>
      </c>
    </row>
    <row r="2" spans="1:25" ht="10.8" thickBot="1" x14ac:dyDescent="0.25">
      <c r="M2" s="238"/>
      <c r="S2" s="238"/>
      <c r="T2" s="238"/>
      <c r="U2" s="238"/>
      <c r="V2" s="238"/>
      <c r="W2" s="238"/>
      <c r="X2" s="238"/>
      <c r="Y2" s="238"/>
    </row>
    <row r="3" spans="1:25" customFormat="1" ht="13.2" x14ac:dyDescent="0.25">
      <c r="A3" s="675" t="s">
        <v>558</v>
      </c>
      <c r="B3" s="675" t="s">
        <v>557</v>
      </c>
      <c r="C3" s="680" t="s">
        <v>415</v>
      </c>
      <c r="D3" s="681"/>
      <c r="E3" s="222" t="s">
        <v>437</v>
      </c>
      <c r="F3" s="246"/>
      <c r="G3" s="254"/>
      <c r="H3" s="254"/>
      <c r="I3" s="254"/>
      <c r="J3" s="246"/>
      <c r="K3" s="246"/>
      <c r="L3" s="246"/>
      <c r="M3" s="255"/>
      <c r="N3" s="258"/>
      <c r="S3" s="12"/>
    </row>
    <row r="4" spans="1:25" x14ac:dyDescent="0.2">
      <c r="A4" s="676"/>
      <c r="B4" s="676"/>
      <c r="C4" s="652"/>
      <c r="D4" s="682"/>
      <c r="E4" s="652" t="s">
        <v>79</v>
      </c>
      <c r="F4" s="684" t="s">
        <v>445</v>
      </c>
      <c r="G4" s="646" t="s">
        <v>439</v>
      </c>
      <c r="H4" s="256" t="s">
        <v>459</v>
      </c>
      <c r="I4" s="257"/>
      <c r="J4" s="239" t="s">
        <v>446</v>
      </c>
      <c r="K4" s="678" t="s">
        <v>403</v>
      </c>
      <c r="L4" s="678" t="s">
        <v>404</v>
      </c>
      <c r="M4" s="258" t="s">
        <v>447</v>
      </c>
      <c r="N4" s="658" t="s">
        <v>538</v>
      </c>
    </row>
    <row r="5" spans="1:25" ht="10.8" thickBot="1" x14ac:dyDescent="0.25">
      <c r="A5" s="677"/>
      <c r="B5" s="677"/>
      <c r="C5" s="653"/>
      <c r="D5" s="683"/>
      <c r="E5" s="653"/>
      <c r="F5" s="679"/>
      <c r="G5" s="647"/>
      <c r="H5" s="203" t="s">
        <v>95</v>
      </c>
      <c r="I5" s="203" t="s">
        <v>44</v>
      </c>
      <c r="J5" s="259"/>
      <c r="K5" s="679"/>
      <c r="L5" s="679"/>
      <c r="M5" s="260"/>
      <c r="N5" s="659"/>
    </row>
    <row r="6" spans="1:25" ht="163.19999999999999" customHeight="1" x14ac:dyDescent="0.2">
      <c r="A6" s="207" t="s">
        <v>559</v>
      </c>
      <c r="B6" s="261" t="s">
        <v>412</v>
      </c>
      <c r="C6" s="671" t="s">
        <v>460</v>
      </c>
      <c r="D6" s="208" t="s">
        <v>461</v>
      </c>
      <c r="E6" s="207" t="s">
        <v>462</v>
      </c>
      <c r="F6" s="243" t="str">
        <f>MnPNECFlag</f>
        <v>Sensitive conditions.</v>
      </c>
      <c r="G6" s="207" t="s">
        <v>463</v>
      </c>
      <c r="H6" s="207"/>
      <c r="I6" s="243"/>
      <c r="J6" s="243"/>
      <c r="K6" s="243"/>
      <c r="L6" s="243"/>
      <c r="M6" s="672"/>
      <c r="N6" s="660" t="s">
        <v>582</v>
      </c>
    </row>
    <row r="7" spans="1:25" ht="61.2" x14ac:dyDescent="0.2">
      <c r="B7" s="249"/>
      <c r="C7" s="667"/>
      <c r="D7" s="262" t="s">
        <v>464</v>
      </c>
      <c r="E7" s="205" t="s">
        <v>460</v>
      </c>
      <c r="F7" s="241" t="s">
        <v>449</v>
      </c>
      <c r="G7" s="205" t="s">
        <v>463</v>
      </c>
      <c r="H7" s="205"/>
      <c r="I7" s="242"/>
      <c r="J7" s="242"/>
      <c r="K7" s="242"/>
      <c r="L7" s="242"/>
      <c r="M7" s="672"/>
      <c r="N7" s="661"/>
    </row>
    <row r="8" spans="1:25" ht="142.94999999999999" customHeight="1" x14ac:dyDescent="0.2">
      <c r="B8" s="249"/>
      <c r="C8" s="247" t="s">
        <v>450</v>
      </c>
      <c r="D8" s="268" t="s">
        <v>406</v>
      </c>
      <c r="E8" s="197"/>
      <c r="F8" s="197"/>
      <c r="G8" s="197"/>
      <c r="H8" s="197"/>
      <c r="I8" s="197"/>
      <c r="J8" s="197"/>
      <c r="K8" s="197"/>
      <c r="L8" s="197"/>
      <c r="M8" s="668" t="str">
        <f>MnCaFlag4</f>
        <v>Where measured Ca is  below 5 mg/l, the results for zinc are calculated using a default Ca value of 5 mg/l.</v>
      </c>
      <c r="N8" s="661"/>
      <c r="O8" s="238"/>
    </row>
    <row r="9" spans="1:25" ht="13.95" customHeight="1" thickBot="1" x14ac:dyDescent="0.25">
      <c r="B9" s="269"/>
      <c r="C9" s="269"/>
      <c r="D9" s="270" t="s">
        <v>444</v>
      </c>
      <c r="E9" s="196"/>
      <c r="F9" s="196"/>
      <c r="G9" s="196"/>
      <c r="H9" s="196"/>
      <c r="I9" s="196"/>
      <c r="J9" s="196"/>
      <c r="K9" s="196"/>
      <c r="L9" s="196"/>
      <c r="M9" s="669"/>
      <c r="N9" s="661"/>
    </row>
    <row r="10" spans="1:25" ht="40.799999999999997" x14ac:dyDescent="0.2">
      <c r="B10" s="249" t="s">
        <v>413</v>
      </c>
      <c r="C10" s="671" t="s">
        <v>460</v>
      </c>
      <c r="D10" s="208" t="s">
        <v>461</v>
      </c>
      <c r="E10" s="207" t="s">
        <v>462</v>
      </c>
      <c r="F10" s="243" t="str">
        <f>MnPNECFlag</f>
        <v>Sensitive conditions.</v>
      </c>
      <c r="G10" s="206" t="s">
        <v>465</v>
      </c>
      <c r="H10" s="207"/>
      <c r="I10" s="243"/>
      <c r="J10" s="243"/>
      <c r="K10" s="243"/>
      <c r="L10" s="243"/>
      <c r="M10" s="672"/>
      <c r="N10" s="661"/>
    </row>
    <row r="11" spans="1:25" ht="40.799999999999997" x14ac:dyDescent="0.2">
      <c r="B11" s="249"/>
      <c r="C11" s="671"/>
      <c r="D11" s="208" t="s">
        <v>464</v>
      </c>
      <c r="E11" s="207" t="s">
        <v>460</v>
      </c>
      <c r="F11" s="243" t="s">
        <v>449</v>
      </c>
      <c r="G11" s="205" t="s">
        <v>465</v>
      </c>
      <c r="H11" s="207"/>
      <c r="I11" s="243"/>
      <c r="J11" s="243"/>
      <c r="K11" s="243"/>
      <c r="L11" s="243"/>
      <c r="M11" s="672"/>
      <c r="N11" s="661"/>
    </row>
    <row r="12" spans="1:25" x14ac:dyDescent="0.2">
      <c r="B12" s="249"/>
      <c r="C12" s="492"/>
      <c r="D12" s="208"/>
      <c r="E12" s="243"/>
      <c r="F12" s="243"/>
      <c r="G12" s="243"/>
      <c r="H12" s="243"/>
      <c r="I12" s="243"/>
      <c r="J12" s="243"/>
      <c r="K12" s="243"/>
      <c r="L12" s="243"/>
      <c r="M12" s="672"/>
      <c r="N12" s="661"/>
    </row>
    <row r="13" spans="1:25" ht="71.400000000000006" x14ac:dyDescent="0.2">
      <c r="B13" s="249"/>
      <c r="C13" s="666" t="s">
        <v>450</v>
      </c>
      <c r="D13" s="268" t="s">
        <v>406</v>
      </c>
      <c r="E13" s="197"/>
      <c r="F13" s="197"/>
      <c r="G13" s="197"/>
      <c r="H13" s="197"/>
      <c r="I13" s="197"/>
      <c r="J13" s="197"/>
      <c r="K13" s="197"/>
      <c r="L13" s="197"/>
      <c r="M13" s="514" t="str">
        <f>MnCaFlag4</f>
        <v>Where measured Ca is  below 5 mg/l, the results for zinc are calculated using a default Ca value of 5 mg/l.</v>
      </c>
      <c r="N13" s="661"/>
    </row>
    <row r="14" spans="1:25" ht="10.8" thickBot="1" x14ac:dyDescent="0.25">
      <c r="B14" s="249"/>
      <c r="C14" s="670"/>
      <c r="D14" s="270" t="s">
        <v>444</v>
      </c>
      <c r="E14" s="196"/>
      <c r="F14" s="196"/>
      <c r="G14" s="196"/>
      <c r="H14" s="196"/>
      <c r="I14" s="196"/>
      <c r="J14" s="196"/>
      <c r="K14" s="196"/>
      <c r="L14" s="196"/>
      <c r="M14" s="515" t="s">
        <v>449</v>
      </c>
      <c r="N14" s="661"/>
    </row>
    <row r="15" spans="1:25" ht="61.2" x14ac:dyDescent="0.2">
      <c r="B15" s="193" t="s">
        <v>414</v>
      </c>
      <c r="C15" s="666" t="s">
        <v>448</v>
      </c>
      <c r="D15" s="194" t="s">
        <v>461</v>
      </c>
      <c r="E15" s="206" t="s">
        <v>245</v>
      </c>
      <c r="F15" s="240" t="str">
        <f>MnPNECFlag</f>
        <v>Sensitive conditions.</v>
      </c>
      <c r="G15" s="207" t="s">
        <v>466</v>
      </c>
      <c r="H15" s="206"/>
      <c r="I15" s="240"/>
      <c r="J15" s="240"/>
      <c r="K15" s="240"/>
      <c r="L15" s="240"/>
      <c r="M15" s="516"/>
      <c r="N15" s="661"/>
    </row>
    <row r="16" spans="1:25" ht="61.2" x14ac:dyDescent="0.2">
      <c r="B16" s="244"/>
      <c r="C16" s="667"/>
      <c r="D16" s="262" t="s">
        <v>464</v>
      </c>
      <c r="E16" s="205" t="s">
        <v>405</v>
      </c>
      <c r="F16" s="242" t="s">
        <v>449</v>
      </c>
      <c r="G16" s="205" t="s">
        <v>466</v>
      </c>
      <c r="H16" s="205"/>
      <c r="I16" s="242"/>
      <c r="J16" s="242"/>
      <c r="K16" s="242"/>
      <c r="L16" s="242"/>
      <c r="M16" s="516"/>
      <c r="N16" s="661"/>
    </row>
    <row r="17" spans="1:14" ht="133.19999999999999" thickBot="1" x14ac:dyDescent="0.25">
      <c r="A17" s="505"/>
      <c r="B17" s="245"/>
      <c r="C17" s="272" t="s">
        <v>450</v>
      </c>
      <c r="D17" s="273" t="s">
        <v>444</v>
      </c>
      <c r="E17" s="198"/>
      <c r="F17" s="198"/>
      <c r="G17" s="198"/>
      <c r="H17" s="198"/>
      <c r="I17" s="198"/>
      <c r="J17" s="198"/>
      <c r="K17" s="198"/>
      <c r="L17" s="198"/>
      <c r="M17" s="237" t="str">
        <f>flagMnCaHigh</f>
        <v>The measured Ca is above the upper limit of the validated range for Mn. The Site-specific PNEC has been calculated using a Ca value of 200. For furthur clarification please seek advice.</v>
      </c>
      <c r="N17" s="661"/>
    </row>
    <row r="18" spans="1:14" ht="61.2" x14ac:dyDescent="0.2">
      <c r="A18" s="507" t="s">
        <v>560</v>
      </c>
      <c r="B18" s="208" t="s">
        <v>412</v>
      </c>
      <c r="C18" s="671" t="s">
        <v>460</v>
      </c>
      <c r="D18" s="208" t="s">
        <v>461</v>
      </c>
      <c r="E18" s="207" t="s">
        <v>462</v>
      </c>
      <c r="F18" s="243" t="str">
        <f>MnPNECFlag</f>
        <v>Sensitive conditions.</v>
      </c>
      <c r="G18" s="207" t="s">
        <v>463</v>
      </c>
      <c r="H18" s="207"/>
      <c r="I18" s="243"/>
      <c r="J18" s="243"/>
      <c r="K18" s="243"/>
      <c r="L18" s="243"/>
      <c r="M18" s="672"/>
      <c r="N18" s="662"/>
    </row>
    <row r="19" spans="1:14" ht="61.2" x14ac:dyDescent="0.2">
      <c r="B19" s="492"/>
      <c r="C19" s="667"/>
      <c r="D19" s="262" t="s">
        <v>464</v>
      </c>
      <c r="E19" s="205" t="s">
        <v>460</v>
      </c>
      <c r="F19" s="241" t="s">
        <v>449</v>
      </c>
      <c r="G19" s="205" t="s">
        <v>463</v>
      </c>
      <c r="H19" s="205"/>
      <c r="I19" s="242"/>
      <c r="J19" s="242"/>
      <c r="K19" s="242"/>
      <c r="L19" s="242"/>
      <c r="M19" s="672"/>
      <c r="N19" s="663"/>
    </row>
    <row r="20" spans="1:14" ht="13.2" customHeight="1" x14ac:dyDescent="0.2">
      <c r="B20" s="492"/>
      <c r="C20" s="491" t="s">
        <v>450</v>
      </c>
      <c r="D20" s="268" t="s">
        <v>406</v>
      </c>
      <c r="E20" s="197"/>
      <c r="F20" s="197"/>
      <c r="G20" s="197"/>
      <c r="H20" s="197"/>
      <c r="I20" s="197"/>
      <c r="J20" s="197"/>
      <c r="K20" s="197"/>
      <c r="L20" s="197"/>
      <c r="M20" s="514" t="str">
        <f>MnCaFlag4</f>
        <v>Where measured Ca is  below 5 mg/l, the results for zinc are calculated using a default Ca value of 5 mg/l.</v>
      </c>
      <c r="N20" s="663"/>
    </row>
    <row r="21" spans="1:14" ht="123" thickBot="1" x14ac:dyDescent="0.25">
      <c r="B21" s="493"/>
      <c r="C21" s="493"/>
      <c r="D21" s="270" t="s">
        <v>444</v>
      </c>
      <c r="E21" s="196"/>
      <c r="F21" s="196"/>
      <c r="G21" s="196"/>
      <c r="H21" s="196"/>
      <c r="I21" s="196"/>
      <c r="J21" s="196"/>
      <c r="K21" s="196"/>
      <c r="L21" s="196"/>
      <c r="M21" s="237" t="str">
        <f>flagMnCaLow</f>
        <v>The measured Ca is below the lower limit of the validated range for Mn. The Site-specific PNEC has been calculated using a Ca value of 1. For furthur clarification please seek advice.</v>
      </c>
      <c r="N21" s="663"/>
    </row>
    <row r="22" spans="1:14" ht="40.799999999999997" x14ac:dyDescent="0.2">
      <c r="B22" s="492" t="s">
        <v>413</v>
      </c>
      <c r="C22" s="671" t="s">
        <v>460</v>
      </c>
      <c r="D22" s="208" t="s">
        <v>461</v>
      </c>
      <c r="E22" s="207" t="s">
        <v>462</v>
      </c>
      <c r="F22" s="243" t="str">
        <f>MnPNECFlag</f>
        <v>Sensitive conditions.</v>
      </c>
      <c r="G22" s="206" t="s">
        <v>465</v>
      </c>
      <c r="H22" s="207"/>
      <c r="I22" s="243"/>
      <c r="J22" s="243"/>
      <c r="K22" s="243"/>
      <c r="L22" s="243"/>
      <c r="M22" s="672"/>
      <c r="N22" s="663"/>
    </row>
    <row r="23" spans="1:14" ht="40.799999999999997" x14ac:dyDescent="0.2">
      <c r="B23" s="492"/>
      <c r="C23" s="671"/>
      <c r="D23" s="208" t="s">
        <v>464</v>
      </c>
      <c r="E23" s="207" t="s">
        <v>460</v>
      </c>
      <c r="F23" s="243" t="s">
        <v>449</v>
      </c>
      <c r="G23" s="205" t="s">
        <v>465</v>
      </c>
      <c r="H23" s="207"/>
      <c r="I23" s="243"/>
      <c r="J23" s="243"/>
      <c r="K23" s="243"/>
      <c r="L23" s="243"/>
      <c r="M23" s="672"/>
      <c r="N23" s="663"/>
    </row>
    <row r="24" spans="1:14" x14ac:dyDescent="0.2">
      <c r="B24" s="492"/>
      <c r="C24" s="492"/>
      <c r="D24" s="208"/>
      <c r="E24" s="243"/>
      <c r="F24" s="243"/>
      <c r="G24" s="243"/>
      <c r="H24" s="243"/>
      <c r="I24" s="243"/>
      <c r="J24" s="243"/>
      <c r="K24" s="243"/>
      <c r="L24" s="243"/>
      <c r="M24" s="672"/>
      <c r="N24" s="663"/>
    </row>
    <row r="25" spans="1:14" ht="71.400000000000006" x14ac:dyDescent="0.2">
      <c r="B25" s="492"/>
      <c r="C25" s="666" t="s">
        <v>450</v>
      </c>
      <c r="D25" s="268" t="s">
        <v>406</v>
      </c>
      <c r="E25" s="197"/>
      <c r="F25" s="197"/>
      <c r="G25" s="197"/>
      <c r="H25" s="197"/>
      <c r="I25" s="197"/>
      <c r="J25" s="197"/>
      <c r="K25" s="197"/>
      <c r="L25" s="197"/>
      <c r="M25" s="514" t="str">
        <f>MnCaFlag4</f>
        <v>Where measured Ca is  below 5 mg/l, the results for zinc are calculated using a default Ca value of 5 mg/l.</v>
      </c>
      <c r="N25" s="663"/>
    </row>
    <row r="26" spans="1:14" ht="10.8" thickBot="1" x14ac:dyDescent="0.25">
      <c r="B26" s="492"/>
      <c r="C26" s="670"/>
      <c r="D26" s="270" t="s">
        <v>444</v>
      </c>
      <c r="E26" s="196"/>
      <c r="F26" s="196"/>
      <c r="G26" s="196"/>
      <c r="H26" s="196"/>
      <c r="I26" s="196"/>
      <c r="J26" s="196"/>
      <c r="K26" s="196"/>
      <c r="L26" s="196"/>
      <c r="M26" s="515" t="s">
        <v>449</v>
      </c>
      <c r="N26" s="663"/>
    </row>
    <row r="27" spans="1:14" ht="61.2" customHeight="1" x14ac:dyDescent="0.2">
      <c r="B27" s="193" t="s">
        <v>414</v>
      </c>
      <c r="C27" s="666" t="s">
        <v>448</v>
      </c>
      <c r="D27" s="194" t="s">
        <v>461</v>
      </c>
      <c r="E27" s="206" t="s">
        <v>245</v>
      </c>
      <c r="F27" s="240" t="str">
        <f>MnPNECFlag</f>
        <v>Sensitive conditions.</v>
      </c>
      <c r="G27" s="207" t="s">
        <v>466</v>
      </c>
      <c r="H27" s="206"/>
      <c r="I27" s="240"/>
      <c r="J27" s="240"/>
      <c r="K27" s="240"/>
      <c r="L27" s="240"/>
      <c r="M27" s="516"/>
      <c r="N27" s="663"/>
    </row>
    <row r="28" spans="1:14" ht="61.2" x14ac:dyDescent="0.2">
      <c r="B28" s="244"/>
      <c r="C28" s="667"/>
      <c r="D28" s="262" t="s">
        <v>464</v>
      </c>
      <c r="E28" s="205" t="s">
        <v>405</v>
      </c>
      <c r="F28" s="242" t="s">
        <v>449</v>
      </c>
      <c r="G28" s="205" t="s">
        <v>466</v>
      </c>
      <c r="H28" s="205"/>
      <c r="I28" s="242"/>
      <c r="J28" s="242"/>
      <c r="K28" s="242"/>
      <c r="L28" s="242"/>
      <c r="M28" s="516"/>
      <c r="N28" s="663"/>
    </row>
    <row r="29" spans="1:14" ht="133.19999999999999" thickBot="1" x14ac:dyDescent="0.25">
      <c r="A29" s="505"/>
      <c r="B29" s="245"/>
      <c r="C29" s="272" t="s">
        <v>450</v>
      </c>
      <c r="D29" s="273" t="s">
        <v>444</v>
      </c>
      <c r="E29" s="198"/>
      <c r="F29" s="198"/>
      <c r="G29" s="198"/>
      <c r="H29" s="198"/>
      <c r="I29" s="198"/>
      <c r="J29" s="198"/>
      <c r="K29" s="198"/>
      <c r="L29" s="198"/>
      <c r="M29" s="237" t="str">
        <f>flagMnCaHigh</f>
        <v>The measured Ca is above the upper limit of the validated range for Mn. The Site-specific PNEC has been calculated using a Ca value of 200. For furthur clarification please seek advice.</v>
      </c>
      <c r="N29" s="664"/>
    </row>
    <row r="30" spans="1:14" ht="61.2" x14ac:dyDescent="0.2">
      <c r="A30" s="207" t="s">
        <v>251</v>
      </c>
      <c r="B30" s="261" t="s">
        <v>412</v>
      </c>
      <c r="C30" s="671" t="s">
        <v>460</v>
      </c>
      <c r="D30" s="208" t="s">
        <v>461</v>
      </c>
      <c r="E30" s="207" t="s">
        <v>462</v>
      </c>
      <c r="F30" s="243" t="str">
        <f>MnPNECFlag</f>
        <v>Sensitive conditions.</v>
      </c>
      <c r="G30" s="207" t="s">
        <v>463</v>
      </c>
      <c r="H30" s="207"/>
      <c r="I30" s="243"/>
      <c r="J30" s="243"/>
      <c r="K30" s="243"/>
      <c r="L30" s="243"/>
      <c r="M30" s="672"/>
      <c r="N30" s="660" t="str">
        <f>flagMnpHHigh</f>
        <v>The measured pH is above the upper limit of the validated range for Mn. The Site-specific PNEC has been calculated using a pH value of 8.5. For furthur clarification please seek advice.</v>
      </c>
    </row>
    <row r="31" spans="1:14" ht="61.2" x14ac:dyDescent="0.2">
      <c r="B31" s="492"/>
      <c r="C31" s="667"/>
      <c r="D31" s="262" t="s">
        <v>464</v>
      </c>
      <c r="E31" s="205" t="s">
        <v>460</v>
      </c>
      <c r="F31" s="241" t="s">
        <v>449</v>
      </c>
      <c r="G31" s="205" t="s">
        <v>463</v>
      </c>
      <c r="H31" s="205"/>
      <c r="I31" s="242"/>
      <c r="J31" s="242"/>
      <c r="K31" s="242"/>
      <c r="L31" s="242"/>
      <c r="M31" s="672"/>
      <c r="N31" s="661"/>
    </row>
    <row r="32" spans="1:14" ht="71.400000000000006" x14ac:dyDescent="0.2">
      <c r="B32" s="492"/>
      <c r="C32" s="491" t="s">
        <v>450</v>
      </c>
      <c r="D32" s="268" t="s">
        <v>406</v>
      </c>
      <c r="E32" s="197"/>
      <c r="F32" s="197"/>
      <c r="G32" s="197"/>
      <c r="H32" s="197"/>
      <c r="I32" s="197"/>
      <c r="J32" s="197"/>
      <c r="K32" s="197"/>
      <c r="L32" s="197"/>
      <c r="M32" s="514" t="str">
        <f>MnCaFlag4</f>
        <v>Where measured Ca is  below 5 mg/l, the results for zinc are calculated using a default Ca value of 5 mg/l.</v>
      </c>
      <c r="N32" s="661"/>
    </row>
    <row r="33" spans="1:14" ht="214.8" thickBot="1" x14ac:dyDescent="0.25">
      <c r="B33" s="493"/>
      <c r="C33" s="493"/>
      <c r="D33" s="270" t="s">
        <v>444</v>
      </c>
      <c r="E33" s="196"/>
      <c r="F33" s="196"/>
      <c r="G33" s="196"/>
      <c r="H33" s="196"/>
      <c r="I33" s="196"/>
      <c r="J33" s="196"/>
      <c r="K33" s="196"/>
      <c r="L33" s="271"/>
      <c r="M33" s="515" t="str">
        <f>MnCaFlag2</f>
        <v>The measured Ca is below the allowable range for the manganese model.  Under these conditions, Mn bioavailability may be higher than the model estimates.  In this case, the PNEC shown has been calculated using a minimum Ca value of 1 mg/l. These results should therefore be regarded as tentative.</v>
      </c>
      <c r="N33" s="661"/>
    </row>
    <row r="34" spans="1:14" ht="40.799999999999997" x14ac:dyDescent="0.2">
      <c r="B34" s="492" t="s">
        <v>413</v>
      </c>
      <c r="C34" s="671" t="s">
        <v>460</v>
      </c>
      <c r="D34" s="208" t="s">
        <v>461</v>
      </c>
      <c r="E34" s="207" t="s">
        <v>462</v>
      </c>
      <c r="F34" s="243" t="str">
        <f>MnPNECFlag</f>
        <v>Sensitive conditions.</v>
      </c>
      <c r="G34" s="206" t="s">
        <v>465</v>
      </c>
      <c r="H34" s="207"/>
      <c r="I34" s="243"/>
      <c r="J34" s="243"/>
      <c r="K34" s="243"/>
      <c r="L34" s="243"/>
      <c r="M34" s="673"/>
      <c r="N34" s="661"/>
    </row>
    <row r="35" spans="1:14" ht="40.799999999999997" x14ac:dyDescent="0.2">
      <c r="B35" s="492"/>
      <c r="C35" s="671"/>
      <c r="D35" s="208" t="s">
        <v>464</v>
      </c>
      <c r="E35" s="207" t="s">
        <v>460</v>
      </c>
      <c r="F35" s="243" t="s">
        <v>449</v>
      </c>
      <c r="G35" s="205" t="s">
        <v>465</v>
      </c>
      <c r="H35" s="207"/>
      <c r="I35" s="243"/>
      <c r="J35" s="243"/>
      <c r="K35" s="243"/>
      <c r="L35" s="243"/>
      <c r="M35" s="672"/>
      <c r="N35" s="661"/>
    </row>
    <row r="36" spans="1:14" x14ac:dyDescent="0.2">
      <c r="B36" s="492"/>
      <c r="C36" s="492"/>
      <c r="D36" s="208"/>
      <c r="E36" s="207"/>
      <c r="F36" s="207"/>
      <c r="G36" s="207"/>
      <c r="H36" s="207"/>
      <c r="I36" s="207"/>
      <c r="J36" s="207"/>
      <c r="K36" s="207"/>
      <c r="L36" s="207"/>
      <c r="M36" s="672"/>
      <c r="N36" s="661"/>
    </row>
    <row r="37" spans="1:14" ht="71.400000000000006" x14ac:dyDescent="0.2">
      <c r="B37" s="492"/>
      <c r="C37" s="666" t="s">
        <v>450</v>
      </c>
      <c r="D37" s="268" t="s">
        <v>406</v>
      </c>
      <c r="E37" s="197"/>
      <c r="F37" s="197"/>
      <c r="G37" s="197"/>
      <c r="H37" s="197"/>
      <c r="I37" s="197"/>
      <c r="J37" s="197"/>
      <c r="K37" s="197"/>
      <c r="L37" s="197"/>
      <c r="M37" s="514" t="str">
        <f>MnCaFlag4</f>
        <v>Where measured Ca is  below 5 mg/l, the results for zinc are calculated using a default Ca value of 5 mg/l.</v>
      </c>
      <c r="N37" s="661"/>
    </row>
    <row r="38" spans="1:14" ht="10.8" thickBot="1" x14ac:dyDescent="0.25">
      <c r="B38" s="492"/>
      <c r="C38" s="670"/>
      <c r="D38" s="270" t="s">
        <v>444</v>
      </c>
      <c r="E38" s="196"/>
      <c r="F38" s="196"/>
      <c r="G38" s="196"/>
      <c r="H38" s="196"/>
      <c r="I38" s="196"/>
      <c r="J38" s="196"/>
      <c r="K38" s="196"/>
      <c r="L38" s="196"/>
      <c r="M38" s="515" t="s">
        <v>449</v>
      </c>
      <c r="N38" s="661"/>
    </row>
    <row r="39" spans="1:14" ht="61.2" x14ac:dyDescent="0.2">
      <c r="B39" s="193" t="s">
        <v>414</v>
      </c>
      <c r="C39" s="666" t="s">
        <v>448</v>
      </c>
      <c r="D39" s="194" t="s">
        <v>461</v>
      </c>
      <c r="E39" s="206" t="s">
        <v>245</v>
      </c>
      <c r="F39" s="240" t="str">
        <f>MnPNECFlag</f>
        <v>Sensitive conditions.</v>
      </c>
      <c r="G39" s="207" t="s">
        <v>466</v>
      </c>
      <c r="H39" s="206"/>
      <c r="I39" s="240"/>
      <c r="J39" s="240"/>
      <c r="K39" s="240"/>
      <c r="L39" s="240"/>
      <c r="M39" s="516"/>
      <c r="N39" s="661"/>
    </row>
    <row r="40" spans="1:14" ht="61.2" x14ac:dyDescent="0.2">
      <c r="B40" s="244"/>
      <c r="C40" s="667"/>
      <c r="D40" s="262" t="s">
        <v>464</v>
      </c>
      <c r="E40" s="205" t="s">
        <v>405</v>
      </c>
      <c r="F40" s="242" t="s">
        <v>449</v>
      </c>
      <c r="G40" s="205" t="s">
        <v>466</v>
      </c>
      <c r="H40" s="205"/>
      <c r="I40" s="242"/>
      <c r="J40" s="242"/>
      <c r="K40" s="242"/>
      <c r="L40" s="242"/>
      <c r="M40" s="516"/>
      <c r="N40" s="661"/>
    </row>
    <row r="41" spans="1:14" ht="133.19999999999999" thickBot="1" x14ac:dyDescent="0.25">
      <c r="A41" s="505"/>
      <c r="B41" s="245"/>
      <c r="C41" s="272" t="s">
        <v>450</v>
      </c>
      <c r="D41" s="273" t="s">
        <v>444</v>
      </c>
      <c r="E41" s="198"/>
      <c r="F41" s="198"/>
      <c r="G41" s="198"/>
      <c r="H41" s="198"/>
      <c r="I41" s="198"/>
      <c r="J41" s="198"/>
      <c r="K41" s="198"/>
      <c r="L41" s="198"/>
      <c r="M41" s="237" t="str">
        <f>flagMnCaHigh</f>
        <v>The measured Ca is above the upper limit of the validated range for Mn. The Site-specific PNEC has been calculated using a Ca value of 200. For furthur clarification please seek advice.</v>
      </c>
      <c r="N41" s="665"/>
    </row>
    <row r="42" spans="1:14" x14ac:dyDescent="0.2">
      <c r="A42" s="521" t="s">
        <v>417</v>
      </c>
      <c r="B42" s="237" t="s">
        <v>417</v>
      </c>
      <c r="C42" s="666" t="s">
        <v>409</v>
      </c>
      <c r="D42" s="194" t="s">
        <v>411</v>
      </c>
      <c r="E42" s="197"/>
      <c r="F42" s="263"/>
      <c r="G42" s="197"/>
      <c r="H42" s="206" t="s">
        <v>444</v>
      </c>
      <c r="I42" s="240" t="s">
        <v>444</v>
      </c>
      <c r="J42" s="240"/>
      <c r="K42" s="240"/>
      <c r="L42" s="510"/>
      <c r="M42" s="517"/>
      <c r="N42" s="518"/>
    </row>
    <row r="43" spans="1:14" x14ac:dyDescent="0.2">
      <c r="A43" s="506"/>
      <c r="C43" s="667"/>
      <c r="D43" s="262" t="s">
        <v>410</v>
      </c>
      <c r="E43" s="264"/>
      <c r="F43" s="265"/>
      <c r="G43" s="264"/>
      <c r="H43" s="205" t="s">
        <v>406</v>
      </c>
      <c r="I43" s="242" t="s">
        <v>406</v>
      </c>
      <c r="J43" s="242"/>
      <c r="K43" s="242"/>
      <c r="L43" s="511"/>
      <c r="M43" s="509"/>
      <c r="N43" s="518"/>
    </row>
    <row r="44" spans="1:14" x14ac:dyDescent="0.2">
      <c r="A44" s="506"/>
      <c r="C44" s="666" t="s">
        <v>44</v>
      </c>
      <c r="D44" s="208" t="s">
        <v>243</v>
      </c>
      <c r="E44" s="266"/>
      <c r="F44" s="267"/>
      <c r="G44" s="266"/>
      <c r="H44" s="266"/>
      <c r="I44" s="267"/>
      <c r="J44" s="243" t="s">
        <v>449</v>
      </c>
      <c r="K44" s="243"/>
      <c r="L44" s="512"/>
      <c r="N44" s="518"/>
    </row>
    <row r="45" spans="1:14" ht="71.400000000000006" x14ac:dyDescent="0.2">
      <c r="A45" s="522"/>
      <c r="B45" s="520"/>
      <c r="C45" s="674"/>
      <c r="D45" s="262" t="s">
        <v>408</v>
      </c>
      <c r="E45" s="264"/>
      <c r="F45" s="265"/>
      <c r="G45" s="264"/>
      <c r="H45" s="264"/>
      <c r="I45" s="265"/>
      <c r="J45" s="242" t="str">
        <f>MnBioMFlag</f>
        <v>Bioavailable metal concentration exceeds PNEC based on site-specific conditions.</v>
      </c>
      <c r="K45" s="508" t="s">
        <v>247</v>
      </c>
      <c r="L45" s="513" t="s">
        <v>247</v>
      </c>
      <c r="M45" s="509"/>
      <c r="N45" s="519"/>
    </row>
  </sheetData>
  <sheetProtection algorithmName="SHA-512" hashValue="P1Dt7ZtGmLfI45+HG1yqCuEQR5ngSOkAcH8XqFlO/l1+J3W5GW2G5utlCWkvjSQCyCZCnuWg3Y5dIAu8ToST+Q==" saltValue="WeE9dxXQfF3yYQ44aZs+pA==" spinCount="100000" sheet="1" objects="1" scenarios="1"/>
  <mergeCells count="33">
    <mergeCell ref="B3:B5"/>
    <mergeCell ref="C3:D5"/>
    <mergeCell ref="E4:E5"/>
    <mergeCell ref="F4:F5"/>
    <mergeCell ref="G4:G5"/>
    <mergeCell ref="C42:C43"/>
    <mergeCell ref="C44:C45"/>
    <mergeCell ref="A3:A5"/>
    <mergeCell ref="C18:C19"/>
    <mergeCell ref="M18:M19"/>
    <mergeCell ref="C22:C23"/>
    <mergeCell ref="M22:M24"/>
    <mergeCell ref="C15:C16"/>
    <mergeCell ref="C10:C11"/>
    <mergeCell ref="M10:M12"/>
    <mergeCell ref="C13:C14"/>
    <mergeCell ref="K4:K5"/>
    <mergeCell ref="L4:L5"/>
    <mergeCell ref="C6:C7"/>
    <mergeCell ref="M6:M7"/>
    <mergeCell ref="C37:C38"/>
    <mergeCell ref="N4:N5"/>
    <mergeCell ref="N6:N17"/>
    <mergeCell ref="N18:N29"/>
    <mergeCell ref="N30:N41"/>
    <mergeCell ref="C39:C40"/>
    <mergeCell ref="M8:M9"/>
    <mergeCell ref="C25:C26"/>
    <mergeCell ref="C27:C28"/>
    <mergeCell ref="C30:C31"/>
    <mergeCell ref="M30:M31"/>
    <mergeCell ref="C34:C35"/>
    <mergeCell ref="M34:M36"/>
  </mergeCells>
  <pageMargins left="0.25" right="0.25" top="0.75" bottom="0.75" header="0.3" footer="0.3"/>
  <pageSetup paperSize="9" scale="54" orientation="portrait" horizontalDpi="4294967294" verticalDpi="0"/>
  <legacy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
  <dimension ref="A1:B27"/>
  <sheetViews>
    <sheetView topLeftCell="A4" workbookViewId="0">
      <selection activeCell="B27" sqref="B27"/>
    </sheetView>
  </sheetViews>
  <sheetFormatPr defaultRowHeight="13.2" x14ac:dyDescent="0.25"/>
  <cols>
    <col min="1" max="1" width="19" customWidth="1"/>
  </cols>
  <sheetData>
    <row r="1" spans="1:2" x14ac:dyDescent="0.25">
      <c r="A1" s="191" t="s">
        <v>418</v>
      </c>
    </row>
    <row r="2" spans="1:2" x14ac:dyDescent="0.25">
      <c r="A2" s="134" t="s">
        <v>246</v>
      </c>
      <c r="B2" s="134" t="s">
        <v>424</v>
      </c>
    </row>
    <row r="3" spans="1:2" x14ac:dyDescent="0.25">
      <c r="A3" s="134"/>
      <c r="B3" t="s">
        <v>256</v>
      </c>
    </row>
    <row r="5" spans="1:2" x14ac:dyDescent="0.25">
      <c r="A5" s="191" t="s">
        <v>419</v>
      </c>
    </row>
    <row r="6" spans="1:2" x14ac:dyDescent="0.25">
      <c r="A6" s="134" t="s">
        <v>426</v>
      </c>
      <c r="B6" s="134" t="s">
        <v>258</v>
      </c>
    </row>
    <row r="7" spans="1:2" x14ac:dyDescent="0.25">
      <c r="A7" s="134" t="s">
        <v>427</v>
      </c>
      <c r="B7" s="134" t="s">
        <v>259</v>
      </c>
    </row>
    <row r="8" spans="1:2" x14ac:dyDescent="0.25">
      <c r="A8" s="134" t="s">
        <v>428</v>
      </c>
      <c r="B8" s="134" t="s">
        <v>260</v>
      </c>
    </row>
    <row r="9" spans="1:2" x14ac:dyDescent="0.25">
      <c r="A9" s="134" t="s">
        <v>429</v>
      </c>
      <c r="B9" s="134" t="s">
        <v>261</v>
      </c>
    </row>
    <row r="10" spans="1:2" x14ac:dyDescent="0.25">
      <c r="A10" s="134" t="s">
        <v>430</v>
      </c>
      <c r="B10" s="134" t="s">
        <v>264</v>
      </c>
    </row>
    <row r="11" spans="1:2" x14ac:dyDescent="0.25">
      <c r="A11" s="134" t="s">
        <v>431</v>
      </c>
      <c r="B11" s="134" t="s">
        <v>262</v>
      </c>
    </row>
    <row r="12" spans="1:2" x14ac:dyDescent="0.25">
      <c r="A12" s="134" t="s">
        <v>432</v>
      </c>
      <c r="B12" s="134" t="s">
        <v>263</v>
      </c>
    </row>
    <row r="13" spans="1:2" x14ac:dyDescent="0.25">
      <c r="A13" s="134" t="s">
        <v>433</v>
      </c>
      <c r="B13" s="134" t="s">
        <v>257</v>
      </c>
    </row>
    <row r="14" spans="1:2" x14ac:dyDescent="0.25">
      <c r="A14" s="134" t="s">
        <v>434</v>
      </c>
      <c r="B14" s="134" t="s">
        <v>265</v>
      </c>
    </row>
    <row r="15" spans="1:2" x14ac:dyDescent="0.25">
      <c r="A15" s="134" t="s">
        <v>435</v>
      </c>
      <c r="B15" s="134" t="s">
        <v>256</v>
      </c>
    </row>
    <row r="17" spans="1:2" x14ac:dyDescent="0.25">
      <c r="A17" s="191" t="s">
        <v>402</v>
      </c>
    </row>
    <row r="18" spans="1:2" x14ac:dyDescent="0.25">
      <c r="A18" s="189" t="s">
        <v>397</v>
      </c>
      <c r="B18" s="133" t="s">
        <v>393</v>
      </c>
    </row>
    <row r="19" spans="1:2" x14ac:dyDescent="0.25">
      <c r="A19" s="189" t="s">
        <v>398</v>
      </c>
      <c r="B19" s="133" t="s">
        <v>394</v>
      </c>
    </row>
    <row r="20" spans="1:2" x14ac:dyDescent="0.25">
      <c r="A20" s="134" t="s">
        <v>399</v>
      </c>
      <c r="B20" t="s">
        <v>395</v>
      </c>
    </row>
    <row r="21" spans="1:2" x14ac:dyDescent="0.25">
      <c r="A21" s="134" t="s">
        <v>400</v>
      </c>
      <c r="B21" t="s">
        <v>266</v>
      </c>
    </row>
    <row r="22" spans="1:2" x14ac:dyDescent="0.25">
      <c r="A22" s="134" t="s">
        <v>246</v>
      </c>
      <c r="B22" t="s">
        <v>396</v>
      </c>
    </row>
    <row r="23" spans="1:2" x14ac:dyDescent="0.25">
      <c r="A23" s="190" t="s">
        <v>401</v>
      </c>
      <c r="B23" t="s">
        <v>256</v>
      </c>
    </row>
    <row r="25" spans="1:2" x14ac:dyDescent="0.25">
      <c r="A25" s="191" t="s">
        <v>487</v>
      </c>
    </row>
    <row r="26" spans="1:2" x14ac:dyDescent="0.25">
      <c r="A26" t="s">
        <v>246</v>
      </c>
      <c r="B26" t="s">
        <v>424</v>
      </c>
    </row>
    <row r="27" spans="1:2" x14ac:dyDescent="0.25">
      <c r="A27" t="s">
        <v>401</v>
      </c>
      <c r="B27" s="134" t="s">
        <v>256</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SWPS1 - Glan Llyn</Site_x0020_Name>
    <Internal_x002f_External xmlns="859f7ad6-93f6-4205-b62b-a17f28acbbac">Incoming document</Internal_x002f_External>
    <Post_x0020_code xmlns="859f7ad6-93f6-4205-b62b-a17f28acbbac">NP19 4QZ</Post_x0020_code>
    <Document_x0020_Type xmlns="859f7ad6-93f6-4205-b62b-a17f28acbbac">Report</Document_x0020_Type>
    <Welsh_x0020_Local_x0020_Authority xmlns="859f7ad6-93f6-4205-b62b-a17f28acbbac">Newport City Council</Welsh_x0020_Local_x0020_Authority>
    <Disclosure_x0020_Status xmlns="859f7ad6-93f6-4205-b62b-a17f28acbbac">Public register</Disclosure_x0020_Status>
    <Addressee xmlns="859f7ad6-93f6-4205-b62b-a17f28acbbac">47 Esplanade, St. Helier, Jersey, JE1 0BD</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2021-06-28T23:00:00+00:00</Document_x0020_Date>
    <Facility_x0020_Address xmlns="859f7ad6-93f6-4205-b62b-a17f28acbbac">Queensway, Newport</Facility_x0020_Address>
    <Environment_x0020_Sub_x0020_Folder xmlns="859f7ad6-93f6-4205-b62b-a17f28acbbac">Licences applications</Environment_x0020_Sub_x0020_Folder>
    <Customer_x0020_Name xmlns="859f7ad6-93f6-4205-b62b-a17f28acbbac">St. Modwen Developments (Llanwern) Ltd</Customer_x0020_Name>
    <Surrendered_x002f_Expired_x0020_Date xmlns="859f7ad6-93f6-4205-b62b-a17f28acbbac" xsi:nil="true"/>
    <_dlc_DocId xmlns="9be56660-2c31-41ef-bc00-23e72f632f2a">REGU-184-1794530</_dlc_DocId>
    <_dlc_DocIdUrl xmlns="9be56660-2c31-41ef-bc00-23e72f632f2a">
      <Url>https://cyfoethnaturiolcymru.sharepoint.com/teams/Regulatory/Permitting/_layouts/15/DocIdRedir.aspx?ID=REGU-184-1794530</Url>
      <Description>REGU-184-1794530</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A3CF61260829645ADC2175EB11FB854" ma:contentTypeVersion="755" ma:contentTypeDescription="Permitting &amp; Compliance Word Document" ma:contentTypeScope="" ma:versionID="8f01dccd0a66daa09a4331388c0a15c4">
  <xsd:schema xmlns:xsd="http://www.w3.org/2001/XMLSchema" xmlns:xs="http://www.w3.org/2001/XMLSchema" xmlns:p="http://schemas.microsoft.com/office/2006/metadata/properties" xmlns:ns2="859f7ad6-93f6-4205-b62b-a17f28acbbac" xmlns:ns4="6e121689-de5b-41b9-a751-bfeda7fa2b07" xmlns:ns5="b67299c9-1600-4d20-976e-ea8f199d05b8" xmlns:ns6="9be56660-2c31-41ef-bc00-23e72f632f2a" targetNamespace="http://schemas.microsoft.com/office/2006/metadata/properties" ma:root="true" ma:fieldsID="714ef7aefc54cb3da23f5ed28a4db0e5" ns2:_="" ns4:_="" ns5:_="" ns6:_="">
    <xsd:import namespace="859f7ad6-93f6-4205-b62b-a17f28acbbac"/>
    <xsd:import namespace="6e121689-de5b-41b9-a751-bfeda7fa2b07"/>
    <xsd:import namespace="b67299c9-1600-4d20-976e-ea8f199d05b8"/>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OCR" minOccurs="0"/>
                <xsd:element ref="ns5:MediaServiceGenerationTime" minOccurs="0"/>
                <xsd:element ref="ns5:MediaServiceEventHashCode" minOccurs="0"/>
                <xsd:element ref="ns5:MediaServiceDateTaken" minOccurs="0"/>
                <xsd:element ref="ns5:MediaServiceAutoTags" minOccurs="0"/>
                <xsd:element ref="ns5:MediaServiceLocation" minOccurs="0"/>
                <xsd:element ref="ns5:MediaServiceAutoKeyPoints" minOccurs="0"/>
                <xsd:element ref="ns5:MediaServiceKeyPoints" minOccurs="0"/>
                <xsd:element ref="ns4:LastSharedByUser"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dexed="true" ma:internalName="Internal_x002F_External">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5"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67299c9-1600-4d20-976e-ea8f199d05b8"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hidden="true" ma:internalName="MediaServiceDateTaken" ma:readOnly="true">
      <xsd:simpleType>
        <xsd:restriction base="dms:Text"/>
      </xsd:simpleType>
    </xsd:element>
    <xsd:element name="MediaServiceAutoTags" ma:index="31" nillable="true" ma:displayName="MediaServiceAutoTags" ma:internalName="MediaServiceAutoTags" ma:readOnly="true">
      <xsd:simpleType>
        <xsd:restriction base="dms:Text"/>
      </xsd:simpleType>
    </xsd:element>
    <xsd:element name="MediaServiceLocation" ma:index="32" nillable="true" ma:displayName="MediaServiceLocation" ma:internalName="MediaServiceLocatio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14BD60F-3992-4287-A0A9-44C96CDDB976}">
  <ds:schemaRefs>
    <ds:schemaRef ds:uri="http://schemas.microsoft.com/sharepoint/v3/contenttype/forms"/>
  </ds:schemaRefs>
</ds:datastoreItem>
</file>

<file path=customXml/itemProps2.xml><?xml version="1.0" encoding="utf-8"?>
<ds:datastoreItem xmlns:ds="http://schemas.openxmlformats.org/officeDocument/2006/customXml" ds:itemID="{C620A7C5-57ED-40D2-A371-6AA6638AD815}">
  <ds:schemaRefs>
    <ds:schemaRef ds:uri="http://schemas.microsoft.com/office/2006/metadata/properties"/>
    <ds:schemaRef ds:uri="http://schemas.microsoft.com/office/infopath/2007/PartnerControls"/>
    <ds:schemaRef ds:uri="1c59bcdd-033d-4397-b570-19e1467c122c"/>
  </ds:schemaRefs>
</ds:datastoreItem>
</file>

<file path=customXml/itemProps3.xml><?xml version="1.0" encoding="utf-8"?>
<ds:datastoreItem xmlns:ds="http://schemas.openxmlformats.org/officeDocument/2006/customXml" ds:itemID="{D24EF9F8-E58F-4CB1-8F7C-2F55B3AEE06D}"/>
</file>

<file path=customXml/itemProps4.xml><?xml version="1.0" encoding="utf-8"?>
<ds:datastoreItem xmlns:ds="http://schemas.openxmlformats.org/officeDocument/2006/customXml" ds:itemID="{E53515AB-C58C-4971-B3A5-A5CDA034CF44}"/>
</file>

<file path=customXml/itemProps5.xml><?xml version="1.0" encoding="utf-8"?>
<ds:datastoreItem xmlns:ds="http://schemas.openxmlformats.org/officeDocument/2006/customXml" ds:itemID="{955F18C1-924E-4078-8F89-57B739EC286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30</vt:i4>
      </vt:variant>
      <vt:variant>
        <vt:lpstr>Named Ranges</vt:lpstr>
      </vt:variant>
      <vt:variant>
        <vt:i4>324</vt:i4>
      </vt:variant>
    </vt:vector>
  </HeadingPairs>
  <TitlesOfParts>
    <vt:vector size="354" baseType="lpstr">
      <vt:lpstr>Introduction</vt:lpstr>
      <vt:lpstr>Glossary</vt:lpstr>
      <vt:lpstr>Help</vt:lpstr>
      <vt:lpstr>AdminMenu</vt:lpstr>
      <vt:lpstr>EQSbioavailable</vt:lpstr>
      <vt:lpstr>ThresholdValues</vt:lpstr>
      <vt:lpstr>flags_new</vt:lpstr>
      <vt:lpstr>TestDataCu</vt:lpstr>
      <vt:lpstr>Bio Ass test Data</vt:lpstr>
      <vt:lpstr>Licence</vt:lpstr>
      <vt:lpstr>validation</vt:lpstr>
      <vt:lpstr>Bioavailability Assessment Tool</vt:lpstr>
      <vt:lpstr>IntermediateResultsCu</vt:lpstr>
      <vt:lpstr>IntermediateResultsZn</vt:lpstr>
      <vt:lpstr>IntermediateResultsMn</vt:lpstr>
      <vt:lpstr>IntermediateResultsNi</vt:lpstr>
      <vt:lpstr>ModelConstantsCu</vt:lpstr>
      <vt:lpstr>ModelConstantsZn</vt:lpstr>
      <vt:lpstr>ModelConstantsNi</vt:lpstr>
      <vt:lpstr>ModelConstantsMn</vt:lpstr>
      <vt:lpstr>TestDataZn</vt:lpstr>
      <vt:lpstr>TestDataMn</vt:lpstr>
      <vt:lpstr>VersionControl</vt:lpstr>
      <vt:lpstr>ChangeLog</vt:lpstr>
      <vt:lpstr>Cu Summary</vt:lpstr>
      <vt:lpstr> Nickel Summary</vt:lpstr>
      <vt:lpstr>Zn Summary</vt:lpstr>
      <vt:lpstr>Ni Summary</vt:lpstr>
      <vt:lpstr>Mn Summary</vt:lpstr>
      <vt:lpstr>Flags</vt:lpstr>
      <vt:lpstr>BioExceeds</vt:lpstr>
      <vt:lpstr>EQSbioavailable!CopperThreshold</vt:lpstr>
      <vt:lpstr>CopperThreshold</vt:lpstr>
      <vt:lpstr>CuCaDefaultHigh</vt:lpstr>
      <vt:lpstr>CuCaDefaultLow</vt:lpstr>
      <vt:lpstr>CuDocDefault</vt:lpstr>
      <vt:lpstr>CuPhDefaultHigh</vt:lpstr>
      <vt:lpstr>cuPhDefaultLow</vt:lpstr>
      <vt:lpstr>'Bio Ass test Data'!DOC</vt:lpstr>
      <vt:lpstr>'Bioavailability Assessment Tool'!DOC</vt:lpstr>
      <vt:lpstr>DOCDefault</vt:lpstr>
      <vt:lpstr>flagCuCaHigh</vt:lpstr>
      <vt:lpstr>flagCuCaLow</vt:lpstr>
      <vt:lpstr>flagCuDOChigh</vt:lpstr>
      <vt:lpstr>flagCupHHigh</vt:lpstr>
      <vt:lpstr>flagCupHLow</vt:lpstr>
      <vt:lpstr>flagMnCaHigh</vt:lpstr>
      <vt:lpstr>flagMnCaLow</vt:lpstr>
      <vt:lpstr>flagMnDOChigh</vt:lpstr>
      <vt:lpstr>flagMnpHHigh</vt:lpstr>
      <vt:lpstr>flagMnpHLow</vt:lpstr>
      <vt:lpstr>flagNiCaHigh</vt:lpstr>
      <vt:lpstr>flagNiCaLow</vt:lpstr>
      <vt:lpstr>flagNiDOChigh</vt:lpstr>
      <vt:lpstr>flagNipHHigh</vt:lpstr>
      <vt:lpstr>flagNipHLow</vt:lpstr>
      <vt:lpstr>flagZnCaHigh</vt:lpstr>
      <vt:lpstr>flagZnCaLow</vt:lpstr>
      <vt:lpstr>flagZnDOChigh</vt:lpstr>
      <vt:lpstr>flagZnpHHigh</vt:lpstr>
      <vt:lpstr>flagZnpHLow</vt:lpstr>
      <vt:lpstr>FooterTitle</vt:lpstr>
      <vt:lpstr>FullTitle</vt:lpstr>
      <vt:lpstr>m_000</vt:lpstr>
      <vt:lpstr>m_001</vt:lpstr>
      <vt:lpstr>m_002</vt:lpstr>
      <vt:lpstr>m_003</vt:lpstr>
      <vt:lpstr>m_010</vt:lpstr>
      <vt:lpstr>m_011</vt:lpstr>
      <vt:lpstr>m_012</vt:lpstr>
      <vt:lpstr>m_013</vt:lpstr>
      <vt:lpstr>m_020</vt:lpstr>
      <vt:lpstr>m_021</vt:lpstr>
      <vt:lpstr>m_022</vt:lpstr>
      <vt:lpstr>m_023</vt:lpstr>
      <vt:lpstr>m_030</vt:lpstr>
      <vt:lpstr>m_031</vt:lpstr>
      <vt:lpstr>m_032</vt:lpstr>
      <vt:lpstr>m_033</vt:lpstr>
      <vt:lpstr>m_100</vt:lpstr>
      <vt:lpstr>m_101</vt:lpstr>
      <vt:lpstr>m_102</vt:lpstr>
      <vt:lpstr>m_103</vt:lpstr>
      <vt:lpstr>m_110</vt:lpstr>
      <vt:lpstr>m_111</vt:lpstr>
      <vt:lpstr>m_112</vt:lpstr>
      <vt:lpstr>m_113</vt:lpstr>
      <vt:lpstr>m_120</vt:lpstr>
      <vt:lpstr>m_121</vt:lpstr>
      <vt:lpstr>m_122</vt:lpstr>
      <vt:lpstr>m_123</vt:lpstr>
      <vt:lpstr>m_130</vt:lpstr>
      <vt:lpstr>m_131</vt:lpstr>
      <vt:lpstr>m_132</vt:lpstr>
      <vt:lpstr>m_133</vt:lpstr>
      <vt:lpstr>m_200</vt:lpstr>
      <vt:lpstr>m_201</vt:lpstr>
      <vt:lpstr>m_202</vt:lpstr>
      <vt:lpstr>m_203</vt:lpstr>
      <vt:lpstr>m_210</vt:lpstr>
      <vt:lpstr>m_211</vt:lpstr>
      <vt:lpstr>m_212</vt:lpstr>
      <vt:lpstr>m_213</vt:lpstr>
      <vt:lpstr>m_220</vt:lpstr>
      <vt:lpstr>m_221</vt:lpstr>
      <vt:lpstr>m_222</vt:lpstr>
      <vt:lpstr>m_223</vt:lpstr>
      <vt:lpstr>m_230</vt:lpstr>
      <vt:lpstr>m_231</vt:lpstr>
      <vt:lpstr>m_232</vt:lpstr>
      <vt:lpstr>m_233</vt:lpstr>
      <vt:lpstr>m_300</vt:lpstr>
      <vt:lpstr>m_301</vt:lpstr>
      <vt:lpstr>m_302</vt:lpstr>
      <vt:lpstr>m_303</vt:lpstr>
      <vt:lpstr>m_310</vt:lpstr>
      <vt:lpstr>m_311</vt:lpstr>
      <vt:lpstr>m_312</vt:lpstr>
      <vt:lpstr>m_313</vt:lpstr>
      <vt:lpstr>m_320</vt:lpstr>
      <vt:lpstr>m_321</vt:lpstr>
      <vt:lpstr>m_322</vt:lpstr>
      <vt:lpstr>m_323</vt:lpstr>
      <vt:lpstr>m_330</vt:lpstr>
      <vt:lpstr>m_331</vt:lpstr>
      <vt:lpstr>m_332</vt:lpstr>
      <vt:lpstr>m_333</vt:lpstr>
      <vt:lpstr>m_400</vt:lpstr>
      <vt:lpstr>m_401</vt:lpstr>
      <vt:lpstr>m_402</vt:lpstr>
      <vt:lpstr>m_403</vt:lpstr>
      <vt:lpstr>m_410</vt:lpstr>
      <vt:lpstr>m_411</vt:lpstr>
      <vt:lpstr>m_412</vt:lpstr>
      <vt:lpstr>m_413</vt:lpstr>
      <vt:lpstr>m_420</vt:lpstr>
      <vt:lpstr>m_421</vt:lpstr>
      <vt:lpstr>m_422</vt:lpstr>
      <vt:lpstr>m_423</vt:lpstr>
      <vt:lpstr>m_430</vt:lpstr>
      <vt:lpstr>m_431</vt:lpstr>
      <vt:lpstr>m_432</vt:lpstr>
      <vt:lpstr>m_433</vt:lpstr>
      <vt:lpstr>'Bio Ass test Data'!MatchedCuPNEC</vt:lpstr>
      <vt:lpstr>'Bioavailability Assessment Tool'!MatchedCuPNEC</vt:lpstr>
      <vt:lpstr>MnAlgalRef</vt:lpstr>
      <vt:lpstr>MnBioMFlag</vt:lpstr>
      <vt:lpstr>MnCaDefaultHigh</vt:lpstr>
      <vt:lpstr>MnCaDefaultLow</vt:lpstr>
      <vt:lpstr>MnCaFlag1</vt:lpstr>
      <vt:lpstr>MnCaFlag2</vt:lpstr>
      <vt:lpstr>MnCaFlag3</vt:lpstr>
      <vt:lpstr>MnCaFlag4</vt:lpstr>
      <vt:lpstr>MnConA1</vt:lpstr>
      <vt:lpstr>MnConA2</vt:lpstr>
      <vt:lpstr>MnConA3</vt:lpstr>
      <vt:lpstr>MnConA4</vt:lpstr>
      <vt:lpstr>MnConA5</vt:lpstr>
      <vt:lpstr>MnConA6</vt:lpstr>
      <vt:lpstr>MnConA7</vt:lpstr>
      <vt:lpstr>MnConA8</vt:lpstr>
      <vt:lpstr>MnConA9</vt:lpstr>
      <vt:lpstr>MnConB1</vt:lpstr>
      <vt:lpstr>MnConB2</vt:lpstr>
      <vt:lpstr>MnConB3</vt:lpstr>
      <vt:lpstr>MnConB4</vt:lpstr>
      <vt:lpstr>MnConB5</vt:lpstr>
      <vt:lpstr>MnConB6</vt:lpstr>
      <vt:lpstr>MnConB7</vt:lpstr>
      <vt:lpstr>MnConB8</vt:lpstr>
      <vt:lpstr>MnConB9</vt:lpstr>
      <vt:lpstr>MnConC1</vt:lpstr>
      <vt:lpstr>MnConC2</vt:lpstr>
      <vt:lpstr>MnConC3</vt:lpstr>
      <vt:lpstr>MnConC4</vt:lpstr>
      <vt:lpstr>MnConC5</vt:lpstr>
      <vt:lpstr>MnConC6</vt:lpstr>
      <vt:lpstr>MnConC7</vt:lpstr>
      <vt:lpstr>MnConC8</vt:lpstr>
      <vt:lpstr>MnConC9</vt:lpstr>
      <vt:lpstr>MnConD1</vt:lpstr>
      <vt:lpstr>MnConD2</vt:lpstr>
      <vt:lpstr>MnConD3</vt:lpstr>
      <vt:lpstr>MnConD4</vt:lpstr>
      <vt:lpstr>MnConD5</vt:lpstr>
      <vt:lpstr>MnConD6</vt:lpstr>
      <vt:lpstr>MnConD7</vt:lpstr>
      <vt:lpstr>MnConD8</vt:lpstr>
      <vt:lpstr>MnConD9</vt:lpstr>
      <vt:lpstr>MnConE1</vt:lpstr>
      <vt:lpstr>MnConE2</vt:lpstr>
      <vt:lpstr>MnConE3</vt:lpstr>
      <vt:lpstr>MnConE4</vt:lpstr>
      <vt:lpstr>MnConE5</vt:lpstr>
      <vt:lpstr>MnConE6</vt:lpstr>
      <vt:lpstr>MnConE7</vt:lpstr>
      <vt:lpstr>MnConE8</vt:lpstr>
      <vt:lpstr>MnConE9</vt:lpstr>
      <vt:lpstr>MnConF1</vt:lpstr>
      <vt:lpstr>MnConF2</vt:lpstr>
      <vt:lpstr>MnConF3</vt:lpstr>
      <vt:lpstr>MnConF4</vt:lpstr>
      <vt:lpstr>MnConF5</vt:lpstr>
      <vt:lpstr>MnConF6</vt:lpstr>
      <vt:lpstr>MnConF7</vt:lpstr>
      <vt:lpstr>MnConF8</vt:lpstr>
      <vt:lpstr>MnConF9</vt:lpstr>
      <vt:lpstr>MnConG1</vt:lpstr>
      <vt:lpstr>MnConG2</vt:lpstr>
      <vt:lpstr>MnConG3</vt:lpstr>
      <vt:lpstr>MnConG4</vt:lpstr>
      <vt:lpstr>MnConG5</vt:lpstr>
      <vt:lpstr>MnConG6</vt:lpstr>
      <vt:lpstr>MnConG7</vt:lpstr>
      <vt:lpstr>MnConG8</vt:lpstr>
      <vt:lpstr>MnConG9</vt:lpstr>
      <vt:lpstr>MnConH1</vt:lpstr>
      <vt:lpstr>MnConH2</vt:lpstr>
      <vt:lpstr>MnConH3</vt:lpstr>
      <vt:lpstr>MnConH4</vt:lpstr>
      <vt:lpstr>MnConH5</vt:lpstr>
      <vt:lpstr>MnConH6</vt:lpstr>
      <vt:lpstr>MnConH7</vt:lpstr>
      <vt:lpstr>MnConH8</vt:lpstr>
      <vt:lpstr>MnConH9</vt:lpstr>
      <vt:lpstr>MnConI1</vt:lpstr>
      <vt:lpstr>MnConI2</vt:lpstr>
      <vt:lpstr>MnConI3</vt:lpstr>
      <vt:lpstr>MnConI4</vt:lpstr>
      <vt:lpstr>MnConI5</vt:lpstr>
      <vt:lpstr>MnConI6</vt:lpstr>
      <vt:lpstr>MnConI7</vt:lpstr>
      <vt:lpstr>MnConI8</vt:lpstr>
      <vt:lpstr>MnConI9</vt:lpstr>
      <vt:lpstr>MnConJ1</vt:lpstr>
      <vt:lpstr>MnConJ2</vt:lpstr>
      <vt:lpstr>MnConJ3</vt:lpstr>
      <vt:lpstr>MnConJ4</vt:lpstr>
      <vt:lpstr>MnConJ5</vt:lpstr>
      <vt:lpstr>MnConJ6</vt:lpstr>
      <vt:lpstr>MnConJ7</vt:lpstr>
      <vt:lpstr>MnConJ8</vt:lpstr>
      <vt:lpstr>MnConJ9</vt:lpstr>
      <vt:lpstr>MnDocDefault</vt:lpstr>
      <vt:lpstr>MnFishRef</vt:lpstr>
      <vt:lpstr>MnPhDefaultHigh</vt:lpstr>
      <vt:lpstr>MnPhDefaultLow</vt:lpstr>
      <vt:lpstr>MnPNECFlag</vt:lpstr>
      <vt:lpstr>MnThreshold</vt:lpstr>
      <vt:lpstr>NiBioMFlag</vt:lpstr>
      <vt:lpstr>NiCaDefaultHigh</vt:lpstr>
      <vt:lpstr>NiCaDefaultLow</vt:lpstr>
      <vt:lpstr>NiConstantA</vt:lpstr>
      <vt:lpstr>NiConstantB</vt:lpstr>
      <vt:lpstr>NiConstantC</vt:lpstr>
      <vt:lpstr>NiConstantD</vt:lpstr>
      <vt:lpstr>NiConstantE</vt:lpstr>
      <vt:lpstr>NiConstantF</vt:lpstr>
      <vt:lpstr>NiConstantG</vt:lpstr>
      <vt:lpstr>NiConstantH</vt:lpstr>
      <vt:lpstr>NiConstantI</vt:lpstr>
      <vt:lpstr>NiConstantJ</vt:lpstr>
      <vt:lpstr>NiConstantK</vt:lpstr>
      <vt:lpstr>NiConstantL</vt:lpstr>
      <vt:lpstr>NiConstantM</vt:lpstr>
      <vt:lpstr>NiConstantN</vt:lpstr>
      <vt:lpstr>NiConstantO</vt:lpstr>
      <vt:lpstr>NiConstantP</vt:lpstr>
      <vt:lpstr>NiConstantQ</vt:lpstr>
      <vt:lpstr>NiConstantR</vt:lpstr>
      <vt:lpstr>NiConstantS</vt:lpstr>
      <vt:lpstr>NiConstantT</vt:lpstr>
      <vt:lpstr>NiDocDefault</vt:lpstr>
      <vt:lpstr>NiPhDefaultHigh</vt:lpstr>
      <vt:lpstr>NiPhDefaultLow</vt:lpstr>
      <vt:lpstr>NiPNECFlag</vt:lpstr>
      <vt:lpstr>NiPNECGeneric</vt:lpstr>
      <vt:lpstr>NiThreshold</vt:lpstr>
      <vt:lpstr>OldZnThreshold</vt:lpstr>
      <vt:lpstr>'Bio Ass test Data'!pH</vt:lpstr>
      <vt:lpstr>'Bioavailability Assessment Tool'!pH</vt:lpstr>
      <vt:lpstr>PNECGeneric</vt:lpstr>
      <vt:lpstr>'Bio Ass test Data'!Print_Area</vt:lpstr>
      <vt:lpstr>'Bioavailability Assessment Tool'!Print_Area</vt:lpstr>
      <vt:lpstr>TestDataCu!Print_Area</vt:lpstr>
      <vt:lpstr>TestDataCu!Print_Titles</vt:lpstr>
      <vt:lpstr>TestDataMn!Print_Titles</vt:lpstr>
      <vt:lpstr>TestDataZn!Print_Titles</vt:lpstr>
      <vt:lpstr>ReleaseDate</vt:lpstr>
      <vt:lpstr>ReleaseNumber</vt:lpstr>
      <vt:lpstr>stFlag1</vt:lpstr>
      <vt:lpstr>stFlag10</vt:lpstr>
      <vt:lpstr>stFlag2</vt:lpstr>
      <vt:lpstr>stFlag3</vt:lpstr>
      <vt:lpstr>stFlag4</vt:lpstr>
      <vt:lpstr>stFlag5</vt:lpstr>
      <vt:lpstr>stFlag6</vt:lpstr>
      <vt:lpstr>stFlag7</vt:lpstr>
      <vt:lpstr>stFlag8</vt:lpstr>
      <vt:lpstr>stFlag9</vt:lpstr>
      <vt:lpstr>vaMinimumPNEC</vt:lpstr>
      <vt:lpstr>VersionNumber</vt:lpstr>
      <vt:lpstr>VersionTitle</vt:lpstr>
      <vt:lpstr>EQSbioavailable!ZincThreshold</vt:lpstr>
      <vt:lpstr>ZnBioMFlag</vt:lpstr>
      <vt:lpstr>ZnCaDefaultHigh</vt:lpstr>
      <vt:lpstr>ZnCaDefaultLow</vt:lpstr>
      <vt:lpstr>ModelConstantsMn!ZnConA111</vt:lpstr>
      <vt:lpstr>ModelConstantsMn!ZnConA121</vt:lpstr>
      <vt:lpstr>ModelConstantsMn!ZnConB111</vt:lpstr>
      <vt:lpstr>ModelConstantsMn!ZnConB121</vt:lpstr>
      <vt:lpstr>ModelConstantsMn!ZnConC111</vt:lpstr>
      <vt:lpstr>ModelConstantsMn!ZnConC121</vt:lpstr>
      <vt:lpstr>ModelConstantsMn!ZnConD111</vt:lpstr>
      <vt:lpstr>ModelConstantsMn!ZnConD121</vt:lpstr>
      <vt:lpstr>ModelConstantsMn!ZnConE111</vt:lpstr>
      <vt:lpstr>ModelConstantsMn!ZnConE121</vt:lpstr>
      <vt:lpstr>ModelConstantsMn!ZnConF111</vt:lpstr>
      <vt:lpstr>ModelConstantsMn!ZnConF121</vt:lpstr>
      <vt:lpstr>ModelConstantsMn!ZnConG111</vt:lpstr>
      <vt:lpstr>ModelConstantsMn!ZnConG121</vt:lpstr>
      <vt:lpstr>ModelConstantsMn!ZnConH111</vt:lpstr>
      <vt:lpstr>ModelConstantsMn!ZnConH121</vt:lpstr>
      <vt:lpstr>ModelConstantsNi!ZnConstantA</vt:lpstr>
      <vt:lpstr>ZnConstantA</vt:lpstr>
      <vt:lpstr>ModelConstantsNi!ZnConstantB</vt:lpstr>
      <vt:lpstr>ZnConstantB</vt:lpstr>
      <vt:lpstr>ModelConstantsNi!ZnConstantC</vt:lpstr>
      <vt:lpstr>ZnConstantC</vt:lpstr>
      <vt:lpstr>ModelConstantsNi!ZnConstantD</vt:lpstr>
      <vt:lpstr>ZnConstantD</vt:lpstr>
      <vt:lpstr>ModelConstantsNi!ZnConstantE</vt:lpstr>
      <vt:lpstr>ZnConstantE</vt:lpstr>
      <vt:lpstr>ModelConstantsNi!ZnConstantF</vt:lpstr>
      <vt:lpstr>ZnConstantF</vt:lpstr>
      <vt:lpstr>ModelConstantsNi!ZnConstantG</vt:lpstr>
      <vt:lpstr>ZnConstantG</vt:lpstr>
      <vt:lpstr>ModelConstantsNi!ZnConstantH</vt:lpstr>
      <vt:lpstr>ZnConstantH</vt:lpstr>
      <vt:lpstr>ModelConstantsNi!ZnConstantI</vt:lpstr>
      <vt:lpstr>ZnConstantI</vt:lpstr>
      <vt:lpstr>ModelConstantsNi!ZnConstantJ</vt:lpstr>
      <vt:lpstr>ZnConstantJ</vt:lpstr>
      <vt:lpstr>ModelConstantsNi!ZnConstantK</vt:lpstr>
      <vt:lpstr>ZnConstantK</vt:lpstr>
      <vt:lpstr>ModelConstantsNi!ZnConstantL</vt:lpstr>
      <vt:lpstr>ZnConstantL</vt:lpstr>
      <vt:lpstr>ZnDocDefault</vt:lpstr>
      <vt:lpstr>ZnPhDefaultHigh</vt:lpstr>
      <vt:lpstr>ZnPhDefaultLow</vt:lpstr>
      <vt:lpstr>ZnPNECFlag</vt:lpstr>
      <vt:lpstr>ZnThreshold</vt:lpstr>
      <vt:lpstr>ZnThresholdRatio</vt:lpstr>
      <vt:lpstr>ZnThresholdSoftWater</vt:lpstr>
    </vt:vector>
  </TitlesOfParts>
  <Company>Watts and Crane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Bickerton, Steve</cp:lastModifiedBy>
  <cp:lastPrinted>2014-05-27T08:15:31Z</cp:lastPrinted>
  <dcterms:created xsi:type="dcterms:W3CDTF">2007-10-08T10:28:49Z</dcterms:created>
  <dcterms:modified xsi:type="dcterms:W3CDTF">2021-07-20T11:57:36Z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icrosoft.ReportingServices.InteractiveReport.Excel.SheetName">
    <vt:i4>6</vt:i4>
  </property>
  <property fmtid="{D5CDD505-2E9C-101B-9397-08002B2CF9AE}" pid="3" name="ContentTypeId">
    <vt:lpwstr>0x01010067EB80C5FE939D4A9B3D8BA62129B7F50102006A3CF61260829645ADC2175EB11FB854</vt:lpwstr>
  </property>
  <property fmtid="{D5CDD505-2E9C-101B-9397-08002B2CF9AE}" pid="4" name="_dlc_DocIdItemGuid">
    <vt:lpwstr>5e2e2817-da91-44f3-96b2-4297a2820791</vt:lpwstr>
  </property>
</Properties>
</file>