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Anna Palmer/Deployments/PAN-014735/"/>
    </mc:Choice>
  </mc:AlternateContent>
  <xr:revisionPtr revIDLastSave="0" documentId="13_ncr:1_{D374ED1D-832E-4BBC-B49D-A184DE118745}"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65" i="21" l="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L3" i="27"/>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J23" i="21" s="1"/>
  <c r="J24" i="21" s="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19" i="21" s="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1" i="21"/>
  <c r="I59" i="22"/>
  <c r="J17" i="22"/>
  <c r="J21" i="22"/>
  <c r="J23" i="22" s="1"/>
  <c r="K59" i="23"/>
  <c r="L17" i="23"/>
  <c r="L21" i="23"/>
  <c r="L23" i="23" s="1"/>
  <c r="M57" i="21"/>
  <c r="R59" i="21"/>
  <c r="S21" i="21"/>
  <c r="S23" i="21" s="1"/>
  <c r="S24" i="21" s="1"/>
  <c r="S17" i="21"/>
  <c r="J59" i="21"/>
  <c r="K21" i="21"/>
  <c r="K23" i="21" s="1"/>
  <c r="K24" i="21" s="1"/>
  <c r="K17" i="21"/>
  <c r="K19" i="21" s="1"/>
  <c r="J59" i="22"/>
  <c r="K17" i="22"/>
  <c r="K21" i="22"/>
  <c r="K23" i="22" s="1"/>
  <c r="R59" i="22"/>
  <c r="S17" i="22"/>
  <c r="S21" i="22"/>
  <c r="S23" i="22" s="1"/>
  <c r="D59" i="23"/>
  <c r="E17" i="23"/>
  <c r="E21" i="23"/>
  <c r="L59" i="23"/>
  <c r="M17" i="23"/>
  <c r="M21" i="23"/>
  <c r="T59" i="23"/>
  <c r="U17" i="23"/>
  <c r="U19" i="23" s="1"/>
  <c r="U21" i="23"/>
  <c r="U23" i="23" s="1"/>
  <c r="H21" i="24"/>
  <c r="H23" i="24" s="1"/>
  <c r="H17" i="24"/>
  <c r="H19" i="24" s="1"/>
  <c r="P17" i="24"/>
  <c r="P21" i="24"/>
  <c r="C59" i="26"/>
  <c r="D21" i="26"/>
  <c r="D23" i="26" s="1"/>
  <c r="D17" i="26"/>
  <c r="D19" i="26" s="1"/>
  <c r="K59" i="26"/>
  <c r="L21" i="26"/>
  <c r="L17" i="26"/>
  <c r="L19" i="26" s="1"/>
  <c r="S59" i="26"/>
  <c r="T21" i="26"/>
  <c r="T17" i="26"/>
  <c r="N63" i="26"/>
  <c r="J59" i="27"/>
  <c r="K17" i="27"/>
  <c r="K19" i="27" s="1"/>
  <c r="R59" i="27"/>
  <c r="S17" i="27"/>
  <c r="S19" i="27" s="1"/>
  <c r="J59" i="28"/>
  <c r="K17" i="28"/>
  <c r="K19" i="28" s="1"/>
  <c r="K21" i="28"/>
  <c r="R59" i="28"/>
  <c r="S17" i="28"/>
  <c r="S21" i="28"/>
  <c r="S23"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I23" i="24" s="1"/>
  <c r="Q17" i="24"/>
  <c r="Q19" i="24" s="1"/>
  <c r="Q21" i="24"/>
  <c r="Q23" i="24" s="1"/>
  <c r="D59" i="26"/>
  <c r="E21" i="26"/>
  <c r="E23" i="26" s="1"/>
  <c r="E17" i="26"/>
  <c r="E19" i="26" s="1"/>
  <c r="L59" i="26"/>
  <c r="M21" i="26"/>
  <c r="M17" i="26"/>
  <c r="T59" i="26"/>
  <c r="U21" i="26"/>
  <c r="U23" i="26" s="1"/>
  <c r="U17" i="26"/>
  <c r="U19" i="26" s="1"/>
  <c r="C59" i="27"/>
  <c r="D17" i="27"/>
  <c r="D19" i="27" s="1"/>
  <c r="K59" i="27"/>
  <c r="L17" i="27"/>
  <c r="S59" i="27"/>
  <c r="T17" i="27"/>
  <c r="T19" i="27" s="1"/>
  <c r="C59" i="28"/>
  <c r="D21" i="28"/>
  <c r="D23" i="28" s="1"/>
  <c r="D24" i="28" s="1"/>
  <c r="D17" i="28"/>
  <c r="D19" i="28" s="1"/>
  <c r="K59" i="28"/>
  <c r="L21" i="28"/>
  <c r="L23" i="28" s="1"/>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23" i="21" s="1"/>
  <c r="H24" i="21" s="1"/>
  <c r="H17" i="21"/>
  <c r="H19"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17" i="26"/>
  <c r="O17" i="26"/>
  <c r="O21" i="26"/>
  <c r="E59" i="27"/>
  <c r="F17" i="27"/>
  <c r="F19" i="27" s="1"/>
  <c r="M59" i="27"/>
  <c r="N17" i="27"/>
  <c r="U59" i="27"/>
  <c r="V17" i="27"/>
  <c r="E59" i="28"/>
  <c r="F17" i="28"/>
  <c r="F21" i="28"/>
  <c r="F23" i="28" s="1"/>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H19" i="27" s="1"/>
  <c r="P17" i="27"/>
  <c r="P19" i="27" s="1"/>
  <c r="H21" i="28"/>
  <c r="H23" i="28" s="1"/>
  <c r="H17" i="28"/>
  <c r="H19" i="28" s="1"/>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I19" i="28" s="1"/>
  <c r="Q21" i="28"/>
  <c r="Q23"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R19" i="24"/>
  <c r="I21" i="27"/>
  <c r="I23" i="27" s="1"/>
  <c r="Q21" i="27"/>
  <c r="R58" i="21"/>
  <c r="R61" i="21" s="1"/>
  <c r="R64"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Q23" i="30"/>
  <c r="U23" i="30"/>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T58" i="26"/>
  <c r="T61" i="26" s="1"/>
  <c r="F57" i="26"/>
  <c r="C58" i="27"/>
  <c r="C61" i="27" s="1"/>
  <c r="K58" i="27"/>
  <c r="K61"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S19" i="29"/>
  <c r="S23" i="29"/>
  <c r="A31" i="29"/>
  <c r="A33" i="29"/>
  <c r="A39" i="29"/>
  <c r="A41" i="29"/>
  <c r="A47" i="29"/>
  <c r="A49" i="29"/>
  <c r="G57" i="29"/>
  <c r="O57" i="29"/>
  <c r="G59" i="29"/>
  <c r="O59" i="29"/>
  <c r="G63" i="29"/>
  <c r="O63" i="29"/>
  <c r="E19" i="29"/>
  <c r="M19" i="29"/>
  <c r="U19" i="29"/>
  <c r="M23" i="29"/>
  <c r="U23" i="29"/>
  <c r="I57" i="29"/>
  <c r="Q57" i="29"/>
  <c r="I63" i="29"/>
  <c r="Q63" i="29"/>
  <c r="N19" i="29"/>
  <c r="V19" i="29"/>
  <c r="F23" i="29"/>
  <c r="N23" i="29"/>
  <c r="B63" i="29"/>
  <c r="J63" i="29"/>
  <c r="R63" i="29"/>
  <c r="O19" i="29"/>
  <c r="A32" i="29"/>
  <c r="A34" i="29"/>
  <c r="A40" i="29"/>
  <c r="A42" i="29"/>
  <c r="A48" i="29"/>
  <c r="A50" i="29"/>
  <c r="C63" i="29"/>
  <c r="K63" i="29"/>
  <c r="S63" i="29"/>
  <c r="P19" i="29"/>
  <c r="D63" i="29"/>
  <c r="L63" i="29"/>
  <c r="T63" i="29"/>
  <c r="E63" i="29"/>
  <c r="M63" i="29"/>
  <c r="S19" i="28"/>
  <c r="K23" i="28"/>
  <c r="A31" i="28"/>
  <c r="A33" i="28"/>
  <c r="A37" i="28"/>
  <c r="A39" i="28"/>
  <c r="A41" i="28"/>
  <c r="A45" i="28"/>
  <c r="A47" i="28"/>
  <c r="A49" i="28"/>
  <c r="G57" i="28"/>
  <c r="O57" i="28"/>
  <c r="G59" i="28"/>
  <c r="O59" i="28"/>
  <c r="G63" i="28"/>
  <c r="O63" i="28"/>
  <c r="L19" i="28"/>
  <c r="T23" i="28"/>
  <c r="H59" i="28"/>
  <c r="P59" i="28"/>
  <c r="H63" i="28"/>
  <c r="P63" i="28"/>
  <c r="E19" i="28"/>
  <c r="M19" i="28"/>
  <c r="U19" i="28"/>
  <c r="M23" i="28"/>
  <c r="I57" i="28"/>
  <c r="Q57" i="28"/>
  <c r="I63" i="28"/>
  <c r="Q63" i="28"/>
  <c r="R19" i="28"/>
  <c r="F19" i="28"/>
  <c r="V19" i="28"/>
  <c r="N23" i="28"/>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K23" i="26"/>
  <c r="A31" i="26"/>
  <c r="A33" i="26"/>
  <c r="A37" i="26"/>
  <c r="A39" i="26"/>
  <c r="A41" i="26"/>
  <c r="A45" i="26"/>
  <c r="A47" i="26"/>
  <c r="A49" i="26"/>
  <c r="G57" i="26"/>
  <c r="O57" i="26"/>
  <c r="G59" i="26"/>
  <c r="O59" i="26"/>
  <c r="G63" i="26"/>
  <c r="O63" i="26"/>
  <c r="T19" i="26"/>
  <c r="L23" i="26"/>
  <c r="T23" i="26"/>
  <c r="H63" i="26"/>
  <c r="P63" i="26"/>
  <c r="M19"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P19" i="26"/>
  <c r="D63" i="26"/>
  <c r="L63" i="26"/>
  <c r="J23" i="24"/>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T23" i="23"/>
  <c r="E19" i="23"/>
  <c r="M19" i="23"/>
  <c r="E23" i="23"/>
  <c r="M23" i="23"/>
  <c r="I57" i="23"/>
  <c r="Q57" i="23"/>
  <c r="N23" i="23"/>
  <c r="G19"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A31" i="22"/>
  <c r="A33" i="22"/>
  <c r="A41" i="22"/>
  <c r="A47" i="22"/>
  <c r="M19" i="22"/>
  <c r="U23" i="22"/>
  <c r="I57" i="22"/>
  <c r="Q57" i="22"/>
  <c r="K19" i="22"/>
  <c r="A39" i="22"/>
  <c r="A49" i="22"/>
  <c r="N19" i="22"/>
  <c r="V19" i="22"/>
  <c r="V23" i="22"/>
  <c r="G19" i="22"/>
  <c r="A32" i="22"/>
  <c r="A34" i="22"/>
  <c r="A40" i="22"/>
  <c r="A42" i="22"/>
  <c r="A48" i="22"/>
  <c r="A50" i="22"/>
  <c r="P19" i="22"/>
  <c r="P64" i="2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R23" i="21"/>
  <c r="R24"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30" l="1"/>
  <c r="B65" i="30" s="1"/>
  <c r="B64" i="24"/>
  <c r="B65" i="24" s="1"/>
  <c r="K64" i="21"/>
  <c r="K65" i="21" s="1"/>
  <c r="K64" i="30"/>
  <c r="K65" i="30" s="1"/>
  <c r="K64" i="27"/>
  <c r="K65" i="27" s="1"/>
  <c r="J64" i="28"/>
  <c r="J65" i="28" s="1"/>
  <c r="J64" i="27"/>
  <c r="J65" i="27" s="1"/>
  <c r="I64" i="27"/>
  <c r="I65" i="27" s="1"/>
  <c r="H64" i="30"/>
  <c r="H65" i="30" s="1"/>
  <c r="H64" i="22"/>
  <c r="H65" i="22" s="1"/>
  <c r="E64" i="23"/>
  <c r="E65" i="23" s="1"/>
  <c r="E64" i="27"/>
  <c r="E65" i="27" s="1"/>
  <c r="D64" i="27"/>
  <c r="D65" i="27" s="1"/>
  <c r="C64" i="23"/>
  <c r="C65" i="23" s="1"/>
  <c r="C64" i="27"/>
  <c r="C65" i="27" s="1"/>
  <c r="I64" i="26"/>
  <c r="I65" i="26" s="1"/>
  <c r="G64" i="30"/>
  <c r="G65" i="30" s="1"/>
  <c r="F64" i="26"/>
  <c r="F66" i="26"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G64" i="26"/>
  <c r="G64" i="29"/>
  <c r="F64" i="22"/>
  <c r="O64" i="26"/>
  <c r="O66" i="26" s="1"/>
  <c r="R66" i="22"/>
  <c r="L66" i="22"/>
  <c r="T66" i="24"/>
  <c r="U66" i="23"/>
  <c r="P64" i="30"/>
  <c r="P66" i="30" s="1"/>
  <c r="P66" i="23"/>
  <c r="E66" i="22"/>
  <c r="T66" i="23"/>
  <c r="Q66" i="21"/>
  <c r="P66" i="21"/>
  <c r="G64" i="23"/>
  <c r="Q66" i="24"/>
  <c r="R66" i="27"/>
  <c r="C66" i="27"/>
  <c r="H66" i="23"/>
  <c r="J66" i="27"/>
  <c r="G64" i="27"/>
  <c r="J66" i="30"/>
  <c r="F64" i="27"/>
  <c r="T66" i="27"/>
  <c r="L66" i="29"/>
  <c r="Q66" i="22"/>
  <c r="C66" i="22"/>
  <c r="T66" i="21"/>
  <c r="S66" i="23"/>
  <c r="H66" i="30"/>
  <c r="E66" i="30"/>
  <c r="S66" i="24"/>
  <c r="L66" i="21"/>
  <c r="S66" i="26"/>
  <c r="L66" i="28"/>
  <c r="L66" i="26"/>
  <c r="T66" i="30"/>
  <c r="C66" i="29"/>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C66" i="30"/>
  <c r="I66" i="30"/>
  <c r="R66" i="29"/>
  <c r="M66" i="29"/>
  <c r="I66" i="29"/>
  <c r="S66" i="29"/>
  <c r="T66" i="28"/>
  <c r="D66" i="28"/>
  <c r="M66" i="28"/>
  <c r="Q66" i="28"/>
  <c r="I66" i="28"/>
  <c r="S66" i="28"/>
  <c r="K66" i="28"/>
  <c r="Q66" i="27"/>
  <c r="I66" i="27"/>
  <c r="P66" i="27"/>
  <c r="Q66" i="26"/>
  <c r="P66" i="26"/>
  <c r="C66" i="26"/>
  <c r="H66" i="26"/>
  <c r="L66" i="24"/>
  <c r="P66" i="24"/>
  <c r="D66" i="24"/>
  <c r="M66" i="24"/>
  <c r="I66" i="23"/>
  <c r="N66" i="23"/>
  <c r="I66" i="22"/>
  <c r="M66" i="22"/>
  <c r="S66" i="22"/>
  <c r="K66" i="22"/>
  <c r="T66" i="22"/>
  <c r="M66" i="21"/>
  <c r="C66" i="21"/>
  <c r="D66" i="21"/>
  <c r="R66" i="21"/>
  <c r="N64" i="1"/>
  <c r="M64" i="1"/>
  <c r="T64" i="1"/>
  <c r="L64" i="1"/>
  <c r="J64" i="1"/>
  <c r="K64" i="1"/>
  <c r="O64" i="1"/>
  <c r="C64" i="1"/>
  <c r="I64" i="1"/>
  <c r="H64" i="1"/>
  <c r="G64" i="1"/>
  <c r="F64" i="1"/>
  <c r="F65" i="1" s="1"/>
  <c r="E64" i="1"/>
  <c r="D64" i="1"/>
  <c r="B64" i="1"/>
  <c r="D63" i="1"/>
  <c r="L63" i="1"/>
  <c r="L65" i="1" s="1"/>
  <c r="F63" i="1"/>
  <c r="R63" i="1"/>
  <c r="R65" i="1" s="1"/>
  <c r="J63" i="1"/>
  <c r="Q63" i="1"/>
  <c r="I63" i="1"/>
  <c r="C63" i="1"/>
  <c r="K63" i="1"/>
  <c r="P63" i="1"/>
  <c r="P65" i="1" s="1"/>
  <c r="H63" i="1"/>
  <c r="T63" i="1"/>
  <c r="S63" i="1"/>
  <c r="S65" i="1" s="1"/>
  <c r="O63" i="1"/>
  <c r="O65" i="1" s="1"/>
  <c r="G63" i="1"/>
  <c r="N63" i="1"/>
  <c r="N65" i="1" s="1"/>
  <c r="E63" i="1"/>
  <c r="B63" i="1"/>
  <c r="U63" i="1"/>
  <c r="U65" i="1" s="1"/>
  <c r="M63" i="1"/>
  <c r="M65" i="1" s="1"/>
  <c r="B66" i="30" l="1"/>
  <c r="B66" i="24"/>
  <c r="Q66" i="1"/>
  <c r="Q65" i="1"/>
  <c r="T66" i="1"/>
  <c r="T65" i="1"/>
  <c r="G65" i="1"/>
  <c r="I65" i="1"/>
  <c r="K66" i="21"/>
  <c r="K66" i="30"/>
  <c r="K66" i="27"/>
  <c r="J66" i="28"/>
  <c r="I66" i="26"/>
  <c r="H66" i="22"/>
  <c r="G66" i="30"/>
  <c r="E66" i="23"/>
  <c r="D66" i="27"/>
  <c r="C66" i="23"/>
  <c r="K65" i="1"/>
  <c r="J65" i="1"/>
  <c r="H65" i="1"/>
  <c r="E65" i="1"/>
  <c r="D65" i="1"/>
  <c r="C65" i="1"/>
  <c r="B65" i="1"/>
  <c r="K66" i="24"/>
  <c r="I66" i="24"/>
  <c r="H66" i="21"/>
  <c r="F65" i="26"/>
  <c r="H66" i="24"/>
  <c r="H65" i="24"/>
  <c r="H66" i="27"/>
  <c r="H65" i="27"/>
  <c r="H66" i="28"/>
  <c r="H65" i="28"/>
  <c r="H66" i="29"/>
  <c r="H65" i="29"/>
  <c r="I66" i="21"/>
  <c r="I65" i="21"/>
  <c r="J66" i="29"/>
  <c r="J65" i="29"/>
  <c r="J66" i="22"/>
  <c r="J65" i="22"/>
  <c r="J66" i="21"/>
  <c r="J65" i="21"/>
  <c r="J66" i="26"/>
  <c r="F66" i="28"/>
  <c r="F65" i="28"/>
  <c r="F66" i="30"/>
  <c r="F65" i="30"/>
  <c r="F66" i="21"/>
  <c r="F65" i="21"/>
  <c r="F66" i="23"/>
  <c r="F65" i="23"/>
  <c r="F66" i="24"/>
  <c r="F65" i="24"/>
  <c r="F66" i="22"/>
  <c r="F65" i="22"/>
  <c r="F66" i="29"/>
  <c r="F65" i="29"/>
  <c r="F66" i="27"/>
  <c r="F65" i="27"/>
  <c r="D66" i="23"/>
  <c r="D66" i="22"/>
  <c r="D66" i="26"/>
  <c r="D66" i="29"/>
  <c r="B66" i="23"/>
  <c r="B65" i="23"/>
  <c r="B66" i="21"/>
  <c r="B65" i="21"/>
  <c r="B66" i="26"/>
  <c r="B65" i="26"/>
  <c r="B66" i="27"/>
  <c r="B65" i="27"/>
  <c r="B66" i="28"/>
  <c r="B65" i="28"/>
  <c r="B66" i="29"/>
  <c r="B65" i="29"/>
  <c r="B66" i="22"/>
  <c r="B65" i="22"/>
  <c r="G66" i="21"/>
  <c r="G65" i="21"/>
  <c r="G66" i="24"/>
  <c r="G65" i="24"/>
  <c r="G66" i="23"/>
  <c r="G65" i="23"/>
  <c r="G66" i="27"/>
  <c r="G65" i="27"/>
  <c r="G66" i="22"/>
  <c r="G65" i="22"/>
  <c r="G66" i="29"/>
  <c r="G65" i="29"/>
  <c r="G66" i="26"/>
  <c r="G65" i="26"/>
  <c r="G66" i="28"/>
  <c r="G65" i="28"/>
  <c r="E66" i="28"/>
  <c r="E65" i="28"/>
  <c r="E66" i="29"/>
  <c r="E65" i="29"/>
  <c r="E66" i="26"/>
  <c r="E65" i="26"/>
  <c r="E66" i="24"/>
  <c r="E65" i="24"/>
  <c r="E66" i="21"/>
  <c r="E65" i="21"/>
  <c r="C66" i="28"/>
  <c r="C65" i="28"/>
  <c r="C66" i="24"/>
  <c r="C65" i="24"/>
  <c r="K66" i="23"/>
  <c r="K65" i="23"/>
  <c r="K66" i="26"/>
  <c r="K65" i="26"/>
  <c r="K66" i="29"/>
  <c r="K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<sst xmlns="http://schemas.openxmlformats.org/spreadsheetml/2006/main" count="2099" uniqueCount="179">
  <si>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</si>
  <si>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</si>
  <si>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</si>
  <si>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</si>
  <si>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</si>
  <si>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</si>
  <si>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</si>
  <si>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</si>
  <si>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</si>
  <si>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</si>
  <si>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</si>
  <si>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</si>
  <si>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</si>
  <si>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</si>
  <si>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</si>
  <si>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</si>
  <si>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</si>
  <si>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</si>
  <si>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</si>
  <si>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</si>
  <si>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</si>
  <si>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</si>
  <si>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</si>
  <si>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</si>
  <si>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</si>
  <si>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</si>
  <si>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</si>
  <si>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</si>
  <si>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</si>
  <si>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</si>
  <si>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</si>
  <si>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</si>
  <si>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</si>
  <si>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</si>
  <si>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</si>
  <si>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</si>
  <si>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</si>
  <si>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</si>
  <si>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</si>
  <si>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</si>
  <si>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</si>
  <si>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</si>
  <si>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</si>
  <si>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</si>
  <si>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</si>
  <si>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</si>
  <si>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</si>
  <si>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</si>
  <si>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</si>
  <si>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</si>
  <si>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</si>
  <si>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</si>
  <si>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</si>
  <si>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</si>
  <si>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</si>
  <si>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</si>
  <si>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</si>
  <si>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</si>
  <si>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</si>
  <si>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</si>
  <si>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</si>
  <si>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</si>
  <si>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</si>
  <si>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</si>
  <si>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</si>
  <si>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</si>
  <si>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</si>
  <si>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</si>
  <si>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</si>
  <si>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</si>
  <si>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</si>
  <si>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</si>
  <si>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</si>
  <si>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</si>
  <si>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</si>
  <si>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</si>
  <si>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</si>
  <si>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</si>
  <si>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</si>
  <si>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</si>
  <si>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</si>
  <si>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</si>
  <si>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</si>
  <si>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</si>
  <si>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</si>
  <si>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</si>
  <si>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</si>
  <si>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</si>
  <si>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</si>
  <si>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</si>
  <si>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</si>
  <si>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</si>
  <si>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</si>
  <si>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</si>
  <si>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</si>
  <si>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</si>
  <si>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</si>
  <si>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</si>
  <si>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</si>
  <si>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</si>
  <si>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</si>
  <si>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</si>
  <si>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</si>
  <si>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</si>
  <si>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</si>
  <si>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</si>
  <si>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</si>
  <si>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</si>
  <si>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</si>
  <si>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</si>
  <si>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</si>
  <si>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</si>
  <si>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</si>
  <si>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</si>
  <si>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</si>
  <si>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</si>
  <si>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</si>
  <si>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</si>
  <si>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</si>
  <si>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</si>
  <si>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</si>
  <si>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</si>
  <si>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</si>
  <si>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</si>
  <si>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</si>
  <si>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</si>
  <si>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</si>
  <si>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</si>
  <si>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</si>
  <si>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</si>
  <si>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</si>
  <si>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</si>
  <si>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</si>
  <si>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</si>
  <si>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</si>
  <si>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</si>
  <si>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</si>
  <si>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</si>
  <si>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</si>
  <si>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</si>
  <si>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</si>
  <si>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</si>
  <si>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</si>
  <si>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</si>
  <si>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</si>
  <si>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</si>
  <si>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</si>
  <si>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</si>
  <si>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</si>
  <si>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</si>
  <si>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</si>
  <si>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</si>
  <si>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</si>
  <si>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</si>
  <si>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</si>
  <si>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</si>
  <si>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</si>
  <si>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</si>
  <si>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</si>
  <si>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</si>
  <si>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PAN-014735</t>
  </si>
  <si>
    <t>FB3302MM</t>
  </si>
  <si>
    <t>RL Waste Consultancy Ltd</t>
  </si>
  <si>
    <t>Caer Hafod Isaf, Bontuchel, Ruthin, LL15 2DF</t>
  </si>
  <si>
    <t>Anna Palmer</t>
  </si>
  <si>
    <t>19 02 04</t>
  </si>
  <si>
    <t>Silverwoods Bypass Dust</t>
  </si>
  <si>
    <t>Banad</t>
  </si>
  <si>
    <t>Llechwed</t>
  </si>
  <si>
    <t>Waen Ty</t>
  </si>
  <si>
    <t>Mynnydd</t>
  </si>
  <si>
    <t>Hen isa</t>
  </si>
  <si>
    <t>Nant 2</t>
  </si>
  <si>
    <t>Pella</t>
  </si>
  <si>
    <t>Xsgubor isa</t>
  </si>
  <si>
    <t>Hen Uchaf</t>
  </si>
  <si>
    <t>Flaen Ty</t>
  </si>
  <si>
    <t>2-</t>
  </si>
  <si>
    <t>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</si>
</sst>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Normal="100" workbookViewId="0">
      <selection activeCell="M4" sqref="M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7" t="s">
        <v>41</v>
      </c>
      <c r="B1" s="117"/>
      <c r="C1" s="133" t="s">
        <v>160</v>
      </c>
      <c r="D1" s="134"/>
      <c r="E1" s="93" t="s">
        <v>45</v>
      </c>
      <c r="F1" s="96">
        <v>48.4</v>
      </c>
      <c r="G1" s="118" t="s">
        <v>43</v>
      </c>
      <c r="H1" s="119"/>
      <c r="I1" s="96">
        <v>12.6</v>
      </c>
      <c r="J1" s="117" t="s">
        <v>154</v>
      </c>
      <c r="K1" s="117"/>
      <c r="L1" s="96">
        <v>10</v>
      </c>
      <c r="AB1" s="18"/>
      <c r="AC1" s="18"/>
      <c r="AD1" s="30" t="s">
        <v>127</v>
      </c>
      <c r="AE1" s="17"/>
      <c r="AF1" s="17"/>
      <c r="AG1" s="18"/>
      <c r="AH1" s="18"/>
      <c r="AI1" s="40" t="s">
        <v>79</v>
      </c>
      <c r="AJ1" s="41" t="s">
        <v>94</v>
      </c>
      <c r="AK1" s="42" t="s">
        <v>95</v>
      </c>
      <c r="AL1" s="43" t="s">
        <v>126</v>
      </c>
      <c r="AM1" s="43" t="s">
        <v>132</v>
      </c>
      <c r="AN1" s="43" t="s">
        <v>112</v>
      </c>
    </row>
    <row r="2" spans="1:40" x14ac:dyDescent="0.2">
      <c r="A2" s="117" t="s">
        <v>87</v>
      </c>
      <c r="B2" s="117"/>
      <c r="C2" s="131" t="s">
        <v>161</v>
      </c>
      <c r="D2" s="132"/>
      <c r="E2" s="93" t="s">
        <v>109</v>
      </c>
      <c r="F2" s="96" t="s">
        <v>165</v>
      </c>
      <c r="G2" s="136" t="s">
        <v>110</v>
      </c>
      <c r="H2" s="137"/>
      <c r="I2" s="96"/>
      <c r="J2" s="117" t="s">
        <v>155</v>
      </c>
      <c r="K2" s="117"/>
      <c r="L2" s="96">
        <v>300</v>
      </c>
      <c r="AB2" s="30" t="s">
        <v>56</v>
      </c>
      <c r="AC2" s="17"/>
      <c r="AD2" s="30" t="s">
        <v>70</v>
      </c>
      <c r="AE2" s="17"/>
      <c r="AF2" s="17"/>
      <c r="AG2" s="44" t="s">
        <v>76</v>
      </c>
      <c r="AH2" s="18"/>
      <c r="AI2" s="45" t="s">
        <v>127</v>
      </c>
      <c r="AJ2" s="46">
        <v>0</v>
      </c>
      <c r="AK2" s="47">
        <v>0</v>
      </c>
      <c r="AL2" s="10">
        <v>0</v>
      </c>
      <c r="AM2" s="11">
        <v>0</v>
      </c>
      <c r="AN2" s="11">
        <v>0</v>
      </c>
    </row>
    <row r="3" spans="1:40" x14ac:dyDescent="0.2">
      <c r="A3" s="118" t="s">
        <v>42</v>
      </c>
      <c r="B3" s="119"/>
      <c r="C3" s="131" t="s">
        <v>162</v>
      </c>
      <c r="D3" s="132"/>
      <c r="E3" s="93" t="s">
        <v>108</v>
      </c>
      <c r="F3" s="31" t="s">
        <v>76</v>
      </c>
      <c r="G3" s="117" t="s">
        <v>111</v>
      </c>
      <c r="H3" s="117"/>
      <c r="I3" s="96">
        <v>0.02</v>
      </c>
      <c r="J3" s="118" t="s">
        <v>156</v>
      </c>
      <c r="K3" s="119"/>
      <c r="L3" s="96">
        <f>(L1/L2)*100</f>
        <v>3.3333333333333335</v>
      </c>
      <c r="AB3" s="30" t="s">
        <v>57</v>
      </c>
      <c r="AC3" s="17"/>
      <c r="AD3" s="30" t="s">
        <v>71</v>
      </c>
      <c r="AE3" s="17"/>
      <c r="AF3" s="17"/>
      <c r="AG3" s="44" t="s">
        <v>77</v>
      </c>
      <c r="AH3" s="18"/>
      <c r="AI3" s="48" t="s">
        <v>114</v>
      </c>
      <c r="AJ3" s="49">
        <v>1.7</v>
      </c>
      <c r="AK3" s="50">
        <v>6</v>
      </c>
      <c r="AL3" s="51">
        <v>1</v>
      </c>
      <c r="AM3" s="11">
        <v>6.2</v>
      </c>
      <c r="AN3" s="11" t="s">
        <v>113</v>
      </c>
    </row>
    <row r="4" spans="1:40" x14ac:dyDescent="0.2">
      <c r="A4" s="117" t="s">
        <v>0</v>
      </c>
      <c r="B4" s="117"/>
      <c r="C4" s="133" t="s">
        <v>163</v>
      </c>
      <c r="D4" s="134"/>
      <c r="E4" s="94" t="s">
        <v>1</v>
      </c>
      <c r="F4" s="95" t="s">
        <v>166</v>
      </c>
      <c r="G4" s="117"/>
      <c r="H4" s="117"/>
      <c r="I4" s="96"/>
      <c r="J4" s="118"/>
      <c r="K4" s="119"/>
      <c r="L4" s="96"/>
      <c r="AB4" s="30" t="s">
        <v>52</v>
      </c>
      <c r="AC4" s="17"/>
      <c r="AD4" s="52" t="s">
        <v>72</v>
      </c>
      <c r="AE4" s="17"/>
      <c r="AF4" s="17"/>
      <c r="AG4" s="44" t="s">
        <v>78</v>
      </c>
      <c r="AH4" s="18"/>
      <c r="AI4" s="53" t="s">
        <v>125</v>
      </c>
      <c r="AJ4" s="54">
        <v>7</v>
      </c>
      <c r="AK4" s="55">
        <v>10.5</v>
      </c>
      <c r="AL4" s="11">
        <v>2</v>
      </c>
      <c r="AM4" s="11">
        <v>6.7</v>
      </c>
      <c r="AN4" s="11" t="s">
        <v>136</v>
      </c>
    </row>
    <row r="5" spans="1:40" x14ac:dyDescent="0.2">
      <c r="A5" s="117" t="s">
        <v>47</v>
      </c>
      <c r="B5" s="117"/>
      <c r="C5" s="135" t="s">
        <v>164</v>
      </c>
      <c r="D5" s="135"/>
      <c r="E5" s="94"/>
      <c r="F5" s="95"/>
      <c r="G5" s="117"/>
      <c r="H5" s="117"/>
      <c r="I5" s="96"/>
      <c r="J5" s="118"/>
      <c r="K5" s="119"/>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x14ac:dyDescent="0.2">
      <c r="A8" s="117" t="s">
        <v>2</v>
      </c>
      <c r="B8" s="117"/>
      <c r="C8" s="15" t="s">
        <v>167</v>
      </c>
      <c r="D8" s="15" t="s">
        <v>176</v>
      </c>
      <c r="E8" s="15" t="s">
        <v>168</v>
      </c>
      <c r="F8" s="15" t="s">
        <v>169</v>
      </c>
      <c r="G8" s="15" t="s">
        <v>170</v>
      </c>
      <c r="H8" s="15" t="s">
        <v>171</v>
      </c>
      <c r="I8" s="15" t="s">
        <v>172</v>
      </c>
      <c r="J8" s="15" t="s">
        <v>173</v>
      </c>
      <c r="K8" s="15" t="s">
        <v>174</v>
      </c>
      <c r="L8" s="15" t="s">
        <v>175</v>
      </c>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x14ac:dyDescent="0.2">
      <c r="A9" s="117" t="s">
        <v>3</v>
      </c>
      <c r="B9" s="117"/>
      <c r="C9" s="15" t="s">
        <v>178</v>
      </c>
      <c r="D9" s="15" t="s">
        <v>178</v>
      </c>
      <c r="E9" s="15" t="s">
        <v>178</v>
      </c>
      <c r="F9" s="15" t="s">
        <v>178</v>
      </c>
      <c r="G9" s="15" t="s">
        <v>178</v>
      </c>
      <c r="H9" s="15" t="s">
        <v>178</v>
      </c>
      <c r="I9" s="15" t="s">
        <v>178</v>
      </c>
      <c r="J9" s="15" t="s">
        <v>178</v>
      </c>
      <c r="K9" s="15" t="s">
        <v>178</v>
      </c>
      <c r="L9" s="15" t="s">
        <v>178</v>
      </c>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x14ac:dyDescent="0.2">
      <c r="A10" s="117" t="s">
        <v>4</v>
      </c>
      <c r="B10" s="117"/>
      <c r="C10" s="15">
        <v>6.4</v>
      </c>
      <c r="D10" s="15">
        <v>5.6</v>
      </c>
      <c r="E10" s="15">
        <v>6.2</v>
      </c>
      <c r="F10" s="15">
        <v>5.6</v>
      </c>
      <c r="G10" s="15">
        <v>6</v>
      </c>
      <c r="H10" s="15">
        <v>6.5</v>
      </c>
      <c r="I10" s="15">
        <v>5.9</v>
      </c>
      <c r="J10" s="15">
        <v>5.8</v>
      </c>
      <c r="K10" s="15">
        <v>5.6</v>
      </c>
      <c r="L10" s="15">
        <v>6.5</v>
      </c>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x14ac:dyDescent="0.2">
      <c r="A11" s="117" t="s">
        <v>5</v>
      </c>
      <c r="B11" s="117"/>
      <c r="C11" s="15">
        <v>3</v>
      </c>
      <c r="D11" s="15">
        <v>0</v>
      </c>
      <c r="E11" s="15">
        <v>2</v>
      </c>
      <c r="F11" s="15">
        <v>1</v>
      </c>
      <c r="G11" s="15">
        <v>2</v>
      </c>
      <c r="H11" s="15">
        <v>1</v>
      </c>
      <c r="I11" s="15">
        <v>2</v>
      </c>
      <c r="J11" s="15">
        <v>2</v>
      </c>
      <c r="K11" s="15">
        <v>1</v>
      </c>
      <c r="L11" s="15">
        <v>0</v>
      </c>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x14ac:dyDescent="0.2">
      <c r="A12" s="117" t="s">
        <v>6</v>
      </c>
      <c r="B12" s="117"/>
      <c r="C12" s="15" t="s">
        <v>177</v>
      </c>
      <c r="D12" s="15">
        <v>1</v>
      </c>
      <c r="E12" s="15">
        <v>1</v>
      </c>
      <c r="F12" s="15">
        <v>1</v>
      </c>
      <c r="G12" s="15">
        <v>1</v>
      </c>
      <c r="H12" s="15">
        <v>1</v>
      </c>
      <c r="I12" s="15" t="s">
        <v>177</v>
      </c>
      <c r="J12" s="15" t="s">
        <v>177</v>
      </c>
      <c r="K12" s="15" t="s">
        <v>177</v>
      </c>
      <c r="L12" s="15">
        <v>1</v>
      </c>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x14ac:dyDescent="0.2">
      <c r="A13" s="117" t="s">
        <v>7</v>
      </c>
      <c r="B13" s="117"/>
      <c r="C13" s="15">
        <v>3</v>
      </c>
      <c r="D13" s="15">
        <v>1</v>
      </c>
      <c r="E13" s="15">
        <v>2</v>
      </c>
      <c r="F13" s="15">
        <v>2</v>
      </c>
      <c r="G13" s="15">
        <v>2</v>
      </c>
      <c r="H13" s="15">
        <v>3</v>
      </c>
      <c r="I13" s="15">
        <v>3</v>
      </c>
      <c r="J13" s="15">
        <v>3</v>
      </c>
      <c r="K13" s="15">
        <v>2</v>
      </c>
      <c r="L13" s="15">
        <v>2</v>
      </c>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x14ac:dyDescent="0.2">
      <c r="A14" s="129" t="s">
        <v>8</v>
      </c>
      <c r="B14" s="129"/>
      <c r="C14" s="99" t="s">
        <v>114</v>
      </c>
      <c r="D14" s="99" t="s">
        <v>114</v>
      </c>
      <c r="E14" s="99" t="s">
        <v>114</v>
      </c>
      <c r="F14" s="99" t="s">
        <v>114</v>
      </c>
      <c r="G14" s="99" t="s">
        <v>114</v>
      </c>
      <c r="H14" s="99" t="s">
        <v>114</v>
      </c>
      <c r="I14" s="99" t="s">
        <v>114</v>
      </c>
      <c r="J14" s="99" t="s">
        <v>114</v>
      </c>
      <c r="K14" s="99" t="s">
        <v>114</v>
      </c>
      <c r="L14" s="99" t="s">
        <v>114</v>
      </c>
      <c r="M14" s="99"/>
      <c r="N14" s="99"/>
      <c r="O14" s="99"/>
      <c r="P14" s="99"/>
      <c r="Q14" s="99"/>
      <c r="R14" s="99"/>
      <c r="S14" s="99"/>
      <c r="T14" s="99"/>
      <c r="U14" s="99"/>
      <c r="V14" s="99"/>
      <c r="AD14" s="30" t="s">
        <v>139</v>
      </c>
      <c r="AE14" s="30">
        <v>6</v>
      </c>
      <c r="AI14" s="53" t="s">
        <v>120</v>
      </c>
      <c r="AJ14" s="54">
        <v>0.8</v>
      </c>
      <c r="AK14" s="55">
        <v>1.7</v>
      </c>
      <c r="AL14" s="11">
        <v>12</v>
      </c>
      <c r="AM14" s="11">
        <v>6.7</v>
      </c>
      <c r="AN14" s="11" t="s">
        <v>136</v>
      </c>
    </row>
    <row r="15" spans="1:40" x14ac:dyDescent="0.2">
      <c r="A15" s="128" t="s">
        <v>9</v>
      </c>
      <c r="B15" s="128"/>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25">
      <c r="A16" s="130" t="s">
        <v>44</v>
      </c>
      <c r="B16" s="130"/>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0"/>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3.2945450580000002</v>
      </c>
      <c r="D18" s="16">
        <f>$D32</f>
        <v>3.2945450580000002</v>
      </c>
      <c r="E18" s="16">
        <f>$D33</f>
        <v>3.2945450580000002</v>
      </c>
      <c r="F18" s="16">
        <f>$D34</f>
        <v>3.2945450580000002</v>
      </c>
      <c r="G18" s="16">
        <f>$D35</f>
        <v>3.2945450580000002</v>
      </c>
      <c r="H18" s="16">
        <f>$D36</f>
        <v>3.2945450580000002</v>
      </c>
      <c r="I18" s="16">
        <f>$D37</f>
        <v>3.2945450580000002</v>
      </c>
      <c r="J18" s="16">
        <f>$D38</f>
        <v>3.2945450580000002</v>
      </c>
      <c r="K18" s="16">
        <f>$D39</f>
        <v>3.2945450580000002</v>
      </c>
      <c r="L18" s="16">
        <f>$D40</f>
        <v>3.2945450580000002</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-61.305454941999997</v>
      </c>
      <c r="D19" s="16">
        <f t="shared" ref="D19:V19" si="1">D18-D17</f>
        <v>-61.305454941999997</v>
      </c>
      <c r="E19" s="16">
        <f t="shared" si="1"/>
        <v>-61.305454941999997</v>
      </c>
      <c r="F19" s="16">
        <f t="shared" si="1"/>
        <v>-61.305454941999997</v>
      </c>
      <c r="G19" s="16">
        <f t="shared" si="1"/>
        <v>-61.305454941999997</v>
      </c>
      <c r="H19" s="16">
        <f t="shared" si="1"/>
        <v>-61.305454941999997</v>
      </c>
      <c r="I19" s="16">
        <f t="shared" si="1"/>
        <v>-61.305454941999997</v>
      </c>
      <c r="J19" s="16">
        <f t="shared" si="1"/>
        <v>-61.305454941999997</v>
      </c>
      <c r="K19" s="16">
        <f t="shared" si="1"/>
        <v>-61.305454941999997</v>
      </c>
      <c r="L19" s="16">
        <f t="shared" si="1"/>
        <v>-61.305454941999997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158.784497235</v>
      </c>
      <c r="D22" s="16">
        <f>$E32</f>
        <v>158.784497235</v>
      </c>
      <c r="E22" s="16">
        <f>$E33</f>
        <v>158.784497235</v>
      </c>
      <c r="F22" s="16">
        <f>$E34</f>
        <v>158.784497235</v>
      </c>
      <c r="G22" s="16">
        <f>$E35</f>
        <v>158.784497235</v>
      </c>
      <c r="H22" s="16">
        <f>$E36</f>
        <v>158.784497235</v>
      </c>
      <c r="I22" s="16">
        <f>$E37</f>
        <v>158.784497235</v>
      </c>
      <c r="J22" s="16">
        <f>$E38</f>
        <v>158.784497235</v>
      </c>
      <c r="K22" s="16">
        <f>$E39</f>
        <v>158.784497235</v>
      </c>
      <c r="L22" s="16">
        <f>$E40</f>
        <v>158.784497235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-69.215502764999997</v>
      </c>
      <c r="D23" s="16">
        <f t="shared" ref="D23:V23" si="3">D22-D21</f>
        <v>-69.215502764999997</v>
      </c>
      <c r="E23" s="16">
        <f t="shared" si="3"/>
        <v>-69.215502764999997</v>
      </c>
      <c r="F23" s="16">
        <f t="shared" si="3"/>
        <v>-69.215502764999997</v>
      </c>
      <c r="G23" s="16">
        <f t="shared" si="3"/>
        <v>-69.215502764999997</v>
      </c>
      <c r="H23" s="16">
        <f t="shared" si="3"/>
        <v>-69.215502764999997</v>
      </c>
      <c r="I23" s="16">
        <f t="shared" si="3"/>
        <v>-69.215502764999997</v>
      </c>
      <c r="J23" s="16">
        <f t="shared" si="3"/>
        <v>-69.215502764999997</v>
      </c>
      <c r="K23" s="16">
        <f t="shared" si="3"/>
        <v>-69.215502764999997</v>
      </c>
      <c r="L23" s="16">
        <f t="shared" si="3"/>
        <v>-69.215502764999997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t="s">
        <v>55</v>
      </c>
      <c r="S27" s="106" t="s">
        <v>55</v>
      </c>
      <c r="T27" s="106" t="s">
        <v>55</v>
      </c>
      <c r="U27" s="106" t="s">
        <v>55</v>
      </c>
    </row>
    <row r="28" spans="1:40" s="57" customFormat="1" x14ac:dyDescent="0.25">
      <c r="A28" s="107"/>
      <c r="B28" s="24">
        <v>90.9</v>
      </c>
      <c r="C28" s="15">
        <v>0.03</v>
      </c>
      <c r="D28" s="15">
        <v>452</v>
      </c>
      <c r="E28" s="15">
        <v>41418</v>
      </c>
      <c r="F28" s="15">
        <v>4299</v>
      </c>
      <c r="G28" s="15">
        <v>75.099999999999994</v>
      </c>
      <c r="H28" s="15">
        <v>182</v>
      </c>
      <c r="I28" s="15">
        <v>211</v>
      </c>
      <c r="J28" s="15">
        <v>22.7</v>
      </c>
      <c r="K28" s="23">
        <v>0.1</v>
      </c>
      <c r="L28" s="15">
        <v>16.2</v>
      </c>
      <c r="M28" s="15">
        <v>33.6</v>
      </c>
      <c r="N28" s="15"/>
      <c r="O28" s="15"/>
      <c r="P28" s="15">
        <v>3233</v>
      </c>
      <c r="Q28" s="15">
        <v>15628</v>
      </c>
      <c r="R28" s="15">
        <v>12.9</v>
      </c>
      <c r="S28" s="15">
        <v>5.45</v>
      </c>
      <c r="T28" s="15">
        <v>4.4800000000000004</v>
      </c>
      <c r="U28" s="15">
        <v>591</v>
      </c>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v>3.5</v>
      </c>
      <c r="C31" s="77">
        <f>IF(C$27="%w/w SAR",((C$28*10)*$B31),IF(C$27="%w/w DM",(((C$28*10)*($B$28/100))*$B31),IF(C$27="kg/t SAR",(C$28*$B31),IF(C$27="kg/t DM",((C$28*($B$28/100))*$B31),IF(C$27="mg/kg SAR",((C$28*0.001)*$B31),IF(C$27="mg/kg DM",(((C$28*0.001)*($B$28/100))*$B31),0))))))</f>
        <v>0.95445000000000002</v>
      </c>
      <c r="D31" s="77">
        <f>(IF(D$27="%w/w SAR",((D$28*10)*$B31),IF(D$27="%w/w DM",(((D$28*10)*($B$28/100))*$B31),IF(D$27="kg/t SAR",(D$28*$B31),IF(D$27="kg/t DM",((D$28*($B$28/100))*$B31),IF(D$27="mg/kg SAR",((D$28*0.001)*$B31),IF(D$27="mg/kg DM",(((D$28*0.001)*($B$28/100))*$B31),"0")))))))*2.291</f>
        <v>3.2945450580000002</v>
      </c>
      <c r="E31" s="77">
        <f>(IF(E$27="%w/w SAR",((E$28*10)*$B31),IF(E$27="%w/w DM",(((E$28*10)*($B$28/100))*$B31),IF(E$27="kg/t SAR",(E$28*$B31),IF(E$27="kg/t DM",((E$28*($B$28/100))*$B31),IF(E$27="mg/kg SAR",((E$28*0.001)*$B31),IF(E$27="mg/kg DM",(((E$28*0.001)*($B$28/100))*$B31),"0")))))))*1.205</f>
        <v>158.784497235</v>
      </c>
      <c r="F31" s="77">
        <f>(IF(F$27="%w/w SAR",((F$28*10)*$B31),IF(F$27="%w/w DM",(((F$28*10)*($B$28/100))*$B31),IF(F$27="kg/t SAR",(F$28*$B31),IF(F$27="kg/t DM",((F$28*($B$28/100))*$B31),IF(F$27="mg/kg SAR",((F$28*0.001)*$B31),IF(F$27="mg/kg DM",(((F$28*0.001)*($B$28/100))*$B31),"0")))))))*1.658</f>
        <v>22.676911173000001</v>
      </c>
      <c r="G31" s="77">
        <f t="shared" ref="G31:P31" si="5">IF(G$27="%w/w SAR",((G$28*10)*$B31),IF(G$27="%w/w DM",(((G$28*10)*($B$28/100))*$B31),IF(G$27="kg/t SAR",(G$28*$B31),IF(G$27="kg/t DM",((G$28*($B$28/100))*$B31),IF(G$27="mg/kg SAR",((G$28*0.001)*$B31),IF(G$27="mg/kg DM",(((G$28*0.001)*($B$28/100))*$B31),0))))))</f>
        <v>0.23893065000000002</v>
      </c>
      <c r="H31" s="77">
        <f t="shared" si="5"/>
        <v>0.57903300000000002</v>
      </c>
      <c r="I31" s="77">
        <f t="shared" si="5"/>
        <v>0.67129649999999996</v>
      </c>
      <c r="J31" s="77">
        <f t="shared" si="5"/>
        <v>7.2220050000000008E-2</v>
      </c>
      <c r="K31" s="77">
        <f t="shared" si="5"/>
        <v>3.1815000000000006E-4</v>
      </c>
      <c r="L31" s="77">
        <f t="shared" si="5"/>
        <v>5.1540299999999997E-2</v>
      </c>
      <c r="M31" s="77">
        <f t="shared" si="5"/>
        <v>0.10689840000000002</v>
      </c>
      <c r="N31" s="77">
        <f t="shared" si="5"/>
        <v>0</v>
      </c>
      <c r="O31" s="77">
        <f t="shared" si="5"/>
        <v>0</v>
      </c>
      <c r="P31" s="77">
        <f t="shared" si="5"/>
        <v>10.2857895</v>
      </c>
      <c r="Q31" s="77">
        <f>(IF(Q$27="%w/w SAR",((Q$28*10)*$B31),IF(Q$27="%w/w DM",(((Q$28*10)*($B$28/100))*$B31),IF(Q$27="kg/t SAR",(Q$28*$B31),IF(Q$27="kg/t DM",((Q$28*($B$28/100))*$B31),IF(Q$27="mg/kg SAR",((Q$28*0.001)*$B31),IF(Q$27="mg/kg DM",(((Q$28*0.001)*($B$28/100))*$B31),0)))))))*2.5</f>
        <v>124.30120500000001</v>
      </c>
      <c r="R31" s="77">
        <f>IF(R$27="%w/w SAR",((R$28*10)*$B31),IF(R$27="%w/w DM",(((R$28*10)*($B$28/100))*$B31),IF(R$27="kg/t SAR",(R$28*$B31),IF(R$27="kg/t DM",((R$28*($B$28/100))*$B31),IF(R$27="mg/kg SAR",((R$28*0.001)*$B31),IF(R$27="mg/kg DM",(((R$28*0.001)*($B$28/100))*$B31),0))))))</f>
        <v>4.1041349999999997E-2</v>
      </c>
      <c r="S31" s="77">
        <f>IF(S$27="%w/w SAR",((S$28*10)*$B31),IF(S$27="%w/w DM",(((S$28*10)*($B$28/100))*$B31),IF(S$27="kg/t SAR",(S$28*$B31),IF(S$27="kg/t DM",((S$28*($B$28/100))*$B31),IF(S$27="mg/kg SAR",((S$28*0.001)*$B31),IF(S$27="mg/kg DM",(((S$28*0.001)*($B$28/100))*$B31),0))))))</f>
        <v>1.7339174999999998E-2</v>
      </c>
      <c r="T31" s="77">
        <f>IF(T$27="%w/w SAR",((T$28*10)*$B31),IF(T$27="%w/w DM",(((T$28*10)*($B$28/100))*$B31),IF(T$27="kg/t SAR",(T$28*$B31),IF(T$27="kg/t DM",((T$28*($B$28/100))*$B31),IF(T$27="mg/kg SAR",((T$28*0.001)*$B31),IF(T$27="mg/kg DM",(((T$28*0.001)*($B$28/100))*$B31),0))))))</f>
        <v>1.4253120000000003E-2</v>
      </c>
      <c r="U31" s="77">
        <f>IF(U$27="%w/w SAR",((U$28*10)*$B31),IF(U$27="%w/w DM",(((U$28*10)*($B$28/100))*$B31),IF(U$27="kg/t SAR",(U$28*$B31),IF(U$27="kg/t DM",((U$28*($B$28/100))*$B31),IF(U$27="mg/kg SAR",((U$28*0.001)*$B31),IF(U$27="mg/kg DM",(((U$28*0.001)*($B$28/100))*$B31),0))))))</f>
        <v>1.8802665000000001</v>
      </c>
      <c r="AB31" s="59"/>
      <c r="AC31" s="59"/>
      <c r="AD31" s="59"/>
      <c r="AE31" s="59"/>
      <c r="AF31" s="59"/>
      <c r="AG31" s="59"/>
      <c r="AH31" s="59"/>
      <c r="AI31" s="59"/>
    </row>
    <row r="32" spans="1:40" s="72" customFormat="1" x14ac:dyDescent="0.25">
      <c r="A32" s="13" t="str">
        <f>D8</f>
        <v>Flaen Ty</v>
      </c>
      <c r="B32" s="15">
        <v>3.5</v>
      </c>
      <c r="C32" s="77">
        <f t="shared" ref="C32:C50" si="6">IF(C$27="%w/w SAR",((C$28*10)*$B32),IF(C$27="%w/w DM",(((C$28*10)*($B$28/100))*$B32),IF(C$27="kg/t SAR",(C$28*$B32),IF(C$27="kg/t DM",((C$28*($B$28/100))*$B32),IF(C$27="mg/kg SAR",((C$28*0.001)*$B32),IF(C$27="mg/kg DM",(((C$28*0.001)*($B$28/100))*$B32),0))))))</f>
        <v>0.95445000000000002</v>
      </c>
      <c r="D32" s="77">
        <f t="shared" ref="D32:D50" si="7">(IF(D$27="%w/w SAR",((D$28*10)*$B32),IF(D$27="%w/w DM",(((D$28*10)*($B$28/100))*$B32),IF(D$27="kg/t SAR",(D$28*$B32),IF(D$27="kg/t DM",((D$28*($B$28/100))*$B32),IF(D$27="mg/kg SAR",((D$28*0.001)*$B32),IF(D$27="mg/kg DM",(((D$28*0.001)*($B$28/100))*$B32),"0")))))))*2.291</f>
        <v>3.2945450580000002</v>
      </c>
      <c r="E32" s="77">
        <f t="shared" ref="E32:E50" si="8">(IF(E$27="%w/w SAR",((E$28*10)*$B32),IF(E$27="%w/w DM",(((E$28*10)*($B$28/100))*$B32),IF(E$27="kg/t SAR",(E$28*$B32),IF(E$27="kg/t DM",((E$28*($B$28/100))*$B32),IF(E$27="mg/kg SAR",((E$28*0.001)*$B32),IF(E$27="mg/kg DM",(((E$28*0.001)*($B$28/100))*$B32),"0")))))))*1.205</f>
        <v>158.784497235</v>
      </c>
      <c r="F32" s="77">
        <f t="shared" ref="F32:F50" si="9">(IF(F$27="%w/w SAR",((F$28*10)*$B32),IF(F$27="%w/w DM",(((F$28*10)*($B$28/100))*$B32),IF(F$27="kg/t SAR",(F$28*$B32),IF(F$27="kg/t DM",((F$28*($B$28/100))*$B32),IF(F$27="mg/kg SAR",((F$28*0.001)*$B32),IF(F$27="mg/kg DM",(((F$28*0.001)*($B$28/100))*$B32),"0")))))))*1.658</f>
        <v>22.676911173000001</v>
      </c>
      <c r="G32" s="77">
        <f t="shared" ref="G32:P50" si="10">IF(G$27="%w/w SAR",((G$28*10)*$B32),IF(G$27="%w/w DM",(((G$28*10)*($B$28/100))*$B32),IF(G$27="kg/t SAR",(G$28*$B32),IF(G$27="kg/t DM",((G$28*($B$28/100))*$B32),IF(G$27="mg/kg SAR",((G$28*0.001)*$B32),IF(G$27="mg/kg DM",(((G$28*0.001)*($B$28/100))*$B32),0))))))</f>
        <v>0.23893065000000002</v>
      </c>
      <c r="H32" s="77">
        <f t="shared" si="10"/>
        <v>0.57903300000000002</v>
      </c>
      <c r="I32" s="77">
        <f t="shared" si="10"/>
        <v>0.67129649999999996</v>
      </c>
      <c r="J32" s="77">
        <f t="shared" si="10"/>
        <v>7.2220050000000008E-2</v>
      </c>
      <c r="K32" s="77">
        <f t="shared" si="10"/>
        <v>3.1815000000000006E-4</v>
      </c>
      <c r="L32" s="77">
        <f t="shared" si="10"/>
        <v>5.1540299999999997E-2</v>
      </c>
      <c r="M32" s="77">
        <f t="shared" si="10"/>
        <v>0.10689840000000002</v>
      </c>
      <c r="N32" s="77">
        <f t="shared" si="10"/>
        <v>0</v>
      </c>
      <c r="O32" s="77">
        <f t="shared" si="10"/>
        <v>0</v>
      </c>
      <c r="P32" s="77">
        <f t="shared" si="10"/>
        <v>10.2857895</v>
      </c>
      <c r="Q32" s="77">
        <f t="shared" ref="Q32:Q50" si="11">(IF(Q$27="%w/w SAR",((Q$28*10)*$B32),IF(Q$27="%w/w DM",(((Q$28*10)*($B$28/100))*$B32),IF(Q$27="kg/t SAR",(Q$28*$B32),IF(Q$27="kg/t DM",((Q$28*($B$28/100))*$B32),IF(Q$27="mg/kg SAR",((Q$28*0.001)*$B32),IF(Q$27="mg/kg DM",(((Q$28*0.001)*($B$28/100))*$B32),0)))))))*2.5</f>
        <v>124.30120500000001</v>
      </c>
      <c r="R32" s="77">
        <f t="shared" ref="R32:U50" si="12">IF(R$27="%w/w SAR",((R$28*10)*$B32),IF(R$27="%w/w DM",(((R$28*10)*($B$28/100))*$B32),IF(R$27="kg/t SAR",(R$28*$B32),IF(R$27="kg/t DM",((R$28*($B$28/100))*$B32),IF(R$27="mg/kg SAR",((R$28*0.001)*$B32),IF(R$27="mg/kg DM",(((R$28*0.001)*($B$28/100))*$B32),0))))))</f>
        <v>4.1041349999999997E-2</v>
      </c>
      <c r="S32" s="77">
        <f t="shared" si="12"/>
        <v>1.7339174999999998E-2</v>
      </c>
      <c r="T32" s="77">
        <f t="shared" si="12"/>
        <v>1.4253120000000003E-2</v>
      </c>
      <c r="U32" s="77">
        <f t="shared" si="12"/>
        <v>1.8802665000000001</v>
      </c>
      <c r="AB32" s="59"/>
      <c r="AC32" s="59"/>
      <c r="AD32" s="59"/>
      <c r="AE32" s="59"/>
      <c r="AF32" s="59"/>
      <c r="AG32" s="59"/>
      <c r="AH32" s="59"/>
      <c r="AI32" s="59"/>
    </row>
    <row r="33" spans="1:35" s="72" customFormat="1" x14ac:dyDescent="0.25">
      <c r="A33" s="13" t="str">
        <f>E8</f>
        <v>Llechwed</v>
      </c>
      <c r="B33" s="15">
        <v>3.5</v>
      </c>
      <c r="C33" s="77">
        <f t="shared" si="6"/>
        <v>0.95445000000000002</v>
      </c>
      <c r="D33" s="77">
        <f t="shared" si="7"/>
        <v>3.2945450580000002</v>
      </c>
      <c r="E33" s="77">
        <f t="shared" si="8"/>
        <v>158.784497235</v>
      </c>
      <c r="F33" s="77">
        <f t="shared" si="9"/>
        <v>22.676911173000001</v>
      </c>
      <c r="G33" s="77">
        <f t="shared" si="10"/>
        <v>0.23893065000000002</v>
      </c>
      <c r="H33" s="77">
        <f t="shared" si="10"/>
        <v>0.57903300000000002</v>
      </c>
      <c r="I33" s="77">
        <f t="shared" si="10"/>
        <v>0.67129649999999996</v>
      </c>
      <c r="J33" s="77">
        <f t="shared" si="10"/>
        <v>7.2220050000000008E-2</v>
      </c>
      <c r="K33" s="77">
        <f t="shared" si="10"/>
        <v>3.1815000000000006E-4</v>
      </c>
      <c r="L33" s="77">
        <f t="shared" si="10"/>
        <v>5.1540299999999997E-2</v>
      </c>
      <c r="M33" s="77">
        <f t="shared" si="10"/>
        <v>0.10689840000000002</v>
      </c>
      <c r="N33" s="77">
        <f t="shared" si="10"/>
        <v>0</v>
      </c>
      <c r="O33" s="77">
        <f t="shared" si="10"/>
        <v>0</v>
      </c>
      <c r="P33" s="77">
        <f t="shared" si="10"/>
        <v>10.2857895</v>
      </c>
      <c r="Q33" s="77">
        <f t="shared" si="11"/>
        <v>124.30120500000001</v>
      </c>
      <c r="R33" s="77">
        <f t="shared" si="12"/>
        <v>4.1041349999999997E-2</v>
      </c>
      <c r="S33" s="77">
        <f t="shared" si="12"/>
        <v>1.7339174999999998E-2</v>
      </c>
      <c r="T33" s="77">
        <f t="shared" si="12"/>
        <v>1.4253120000000003E-2</v>
      </c>
      <c r="U33" s="77">
        <f t="shared" si="12"/>
        <v>1.8802665000000001</v>
      </c>
      <c r="AB33" s="59"/>
      <c r="AC33" s="59"/>
      <c r="AD33" s="59"/>
      <c r="AE33" s="59"/>
      <c r="AF33" s="59"/>
      <c r="AG33" s="59"/>
      <c r="AH33" s="59"/>
      <c r="AI33" s="59"/>
    </row>
    <row r="34" spans="1:35" s="72" customFormat="1" x14ac:dyDescent="0.25">
      <c r="A34" s="13" t="str">
        <f>F8</f>
        <v>Waen Ty</v>
      </c>
      <c r="B34" s="15">
        <v>3.5</v>
      </c>
      <c r="C34" s="77">
        <f t="shared" si="6"/>
        <v>0.95445000000000002</v>
      </c>
      <c r="D34" s="77">
        <f t="shared" si="7"/>
        <v>3.2945450580000002</v>
      </c>
      <c r="E34" s="77">
        <f t="shared" si="8"/>
        <v>158.784497235</v>
      </c>
      <c r="F34" s="77">
        <f t="shared" si="9"/>
        <v>22.676911173000001</v>
      </c>
      <c r="G34" s="77">
        <f t="shared" si="10"/>
        <v>0.23893065000000002</v>
      </c>
      <c r="H34" s="77">
        <f t="shared" si="10"/>
        <v>0.57903300000000002</v>
      </c>
      <c r="I34" s="77">
        <f t="shared" si="10"/>
        <v>0.67129649999999996</v>
      </c>
      <c r="J34" s="77">
        <f t="shared" si="10"/>
        <v>7.2220050000000008E-2</v>
      </c>
      <c r="K34" s="77">
        <f t="shared" si="10"/>
        <v>3.1815000000000006E-4</v>
      </c>
      <c r="L34" s="77">
        <f t="shared" si="10"/>
        <v>5.1540299999999997E-2</v>
      </c>
      <c r="M34" s="77">
        <f t="shared" si="10"/>
        <v>0.10689840000000002</v>
      </c>
      <c r="N34" s="77">
        <f t="shared" si="10"/>
        <v>0</v>
      </c>
      <c r="O34" s="77">
        <f t="shared" si="10"/>
        <v>0</v>
      </c>
      <c r="P34" s="77">
        <f t="shared" si="10"/>
        <v>10.2857895</v>
      </c>
      <c r="Q34" s="77">
        <f t="shared" si="11"/>
        <v>124.30120500000001</v>
      </c>
      <c r="R34" s="77">
        <f t="shared" si="12"/>
        <v>4.1041349999999997E-2</v>
      </c>
      <c r="S34" s="77">
        <f t="shared" si="12"/>
        <v>1.7339174999999998E-2</v>
      </c>
      <c r="T34" s="77">
        <f t="shared" si="12"/>
        <v>1.4253120000000003E-2</v>
      </c>
      <c r="U34" s="77">
        <f t="shared" si="12"/>
        <v>1.8802665000000001</v>
      </c>
      <c r="AB34" s="59"/>
      <c r="AC34" s="59"/>
      <c r="AD34" s="59"/>
      <c r="AE34" s="59"/>
      <c r="AF34" s="59"/>
      <c r="AG34" s="59"/>
      <c r="AH34" s="59"/>
      <c r="AI34" s="59"/>
    </row>
    <row r="35" spans="1:35" s="72" customFormat="1" x14ac:dyDescent="0.25">
      <c r="A35" s="13" t="str">
        <f>G8</f>
        <v>Mynnydd</v>
      </c>
      <c r="B35" s="15">
        <v>3.5</v>
      </c>
      <c r="C35" s="77">
        <f t="shared" si="6"/>
        <v>0.95445000000000002</v>
      </c>
      <c r="D35" s="77">
        <f t="shared" si="7"/>
        <v>3.2945450580000002</v>
      </c>
      <c r="E35" s="77">
        <f t="shared" si="8"/>
        <v>158.784497235</v>
      </c>
      <c r="F35" s="77">
        <f t="shared" si="9"/>
        <v>22.676911173000001</v>
      </c>
      <c r="G35" s="77">
        <f t="shared" si="10"/>
        <v>0.23893065000000002</v>
      </c>
      <c r="H35" s="77">
        <f t="shared" si="10"/>
        <v>0.57903300000000002</v>
      </c>
      <c r="I35" s="77">
        <f t="shared" si="10"/>
        <v>0.67129649999999996</v>
      </c>
      <c r="J35" s="77">
        <f t="shared" si="10"/>
        <v>7.2220050000000008E-2</v>
      </c>
      <c r="K35" s="77">
        <f t="shared" si="10"/>
        <v>3.1815000000000006E-4</v>
      </c>
      <c r="L35" s="77">
        <f t="shared" si="10"/>
        <v>5.1540299999999997E-2</v>
      </c>
      <c r="M35" s="77">
        <f t="shared" si="10"/>
        <v>0.10689840000000002</v>
      </c>
      <c r="N35" s="77">
        <f t="shared" si="10"/>
        <v>0</v>
      </c>
      <c r="O35" s="77">
        <f t="shared" si="10"/>
        <v>0</v>
      </c>
      <c r="P35" s="77">
        <f t="shared" si="10"/>
        <v>10.2857895</v>
      </c>
      <c r="Q35" s="77">
        <f t="shared" si="11"/>
        <v>124.30120500000001</v>
      </c>
      <c r="R35" s="77">
        <f t="shared" si="12"/>
        <v>4.1041349999999997E-2</v>
      </c>
      <c r="S35" s="77">
        <f t="shared" si="12"/>
        <v>1.7339174999999998E-2</v>
      </c>
      <c r="T35" s="77">
        <f t="shared" si="12"/>
        <v>1.4253120000000003E-2</v>
      </c>
      <c r="U35" s="77">
        <f t="shared" si="12"/>
        <v>1.8802665000000001</v>
      </c>
      <c r="AB35" s="59"/>
      <c r="AC35" s="59"/>
      <c r="AD35" s="59"/>
      <c r="AE35" s="59"/>
      <c r="AF35" s="59"/>
      <c r="AG35" s="59"/>
      <c r="AH35" s="59"/>
      <c r="AI35" s="59"/>
    </row>
    <row r="36" spans="1:35" s="72" customFormat="1" x14ac:dyDescent="0.25">
      <c r="A36" s="13" t="str">
        <f>H8</f>
        <v>Hen isa</v>
      </c>
      <c r="B36" s="15">
        <v>3.5</v>
      </c>
      <c r="C36" s="77">
        <f t="shared" si="6"/>
        <v>0.95445000000000002</v>
      </c>
      <c r="D36" s="77">
        <f t="shared" si="7"/>
        <v>3.2945450580000002</v>
      </c>
      <c r="E36" s="77">
        <f t="shared" si="8"/>
        <v>158.784497235</v>
      </c>
      <c r="F36" s="77">
        <f t="shared" si="9"/>
        <v>22.676911173000001</v>
      </c>
      <c r="G36" s="77">
        <f t="shared" si="10"/>
        <v>0.23893065000000002</v>
      </c>
      <c r="H36" s="77">
        <f t="shared" si="10"/>
        <v>0.57903300000000002</v>
      </c>
      <c r="I36" s="77">
        <f t="shared" si="10"/>
        <v>0.67129649999999996</v>
      </c>
      <c r="J36" s="77">
        <f t="shared" si="10"/>
        <v>7.2220050000000008E-2</v>
      </c>
      <c r="K36" s="77">
        <f t="shared" si="10"/>
        <v>3.1815000000000006E-4</v>
      </c>
      <c r="L36" s="77">
        <f t="shared" si="10"/>
        <v>5.1540299999999997E-2</v>
      </c>
      <c r="M36" s="77">
        <f t="shared" si="10"/>
        <v>0.10689840000000002</v>
      </c>
      <c r="N36" s="77">
        <f t="shared" si="10"/>
        <v>0</v>
      </c>
      <c r="O36" s="77">
        <f t="shared" si="10"/>
        <v>0</v>
      </c>
      <c r="P36" s="77">
        <f t="shared" si="10"/>
        <v>10.2857895</v>
      </c>
      <c r="Q36" s="77">
        <f t="shared" si="11"/>
        <v>124.30120500000001</v>
      </c>
      <c r="R36" s="77">
        <f t="shared" si="12"/>
        <v>4.1041349999999997E-2</v>
      </c>
      <c r="S36" s="77">
        <f t="shared" si="12"/>
        <v>1.7339174999999998E-2</v>
      </c>
      <c r="T36" s="77">
        <f t="shared" si="12"/>
        <v>1.4253120000000003E-2</v>
      </c>
      <c r="U36" s="77">
        <f t="shared" si="12"/>
        <v>1.8802665000000001</v>
      </c>
      <c r="AB36" s="59"/>
      <c r="AC36" s="59"/>
      <c r="AD36" s="59"/>
      <c r="AE36" s="59"/>
      <c r="AF36" s="59"/>
      <c r="AG36" s="59"/>
      <c r="AH36" s="59"/>
      <c r="AI36" s="59"/>
    </row>
    <row r="37" spans="1:35" s="72" customFormat="1" x14ac:dyDescent="0.25">
      <c r="A37" s="13" t="str">
        <f>I8</f>
        <v>Nant 2</v>
      </c>
      <c r="B37" s="15">
        <v>3.5</v>
      </c>
      <c r="C37" s="77">
        <f t="shared" si="6"/>
        <v>0.95445000000000002</v>
      </c>
      <c r="D37" s="77">
        <f t="shared" si="7"/>
        <v>3.2945450580000002</v>
      </c>
      <c r="E37" s="77">
        <f t="shared" si="8"/>
        <v>158.784497235</v>
      </c>
      <c r="F37" s="77">
        <f t="shared" si="9"/>
        <v>22.676911173000001</v>
      </c>
      <c r="G37" s="77">
        <f t="shared" si="10"/>
        <v>0.23893065000000002</v>
      </c>
      <c r="H37" s="77">
        <f t="shared" si="10"/>
        <v>0.57903300000000002</v>
      </c>
      <c r="I37" s="77">
        <f t="shared" si="10"/>
        <v>0.67129649999999996</v>
      </c>
      <c r="J37" s="77">
        <f t="shared" si="10"/>
        <v>7.2220050000000008E-2</v>
      </c>
      <c r="K37" s="77">
        <f t="shared" si="10"/>
        <v>3.1815000000000006E-4</v>
      </c>
      <c r="L37" s="77">
        <f t="shared" si="10"/>
        <v>5.1540299999999997E-2</v>
      </c>
      <c r="M37" s="77">
        <f t="shared" si="10"/>
        <v>0.10689840000000002</v>
      </c>
      <c r="N37" s="77">
        <f t="shared" si="10"/>
        <v>0</v>
      </c>
      <c r="O37" s="77">
        <f t="shared" si="10"/>
        <v>0</v>
      </c>
      <c r="P37" s="77">
        <f t="shared" si="10"/>
        <v>10.2857895</v>
      </c>
      <c r="Q37" s="77">
        <f t="shared" si="11"/>
        <v>124.30120500000001</v>
      </c>
      <c r="R37" s="77">
        <f t="shared" si="12"/>
        <v>4.1041349999999997E-2</v>
      </c>
      <c r="S37" s="77">
        <f t="shared" si="12"/>
        <v>1.7339174999999998E-2</v>
      </c>
      <c r="T37" s="77">
        <f t="shared" si="12"/>
        <v>1.4253120000000003E-2</v>
      </c>
      <c r="U37" s="77">
        <f t="shared" si="12"/>
        <v>1.8802665000000001</v>
      </c>
      <c r="AB37" s="59"/>
      <c r="AC37" s="59"/>
      <c r="AD37" s="59"/>
      <c r="AE37" s="59"/>
      <c r="AF37" s="59"/>
      <c r="AG37" s="59"/>
      <c r="AH37" s="59"/>
      <c r="AI37" s="59"/>
    </row>
    <row r="38" spans="1:35" s="72" customFormat="1" x14ac:dyDescent="0.25">
      <c r="A38" s="13" t="str">
        <f>J8</f>
        <v>Pella</v>
      </c>
      <c r="B38" s="15">
        <v>3.5</v>
      </c>
      <c r="C38" s="77">
        <f t="shared" si="6"/>
        <v>0.95445000000000002</v>
      </c>
      <c r="D38" s="77">
        <f t="shared" si="7"/>
        <v>3.2945450580000002</v>
      </c>
      <c r="E38" s="77">
        <f t="shared" si="8"/>
        <v>158.784497235</v>
      </c>
      <c r="F38" s="77">
        <f t="shared" si="9"/>
        <v>22.676911173000001</v>
      </c>
      <c r="G38" s="77">
        <f t="shared" si="10"/>
        <v>0.23893065000000002</v>
      </c>
      <c r="H38" s="77">
        <f t="shared" si="10"/>
        <v>0.57903300000000002</v>
      </c>
      <c r="I38" s="77">
        <f t="shared" si="10"/>
        <v>0.67129649999999996</v>
      </c>
      <c r="J38" s="77">
        <f t="shared" si="10"/>
        <v>7.2220050000000008E-2</v>
      </c>
      <c r="K38" s="77">
        <f t="shared" si="10"/>
        <v>3.1815000000000006E-4</v>
      </c>
      <c r="L38" s="77">
        <f t="shared" si="10"/>
        <v>5.1540299999999997E-2</v>
      </c>
      <c r="M38" s="77">
        <f t="shared" si="10"/>
        <v>0.10689840000000002</v>
      </c>
      <c r="N38" s="77">
        <f t="shared" si="10"/>
        <v>0</v>
      </c>
      <c r="O38" s="77">
        <f t="shared" si="10"/>
        <v>0</v>
      </c>
      <c r="P38" s="77">
        <f t="shared" si="10"/>
        <v>10.2857895</v>
      </c>
      <c r="Q38" s="77">
        <f t="shared" si="11"/>
        <v>124.30120500000001</v>
      </c>
      <c r="R38" s="77">
        <f t="shared" si="12"/>
        <v>4.1041349999999997E-2</v>
      </c>
      <c r="S38" s="77">
        <f t="shared" si="12"/>
        <v>1.7339174999999998E-2</v>
      </c>
      <c r="T38" s="77">
        <f t="shared" si="12"/>
        <v>1.4253120000000003E-2</v>
      </c>
      <c r="U38" s="77">
        <f t="shared" si="12"/>
        <v>1.8802665000000001</v>
      </c>
      <c r="AB38" s="59"/>
      <c r="AC38" s="59"/>
      <c r="AD38" s="59"/>
      <c r="AE38" s="59"/>
      <c r="AF38" s="59"/>
      <c r="AG38" s="59"/>
      <c r="AH38" s="59"/>
      <c r="AI38" s="59"/>
    </row>
    <row r="39" spans="1:35" s="72" customFormat="1" x14ac:dyDescent="0.25">
      <c r="A39" s="13" t="str">
        <f>K8</f>
        <v>Xsgubor isa</v>
      </c>
      <c r="B39" s="15">
        <v>3.5</v>
      </c>
      <c r="C39" s="77">
        <f t="shared" si="6"/>
        <v>0.95445000000000002</v>
      </c>
      <c r="D39" s="77">
        <f t="shared" si="7"/>
        <v>3.2945450580000002</v>
      </c>
      <c r="E39" s="77">
        <f t="shared" si="8"/>
        <v>158.784497235</v>
      </c>
      <c r="F39" s="77">
        <f t="shared" si="9"/>
        <v>22.676911173000001</v>
      </c>
      <c r="G39" s="77">
        <f t="shared" si="10"/>
        <v>0.23893065000000002</v>
      </c>
      <c r="H39" s="77">
        <f t="shared" si="10"/>
        <v>0.57903300000000002</v>
      </c>
      <c r="I39" s="77">
        <f t="shared" si="10"/>
        <v>0.67129649999999996</v>
      </c>
      <c r="J39" s="77">
        <f t="shared" si="10"/>
        <v>7.2220050000000008E-2</v>
      </c>
      <c r="K39" s="77">
        <f t="shared" si="10"/>
        <v>3.1815000000000006E-4</v>
      </c>
      <c r="L39" s="77">
        <f t="shared" si="10"/>
        <v>5.1540299999999997E-2</v>
      </c>
      <c r="M39" s="77">
        <f t="shared" si="10"/>
        <v>0.10689840000000002</v>
      </c>
      <c r="N39" s="77">
        <f t="shared" si="10"/>
        <v>0</v>
      </c>
      <c r="O39" s="77">
        <f t="shared" si="10"/>
        <v>0</v>
      </c>
      <c r="P39" s="77">
        <f t="shared" si="10"/>
        <v>10.2857895</v>
      </c>
      <c r="Q39" s="77">
        <f t="shared" si="11"/>
        <v>124.30120500000001</v>
      </c>
      <c r="R39" s="77">
        <f t="shared" si="12"/>
        <v>4.1041349999999997E-2</v>
      </c>
      <c r="S39" s="77">
        <f t="shared" si="12"/>
        <v>1.7339174999999998E-2</v>
      </c>
      <c r="T39" s="77">
        <f t="shared" si="12"/>
        <v>1.4253120000000003E-2</v>
      </c>
      <c r="U39" s="77">
        <f t="shared" si="12"/>
        <v>1.8802665000000001</v>
      </c>
      <c r="AB39" s="59"/>
      <c r="AC39" s="59"/>
      <c r="AD39" s="59"/>
      <c r="AE39" s="59"/>
      <c r="AF39" s="59"/>
      <c r="AG39" s="59"/>
      <c r="AH39" s="59"/>
      <c r="AI39" s="59"/>
    </row>
    <row r="40" spans="1:35" s="72" customFormat="1" x14ac:dyDescent="0.25">
      <c r="A40" s="13" t="str">
        <f>L8</f>
        <v>Hen Uchaf</v>
      </c>
      <c r="B40" s="15">
        <v>3.5</v>
      </c>
      <c r="C40" s="77">
        <f t="shared" si="6"/>
        <v>0.95445000000000002</v>
      </c>
      <c r="D40" s="77">
        <f t="shared" si="7"/>
        <v>3.2945450580000002</v>
      </c>
      <c r="E40" s="77">
        <f t="shared" si="8"/>
        <v>158.784497235</v>
      </c>
      <c r="F40" s="77">
        <f t="shared" si="9"/>
        <v>22.676911173000001</v>
      </c>
      <c r="G40" s="77">
        <f t="shared" si="10"/>
        <v>0.23893065000000002</v>
      </c>
      <c r="H40" s="77">
        <f t="shared" si="10"/>
        <v>0.57903300000000002</v>
      </c>
      <c r="I40" s="77">
        <f t="shared" si="10"/>
        <v>0.67129649999999996</v>
      </c>
      <c r="J40" s="77">
        <f t="shared" si="10"/>
        <v>7.2220050000000008E-2</v>
      </c>
      <c r="K40" s="77">
        <f t="shared" si="10"/>
        <v>3.1815000000000006E-4</v>
      </c>
      <c r="L40" s="77">
        <f t="shared" si="10"/>
        <v>5.1540299999999997E-2</v>
      </c>
      <c r="M40" s="77">
        <f t="shared" si="10"/>
        <v>0.10689840000000002</v>
      </c>
      <c r="N40" s="77">
        <f t="shared" si="10"/>
        <v>0</v>
      </c>
      <c r="O40" s="77">
        <f t="shared" si="10"/>
        <v>0</v>
      </c>
      <c r="P40" s="77">
        <f t="shared" si="10"/>
        <v>10.2857895</v>
      </c>
      <c r="Q40" s="77">
        <f t="shared" si="11"/>
        <v>124.30120500000001</v>
      </c>
      <c r="R40" s="77">
        <f t="shared" si="12"/>
        <v>4.1041349999999997E-2</v>
      </c>
      <c r="S40" s="77">
        <f t="shared" si="12"/>
        <v>1.7339174999999998E-2</v>
      </c>
      <c r="T40" s="77">
        <f t="shared" si="12"/>
        <v>1.4253120000000003E-2</v>
      </c>
      <c r="U40" s="77">
        <f t="shared" si="12"/>
        <v>1.8802665000000001</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v>90.9</v>
      </c>
      <c r="C55" s="115">
        <v>45.8</v>
      </c>
      <c r="D55" s="116">
        <f>(B55/100)*C55</f>
        <v>41.632199999999997</v>
      </c>
      <c r="E55" s="116">
        <f>G55</f>
        <v>74.174399999999991</v>
      </c>
      <c r="F55" s="115">
        <v>81.599999999999994</v>
      </c>
      <c r="G55" s="116">
        <f>(B55/100)*F55</f>
        <v>74.174399999999991</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0"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3.5</v>
      </c>
      <c r="C62" s="77">
        <f>B32</f>
        <v>3.5</v>
      </c>
      <c r="D62" s="77">
        <f>B33</f>
        <v>3.5</v>
      </c>
      <c r="E62" s="77">
        <f>B34</f>
        <v>3.5</v>
      </c>
      <c r="F62" s="77">
        <f>B35</f>
        <v>3.5</v>
      </c>
      <c r="G62" s="77">
        <f>B36</f>
        <v>3.5</v>
      </c>
      <c r="H62" s="77">
        <f>B37</f>
        <v>3.5</v>
      </c>
      <c r="I62" s="77">
        <f>B38</f>
        <v>3.5</v>
      </c>
      <c r="J62" s="77">
        <f>B39</f>
        <v>3.5</v>
      </c>
      <c r="K62" s="77">
        <f>B40</f>
        <v>3.5</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2.596104</v>
      </c>
      <c r="C63" s="77">
        <f t="shared" ref="C63:U63" si="16">$E55*(C62/100)</f>
        <v>2.596104</v>
      </c>
      <c r="D63" s="77">
        <f t="shared" si="16"/>
        <v>2.596104</v>
      </c>
      <c r="E63" s="77">
        <f t="shared" si="16"/>
        <v>2.596104</v>
      </c>
      <c r="F63" s="77">
        <f>$E55*(F62/100)</f>
        <v>2.596104</v>
      </c>
      <c r="G63" s="77">
        <f t="shared" si="16"/>
        <v>2.596104</v>
      </c>
      <c r="H63" s="77">
        <f t="shared" si="16"/>
        <v>2.596104</v>
      </c>
      <c r="I63" s="77">
        <f t="shared" si="16"/>
        <v>2.596104</v>
      </c>
      <c r="J63" s="77">
        <f t="shared" si="16"/>
        <v>2.596104</v>
      </c>
      <c r="K63" s="77">
        <f t="shared" si="16"/>
        <v>2.596104</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3.796104000000001</v>
      </c>
      <c r="C65" s="77">
        <f t="shared" ref="C65:U65" si="18">C63-C64</f>
        <v>-1.0038960000000032</v>
      </c>
      <c r="D65" s="77">
        <f t="shared" si="18"/>
        <v>2.596104</v>
      </c>
      <c r="E65" s="77">
        <f t="shared" si="18"/>
        <v>-1.0038960000000032</v>
      </c>
      <c r="F65" s="77">
        <f t="shared" si="18"/>
        <v>1.3961039999999989</v>
      </c>
      <c r="G65" s="77">
        <f t="shared" si="18"/>
        <v>4.3961039999999993</v>
      </c>
      <c r="H65" s="77">
        <f t="shared" si="18"/>
        <v>0.79610400000000103</v>
      </c>
      <c r="I65" s="77">
        <f t="shared" si="18"/>
        <v>0.19610399999999784</v>
      </c>
      <c r="J65" s="77">
        <f t="shared" si="18"/>
        <v>-1.0038960000000032</v>
      </c>
      <c r="K65" s="77">
        <f t="shared" si="18"/>
        <v>4.3961039999999993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OVER</v>
      </c>
      <c r="I66" s="78" t="str">
        <f t="shared" si="19"/>
        <v>OVER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31"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0"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2" operator="equal">
      <formula>"DECREASE"</formula>
    </cfRule>
    <cfRule type="cellIs" dxfId="376" priority="33" operator="equal">
      <formula>"INCREASE"</formula>
    </cfRule>
  </conditionalFormatting>
  <conditionalFormatting sqref="B31:B50 B62:U66">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0"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2" operator="equal">
      <formula>"DECREASE"</formula>
    </cfRule>
    <cfRule type="cellIs" dxfId="334" priority="33" operator="equal">
      <formula>"INCREASE"</formula>
    </cfRule>
  </conditionalFormatting>
  <conditionalFormatting sqref="B31:B50 B62:U66">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0"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2" operator="equal">
      <formula>"DECREASE"</formula>
    </cfRule>
    <cfRule type="cellIs" dxfId="292" priority="33" operator="equal">
      <formula>"INCREASE"</formula>
    </cfRule>
  </conditionalFormatting>
  <conditionalFormatting sqref="B31:B50 B62:U66">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0" t="s">
        <v>133</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2" operator="equal">
      <formula>"DECREASE"</formula>
    </cfRule>
    <cfRule type="cellIs" dxfId="250" priority="33" operator="equal">
      <formula>"INCREASE"</formula>
    </cfRule>
  </conditionalFormatting>
  <conditionalFormatting sqref="B31:B50 B62:U66">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0" t="s">
        <v>133</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2" operator="equal">
      <formula>"DECREASE"</formula>
    </cfRule>
    <cfRule type="cellIs" dxfId="208" priority="33" operator="equal">
      <formula>"INCREASE"</formula>
    </cfRule>
  </conditionalFormatting>
  <conditionalFormatting sqref="B31:B50 B62:U66">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0" t="s">
        <v>133</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2" operator="equal">
      <formula>"DECREASE"</formula>
    </cfRule>
    <cfRule type="cellIs" dxfId="166" priority="33" operator="equal">
      <formula>"INCREASE"</formula>
    </cfRule>
  </conditionalFormatting>
  <conditionalFormatting sqref="B31:B50 B62:U66">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0" t="s">
        <v>133</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0" t="s">
        <v>133</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7" t="s">
        <v>41</v>
      </c>
      <c r="B1" s="117"/>
      <c r="C1" s="138" t="str">
        <f>'Field data and Waste 1'!C1:D1</f>
        <v>PAN-014735</v>
      </c>
      <c r="D1" s="139"/>
      <c r="E1" s="93" t="s">
        <v>45</v>
      </c>
      <c r="F1" s="39">
        <f>'Field data and Waste 1'!F1</f>
        <v>48.4</v>
      </c>
      <c r="G1" s="118" t="s">
        <v>43</v>
      </c>
      <c r="H1" s="119"/>
      <c r="I1" s="96"/>
      <c r="J1" s="117" t="s">
        <v>154</v>
      </c>
      <c r="K1" s="117"/>
      <c r="L1" s="96"/>
      <c r="AB1" s="18"/>
      <c r="AC1" s="18"/>
      <c r="AD1" s="30" t="s">
        <v>127</v>
      </c>
      <c r="AE1" s="17"/>
      <c r="AF1" s="17"/>
      <c r="AG1" s="18"/>
      <c r="AH1" s="18"/>
      <c r="AI1" s="40" t="s">
        <v>79</v>
      </c>
      <c r="AJ1" s="41" t="s">
        <v>94</v>
      </c>
      <c r="AK1" s="42" t="s">
        <v>95</v>
      </c>
      <c r="AL1" s="43" t="s">
        <v>126</v>
      </c>
      <c r="AM1" s="43" t="s">
        <v>132</v>
      </c>
      <c r="AN1" s="43" t="s">
        <v>112</v>
      </c>
    </row>
    <row r="2" spans="1:41" x14ac:dyDescent="0.2">
      <c r="A2" s="117" t="s">
        <v>87</v>
      </c>
      <c r="B2" s="117"/>
      <c r="C2" s="140" t="str">
        <f>'Field data and Waste 1'!C2:D2</f>
        <v>FB3302MM</v>
      </c>
      <c r="D2" s="141"/>
      <c r="E2" s="93" t="s">
        <v>109</v>
      </c>
      <c r="F2" s="96"/>
      <c r="G2" s="136" t="s">
        <v>110</v>
      </c>
      <c r="H2" s="137"/>
      <c r="I2" s="96"/>
      <c r="J2" s="117" t="s">
        <v>155</v>
      </c>
      <c r="K2" s="117"/>
      <c r="L2" s="96"/>
      <c r="AB2" s="30" t="s">
        <v>56</v>
      </c>
      <c r="AC2" s="17"/>
      <c r="AD2" s="30" t="s">
        <v>70</v>
      </c>
      <c r="AE2" s="17"/>
      <c r="AF2" s="17"/>
      <c r="AG2" s="44" t="s">
        <v>76</v>
      </c>
      <c r="AH2" s="18"/>
      <c r="AI2" s="45" t="s">
        <v>127</v>
      </c>
      <c r="AJ2" s="46">
        <v>0</v>
      </c>
      <c r="AK2" s="47">
        <v>0</v>
      </c>
      <c r="AL2" s="10">
        <v>0</v>
      </c>
      <c r="AM2" s="11">
        <v>0</v>
      </c>
      <c r="AN2" s="11">
        <v>0</v>
      </c>
    </row>
    <row r="3" spans="1:41" x14ac:dyDescent="0.2">
      <c r="A3" s="118" t="s">
        <v>42</v>
      </c>
      <c r="B3" s="119"/>
      <c r="C3" s="140" t="str">
        <f>'Field data and Waste 1'!C3:D3</f>
        <v>RL Waste Consultancy Ltd</v>
      </c>
      <c r="D3" s="141"/>
      <c r="E3" s="93" t="s">
        <v>108</v>
      </c>
      <c r="F3" s="31"/>
      <c r="G3" s="118" t="s">
        <v>111</v>
      </c>
      <c r="H3" s="119"/>
      <c r="I3" s="96"/>
      <c r="J3" s="118" t="s">
        <v>156</v>
      </c>
      <c r="K3" s="119"/>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7" t="s">
        <v>0</v>
      </c>
      <c r="B4" s="117"/>
      <c r="C4" s="138" t="str">
        <f>'Field data and Waste 1'!C4:D4</f>
        <v>Caer Hafod Isaf, Bontuchel, Ruthin, LL15 2DF</v>
      </c>
      <c r="D4" s="139"/>
      <c r="E4" s="94" t="s">
        <v>1</v>
      </c>
      <c r="F4" s="96"/>
      <c r="G4" s="118"/>
      <c r="H4" s="119"/>
      <c r="I4" s="39"/>
      <c r="J4" s="118"/>
      <c r="K4" s="119"/>
      <c r="L4" s="96"/>
      <c r="AB4" s="30" t="s">
        <v>52</v>
      </c>
      <c r="AC4" s="17"/>
      <c r="AD4" s="52" t="s">
        <v>72</v>
      </c>
      <c r="AE4" s="17"/>
      <c r="AF4" s="17"/>
      <c r="AG4" s="44" t="s">
        <v>78</v>
      </c>
      <c r="AH4" s="18"/>
      <c r="AI4" s="53" t="s">
        <v>125</v>
      </c>
      <c r="AJ4" s="54">
        <v>7</v>
      </c>
      <c r="AK4" s="55">
        <v>10.5</v>
      </c>
      <c r="AL4" s="11">
        <v>2</v>
      </c>
      <c r="AM4" s="11">
        <v>6.7</v>
      </c>
      <c r="AN4" s="11" t="s">
        <v>136</v>
      </c>
    </row>
    <row r="5" spans="1:41" x14ac:dyDescent="0.2">
      <c r="A5" s="117" t="s">
        <v>47</v>
      </c>
      <c r="B5" s="117"/>
      <c r="C5" s="138" t="str">
        <f>'Field data and Waste 1'!C5:D5</f>
        <v>Anna Palmer</v>
      </c>
      <c r="D5" s="139"/>
      <c r="E5" s="93"/>
      <c r="F5" s="39"/>
      <c r="G5" s="118"/>
      <c r="H5" s="119"/>
      <c r="I5" s="39"/>
      <c r="J5" s="118"/>
      <c r="K5" s="119"/>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3" t="s">
        <v>63</v>
      </c>
      <c r="B7" s="12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7" t="s">
        <v>2</v>
      </c>
      <c r="B8" s="117"/>
      <c r="C8" s="60" t="str">
        <f>'Field data and Waste 1'!C8</f>
        <v>Banad</v>
      </c>
      <c r="D8" s="60" t="str">
        <f>'Field data and Waste 1'!D8</f>
        <v>Flaen Ty</v>
      </c>
      <c r="E8" s="60" t="str">
        <f>'Field data and Waste 1'!E8</f>
        <v>Llechwed</v>
      </c>
      <c r="F8" s="60" t="str">
        <f>'Field data and Waste 1'!F8</f>
        <v>Waen Ty</v>
      </c>
      <c r="G8" s="60" t="str">
        <f>'Field data and Waste 1'!G8</f>
        <v>Mynnydd</v>
      </c>
      <c r="H8" s="60" t="str">
        <f>'Field data and Waste 1'!H8</f>
        <v>Hen isa</v>
      </c>
      <c r="I8" s="60" t="str">
        <f>'Field data and Waste 1'!I8</f>
        <v>Nant 2</v>
      </c>
      <c r="J8" s="60" t="str">
        <f>'Field data and Waste 1'!J8</f>
        <v>Pella</v>
      </c>
      <c r="K8" s="60" t="str">
        <f>'Field data and Waste 1'!K8</f>
        <v>Xsgubor isa</v>
      </c>
      <c r="L8" s="60" t="str">
        <f>'Field data and Waste 1'!L8</f>
        <v>Hen Uchaf</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7" t="s">
        <v>3</v>
      </c>
      <c r="B9" s="117"/>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t="str">
        <f>'Field data and Waste 1'!J9</f>
        <v>Low</v>
      </c>
      <c r="K9" s="60" t="str">
        <f>'Field data and Waste 1'!K9</f>
        <v>Low</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8"/>
    </row>
    <row r="10" spans="1:41" x14ac:dyDescent="0.2">
      <c r="A10" s="117" t="s">
        <v>4</v>
      </c>
      <c r="B10" s="117"/>
      <c r="C10" s="60">
        <f>'Field data and Waste 1'!C10</f>
        <v>6.4</v>
      </c>
      <c r="D10" s="60">
        <f>'Field data and Waste 1'!D10</f>
        <v>5.6</v>
      </c>
      <c r="E10" s="60">
        <f>'Field data and Waste 1'!E10</f>
        <v>6.2</v>
      </c>
      <c r="F10" s="60">
        <f>'Field data and Waste 1'!F10</f>
        <v>5.6</v>
      </c>
      <c r="G10" s="60">
        <f>'Field data and Waste 1'!G10</f>
        <v>6</v>
      </c>
      <c r="H10" s="60">
        <f>'Field data and Waste 1'!H10</f>
        <v>6.5</v>
      </c>
      <c r="I10" s="60">
        <f>'Field data and Waste 1'!I10</f>
        <v>5.9</v>
      </c>
      <c r="J10" s="60">
        <f>'Field data and Waste 1'!J10</f>
        <v>5.8</v>
      </c>
      <c r="K10" s="60">
        <f>'Field data and Waste 1'!K10</f>
        <v>5.6</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7" t="s">
        <v>5</v>
      </c>
      <c r="B11" s="117"/>
      <c r="C11" s="60">
        <f>'Field data and Waste 1'!C11</f>
        <v>3</v>
      </c>
      <c r="D11" s="60">
        <f>'Field data and Waste 1'!D11</f>
        <v>0</v>
      </c>
      <c r="E11" s="60">
        <f>'Field data and Waste 1'!E11</f>
        <v>2</v>
      </c>
      <c r="F11" s="60">
        <f>'Field data and Waste 1'!F11</f>
        <v>1</v>
      </c>
      <c r="G11" s="60">
        <f>'Field data and Waste 1'!G11</f>
        <v>2</v>
      </c>
      <c r="H11" s="60">
        <f>'Field data and Waste 1'!H11</f>
        <v>1</v>
      </c>
      <c r="I11" s="60">
        <f>'Field data and Waste 1'!I11</f>
        <v>2</v>
      </c>
      <c r="J11" s="60">
        <f>'Field data and Waste 1'!J11</f>
        <v>2</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7" t="s">
        <v>6</v>
      </c>
      <c r="B12" s="117"/>
      <c r="C12" s="60" t="str">
        <f>'Field data and Waste 1'!C12</f>
        <v>2-</v>
      </c>
      <c r="D12" s="60">
        <f>'Field data and Waste 1'!D12</f>
        <v>1</v>
      </c>
      <c r="E12" s="60">
        <f>'Field data and Waste 1'!E12</f>
        <v>1</v>
      </c>
      <c r="F12" s="60">
        <f>'Field data and Waste 1'!F12</f>
        <v>1</v>
      </c>
      <c r="G12" s="60">
        <f>'Field data and Waste 1'!G12</f>
        <v>1</v>
      </c>
      <c r="H12" s="60">
        <f>'Field data and Waste 1'!H12</f>
        <v>1</v>
      </c>
      <c r="I12" s="60" t="str">
        <f>'Field data and Waste 1'!I12</f>
        <v>2-</v>
      </c>
      <c r="J12" s="60" t="str">
        <f>'Field data and Waste 1'!J12</f>
        <v>2-</v>
      </c>
      <c r="K12" s="60" t="str">
        <f>'Field data and Waste 1'!K12</f>
        <v>2-</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7" t="s">
        <v>7</v>
      </c>
      <c r="B13" s="117"/>
      <c r="C13" s="60">
        <f>'Field data and Waste 1'!C13</f>
        <v>3</v>
      </c>
      <c r="D13" s="60">
        <f>'Field data and Waste 1'!D13</f>
        <v>1</v>
      </c>
      <c r="E13" s="60">
        <f>'Field data and Waste 1'!E13</f>
        <v>2</v>
      </c>
      <c r="F13" s="60">
        <f>'Field data and Waste 1'!F13</f>
        <v>2</v>
      </c>
      <c r="G13" s="60">
        <f>'Field data and Waste 1'!G13</f>
        <v>2</v>
      </c>
      <c r="H13" s="60">
        <f>'Field data and Waste 1'!H13</f>
        <v>3</v>
      </c>
      <c r="I13" s="60">
        <f>'Field data and Waste 1'!I13</f>
        <v>3</v>
      </c>
      <c r="J13" s="60">
        <f>'Field data and Waste 1'!J13</f>
        <v>3</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29" t="s">
        <v>8</v>
      </c>
      <c r="B14" s="129"/>
      <c r="C14" s="101" t="str">
        <f>'Field data and Waste 1'!C14</f>
        <v xml:space="preserve">Grass Silage (25% DM) </v>
      </c>
      <c r="D14" s="101" t="str">
        <f>'Field data and Waste 1'!D14</f>
        <v xml:space="preserve">Grass Silage (25% DM) </v>
      </c>
      <c r="E14" s="101" t="str">
        <f>'Field data and Waste 1'!E14</f>
        <v xml:space="preserve">Grass Silage (25% DM) </v>
      </c>
      <c r="F14" s="101" t="str">
        <f>'Field data and Waste 1'!F14</f>
        <v xml:space="preserve">Grass Silage (25% DM) </v>
      </c>
      <c r="G14" s="101" t="str">
        <f>'Field data and Waste 1'!G14</f>
        <v xml:space="preserve">Grass Silage (25% DM) </v>
      </c>
      <c r="H14" s="101" t="str">
        <f>'Field data and Waste 1'!H14</f>
        <v xml:space="preserve">Grass Silage (25% DM) </v>
      </c>
      <c r="I14" s="101" t="str">
        <f>'Field data and Waste 1'!I14</f>
        <v xml:space="preserve">Grass Silage (25% DM) </v>
      </c>
      <c r="J14" s="101" t="str">
        <f>'Field data and Waste 1'!J14</f>
        <v xml:space="preserve">Grass Silage (25% DM) </v>
      </c>
      <c r="K14" s="101" t="str">
        <f>'Field data and Waste 1'!K14</f>
        <v xml:space="preserve">Grass Silage (25% DM) </v>
      </c>
      <c r="L14" s="101" t="str">
        <f>'Field data and Waste 1'!L14</f>
        <v xml:space="preserve">Grass Silage (25% DM) </v>
      </c>
      <c r="M14" s="101">
        <f>'Field data and Waste 1'!M14</f>
        <v>0</v>
      </c>
      <c r="N14" s="101">
        <f>'Field data and Waste 1'!N14</f>
        <v>0</v>
      </c>
      <c r="O14" s="101">
        <f>'Field data and Waste 1'!O14</f>
        <v>0</v>
      </c>
      <c r="P14" s="101">
        <f>'Field data and Waste 1'!P14</f>
        <v>0</v>
      </c>
      <c r="Q14" s="101">
        <f>'Field data and Waste 1'!Q14</f>
        <v>0</v>
      </c>
      <c r="R14" s="101">
        <f>'Field data and Waste 1'!R14</f>
        <v>0</v>
      </c>
      <c r="S14" s="101">
        <f>'Field data and Waste 1'!S14</f>
        <v>0</v>
      </c>
      <c r="T14" s="101">
        <f>'Field data and Waste 1'!T14</f>
        <v>0</v>
      </c>
      <c r="U14" s="101">
        <f>'Field data and Waste 1'!U14</f>
        <v>0</v>
      </c>
      <c r="V14" s="101">
        <f>'Field data and Waste 1'!V14</f>
        <v>0</v>
      </c>
      <c r="AD14" s="30" t="s">
        <v>139</v>
      </c>
      <c r="AE14" s="30">
        <v>6</v>
      </c>
      <c r="AI14" s="53" t="s">
        <v>120</v>
      </c>
      <c r="AJ14" s="54">
        <v>0.8</v>
      </c>
      <c r="AK14" s="55">
        <v>1.7</v>
      </c>
      <c r="AL14" s="11">
        <v>12</v>
      </c>
      <c r="AM14" s="11">
        <v>6.7</v>
      </c>
      <c r="AN14" s="11" t="s">
        <v>136</v>
      </c>
    </row>
    <row r="15" spans="1:41" x14ac:dyDescent="0.2">
      <c r="A15" s="128" t="s">
        <v>9</v>
      </c>
      <c r="B15" s="128"/>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25">
      <c r="A16" s="130" t="s">
        <v>44</v>
      </c>
      <c r="B16" s="130"/>
      <c r="C16" s="102" t="str">
        <f>'Field data and Waste 1'!C16</f>
        <v>Medium/Clay</v>
      </c>
      <c r="D16" s="102" t="str">
        <f>'Field data and Waste 1'!D16</f>
        <v>Medium/Clay</v>
      </c>
      <c r="E16" s="102" t="str">
        <f>'Field data and Waste 1'!E16</f>
        <v>Medium/Clay</v>
      </c>
      <c r="F16" s="102" t="str">
        <f>'Field data and Waste 1'!F16</f>
        <v>Medium/Clay</v>
      </c>
      <c r="G16" s="102" t="str">
        <f>'Field data and Waste 1'!G16</f>
        <v>Medium/Clay</v>
      </c>
      <c r="H16" s="102" t="str">
        <f>'Field data and Waste 1'!H16</f>
        <v>Medium/Clay</v>
      </c>
      <c r="I16" s="102" t="str">
        <f>'Field data and Waste 1'!I16</f>
        <v>Medium/Clay</v>
      </c>
      <c r="J16" s="102" t="str">
        <f>'Field data and Waste 1'!J16</f>
        <v>Medium/Clay</v>
      </c>
      <c r="K16" s="102" t="str">
        <f>'Field data and Waste 1'!K16</f>
        <v>Medium/Clay</v>
      </c>
      <c r="L16" s="102" t="str">
        <f>'Field data and Waste 1'!L16</f>
        <v>Medium/Clay</v>
      </c>
      <c r="M16" s="102">
        <f>'Field data and Waste 1'!M16</f>
        <v>0</v>
      </c>
      <c r="N16" s="102">
        <f>'Field data and Waste 1'!N16</f>
        <v>0</v>
      </c>
      <c r="O16" s="102">
        <f>'Field data and Waste 1'!O16</f>
        <v>0</v>
      </c>
      <c r="P16" s="102">
        <f>'Field data and Waste 1'!P16</f>
        <v>0</v>
      </c>
      <c r="Q16" s="102">
        <f>'Field data and Waste 1'!Q16</f>
        <v>0</v>
      </c>
      <c r="R16" s="102">
        <f>'Field data and Waste 1'!R16</f>
        <v>0</v>
      </c>
      <c r="S16" s="102">
        <f>'Field data and Waste 1'!S16</f>
        <v>0</v>
      </c>
      <c r="T16" s="102">
        <f>'Field data and Waste 1'!T16</f>
        <v>0</v>
      </c>
      <c r="U16" s="102">
        <f>'Field data and Waste 1'!U16</f>
        <v>0</v>
      </c>
      <c r="V16" s="102">
        <f>'Field data and Waste 1'!V16</f>
        <v>0</v>
      </c>
      <c r="AD16" s="52" t="s">
        <v>146</v>
      </c>
      <c r="AE16" s="30">
        <v>8</v>
      </c>
      <c r="AI16" s="53" t="s">
        <v>119</v>
      </c>
      <c r="AJ16" s="54">
        <v>8</v>
      </c>
      <c r="AK16" s="55">
        <v>5.5</v>
      </c>
      <c r="AL16" s="12">
        <v>14</v>
      </c>
      <c r="AM16" s="11">
        <v>6.7</v>
      </c>
      <c r="AN16" s="11" t="s">
        <v>136</v>
      </c>
    </row>
    <row r="17" spans="1:40" x14ac:dyDescent="0.2">
      <c r="A17" s="120" t="s">
        <v>69</v>
      </c>
      <c r="B17" s="121"/>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2" t="s">
        <v>23</v>
      </c>
      <c r="B18" s="12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2" t="s">
        <v>90</v>
      </c>
      <c r="B19" s="12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4" t="s">
        <v>91</v>
      </c>
      <c r="B20" s="125"/>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0" t="s">
        <v>88</v>
      </c>
      <c r="B21" s="121"/>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2" t="s">
        <v>89</v>
      </c>
      <c r="B22" s="12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2" t="s">
        <v>92</v>
      </c>
      <c r="B23" s="12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4" t="s">
        <v>93</v>
      </c>
      <c r="B24" s="12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Banad</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Flaen Ty</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Llechwed</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Waen Ty</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Mynnydd</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Hen isa</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Nant 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Pella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Xsgubor isa</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Hen Uchaf</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Banad</v>
      </c>
      <c r="C57" s="8" t="str">
        <f t="shared" ref="C57:U57" si="13">D8</f>
        <v>Flaen Ty</v>
      </c>
      <c r="D57" s="8" t="str">
        <f t="shared" si="13"/>
        <v>Llechwed</v>
      </c>
      <c r="E57" s="8" t="str">
        <f t="shared" si="13"/>
        <v>Waen Ty</v>
      </c>
      <c r="F57" s="8" t="str">
        <f t="shared" si="13"/>
        <v>Mynnydd</v>
      </c>
      <c r="G57" s="8" t="str">
        <f t="shared" si="13"/>
        <v>Hen isa</v>
      </c>
      <c r="H57" s="8" t="str">
        <f t="shared" si="13"/>
        <v>Nant 2</v>
      </c>
      <c r="I57" s="8" t="str">
        <f t="shared" si="13"/>
        <v>Pella</v>
      </c>
      <c r="J57" s="8" t="str">
        <f t="shared" si="13"/>
        <v>Xsgubor isa</v>
      </c>
      <c r="K57" s="8" t="str">
        <f t="shared" si="13"/>
        <v>Hen Uchaf</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0" t="s">
        <v>133</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0" t="s">
        <v>4</v>
      </c>
      <c r="B60" s="76">
        <f>C10</f>
        <v>6.4</v>
      </c>
      <c r="C60" s="76">
        <f t="shared" ref="C60:U60" si="14">D10</f>
        <v>5.6</v>
      </c>
      <c r="D60" s="76">
        <f t="shared" si="14"/>
        <v>6.2</v>
      </c>
      <c r="E60" s="76">
        <f t="shared" si="14"/>
        <v>5.6</v>
      </c>
      <c r="F60" s="76">
        <f t="shared" si="14"/>
        <v>6</v>
      </c>
      <c r="G60" s="76">
        <f t="shared" si="14"/>
        <v>6.5</v>
      </c>
      <c r="H60" s="76">
        <f t="shared" si="14"/>
        <v>5.9</v>
      </c>
      <c r="I60" s="76">
        <f t="shared" si="14"/>
        <v>5.8</v>
      </c>
      <c r="J60" s="76">
        <f t="shared" si="14"/>
        <v>5.6</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-1.2000000000000011</v>
      </c>
      <c r="C64" s="77">
        <f t="shared" ref="C64:U64" si="17">(C59-C60)*C61</f>
        <v>3.6000000000000032</v>
      </c>
      <c r="D64" s="77">
        <f t="shared" si="17"/>
        <v>0</v>
      </c>
      <c r="E64" s="77">
        <f t="shared" si="17"/>
        <v>3.6000000000000032</v>
      </c>
      <c r="F64" s="77">
        <f t="shared" si="17"/>
        <v>1.2000000000000011</v>
      </c>
      <c r="G64" s="77">
        <f t="shared" si="17"/>
        <v>-1.7999999999999989</v>
      </c>
      <c r="H64" s="77">
        <f t="shared" si="17"/>
        <v>1.7999999999999989</v>
      </c>
      <c r="I64" s="77">
        <f t="shared" si="17"/>
        <v>2.4000000000000021</v>
      </c>
      <c r="J64" s="77">
        <f t="shared" si="17"/>
        <v>3.6000000000000032</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1.2000000000000011</v>
      </c>
      <c r="C65" s="77">
        <f t="shared" ref="C65:U65" si="18">C63-C64</f>
        <v>-3.6000000000000032</v>
      </c>
      <c r="D65" s="77">
        <f t="shared" si="18"/>
        <v>0</v>
      </c>
      <c r="E65" s="77">
        <f t="shared" si="18"/>
        <v>-3.6000000000000032</v>
      </c>
      <c r="F65" s="77">
        <f t="shared" si="18"/>
        <v>-1.2000000000000011</v>
      </c>
      <c r="G65" s="77">
        <f t="shared" si="18"/>
        <v>1.7999999999999989</v>
      </c>
      <c r="H65" s="77">
        <f t="shared" si="18"/>
        <v>-1.7999999999999989</v>
      </c>
      <c r="I65" s="77">
        <f t="shared" si="18"/>
        <v>-2.4000000000000021</v>
      </c>
      <c r="J65" s="77">
        <f t="shared" si="18"/>
        <v>-3.6000000000000032</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UNDER</v>
      </c>
      <c r="D66" s="78" t="str">
        <f t="shared" si="19"/>
        <v>OVER</v>
      </c>
      <c r="E66" s="78" t="str">
        <f t="shared" si="19"/>
        <v>UNDER</v>
      </c>
      <c r="F66" s="78" t="str">
        <f t="shared" si="19"/>
        <v>UNDER</v>
      </c>
      <c r="G66" s="78" t="str">
        <f t="shared" si="19"/>
        <v>OVER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2"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42"/>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3.5</v>
      </c>
      <c r="C3" s="33">
        <f>'Field data and Waste 1'!C31</f>
        <v>0.95445000000000002</v>
      </c>
      <c r="D3" s="33">
        <f>'Field data and Waste 1'!D31</f>
        <v>3.2945450580000002</v>
      </c>
      <c r="E3" s="33">
        <f>'Field data and Waste 1'!E31</f>
        <v>158.784497235</v>
      </c>
      <c r="F3" s="33">
        <f>'Field data and Waste 1'!F31</f>
        <v>22.676911173000001</v>
      </c>
      <c r="G3" s="33">
        <f>'Field data and Waste 1'!G31</f>
        <v>0.23893065000000002</v>
      </c>
      <c r="H3" s="33">
        <f>'Field data and Waste 1'!H31</f>
        <v>0.57903300000000002</v>
      </c>
      <c r="I3" s="33">
        <f>'Field data and Waste 1'!I31</f>
        <v>0.67129649999999996</v>
      </c>
      <c r="J3" s="33">
        <f>'Field data and Waste 1'!J31</f>
        <v>7.2220050000000008E-2</v>
      </c>
      <c r="K3" s="33">
        <f>'Field data and Waste 1'!K31</f>
        <v>3.1815000000000006E-4</v>
      </c>
      <c r="L3" s="33">
        <f>'Field data and Waste 1'!L31</f>
        <v>5.1540299999999997E-2</v>
      </c>
      <c r="M3" s="33">
        <f>'Field data and Waste 1'!M31</f>
        <v>0.10689840000000002</v>
      </c>
      <c r="N3" s="33">
        <f>'Field data and Waste 1'!N31</f>
        <v>0</v>
      </c>
      <c r="O3" s="33">
        <f>'Field data and Waste 1'!O31</f>
        <v>0</v>
      </c>
      <c r="P3" s="33">
        <f>'Field data and Waste 1'!P31</f>
        <v>10.2857895</v>
      </c>
      <c r="Q3" s="33">
        <f>'Field data and Waste 1'!Q31</f>
        <v>124.30120500000001</v>
      </c>
      <c r="R3" s="33">
        <f>'Field data and Waste 1'!R31</f>
        <v>4.1041349999999997E-2</v>
      </c>
      <c r="S3" s="33">
        <f>'Field data and Waste 1'!S31</f>
        <v>1.7339174999999998E-2</v>
      </c>
      <c r="T3" s="33">
        <f>'Field data and Waste 1'!T31</f>
        <v>1.4253120000000003E-2</v>
      </c>
      <c r="U3" s="33">
        <f>'Field data and Waste 1'!U31</f>
        <v>1.8802665000000001</v>
      </c>
    </row>
    <row r="4" spans="1:21" x14ac:dyDescent="0.2">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3.5</v>
      </c>
      <c r="C13" s="81">
        <f t="shared" ref="C13:U13" si="0">SUM(C3:C12)</f>
        <v>0.95445000000000002</v>
      </c>
      <c r="D13" s="81">
        <f t="shared" si="0"/>
        <v>3.2945450580000002</v>
      </c>
      <c r="E13" s="81">
        <f t="shared" si="0"/>
        <v>158.784497235</v>
      </c>
      <c r="F13" s="81">
        <f t="shared" si="0"/>
        <v>22.676911173000001</v>
      </c>
      <c r="G13" s="81">
        <f t="shared" si="0"/>
        <v>0.23893065000000002</v>
      </c>
      <c r="H13" s="81">
        <f t="shared" si="0"/>
        <v>0.57903300000000002</v>
      </c>
      <c r="I13" s="81">
        <f t="shared" si="0"/>
        <v>0.67129649999999996</v>
      </c>
      <c r="J13" s="81">
        <f t="shared" si="0"/>
        <v>7.2220050000000008E-2</v>
      </c>
      <c r="K13" s="81">
        <f t="shared" si="0"/>
        <v>3.1815000000000006E-4</v>
      </c>
      <c r="L13" s="81">
        <f t="shared" si="0"/>
        <v>5.1540299999999997E-2</v>
      </c>
      <c r="M13" s="81">
        <f t="shared" si="0"/>
        <v>0.10689840000000002</v>
      </c>
      <c r="N13" s="81">
        <f t="shared" si="0"/>
        <v>0</v>
      </c>
      <c r="O13" s="81">
        <f t="shared" si="0"/>
        <v>0</v>
      </c>
      <c r="P13" s="81">
        <f t="shared" si="0"/>
        <v>10.2857895</v>
      </c>
      <c r="Q13" s="81">
        <f t="shared" si="0"/>
        <v>124.30120500000001</v>
      </c>
      <c r="R13" s="81">
        <f t="shared" si="0"/>
        <v>4.1041349999999997E-2</v>
      </c>
      <c r="S13" s="81">
        <f t="shared" si="0"/>
        <v>1.7339174999999998E-2</v>
      </c>
      <c r="T13" s="81">
        <f t="shared" si="0"/>
        <v>1.4253120000000003E-2</v>
      </c>
      <c r="U13" s="81">
        <f t="shared" si="0"/>
        <v>1.8802665000000001</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3" t="s">
        <v>84</v>
      </c>
      <c r="B1" s="34" t="s">
        <v>153</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43"/>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c r="C3" s="33">
        <f>'Field data and Waste 1'!B31</f>
        <v>3.5</v>
      </c>
      <c r="D3" s="33">
        <f>'Field data and Waste 1'!C31</f>
        <v>0.95445000000000002</v>
      </c>
      <c r="E3" s="33">
        <f>'Field data and Waste 1'!D31</f>
        <v>3.2945450580000002</v>
      </c>
      <c r="F3" s="33">
        <f>'Field data and Waste 1'!E31</f>
        <v>158.784497235</v>
      </c>
      <c r="G3" s="33">
        <f>'Field data and Waste 1'!F31</f>
        <v>22.676911173000001</v>
      </c>
      <c r="H3" s="33">
        <f>'Field data and Waste 1'!G31</f>
        <v>0.23893065000000002</v>
      </c>
      <c r="I3" s="33">
        <f>'Field data and Waste 1'!H31</f>
        <v>0.57903300000000002</v>
      </c>
      <c r="J3" s="33">
        <f>'Field data and Waste 1'!I31</f>
        <v>0.67129649999999996</v>
      </c>
      <c r="K3" s="33">
        <f>'Field data and Waste 1'!J31</f>
        <v>7.2220050000000008E-2</v>
      </c>
      <c r="L3" s="33">
        <f>'Field data and Waste 1'!K31</f>
        <v>3.1815000000000006E-4</v>
      </c>
      <c r="M3" s="33">
        <f>'Field data and Waste 1'!L31</f>
        <v>5.1540299999999997E-2</v>
      </c>
      <c r="N3" s="33">
        <f>'Field data and Waste 1'!M31</f>
        <v>0.10689840000000002</v>
      </c>
      <c r="O3" s="33">
        <f>'Field data and Waste 1'!N31</f>
        <v>0</v>
      </c>
      <c r="P3" s="33">
        <f>'Field data and Waste 1'!O31</f>
        <v>0</v>
      </c>
      <c r="Q3" s="33">
        <f>'Field data and Waste 1'!P31</f>
        <v>10.2857895</v>
      </c>
      <c r="R3" s="33">
        <f>'Field data and Waste 1'!Q31</f>
        <v>124.30120500000001</v>
      </c>
      <c r="S3" s="33">
        <f>'Field data and Waste 1'!R31</f>
        <v>4.1041349999999997E-2</v>
      </c>
      <c r="T3" s="33">
        <f>'Field data and Waste 1'!S31</f>
        <v>1.7339174999999998E-2</v>
      </c>
      <c r="U3" s="33">
        <f>'Field data and Waste 1'!T31</f>
        <v>1.4253120000000003E-2</v>
      </c>
      <c r="V3" s="33">
        <f>'Field data and Waste 1'!U31</f>
        <v>1.8802665000000001</v>
      </c>
    </row>
    <row r="4" spans="1:22" x14ac:dyDescent="0.2">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2" t="s">
        <v>84</v>
      </c>
      <c r="B15" s="35" t="s">
        <v>153</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2"/>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4" t="s">
        <v>85</v>
      </c>
      <c r="B27" s="144"/>
      <c r="C27" s="144"/>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REGU-415-1629034</_dlc_DocId>
    <_dlc_DocIdUrl xmlns="9be56660-2c31-41ef-bc00-23e72f632f2a">
      <Url>https://cyfoethnaturiolcymru.sharepoint.com/teams/Regulatory/Permitting/_layouts/15/DocIdRedir.aspx?ID=REGU-415-1629034</Url>
      <Description>REGU-415-1629034</Description>
    </_dlc_DocIdUrl>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Abacus House, The Rope Walk, Garstang, Preston, Lancashire, England, PR3 1NS</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2021-08-18T23:00:00+00:00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R L Waste Consultancy Ltd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3dba09e5b401df9c1f0efdafb3d2ec9">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1bc443f9f3682df67ede8a8b722b0515"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BB0CDE3D-AFD1-47B5-A5FE-3126663E4234}"/>
</file>

<file path=customXml/itemProps5.xml><?xml version="1.0" encoding="utf-8"?>
<ds:datastoreItem xmlns:ds="http://schemas.openxmlformats.org/officeDocument/2006/customXml" ds:itemID="{89C6E0DB-139C-4853-822E-DB0E9873C2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Palmer, Anna</cp:lastModifiedBy>
  <dcterms:created xsi:type="dcterms:W3CDTF">2016-09-26T10:07:59Z</dcterms:created>
  <dcterms:modified xsi:type="dcterms:W3CDTF">2021-08-19T16:19:42Z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1a637ac6-ed34-4260-a041-fd97ae79552d</vt:lpwstr>
  </property>
</Properties>
</file>