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014827/"/>
    </mc:Choice>
  </mc:AlternateContent>
  <xr:revisionPtr revIDLastSave="0" documentId="13_ncr:1_{41F5265E-5646-4EC7-9B16-32AB5BD63423}" xr6:coauthVersionLast="45" xr6:coauthVersionMax="45" xr10:uidLastSave="{00000000-0000-0000-0000-000000000000}"/>
  <bookViews>
    <workbookView xWindow="-120" yWindow="-120" windowWidth="20640" windowHeight="11160" tabRatio="670" xr2:uid="{00000000-000D-0000-FFFF-FFFF00000000}"/>
  </bookViews>
  <sheets>
    <sheet name="Dairy Partners" sheetId="1" r:id="rId1"/>
    <sheet name="Volac" sheetId="21" r:id="rId2"/>
    <sheet name="First Milk" sheetId="27" r:id="rId3"/>
    <sheet name="The Welsh Whisky Co"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65" i="1" l="1"/>
  <c r="R65" i="1"/>
  <c r="S65" i="1"/>
  <c r="T65" i="1"/>
  <c r="U65" i="1"/>
  <c r="Q65" i="21"/>
  <c r="R65" i="21"/>
  <c r="S65" i="21"/>
  <c r="T65" i="21"/>
  <c r="U65" i="21"/>
  <c r="Q65" i="27"/>
  <c r="R65" i="27"/>
  <c r="S65" i="27"/>
  <c r="T65" i="27"/>
  <c r="U65" i="27"/>
  <c r="Q65" i="28"/>
  <c r="R65" i="28"/>
  <c r="S65" i="28"/>
  <c r="T65" i="28"/>
  <c r="U65" i="28"/>
  <c r="L3" i="27"/>
  <c r="L3" i="28"/>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U22" i="28"/>
  <c r="O22" i="28"/>
  <c r="M22" i="28"/>
  <c r="V20" i="28"/>
  <c r="U20" i="28"/>
  <c r="T20" i="28"/>
  <c r="S20" i="28"/>
  <c r="R20" i="28"/>
  <c r="U18" i="28"/>
  <c r="R18"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2" i="27"/>
  <c r="I22" i="27"/>
  <c r="V20" i="27"/>
  <c r="U20" i="27"/>
  <c r="T20" i="27"/>
  <c r="S20" i="27"/>
  <c r="R20" i="27"/>
  <c r="U18" i="27"/>
  <c r="T18" i="27"/>
  <c r="R18" i="27"/>
  <c r="L18"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N58" i="21" l="1"/>
  <c r="N61" i="21" s="1"/>
  <c r="F58" i="21"/>
  <c r="F61" i="21" s="1"/>
  <c r="U57" i="21"/>
  <c r="F57" i="21"/>
  <c r="O58" i="21"/>
  <c r="O61" i="21" s="1"/>
  <c r="G58" i="21"/>
  <c r="G61" i="21" s="1"/>
  <c r="T58" i="21"/>
  <c r="T61" i="21" s="1"/>
  <c r="L58" i="21"/>
  <c r="L61" i="21" s="1"/>
  <c r="D58" i="21"/>
  <c r="D61" i="21" s="1"/>
  <c r="D64" i="21" s="1"/>
  <c r="D65" i="21" s="1"/>
  <c r="G17" i="27"/>
  <c r="G19" i="27" s="1"/>
  <c r="G20" i="27" s="1"/>
  <c r="O17" i="27"/>
  <c r="O19" i="27" s="1"/>
  <c r="O20" i="27" s="1"/>
  <c r="D59" i="28"/>
  <c r="E17" i="28"/>
  <c r="E21" i="28"/>
  <c r="E23" i="28" s="1"/>
  <c r="E24" i="28" s="1"/>
  <c r="L59" i="28"/>
  <c r="M17" i="28"/>
  <c r="M19" i="28" s="1"/>
  <c r="M20" i="28" s="1"/>
  <c r="M21" i="28"/>
  <c r="M23" i="28" s="1"/>
  <c r="M24" i="28" s="1"/>
  <c r="T59" i="28"/>
  <c r="U17" i="28"/>
  <c r="U21" i="28"/>
  <c r="U23" i="28" s="1"/>
  <c r="I59" i="21"/>
  <c r="J17" i="21"/>
  <c r="J19" i="21" s="1"/>
  <c r="J20" i="21" s="1"/>
  <c r="J21" i="21"/>
  <c r="Q59" i="21"/>
  <c r="R21" i="21"/>
  <c r="R17" i="21"/>
  <c r="U63" i="21"/>
  <c r="N63" i="21"/>
  <c r="F63" i="21"/>
  <c r="P59" i="21"/>
  <c r="Q21" i="21"/>
  <c r="Q23" i="21" s="1"/>
  <c r="Q24" i="21" s="1"/>
  <c r="Q17" i="21"/>
  <c r="Q19" i="21" s="1"/>
  <c r="Q20" i="21" s="1"/>
  <c r="I17" i="21"/>
  <c r="I19" i="21" s="1"/>
  <c r="I20" i="21" s="1"/>
  <c r="I21" i="21"/>
  <c r="I23" i="21" s="1"/>
  <c r="I24" i="21" s="1"/>
  <c r="D59" i="27"/>
  <c r="E17" i="27"/>
  <c r="E19" i="27" s="1"/>
  <c r="E20" i="27" s="1"/>
  <c r="L59" i="27"/>
  <c r="M17" i="27"/>
  <c r="M19" i="27" s="1"/>
  <c r="M20" i="27" s="1"/>
  <c r="T59" i="27"/>
  <c r="U17" i="27"/>
  <c r="C22" i="2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19" i="28" s="1"/>
  <c r="K20" i="28" s="1"/>
  <c r="K21" i="28"/>
  <c r="K23" i="28" s="1"/>
  <c r="K24" i="28" s="1"/>
  <c r="R59" i="28"/>
  <c r="S17" i="28"/>
  <c r="S21" i="28"/>
  <c r="S23" i="28"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O59" i="2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0" i="28" s="1"/>
  <c r="N21" i="28"/>
  <c r="N23" i="28" s="1"/>
  <c r="N24" i="28" s="1"/>
  <c r="U59" i="28"/>
  <c r="V17" i="28"/>
  <c r="V21" i="28"/>
  <c r="A34" i="21"/>
  <c r="N59" i="21"/>
  <c r="O21" i="21"/>
  <c r="O23" i="21" s="1"/>
  <c r="O24" i="21" s="1"/>
  <c r="O17" i="21"/>
  <c r="O19" i="21" s="1"/>
  <c r="O20" i="21" s="1"/>
  <c r="F59" i="21"/>
  <c r="G21" i="21"/>
  <c r="G23" i="21" s="1"/>
  <c r="G24" i="21" s="1"/>
  <c r="G17" i="21"/>
  <c r="F59" i="28"/>
  <c r="G17" i="28"/>
  <c r="G19" i="28" s="1"/>
  <c r="G20" i="28" s="1"/>
  <c r="G21" i="28"/>
  <c r="G23" i="28" s="1"/>
  <c r="G24" i="28" s="1"/>
  <c r="N59" i="28"/>
  <c r="O17" i="28"/>
  <c r="O19" i="28" s="1"/>
  <c r="O20" i="28" s="1"/>
  <c r="O21" i="28"/>
  <c r="O23" i="28" s="1"/>
  <c r="O24" i="28" s="1"/>
  <c r="M59" i="21"/>
  <c r="N17" i="21"/>
  <c r="N19" i="21" s="1"/>
  <c r="N20" i="21" s="1"/>
  <c r="N21" i="21"/>
  <c r="H17" i="27"/>
  <c r="H19" i="27" s="1"/>
  <c r="H20" i="27" s="1"/>
  <c r="P17" i="27"/>
  <c r="P19" i="27" s="1"/>
  <c r="P20" i="27" s="1"/>
  <c r="H21" i="28"/>
  <c r="H23" i="28" s="1"/>
  <c r="H24" i="28" s="1"/>
  <c r="H17" i="28"/>
  <c r="P21" i="28"/>
  <c r="P23" i="28" s="1"/>
  <c r="P24" i="28" s="1"/>
  <c r="P17" i="28"/>
  <c r="P19" i="28" s="1"/>
  <c r="P20" i="28"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I21" i="28"/>
  <c r="I23" i="28" s="1"/>
  <c r="I24" i="28" s="1"/>
  <c r="I17" i="28"/>
  <c r="I19" i="28" s="1"/>
  <c r="I20" i="28" s="1"/>
  <c r="Q21" i="28"/>
  <c r="Q23" i="28" s="1"/>
  <c r="Q24" i="28" s="1"/>
  <c r="Q17" i="28"/>
  <c r="Q19" i="28" s="1"/>
  <c r="Q20" i="28"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17" i="28"/>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K58" i="21"/>
  <c r="K61" i="21" s="1"/>
  <c r="K64" i="21" s="1"/>
  <c r="I21" i="27"/>
  <c r="I23" i="27" s="1"/>
  <c r="I24" i="27" s="1"/>
  <c r="Q21" i="27"/>
  <c r="Q23" i="27" s="1"/>
  <c r="Q24" i="27" s="1"/>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R58" i="28"/>
  <c r="R61" i="28" s="1"/>
  <c r="R64" i="28" s="1"/>
  <c r="L21" i="27"/>
  <c r="L23" i="27" s="1"/>
  <c r="L24" i="27" s="1"/>
  <c r="T21" i="27"/>
  <c r="P58" i="21"/>
  <c r="P61" i="21" s="1"/>
  <c r="P64" i="21" s="1"/>
  <c r="H58" i="21"/>
  <c r="H61" i="21" s="1"/>
  <c r="R57" i="21"/>
  <c r="J58" i="28"/>
  <c r="J61" i="28" s="1"/>
  <c r="J64" i="28" s="1"/>
  <c r="D58" i="27"/>
  <c r="D61" i="27" s="1"/>
  <c r="D64" i="27" s="1"/>
  <c r="L58" i="27"/>
  <c r="L61" i="27" s="1"/>
  <c r="T58" i="27"/>
  <c r="T61" i="27" s="1"/>
  <c r="T64" i="27" s="1"/>
  <c r="J57" i="21"/>
  <c r="H59" i="21"/>
  <c r="R21" i="27"/>
  <c r="R23" i="27" s="1"/>
  <c r="E58" i="27"/>
  <c r="E61" i="27" s="1"/>
  <c r="M58" i="27"/>
  <c r="M61" i="27" s="1"/>
  <c r="U58" i="27"/>
  <c r="U61" i="27" s="1"/>
  <c r="G59" i="21"/>
  <c r="F58" i="27"/>
  <c r="F61" i="27" s="1"/>
  <c r="N58" i="27"/>
  <c r="N61" i="27" s="1"/>
  <c r="C58" i="28"/>
  <c r="C61" i="28" s="1"/>
  <c r="K58" i="28"/>
  <c r="K61"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F58" i="28"/>
  <c r="F61" i="28" s="1"/>
  <c r="N58" i="28"/>
  <c r="N61" i="28" s="1"/>
  <c r="L58" i="28"/>
  <c r="L61" i="28" s="1"/>
  <c r="P19" i="21"/>
  <c r="P20" i="21" s="1"/>
  <c r="N57" i="27"/>
  <c r="H59" i="27"/>
  <c r="G58" i="28"/>
  <c r="G61" i="28" s="1"/>
  <c r="O58" i="28"/>
  <c r="O61" i="28" s="1"/>
  <c r="F57" i="28"/>
  <c r="D58" i="28"/>
  <c r="D61" i="28" s="1"/>
  <c r="D64" i="28" s="1"/>
  <c r="Q58" i="21"/>
  <c r="Q61" i="21" s="1"/>
  <c r="Q64" i="21" s="1"/>
  <c r="I58" i="21"/>
  <c r="I61" i="21" s="1"/>
  <c r="C58" i="27"/>
  <c r="C61" i="27" s="1"/>
  <c r="K58" i="27"/>
  <c r="K61" i="27" s="1"/>
  <c r="S58" i="27"/>
  <c r="S61" i="27" s="1"/>
  <c r="S64" i="27" s="1"/>
  <c r="P57" i="27"/>
  <c r="N59" i="27"/>
  <c r="H58" i="28"/>
  <c r="H61" i="28" s="1"/>
  <c r="P58" i="28"/>
  <c r="P61" i="28" s="1"/>
  <c r="N57" i="28"/>
  <c r="G57" i="21"/>
  <c r="P59" i="27"/>
  <c r="I58" i="28"/>
  <c r="I61" i="28" s="1"/>
  <c r="I64" i="28" s="1"/>
  <c r="I65" i="28" s="1"/>
  <c r="Q58" i="28"/>
  <c r="Q61" i="28" s="1"/>
  <c r="Q64" i="28" s="1"/>
  <c r="B58" i="27"/>
  <c r="B61" i="27" s="1"/>
  <c r="B58" i="28"/>
  <c r="B61" i="28" s="1"/>
  <c r="S19" i="28"/>
  <c r="A31" i="28"/>
  <c r="A33" i="28"/>
  <c r="A37" i="28"/>
  <c r="A39" i="28"/>
  <c r="A41" i="28"/>
  <c r="A45" i="28"/>
  <c r="A47" i="28"/>
  <c r="A49" i="28"/>
  <c r="G57" i="28"/>
  <c r="O57" i="28"/>
  <c r="G59" i="28"/>
  <c r="O59" i="28"/>
  <c r="G63" i="28"/>
  <c r="O63" i="28"/>
  <c r="T23" i="28"/>
  <c r="H59" i="28"/>
  <c r="P59" i="28"/>
  <c r="H63" i="28"/>
  <c r="P63" i="28"/>
  <c r="E19" i="28"/>
  <c r="E20" i="28" s="1"/>
  <c r="U19" i="28"/>
  <c r="I57" i="28"/>
  <c r="Q57" i="28"/>
  <c r="I63" i="28"/>
  <c r="Q63" i="28"/>
  <c r="R19" i="28"/>
  <c r="V19" i="28"/>
  <c r="V23" i="28"/>
  <c r="B63" i="28"/>
  <c r="J63" i="28"/>
  <c r="R63" i="28"/>
  <c r="A32" i="28"/>
  <c r="A34" i="28"/>
  <c r="A40" i="28"/>
  <c r="A42" i="28"/>
  <c r="A48" i="28"/>
  <c r="A50" i="28"/>
  <c r="C63" i="28"/>
  <c r="K63" i="28"/>
  <c r="S63" i="28"/>
  <c r="H19" i="28"/>
  <c r="H20" i="28" s="1"/>
  <c r="D63" i="28"/>
  <c r="L63" i="28"/>
  <c r="T63" i="28"/>
  <c r="E63" i="28"/>
  <c r="M63" i="28"/>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A32" i="27"/>
  <c r="A34" i="27"/>
  <c r="A40" i="27"/>
  <c r="A42" i="27"/>
  <c r="A48" i="27"/>
  <c r="A50" i="27"/>
  <c r="C63" i="27"/>
  <c r="K63" i="27"/>
  <c r="S63" i="27"/>
  <c r="D63" i="27"/>
  <c r="L63" i="27"/>
  <c r="T63" i="27"/>
  <c r="H63" i="27"/>
  <c r="Q19" i="27"/>
  <c r="Q20" i="27" s="1"/>
  <c r="E63" i="27"/>
  <c r="M63" i="27"/>
  <c r="L23" i="21"/>
  <c r="L24" i="21" s="1"/>
  <c r="N23" i="21"/>
  <c r="N24" i="21" s="1"/>
  <c r="A33" i="21"/>
  <c r="A37" i="21"/>
  <c r="A41" i="21"/>
  <c r="A45" i="21"/>
  <c r="A49" i="21"/>
  <c r="E58" i="21"/>
  <c r="E61" i="21" s="1"/>
  <c r="M58" i="21"/>
  <c r="M61" i="21" s="1"/>
  <c r="U58" i="21"/>
  <c r="U61" i="21" s="1"/>
  <c r="U64" i="21" s="1"/>
  <c r="U66" i="21" s="1"/>
  <c r="S19" i="21"/>
  <c r="C57" i="21"/>
  <c r="K57" i="21"/>
  <c r="S57" i="21"/>
  <c r="G19" i="21"/>
  <c r="G20" i="21" s="1"/>
  <c r="J23" i="21"/>
  <c r="J24" i="21" s="1"/>
  <c r="R23" i="21"/>
  <c r="R24"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8" l="1"/>
  <c r="D65" i="28"/>
  <c r="J65" i="27"/>
  <c r="I65" i="27"/>
  <c r="D65" i="27"/>
  <c r="P65" i="21"/>
  <c r="K65" i="21"/>
  <c r="N64" i="21"/>
  <c r="N66" i="21" s="1"/>
  <c r="K64" i="27"/>
  <c r="K65" i="27" s="1"/>
  <c r="K64" i="28"/>
  <c r="K65" i="28" s="1"/>
  <c r="E64" i="27"/>
  <c r="E65" i="27" s="1"/>
  <c r="C64" i="21"/>
  <c r="C65" i="21" s="1"/>
  <c r="C64" i="27"/>
  <c r="C65" i="27" s="1"/>
  <c r="O64" i="21"/>
  <c r="O65" i="21" s="1"/>
  <c r="L64" i="28"/>
  <c r="L65" i="28" s="1"/>
  <c r="N65" i="21"/>
  <c r="C23" i="21"/>
  <c r="C24" i="21" s="1"/>
  <c r="M64" i="28"/>
  <c r="M65" i="28" s="1"/>
  <c r="S64" i="28"/>
  <c r="P64" i="27"/>
  <c r="P65" i="27" s="1"/>
  <c r="G64" i="21"/>
  <c r="S64" i="21"/>
  <c r="S66" i="21" s="1"/>
  <c r="E64" i="21"/>
  <c r="F64" i="21"/>
  <c r="N64" i="28"/>
  <c r="J64" i="21"/>
  <c r="F64" i="28"/>
  <c r="H64" i="21"/>
  <c r="H65" i="21" s="1"/>
  <c r="H64" i="28"/>
  <c r="G64" i="28"/>
  <c r="E64" i="28"/>
  <c r="M64" i="27"/>
  <c r="H64" i="27"/>
  <c r="C64" i="28"/>
  <c r="L64" i="27"/>
  <c r="M64" i="21"/>
  <c r="M65" i="21" s="1"/>
  <c r="P64" i="28"/>
  <c r="I64" i="21"/>
  <c r="U64" i="28"/>
  <c r="U66" i="28" s="1"/>
  <c r="U64" i="27"/>
  <c r="U66" i="27" s="1"/>
  <c r="S66" i="27"/>
  <c r="B64" i="28"/>
  <c r="B66" i="28" s="1"/>
  <c r="B64" i="27"/>
  <c r="B66" i="27" s="1"/>
  <c r="B64" i="21"/>
  <c r="B66" i="21" s="1"/>
  <c r="O64" i="27"/>
  <c r="O64" i="28"/>
  <c r="N64" i="27"/>
  <c r="J66" i="28"/>
  <c r="Q66" i="21"/>
  <c r="P66" i="21"/>
  <c r="R66" i="27"/>
  <c r="C66" i="27"/>
  <c r="J66" i="27"/>
  <c r="G64" i="27"/>
  <c r="F64" i="27"/>
  <c r="T66" i="27"/>
  <c r="T66" i="21"/>
  <c r="L66" i="21"/>
  <c r="R66" i="28"/>
  <c r="S64" i="1"/>
  <c r="D66" i="27"/>
  <c r="R64" i="1"/>
  <c r="Q64" i="1"/>
  <c r="U64" i="1"/>
  <c r="P64" i="1"/>
  <c r="E66" i="27"/>
  <c r="T66" i="28"/>
  <c r="D66" i="28"/>
  <c r="M66" i="28"/>
  <c r="Q66" i="28"/>
  <c r="I66" i="28"/>
  <c r="S66" i="28"/>
  <c r="K66" i="28"/>
  <c r="Q66" i="27"/>
  <c r="I66" i="27"/>
  <c r="H66" i="21"/>
  <c r="M66" i="21"/>
  <c r="K66" i="21"/>
  <c r="D66" i="21"/>
  <c r="R66" i="21"/>
  <c r="N64" i="1"/>
  <c r="M64" i="1"/>
  <c r="T64" i="1"/>
  <c r="L64" i="1"/>
  <c r="J64" i="1"/>
  <c r="K64" i="1"/>
  <c r="O64" i="1"/>
  <c r="C64" i="1"/>
  <c r="I64" i="1"/>
  <c r="H64" i="1"/>
  <c r="G64" i="1"/>
  <c r="F64" i="1"/>
  <c r="E64" i="1"/>
  <c r="D64" i="1"/>
  <c r="B64" i="1"/>
  <c r="D63" i="1"/>
  <c r="D65" i="1" s="1"/>
  <c r="L63" i="1"/>
  <c r="F63" i="1"/>
  <c r="R63" i="1"/>
  <c r="J63" i="1"/>
  <c r="Q63" i="1"/>
  <c r="Q66" i="1" s="1"/>
  <c r="I63" i="1"/>
  <c r="C63" i="1"/>
  <c r="K63" i="1"/>
  <c r="K65" i="1" s="1"/>
  <c r="P63" i="1"/>
  <c r="H63" i="1"/>
  <c r="H65" i="1" s="1"/>
  <c r="T63" i="1"/>
  <c r="T66" i="1" s="1"/>
  <c r="S63" i="1"/>
  <c r="O63" i="1"/>
  <c r="G63" i="1"/>
  <c r="N63" i="1"/>
  <c r="E63" i="1"/>
  <c r="B63" i="1"/>
  <c r="B65" i="1" s="1"/>
  <c r="U63" i="1"/>
  <c r="M63" i="1"/>
  <c r="M65" i="1" s="1"/>
  <c r="K66" i="27" l="1"/>
  <c r="C66" i="21"/>
  <c r="O66" i="21"/>
  <c r="L66" i="28"/>
  <c r="F65" i="1"/>
  <c r="E65" i="1"/>
  <c r="B65" i="27"/>
  <c r="B65" i="28"/>
  <c r="B65" i="21"/>
  <c r="P66" i="28"/>
  <c r="P65" i="28"/>
  <c r="P66" i="27"/>
  <c r="P65" i="1"/>
  <c r="O66" i="28"/>
  <c r="O65" i="28"/>
  <c r="O66" i="27"/>
  <c r="O65" i="27"/>
  <c r="O65" i="1"/>
  <c r="N66" i="28"/>
  <c r="N65" i="28"/>
  <c r="N66" i="27"/>
  <c r="N65" i="27"/>
  <c r="N65" i="1"/>
  <c r="M66" i="27"/>
  <c r="M65" i="27"/>
  <c r="L65" i="1"/>
  <c r="L66" i="27"/>
  <c r="L65" i="27"/>
  <c r="J66" i="21"/>
  <c r="J65" i="21"/>
  <c r="J65" i="1"/>
  <c r="I66" i="21"/>
  <c r="I65" i="21"/>
  <c r="I65" i="1"/>
  <c r="H66" i="28"/>
  <c r="H65" i="28"/>
  <c r="H66" i="27"/>
  <c r="H65" i="27"/>
  <c r="G66" i="21"/>
  <c r="G65" i="21"/>
  <c r="G66" i="27"/>
  <c r="G65" i="27"/>
  <c r="G66" i="28"/>
  <c r="G65" i="28"/>
  <c r="G65" i="1"/>
  <c r="C65" i="1"/>
  <c r="C66" i="28"/>
  <c r="C65" i="28"/>
  <c r="F66" i="21"/>
  <c r="F65" i="21"/>
  <c r="F66" i="28"/>
  <c r="F65" i="28"/>
  <c r="F66" i="27"/>
  <c r="F65" i="27"/>
  <c r="E66" i="21"/>
  <c r="E65" i="21"/>
  <c r="E66" i="28"/>
  <c r="E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<sst xmlns="http://schemas.openxmlformats.org/spreadsheetml/2006/main" count="955" uniqueCount="183">
  <si>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</si>
  <si>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</si>
  <si>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</si>
  <si>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</si>
  <si>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</si>
  <si>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</si>
  <si>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</si>
  <si>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</si>
  <si>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</si>
  <si>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</si>
  <si>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</si>
  <si>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</si>
  <si>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</si>
  <si>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</si>
  <si>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</si>
  <si>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</si>
  <si>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</si>
  <si>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</si>
  <si>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</si>
  <si>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</si>
  <si>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</si>
  <si>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</si>
  <si>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</si>
  <si>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</si>
  <si>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</si>
  <si>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</si>
  <si>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</si>
  <si>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</si>
  <si>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</si>
  <si>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</si>
  <si>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</si>
  <si>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</si>
  <si>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</si>
  <si>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</si>
  <si>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</si>
  <si>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</si>
  <si>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</si>
  <si>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</si>
  <si>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</si>
  <si>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</si>
  <si>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</si>
  <si>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</si>
  <si>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</si>
  <si>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</si>
  <si>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</si>
  <si>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</si>
  <si>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</si>
  <si>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</si>
  <si>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</si>
  <si>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</si>
  <si>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</si>
  <si>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</si>
  <si>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</si>
  <si>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</si>
  <si>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</si>
  <si>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</si>
  <si>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</si>
  <si>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</si>
  <si>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</si>
  <si>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</si>
  <si>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</si>
  <si>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</si>
  <si>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</si>
  <si>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</si>
  <si>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</si>
  <si>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</si>
  <si>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</si>
  <si>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</si>
  <si>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</si>
  <si>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</si>
  <si>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</si>
  <si>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</si>
  <si>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</si>
  <si>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</si>
  <si>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</si>
  <si>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</si>
  <si>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</si>
  <si>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</si>
  <si>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</si>
  <si>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</si>
  <si>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</si>
  <si>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</si>
  <si>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</si>
  <si>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</si>
  <si>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</si>
  <si>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</si>
  <si>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</si>
  <si>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</si>
  <si>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</si>
  <si>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</si>
  <si>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</si>
  <si>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</si>
  <si>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</si>
  <si>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</si>
  <si>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</si>
  <si>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</si>
  <si>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</si>
  <si>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</si>
  <si>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</si>
  <si>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</si>
  <si>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</si>
  <si>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</si>
  <si>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</si>
  <si>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</si>
  <si>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</si>
  <si>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</si>
  <si>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</si>
  <si>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</si>
  <si>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</si>
  <si>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</si>
  <si>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</si>
  <si>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</si>
  <si>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</si>
  <si>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</si>
  <si>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</si>
  <si>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</si>
  <si>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</si>
  <si>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</si>
  <si>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</si>
  <si>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</si>
  <si>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</si>
  <si>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</si>
  <si>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</si>
  <si>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</si>
  <si>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</si>
  <si>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</si>
  <si>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</si>
  <si>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</si>
  <si>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</si>
  <si>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</si>
  <si>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</si>
  <si>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</si>
  <si>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</si>
  <si>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</si>
  <si>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</si>
  <si>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</si>
  <si>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</si>
  <si>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</si>
  <si>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</si>
  <si>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</si>
  <si>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</si>
  <si>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</si>
  <si>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</si>
  <si>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</si>
  <si>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</si>
  <si>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</si>
  <si>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</si>
  <si>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</si>
  <si>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</si>
  <si>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</si>
  <si>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</si>
  <si>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Total Nitrogen (mg/kg)</t>
  </si>
  <si>
    <t>Readily available nitrogen content %</t>
  </si>
  <si>
    <t>Lime applied in waste 
t/ha</t>
  </si>
  <si>
    <t>Lime required to bring pH to target level 
t/a CaCo3</t>
  </si>
  <si>
    <t>Difference between applied and  required</t>
  </si>
  <si>
    <t>PAN-014827</t>
  </si>
  <si>
    <t xml:space="preserve">Mr Daniel &amp; Mrs Carys James </t>
  </si>
  <si>
    <t>Hafod Farm, Ferwig, Cardigan, Ceridigion, SA43 1PU</t>
  </si>
  <si>
    <t>EPR/AB3891CX</t>
  </si>
  <si>
    <t>Louise Bailey</t>
  </si>
  <si>
    <t>Heolgwyddil 3</t>
  </si>
  <si>
    <t>Heolgwyddil 5</t>
  </si>
  <si>
    <t>Heolgwyddil 6</t>
  </si>
  <si>
    <t>Heolgwyddil 7</t>
  </si>
  <si>
    <t>Heolgwyddil 8</t>
  </si>
  <si>
    <t>Bolafron 4</t>
  </si>
  <si>
    <t>Bolafron 5</t>
  </si>
  <si>
    <t>Bolafron 6</t>
  </si>
  <si>
    <t>Bolafron 7</t>
  </si>
  <si>
    <t>Bolafron 8</t>
  </si>
  <si>
    <t>Bolafron 9</t>
  </si>
  <si>
    <t>Hafod 1741</t>
  </si>
  <si>
    <t>Hafod 2455</t>
  </si>
  <si>
    <t>Hafod 4067</t>
  </si>
  <si>
    <t>Nant y Croi 15</t>
  </si>
  <si>
    <t>02 05 02</t>
  </si>
  <si>
    <t>02 07 02</t>
  </si>
  <si>
    <t>Dairy Partners –
Newcastle Emlyn</t>
  </si>
  <si>
    <t>Volac – Felinfach</t>
  </si>
  <si>
    <t>First Milk –
Haverfordwest</t>
  </si>
  <si>
    <t>The Welsh
Whisky Co. –
Penderyn
Distillery,
Penderyn</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</si>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</sst>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15" sqref="D1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00" t="s">
        <v>41</v>
      </c>
      <c r="B1" s="100"/>
      <c r="C1" s="116" t="s">
        <v>156</v>
      </c>
      <c r="D1" s="117"/>
      <c r="E1" s="73" t="s">
        <v>45</v>
      </c>
      <c r="F1" s="76">
        <v>47.4</v>
      </c>
      <c r="G1" s="101" t="s">
        <v>43</v>
      </c>
      <c r="H1" s="102"/>
      <c r="I1" s="76">
        <v>5.21</v>
      </c>
      <c r="J1" s="100" t="s">
        <v>150</v>
      </c>
      <c r="K1" s="100"/>
      <c r="L1" s="76">
        <v>69</v>
      </c>
      <c r="AB1" s="18"/>
      <c r="AC1" s="18"/>
      <c r="AD1" s="29" t="s">
        <v>124</v>
      </c>
      <c r="AE1" s="17"/>
      <c r="AF1" s="17"/>
      <c r="AG1" s="18"/>
      <c r="AH1" s="18"/>
      <c r="AI1" s="32" t="s">
        <v>79</v>
      </c>
      <c r="AJ1" s="33" t="s">
        <v>91</v>
      </c>
      <c r="AK1" s="34" t="s">
        <v>92</v>
      </c>
      <c r="AL1" s="35" t="s">
        <v>123</v>
      </c>
      <c r="AM1" s="35" t="s">
        <v>129</v>
      </c>
      <c r="AN1" s="35" t="s">
        <v>109</v>
      </c>
    </row>
    <row r="2" spans="1:40" x14ac:dyDescent="0.2">
      <c r="A2" s="100" t="s">
        <v>84</v>
      </c>
      <c r="B2" s="100"/>
      <c r="C2" s="114" t="s">
        <v>159</v>
      </c>
      <c r="D2" s="115"/>
      <c r="E2" s="73" t="s">
        <v>106</v>
      </c>
      <c r="F2" s="76" t="s">
        <v>176</v>
      </c>
      <c r="G2" s="119" t="s">
        <v>107</v>
      </c>
      <c r="H2" s="120"/>
      <c r="I2" s="76">
        <v>820</v>
      </c>
      <c r="J2" s="100" t="s">
        <v>151</v>
      </c>
      <c r="K2" s="100"/>
      <c r="L2" s="76">
        <v>3000</v>
      </c>
      <c r="AB2" s="29" t="s">
        <v>56</v>
      </c>
      <c r="AC2" s="17"/>
      <c r="AD2" s="29" t="s">
        <v>70</v>
      </c>
      <c r="AE2" s="17"/>
      <c r="AF2" s="17"/>
      <c r="AG2" s="36" t="s">
        <v>76</v>
      </c>
      <c r="AH2" s="18"/>
      <c r="AI2" s="37" t="s">
        <v>124</v>
      </c>
      <c r="AJ2" s="38">
        <v>0</v>
      </c>
      <c r="AK2" s="39">
        <v>0</v>
      </c>
      <c r="AL2" s="10">
        <v>0</v>
      </c>
      <c r="AM2" s="11">
        <v>0</v>
      </c>
      <c r="AN2" s="11">
        <v>0</v>
      </c>
    </row>
    <row r="3" spans="1:40" x14ac:dyDescent="0.2">
      <c r="A3" s="101" t="s">
        <v>42</v>
      </c>
      <c r="B3" s="102"/>
      <c r="C3" s="114" t="s">
        <v>157</v>
      </c>
      <c r="D3" s="115"/>
      <c r="E3" s="73" t="s">
        <v>105</v>
      </c>
      <c r="F3" s="30" t="s">
        <v>78</v>
      </c>
      <c r="G3" s="100" t="s">
        <v>108</v>
      </c>
      <c r="H3" s="100"/>
      <c r="I3" s="76">
        <v>0.19600000000000001</v>
      </c>
      <c r="J3" s="101" t="s">
        <v>152</v>
      </c>
      <c r="K3" s="102"/>
      <c r="L3" s="76">
        <f>(L1/L2)*100</f>
        <v>2.2999999999999998</v>
      </c>
      <c r="AB3" s="29" t="s">
        <v>57</v>
      </c>
      <c r="AC3" s="17"/>
      <c r="AD3" s="29" t="s">
        <v>71</v>
      </c>
      <c r="AE3" s="17"/>
      <c r="AF3" s="17"/>
      <c r="AG3" s="36" t="s">
        <v>77</v>
      </c>
      <c r="AH3" s="18"/>
      <c r="AI3" s="40" t="s">
        <v>111</v>
      </c>
      <c r="AJ3" s="41">
        <v>1.7</v>
      </c>
      <c r="AK3" s="42">
        <v>6</v>
      </c>
      <c r="AL3" s="43">
        <v>1</v>
      </c>
      <c r="AM3" s="11">
        <v>6.2</v>
      </c>
      <c r="AN3" s="11" t="s">
        <v>110</v>
      </c>
    </row>
    <row r="4" spans="1:40" ht="25.5" x14ac:dyDescent="0.2">
      <c r="A4" s="100" t="s">
        <v>0</v>
      </c>
      <c r="B4" s="100"/>
      <c r="C4" s="116" t="s">
        <v>158</v>
      </c>
      <c r="D4" s="117"/>
      <c r="E4" s="74" t="s">
        <v>1</v>
      </c>
      <c r="F4" s="98" t="s">
        <v>178</v>
      </c>
      <c r="G4" s="100"/>
      <c r="H4" s="100"/>
      <c r="I4" s="76"/>
      <c r="J4" s="101"/>
      <c r="K4" s="102"/>
      <c r="L4" s="76"/>
      <c r="AB4" s="29" t="s">
        <v>52</v>
      </c>
      <c r="AC4" s="17"/>
      <c r="AD4" s="44" t="s">
        <v>72</v>
      </c>
      <c r="AE4" s="17"/>
      <c r="AF4" s="17"/>
      <c r="AG4" s="36" t="s">
        <v>78</v>
      </c>
      <c r="AH4" s="18"/>
      <c r="AI4" s="45" t="s">
        <v>122</v>
      </c>
      <c r="AJ4" s="46">
        <v>7</v>
      </c>
      <c r="AK4" s="47">
        <v>10.5</v>
      </c>
      <c r="AL4" s="11">
        <v>2</v>
      </c>
      <c r="AM4" s="11">
        <v>6.7</v>
      </c>
      <c r="AN4" s="11" t="s">
        <v>133</v>
      </c>
    </row>
    <row r="5" spans="1:40" x14ac:dyDescent="0.2">
      <c r="A5" s="100" t="s">
        <v>47</v>
      </c>
      <c r="B5" s="100"/>
      <c r="C5" s="118" t="s">
        <v>160</v>
      </c>
      <c r="D5" s="118"/>
      <c r="E5" s="74"/>
      <c r="F5" s="75"/>
      <c r="G5" s="100"/>
      <c r="H5" s="100"/>
      <c r="I5" s="76"/>
      <c r="J5" s="101"/>
      <c r="K5" s="102"/>
      <c r="L5" s="76"/>
      <c r="AB5" s="29" t="s">
        <v>53</v>
      </c>
      <c r="AC5" s="17"/>
      <c r="AD5" s="44" t="s">
        <v>73</v>
      </c>
      <c r="AE5" s="17"/>
      <c r="AF5" s="17"/>
      <c r="AG5" s="36" t="s">
        <v>101</v>
      </c>
      <c r="AH5" s="18"/>
      <c r="AI5" s="45" t="s">
        <v>121</v>
      </c>
      <c r="AJ5" s="46">
        <v>6.5</v>
      </c>
      <c r="AK5" s="47">
        <v>5.5</v>
      </c>
      <c r="AL5" s="11">
        <v>3</v>
      </c>
      <c r="AM5" s="11">
        <v>6.7</v>
      </c>
      <c r="AN5" s="11" t="s">
        <v>133</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0" s="12" customFormat="1" x14ac:dyDescent="0.2">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row>
    <row r="8" spans="1:40" x14ac:dyDescent="0.2">
      <c r="A8" s="100" t="s">
        <v>2</v>
      </c>
      <c r="B8" s="100"/>
      <c r="C8" s="15" t="s">
        <v>161</v>
      </c>
      <c r="D8" s="15" t="s">
        <v>162</v>
      </c>
      <c r="E8" s="15" t="s">
        <v>163</v>
      </c>
      <c r="F8" s="15" t="s">
        <v>164</v>
      </c>
      <c r="G8" s="15" t="s">
        <v>165</v>
      </c>
      <c r="H8" s="15" t="s">
        <v>166</v>
      </c>
      <c r="I8" s="15" t="s">
        <v>167</v>
      </c>
      <c r="J8" s="15" t="s">
        <v>168</v>
      </c>
      <c r="K8" s="15" t="s">
        <v>169</v>
      </c>
      <c r="L8" s="15" t="s">
        <v>170</v>
      </c>
      <c r="M8" s="15" t="s">
        <v>171</v>
      </c>
      <c r="N8" s="15" t="s">
        <v>172</v>
      </c>
      <c r="O8" s="15" t="s">
        <v>173</v>
      </c>
      <c r="P8" s="15" t="s">
        <v>174</v>
      </c>
      <c r="Q8" s="15" t="s">
        <v>175</v>
      </c>
      <c r="R8" s="15"/>
      <c r="S8" s="15"/>
      <c r="T8" s="15"/>
      <c r="U8" s="15"/>
      <c r="V8" s="15"/>
      <c r="AB8" s="53"/>
      <c r="AC8" s="53"/>
      <c r="AD8" s="18"/>
      <c r="AE8" s="17" t="s">
        <v>137</v>
      </c>
      <c r="AF8" s="17"/>
      <c r="AG8" s="18"/>
      <c r="AH8" s="18"/>
      <c r="AI8" s="45" t="s">
        <v>102</v>
      </c>
      <c r="AJ8" s="54">
        <v>1.4</v>
      </c>
      <c r="AK8" s="47">
        <v>4.4000000000000004</v>
      </c>
      <c r="AL8" s="11">
        <v>6</v>
      </c>
      <c r="AM8" s="11">
        <v>6.7</v>
      </c>
      <c r="AN8" s="11" t="s">
        <v>133</v>
      </c>
    </row>
    <row r="9" spans="1:40" x14ac:dyDescent="0.2">
      <c r="A9" s="100" t="s">
        <v>3</v>
      </c>
      <c r="B9" s="100"/>
      <c r="C9" s="15" t="s">
        <v>182</v>
      </c>
      <c r="D9" s="15" t="s">
        <v>182</v>
      </c>
      <c r="E9" s="15" t="s">
        <v>182</v>
      </c>
      <c r="F9" s="15" t="s">
        <v>182</v>
      </c>
      <c r="G9" s="15" t="s">
        <v>182</v>
      </c>
      <c r="H9" s="15" t="s">
        <v>182</v>
      </c>
      <c r="I9" s="15" t="s">
        <v>182</v>
      </c>
      <c r="J9" s="15" t="s">
        <v>182</v>
      </c>
      <c r="K9" s="15" t="s">
        <v>182</v>
      </c>
      <c r="L9" s="15" t="s">
        <v>182</v>
      </c>
      <c r="M9" s="15" t="s">
        <v>182</v>
      </c>
      <c r="N9" s="15" t="s">
        <v>182</v>
      </c>
      <c r="O9" s="15" t="s">
        <v>182</v>
      </c>
      <c r="P9" s="15" t="s">
        <v>182</v>
      </c>
      <c r="Q9" s="15" t="s">
        <v>182</v>
      </c>
      <c r="R9" s="15"/>
      <c r="S9" s="15"/>
      <c r="T9" s="15"/>
      <c r="U9" s="15"/>
      <c r="V9" s="15"/>
      <c r="AB9" s="17"/>
      <c r="AC9" s="17"/>
      <c r="AD9" s="29" t="s">
        <v>135</v>
      </c>
      <c r="AE9" s="29">
        <v>4.5</v>
      </c>
      <c r="AF9" s="17"/>
      <c r="AG9" s="18"/>
      <c r="AH9" s="18"/>
      <c r="AI9" s="55" t="s">
        <v>100</v>
      </c>
      <c r="AJ9" s="56">
        <v>0.7</v>
      </c>
      <c r="AK9" s="57">
        <v>4</v>
      </c>
      <c r="AL9" s="28">
        <v>7</v>
      </c>
      <c r="AM9" s="11">
        <v>6.7</v>
      </c>
      <c r="AN9" s="11" t="s">
        <v>133</v>
      </c>
    </row>
    <row r="10" spans="1:40" x14ac:dyDescent="0.2">
      <c r="A10" s="100" t="s">
        <v>4</v>
      </c>
      <c r="B10" s="100"/>
      <c r="C10" s="15">
        <v>5.8</v>
      </c>
      <c r="D10" s="15">
        <v>5.9</v>
      </c>
      <c r="E10" s="15">
        <v>5.8</v>
      </c>
      <c r="F10" s="15">
        <v>6.4</v>
      </c>
      <c r="G10" s="15">
        <v>6</v>
      </c>
      <c r="H10" s="15">
        <v>5.4</v>
      </c>
      <c r="I10" s="15">
        <v>5.6</v>
      </c>
      <c r="J10" s="15">
        <v>5.6</v>
      </c>
      <c r="K10" s="15">
        <v>5.3</v>
      </c>
      <c r="L10" s="15">
        <v>5.5</v>
      </c>
      <c r="M10" s="15">
        <v>5.8</v>
      </c>
      <c r="N10" s="15">
        <v>5.6</v>
      </c>
      <c r="O10" s="15">
        <v>5.4</v>
      </c>
      <c r="P10" s="15">
        <v>5.3</v>
      </c>
      <c r="Q10" s="15">
        <v>5.9</v>
      </c>
      <c r="R10" s="15"/>
      <c r="S10" s="15"/>
      <c r="T10" s="15"/>
      <c r="U10" s="15"/>
      <c r="V10" s="15"/>
      <c r="AB10" s="17"/>
      <c r="AC10" s="17"/>
      <c r="AD10" s="29" t="s">
        <v>138</v>
      </c>
      <c r="AE10" s="29">
        <v>5</v>
      </c>
      <c r="AF10" s="17"/>
      <c r="AG10" s="18"/>
      <c r="AH10" s="18"/>
      <c r="AI10" s="45" t="s">
        <v>94</v>
      </c>
      <c r="AJ10" s="46">
        <v>9</v>
      </c>
      <c r="AK10" s="47">
        <v>16.5</v>
      </c>
      <c r="AL10" s="11">
        <v>8</v>
      </c>
      <c r="AM10" s="11">
        <v>6.7</v>
      </c>
      <c r="AN10" s="11" t="s">
        <v>133</v>
      </c>
    </row>
    <row r="11" spans="1:40" x14ac:dyDescent="0.2">
      <c r="A11" s="100" t="s">
        <v>5</v>
      </c>
      <c r="B11" s="100"/>
      <c r="C11" s="15">
        <v>2</v>
      </c>
      <c r="D11" s="15">
        <v>2</v>
      </c>
      <c r="E11" s="15">
        <v>2</v>
      </c>
      <c r="F11" s="15">
        <v>2</v>
      </c>
      <c r="G11" s="15">
        <v>2</v>
      </c>
      <c r="H11" s="15">
        <v>4</v>
      </c>
      <c r="I11" s="15">
        <v>4</v>
      </c>
      <c r="J11" s="15">
        <v>4</v>
      </c>
      <c r="K11" s="15">
        <v>4</v>
      </c>
      <c r="L11" s="15">
        <v>3</v>
      </c>
      <c r="M11" s="15">
        <v>3</v>
      </c>
      <c r="N11" s="15">
        <v>1</v>
      </c>
      <c r="O11" s="15">
        <v>2</v>
      </c>
      <c r="P11" s="15">
        <v>2</v>
      </c>
      <c r="Q11" s="15">
        <v>3</v>
      </c>
      <c r="R11" s="15"/>
      <c r="S11" s="15"/>
      <c r="T11" s="15"/>
      <c r="U11" s="15"/>
      <c r="V11" s="15"/>
      <c r="AB11" s="17"/>
      <c r="AC11" s="17"/>
      <c r="AD11" s="44" t="s">
        <v>139</v>
      </c>
      <c r="AE11" s="29">
        <v>6</v>
      </c>
      <c r="AF11" s="17"/>
      <c r="AG11" s="18"/>
      <c r="AH11" s="18"/>
      <c r="AI11" s="45" t="s">
        <v>120</v>
      </c>
      <c r="AJ11" s="46">
        <v>15</v>
      </c>
      <c r="AK11" s="47">
        <v>17.5</v>
      </c>
      <c r="AL11" s="11">
        <v>9</v>
      </c>
      <c r="AM11" s="11">
        <v>7</v>
      </c>
      <c r="AN11" s="11" t="s">
        <v>133</v>
      </c>
    </row>
    <row r="12" spans="1:40" x14ac:dyDescent="0.2">
      <c r="A12" s="100" t="s">
        <v>6</v>
      </c>
      <c r="B12" s="100"/>
      <c r="C12" s="15">
        <v>2</v>
      </c>
      <c r="D12" s="15">
        <v>1</v>
      </c>
      <c r="E12" s="15">
        <v>2</v>
      </c>
      <c r="F12" s="15">
        <v>2</v>
      </c>
      <c r="G12" s="15">
        <v>1</v>
      </c>
      <c r="H12" s="15">
        <v>3</v>
      </c>
      <c r="I12" s="15">
        <v>2</v>
      </c>
      <c r="J12" s="15">
        <v>1</v>
      </c>
      <c r="K12" s="15">
        <v>1</v>
      </c>
      <c r="L12" s="15">
        <v>1</v>
      </c>
      <c r="M12" s="15">
        <v>1</v>
      </c>
      <c r="N12" s="15">
        <v>3</v>
      </c>
      <c r="O12" s="15">
        <v>3</v>
      </c>
      <c r="P12" s="15">
        <v>3</v>
      </c>
      <c r="Q12" s="15">
        <v>1</v>
      </c>
      <c r="R12" s="15"/>
      <c r="S12" s="15"/>
      <c r="T12" s="15"/>
      <c r="U12" s="15"/>
      <c r="V12" s="15"/>
      <c r="AB12" s="17"/>
      <c r="AC12" s="17"/>
      <c r="AD12" s="44" t="s">
        <v>140</v>
      </c>
      <c r="AE12" s="29">
        <v>7.5</v>
      </c>
      <c r="AF12" s="17"/>
      <c r="AG12" s="18"/>
      <c r="AH12" s="18"/>
      <c r="AI12" s="45" t="s">
        <v>119</v>
      </c>
      <c r="AJ12" s="46">
        <v>14</v>
      </c>
      <c r="AK12" s="47">
        <v>11</v>
      </c>
      <c r="AL12" s="11">
        <v>10</v>
      </c>
      <c r="AM12" s="11">
        <v>7</v>
      </c>
      <c r="AN12" s="11" t="s">
        <v>133</v>
      </c>
    </row>
    <row r="13" spans="1:40" x14ac:dyDescent="0.2">
      <c r="A13" s="100" t="s">
        <v>7</v>
      </c>
      <c r="B13" s="100"/>
      <c r="C13" s="15">
        <v>3</v>
      </c>
      <c r="D13" s="15">
        <v>2</v>
      </c>
      <c r="E13" s="15">
        <v>2</v>
      </c>
      <c r="F13" s="15">
        <v>3</v>
      </c>
      <c r="G13" s="15">
        <v>2</v>
      </c>
      <c r="H13" s="15">
        <v>3</v>
      </c>
      <c r="I13" s="15">
        <v>3</v>
      </c>
      <c r="J13" s="15">
        <v>3</v>
      </c>
      <c r="K13" s="15">
        <v>3</v>
      </c>
      <c r="L13" s="15">
        <v>3</v>
      </c>
      <c r="M13" s="15">
        <v>3</v>
      </c>
      <c r="N13" s="15">
        <v>3</v>
      </c>
      <c r="O13" s="15">
        <v>4</v>
      </c>
      <c r="P13" s="15">
        <v>4</v>
      </c>
      <c r="Q13" s="15">
        <v>2</v>
      </c>
      <c r="R13" s="15"/>
      <c r="S13" s="15"/>
      <c r="T13" s="15"/>
      <c r="U13" s="15"/>
      <c r="V13" s="15"/>
      <c r="AB13" s="17"/>
      <c r="AC13" s="17"/>
      <c r="AD13" s="44" t="s">
        <v>141</v>
      </c>
      <c r="AE13" s="29">
        <v>12</v>
      </c>
      <c r="AF13" s="17"/>
      <c r="AG13" s="18"/>
      <c r="AH13" s="18"/>
      <c r="AI13" s="45" t="s">
        <v>118</v>
      </c>
      <c r="AJ13" s="46">
        <v>1.9</v>
      </c>
      <c r="AK13" s="47">
        <v>7.5</v>
      </c>
      <c r="AL13" s="11">
        <v>11</v>
      </c>
      <c r="AM13" s="11">
        <v>6.7</v>
      </c>
      <c r="AN13" s="11" t="s">
        <v>133</v>
      </c>
    </row>
    <row r="14" spans="1:40" x14ac:dyDescent="0.2">
      <c r="A14" s="112" t="s">
        <v>8</v>
      </c>
      <c r="B14" s="112"/>
      <c r="C14" s="79" t="s">
        <v>111</v>
      </c>
      <c r="D14" s="79" t="s">
        <v>111</v>
      </c>
      <c r="E14" s="79" t="s">
        <v>111</v>
      </c>
      <c r="F14" s="79" t="s">
        <v>111</v>
      </c>
      <c r="G14" s="79" t="s">
        <v>111</v>
      </c>
      <c r="H14" s="79" t="s">
        <v>111</v>
      </c>
      <c r="I14" s="79" t="s">
        <v>111</v>
      </c>
      <c r="J14" s="79" t="s">
        <v>111</v>
      </c>
      <c r="K14" s="79" t="s">
        <v>111</v>
      </c>
      <c r="L14" s="79" t="s">
        <v>111</v>
      </c>
      <c r="M14" s="79" t="s">
        <v>111</v>
      </c>
      <c r="N14" s="79" t="s">
        <v>111</v>
      </c>
      <c r="O14" s="79" t="s">
        <v>111</v>
      </c>
      <c r="P14" s="79" t="s">
        <v>111</v>
      </c>
      <c r="Q14" s="79" t="s">
        <v>111</v>
      </c>
      <c r="R14" s="79"/>
      <c r="S14" s="79"/>
      <c r="T14" s="79"/>
      <c r="U14" s="79"/>
      <c r="V14" s="79"/>
      <c r="AD14" s="29" t="s">
        <v>136</v>
      </c>
      <c r="AE14" s="29">
        <v>6</v>
      </c>
      <c r="AI14" s="45" t="s">
        <v>117</v>
      </c>
      <c r="AJ14" s="46">
        <v>0.8</v>
      </c>
      <c r="AK14" s="47">
        <v>1.7</v>
      </c>
      <c r="AL14" s="11">
        <v>12</v>
      </c>
      <c r="AM14" s="11">
        <v>6.7</v>
      </c>
      <c r="AN14" s="11" t="s">
        <v>133</v>
      </c>
    </row>
    <row r="15" spans="1:40" x14ac:dyDescent="0.2">
      <c r="A15" s="111" t="s">
        <v>9</v>
      </c>
      <c r="B15" s="111"/>
      <c r="C15" s="15">
        <v>12</v>
      </c>
      <c r="D15" s="15">
        <v>32</v>
      </c>
      <c r="E15" s="15">
        <v>32</v>
      </c>
      <c r="F15" s="15">
        <v>32</v>
      </c>
      <c r="G15" s="15">
        <v>47</v>
      </c>
      <c r="H15" s="15">
        <v>47</v>
      </c>
      <c r="I15" s="15">
        <v>47</v>
      </c>
      <c r="J15" s="15">
        <v>47</v>
      </c>
      <c r="K15" s="15">
        <v>47</v>
      </c>
      <c r="L15" s="15">
        <v>47</v>
      </c>
      <c r="M15" s="15">
        <v>47</v>
      </c>
      <c r="N15" s="15">
        <v>32</v>
      </c>
      <c r="O15" s="15">
        <v>32</v>
      </c>
      <c r="P15" s="15">
        <v>32</v>
      </c>
      <c r="Q15" s="15">
        <v>47</v>
      </c>
      <c r="R15" s="15"/>
      <c r="S15" s="15"/>
      <c r="T15" s="15"/>
      <c r="U15" s="15"/>
      <c r="V15" s="15"/>
      <c r="AD15" s="29" t="s">
        <v>142</v>
      </c>
      <c r="AE15" s="29">
        <v>7</v>
      </c>
      <c r="AI15" s="45" t="s">
        <v>98</v>
      </c>
      <c r="AJ15" s="54">
        <v>1.8</v>
      </c>
      <c r="AK15" s="47">
        <v>5.4</v>
      </c>
      <c r="AL15" s="11">
        <v>13</v>
      </c>
      <c r="AM15" s="11">
        <v>6.7</v>
      </c>
      <c r="AN15" s="11" t="s">
        <v>133</v>
      </c>
    </row>
    <row r="16" spans="1:40" ht="13.5" thickBot="1" x14ac:dyDescent="0.25">
      <c r="A16" s="113" t="s">
        <v>44</v>
      </c>
      <c r="B16" s="113"/>
      <c r="C16" s="80" t="s">
        <v>72</v>
      </c>
      <c r="D16" s="80" t="s">
        <v>72</v>
      </c>
      <c r="E16" s="80" t="s">
        <v>72</v>
      </c>
      <c r="F16" s="80" t="s">
        <v>72</v>
      </c>
      <c r="G16" s="80" t="s">
        <v>72</v>
      </c>
      <c r="H16" s="80" t="s">
        <v>72</v>
      </c>
      <c r="I16" s="80" t="s">
        <v>72</v>
      </c>
      <c r="J16" s="80" t="s">
        <v>72</v>
      </c>
      <c r="K16" s="80" t="s">
        <v>72</v>
      </c>
      <c r="L16" s="80" t="s">
        <v>72</v>
      </c>
      <c r="M16" s="80" t="s">
        <v>72</v>
      </c>
      <c r="N16" s="80" t="s">
        <v>72</v>
      </c>
      <c r="O16" s="80" t="s">
        <v>72</v>
      </c>
      <c r="P16" s="80" t="s">
        <v>72</v>
      </c>
      <c r="Q16" s="80" t="s">
        <v>72</v>
      </c>
      <c r="R16" s="80"/>
      <c r="S16" s="80"/>
      <c r="T16" s="80"/>
      <c r="U16" s="80"/>
      <c r="V16" s="80"/>
      <c r="AD16" s="44" t="s">
        <v>143</v>
      </c>
      <c r="AE16" s="29">
        <v>8</v>
      </c>
      <c r="AI16" s="45" t="s">
        <v>116</v>
      </c>
      <c r="AJ16" s="46">
        <v>8</v>
      </c>
      <c r="AK16" s="47">
        <v>5.5</v>
      </c>
      <c r="AL16" s="12">
        <v>14</v>
      </c>
      <c r="AM16" s="11">
        <v>6.7</v>
      </c>
      <c r="AN16" s="11" t="s">
        <v>133</v>
      </c>
    </row>
    <row r="17" spans="1:40" x14ac:dyDescent="0.2">
      <c r="A17" s="103" t="s">
        <v>69</v>
      </c>
      <c r="B17" s="104"/>
      <c r="C17" s="27">
        <f>(VLOOKUP(C$14,$AI2:$AK26,2,FALSE))*C$15</f>
        <v>20.399999999999999</v>
      </c>
      <c r="D17" s="27">
        <f t="shared" ref="D17:V17" si="0">(VLOOKUP(D$14,$AI2:$AK26,2,FALSE))*D$15</f>
        <v>54.4</v>
      </c>
      <c r="E17" s="27">
        <f t="shared" si="0"/>
        <v>54.4</v>
      </c>
      <c r="F17" s="27">
        <f t="shared" si="0"/>
        <v>54.4</v>
      </c>
      <c r="G17" s="27">
        <f t="shared" si="0"/>
        <v>79.899999999999991</v>
      </c>
      <c r="H17" s="27">
        <f t="shared" si="0"/>
        <v>79.899999999999991</v>
      </c>
      <c r="I17" s="27">
        <f t="shared" si="0"/>
        <v>79.899999999999991</v>
      </c>
      <c r="J17" s="27">
        <f t="shared" si="0"/>
        <v>79.899999999999991</v>
      </c>
      <c r="K17" s="27">
        <f t="shared" si="0"/>
        <v>79.899999999999991</v>
      </c>
      <c r="L17" s="27">
        <f t="shared" si="0"/>
        <v>79.899999999999991</v>
      </c>
      <c r="M17" s="27">
        <f t="shared" si="0"/>
        <v>79.899999999999991</v>
      </c>
      <c r="N17" s="27">
        <f t="shared" si="0"/>
        <v>54.4</v>
      </c>
      <c r="O17" s="27">
        <f t="shared" si="0"/>
        <v>54.4</v>
      </c>
      <c r="P17" s="27">
        <f t="shared" si="0"/>
        <v>54.4</v>
      </c>
      <c r="Q17" s="27">
        <f t="shared" si="0"/>
        <v>79.899999999999991</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5" t="s">
        <v>23</v>
      </c>
      <c r="B18" s="106"/>
      <c r="C18" s="16">
        <f>$D31</f>
        <v>8.1960525000000004</v>
      </c>
      <c r="D18" s="16">
        <f>$D32</f>
        <v>22.7668125</v>
      </c>
      <c r="E18" s="16">
        <f>$D33</f>
        <v>22.7668125</v>
      </c>
      <c r="F18" s="16">
        <f>$D34</f>
        <v>22.7668125</v>
      </c>
      <c r="G18" s="16">
        <f>$D35</f>
        <v>22.7668125</v>
      </c>
      <c r="H18" s="16">
        <f>$D36</f>
        <v>22.7668125</v>
      </c>
      <c r="I18" s="16">
        <f>$D37</f>
        <v>22.7668125</v>
      </c>
      <c r="J18" s="16">
        <f>$D38</f>
        <v>22.7668125</v>
      </c>
      <c r="K18" s="16">
        <f>$D39</f>
        <v>22.7668125</v>
      </c>
      <c r="L18" s="16">
        <f>$D40</f>
        <v>22.7668125</v>
      </c>
      <c r="M18" s="16">
        <f>$D41</f>
        <v>22.7668125</v>
      </c>
      <c r="N18" s="16">
        <f>$D42</f>
        <v>22.7668125</v>
      </c>
      <c r="O18" s="16">
        <f>$D43</f>
        <v>22.7668125</v>
      </c>
      <c r="P18" s="16">
        <f>$D44</f>
        <v>22.7668125</v>
      </c>
      <c r="Q18" s="16">
        <f>$D45</f>
        <v>22.7668125</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5" t="s">
        <v>87</v>
      </c>
      <c r="B19" s="106"/>
      <c r="C19" s="16">
        <f>C18-C17</f>
        <v>-12.203947499999998</v>
      </c>
      <c r="D19" s="16">
        <f t="shared" ref="D19:V19" si="1">D18-D17</f>
        <v>-31.633187499999998</v>
      </c>
      <c r="E19" s="16">
        <f t="shared" si="1"/>
        <v>-31.633187499999998</v>
      </c>
      <c r="F19" s="16">
        <f t="shared" si="1"/>
        <v>-31.633187499999998</v>
      </c>
      <c r="G19" s="16">
        <f t="shared" si="1"/>
        <v>-57.133187499999991</v>
      </c>
      <c r="H19" s="16">
        <f t="shared" si="1"/>
        <v>-57.133187499999991</v>
      </c>
      <c r="I19" s="16">
        <f t="shared" si="1"/>
        <v>-57.133187499999991</v>
      </c>
      <c r="J19" s="16">
        <f t="shared" si="1"/>
        <v>-57.133187499999991</v>
      </c>
      <c r="K19" s="16">
        <f t="shared" si="1"/>
        <v>-57.133187499999991</v>
      </c>
      <c r="L19" s="16">
        <f t="shared" si="1"/>
        <v>-57.133187499999991</v>
      </c>
      <c r="M19" s="16">
        <f t="shared" si="1"/>
        <v>-57.133187499999991</v>
      </c>
      <c r="N19" s="16">
        <f t="shared" si="1"/>
        <v>-31.633187499999998</v>
      </c>
      <c r="O19" s="16">
        <f t="shared" si="1"/>
        <v>-31.633187499999998</v>
      </c>
      <c r="P19" s="16">
        <f t="shared" si="1"/>
        <v>-31.633187499999998</v>
      </c>
      <c r="Q19" s="16">
        <f t="shared" si="1"/>
        <v>-57.133187499999991</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7" t="s">
        <v>88</v>
      </c>
      <c r="B20" s="10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3" t="s">
        <v>85</v>
      </c>
      <c r="B21" s="104"/>
      <c r="C21" s="27">
        <f>(VLOOKUP(C$14,$AI2:$AK26,3,FALSE))*C$15</f>
        <v>72</v>
      </c>
      <c r="D21" s="27">
        <f t="shared" ref="D21:V21" si="2">(VLOOKUP(D$14,$AI2:$AK26,3,FALSE))*D$15</f>
        <v>192</v>
      </c>
      <c r="E21" s="27">
        <f t="shared" si="2"/>
        <v>192</v>
      </c>
      <c r="F21" s="27">
        <f t="shared" si="2"/>
        <v>192</v>
      </c>
      <c r="G21" s="27">
        <f t="shared" si="2"/>
        <v>282</v>
      </c>
      <c r="H21" s="27">
        <f t="shared" si="2"/>
        <v>282</v>
      </c>
      <c r="I21" s="27">
        <f t="shared" si="2"/>
        <v>282</v>
      </c>
      <c r="J21" s="27">
        <f t="shared" si="2"/>
        <v>282</v>
      </c>
      <c r="K21" s="27">
        <f t="shared" si="2"/>
        <v>282</v>
      </c>
      <c r="L21" s="27">
        <f t="shared" si="2"/>
        <v>282</v>
      </c>
      <c r="M21" s="27">
        <f t="shared" si="2"/>
        <v>282</v>
      </c>
      <c r="N21" s="27">
        <f t="shared" si="2"/>
        <v>192</v>
      </c>
      <c r="O21" s="27">
        <f t="shared" si="2"/>
        <v>192</v>
      </c>
      <c r="P21" s="27">
        <f t="shared" si="2"/>
        <v>192</v>
      </c>
      <c r="Q21" s="27">
        <f t="shared" si="2"/>
        <v>282</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5" t="s">
        <v>86</v>
      </c>
      <c r="B22" s="106"/>
      <c r="C22" s="16">
        <f>$E31</f>
        <v>11.983725000000002</v>
      </c>
      <c r="D22" s="16">
        <f>$E32</f>
        <v>33.288125000000001</v>
      </c>
      <c r="E22" s="16">
        <f>$E33</f>
        <v>33.288125000000001</v>
      </c>
      <c r="F22" s="16">
        <f>$E34</f>
        <v>33.288125000000001</v>
      </c>
      <c r="G22" s="16">
        <f>$E35</f>
        <v>33.288125000000001</v>
      </c>
      <c r="H22" s="16">
        <f>$E36</f>
        <v>33.288125000000001</v>
      </c>
      <c r="I22" s="16">
        <f>$E37</f>
        <v>33.288125000000001</v>
      </c>
      <c r="J22" s="16">
        <f>$E38</f>
        <v>33.288125000000001</v>
      </c>
      <c r="K22" s="16">
        <f>$E39</f>
        <v>33.288125000000001</v>
      </c>
      <c r="L22" s="16">
        <f>$E40</f>
        <v>33.288125000000001</v>
      </c>
      <c r="M22" s="16">
        <f>$E41</f>
        <v>33.288125000000001</v>
      </c>
      <c r="N22" s="16">
        <f>$E42</f>
        <v>33.288125000000001</v>
      </c>
      <c r="O22" s="16">
        <f>$E43</f>
        <v>33.288125000000001</v>
      </c>
      <c r="P22" s="16">
        <f>$E44</f>
        <v>33.288125000000001</v>
      </c>
      <c r="Q22" s="16">
        <f>$E45</f>
        <v>33.288125000000001</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5" t="s">
        <v>89</v>
      </c>
      <c r="B23" s="106"/>
      <c r="C23" s="16">
        <f>C22-C21</f>
        <v>-60.016275</v>
      </c>
      <c r="D23" s="16">
        <f t="shared" ref="D23:V23" si="3">D22-D21</f>
        <v>-158.71187499999999</v>
      </c>
      <c r="E23" s="16">
        <f t="shared" si="3"/>
        <v>-158.71187499999999</v>
      </c>
      <c r="F23" s="16">
        <f t="shared" si="3"/>
        <v>-158.71187499999999</v>
      </c>
      <c r="G23" s="16">
        <f t="shared" si="3"/>
        <v>-248.71187499999999</v>
      </c>
      <c r="H23" s="16">
        <f t="shared" si="3"/>
        <v>-248.71187499999999</v>
      </c>
      <c r="I23" s="16">
        <f t="shared" si="3"/>
        <v>-248.71187499999999</v>
      </c>
      <c r="J23" s="16">
        <f t="shared" si="3"/>
        <v>-248.71187499999999</v>
      </c>
      <c r="K23" s="16">
        <f t="shared" si="3"/>
        <v>-248.71187499999999</v>
      </c>
      <c r="L23" s="16">
        <f t="shared" si="3"/>
        <v>-248.71187499999999</v>
      </c>
      <c r="M23" s="16">
        <f t="shared" si="3"/>
        <v>-248.71187499999999</v>
      </c>
      <c r="N23" s="16">
        <f t="shared" si="3"/>
        <v>-158.71187499999999</v>
      </c>
      <c r="O23" s="16">
        <f t="shared" si="3"/>
        <v>-158.71187499999999</v>
      </c>
      <c r="P23" s="16">
        <f t="shared" si="3"/>
        <v>-158.71187499999999</v>
      </c>
      <c r="Q23" s="16">
        <f t="shared" si="3"/>
        <v>-248.71187499999999</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c r="O27" s="86"/>
      <c r="P27" s="86" t="s">
        <v>54</v>
      </c>
      <c r="Q27" s="86" t="s">
        <v>54</v>
      </c>
      <c r="R27" s="86"/>
      <c r="S27" s="86"/>
      <c r="T27" s="86"/>
      <c r="U27" s="86"/>
    </row>
    <row r="28" spans="1:40" s="49" customFormat="1" x14ac:dyDescent="0.25">
      <c r="A28" s="87"/>
      <c r="B28" s="23">
        <v>0.46</v>
      </c>
      <c r="C28" s="15">
        <v>0.03</v>
      </c>
      <c r="D28" s="15">
        <v>79.5</v>
      </c>
      <c r="E28" s="15">
        <v>221</v>
      </c>
      <c r="F28" s="15">
        <v>20.5</v>
      </c>
      <c r="G28" s="15">
        <v>0.2</v>
      </c>
      <c r="H28" s="15">
        <v>2.0099999999999998</v>
      </c>
      <c r="I28" s="15">
        <v>0.5</v>
      </c>
      <c r="J28" s="15">
        <v>0.01</v>
      </c>
      <c r="K28" s="22">
        <v>0.05</v>
      </c>
      <c r="L28" s="15">
        <v>0.2</v>
      </c>
      <c r="M28" s="15">
        <v>0.2</v>
      </c>
      <c r="N28" s="15"/>
      <c r="O28" s="15"/>
      <c r="P28" s="15">
        <v>834</v>
      </c>
      <c r="Q28" s="15">
        <v>32.200000000000003</v>
      </c>
      <c r="R28" s="15"/>
      <c r="S28" s="15"/>
      <c r="T28" s="15"/>
      <c r="U28" s="15"/>
    </row>
    <row r="29" spans="1:40" s="7" customFormat="1" ht="27" x14ac:dyDescent="0.2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Heolgwyddil 3</v>
      </c>
      <c r="B31" s="15">
        <v>45</v>
      </c>
      <c r="C31" s="69">
        <f>IF(C$27="%w/w SAR",((C$28*10)*$B31),IF(C$27="%w/w DM",(((C$28*10)*($B$28/100))*$B31),IF(C$27="kg/t SAR",(C$28*$B31),IF(C$27="kg/t DM",((C$28*($B$28/100))*$B31),IF(C$27="mg/kg SAR",((C$28*0.001)*$B31),IF(C$27="mg/kg DM",(((C$28*0.001)*($B$28/100))*$B31),0))))))</f>
        <v>13.5</v>
      </c>
      <c r="D31" s="69">
        <f>(IF(D$27="%w/w SAR",((D$28*10)*$B31),IF(D$27="%w/w DM",(((D$28*10)*($B$28/100))*$B31),IF(D$27="kg/t SAR",(D$28*$B31),IF(D$27="kg/t DM",((D$28*($B$28/100))*$B31),IF(D$27="mg/kg SAR",((D$28*0.001)*$B31),IF(D$27="mg/kg DM",(((D$28*0.001)*($B$28/100))*$B31),"0")))))))*2.291</f>
        <v>8.1960525000000004</v>
      </c>
      <c r="E31" s="69">
        <f>(IF(E$27="%w/w SAR",((E$28*10)*$B31),IF(E$27="%w/w DM",(((E$28*10)*($B$28/100))*$B31),IF(E$27="kg/t SAR",(E$28*$B31),IF(E$27="kg/t DM",((E$28*($B$28/100))*$B31),IF(E$27="mg/kg SAR",((E$28*0.001)*$B31),IF(E$27="mg/kg DM",(((E$28*0.001)*($B$28/100))*$B31),"0")))))))*1.205</f>
        <v>11.983725000000002</v>
      </c>
      <c r="F31" s="69">
        <f>(IF(F$27="%w/w SAR",((F$28*10)*$B31),IF(F$27="%w/w DM",(((F$28*10)*($B$28/100))*$B31),IF(F$27="kg/t SAR",(F$28*$B31),IF(F$27="kg/t DM",((F$28*($B$28/100))*$B31),IF(F$27="mg/kg SAR",((F$28*0.001)*$B31),IF(F$27="mg/kg DM",(((F$28*0.001)*($B$28/100))*$B31),"0")))))))*1.658</f>
        <v>1.5295049999999999</v>
      </c>
      <c r="G31" s="69">
        <f t="shared" ref="G31:P31" si="5">IF(G$27="%w/w SAR",((G$28*10)*$B31),IF(G$27="%w/w DM",(((G$28*10)*($B$28/100))*$B31),IF(G$27="kg/t SAR",(G$28*$B31),IF(G$27="kg/t DM",((G$28*($B$28/100))*$B31),IF(G$27="mg/kg SAR",((G$28*0.001)*$B31),IF(G$27="mg/kg DM",(((G$28*0.001)*($B$28/100))*$B31),0))))))</f>
        <v>9.0000000000000011E-3</v>
      </c>
      <c r="H31" s="69">
        <f t="shared" si="5"/>
        <v>9.0449999999999989E-2</v>
      </c>
      <c r="I31" s="69">
        <f t="shared" si="5"/>
        <v>2.2499999999999999E-2</v>
      </c>
      <c r="J31" s="69">
        <f t="shared" si="5"/>
        <v>4.5000000000000004E-4</v>
      </c>
      <c r="K31" s="69">
        <f t="shared" si="5"/>
        <v>2.2500000000000003E-3</v>
      </c>
      <c r="L31" s="69">
        <f t="shared" si="5"/>
        <v>9.0000000000000011E-3</v>
      </c>
      <c r="M31" s="69">
        <f t="shared" si="5"/>
        <v>9.0000000000000011E-3</v>
      </c>
      <c r="N31" s="69">
        <f t="shared" si="5"/>
        <v>0</v>
      </c>
      <c r="O31" s="69">
        <f t="shared" si="5"/>
        <v>0</v>
      </c>
      <c r="P31" s="69">
        <f t="shared" si="5"/>
        <v>37.53</v>
      </c>
      <c r="Q31" s="69">
        <f>(IF(Q$27="%w/w SAR",((Q$28*10)*$B31),IF(Q$27="%w/w DM",(((Q$28*10)*($B$28/100))*$B31),IF(Q$27="kg/t SAR",(Q$28*$B31),IF(Q$27="kg/t DM",((Q$28*($B$28/100))*$B31),IF(Q$27="mg/kg SAR",((Q$28*0.001)*$B31),IF(Q$27="mg/kg DM",(((Q$28*0.001)*($B$28/100))*$B31),0)))))))*2.5</f>
        <v>3.6225000000000005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Heolgwyddil 5</v>
      </c>
      <c r="B32" s="15">
        <v>125</v>
      </c>
      <c r="C32" s="69">
        <f t="shared" ref="C32:C50" si="6">IF(C$27="%w/w SAR",((C$28*10)*$B32),IF(C$27="%w/w DM",(((C$28*10)*($B$28/100))*$B32),IF(C$27="kg/t SAR",(C$28*$B32),IF(C$27="kg/t DM",((C$28*($B$28/100))*$B32),IF(C$27="mg/kg SAR",((C$28*0.001)*$B32),IF(C$27="mg/kg DM",(((C$28*0.001)*($B$28/100))*$B32),0))))))</f>
        <v>37.5</v>
      </c>
      <c r="D32" s="69">
        <f t="shared" ref="D32:D50" si="7">(IF(D$27="%w/w SAR",((D$28*10)*$B32),IF(D$27="%w/w DM",(((D$28*10)*($B$28/100))*$B32),IF(D$27="kg/t SAR",(D$28*$B32),IF(D$27="kg/t DM",((D$28*($B$28/100))*$B32),IF(D$27="mg/kg SAR",((D$28*0.001)*$B32),IF(D$27="mg/kg DM",(((D$28*0.001)*($B$28/100))*$B32),"0")))))))*2.291</f>
        <v>22.7668125</v>
      </c>
      <c r="E32" s="69">
        <f t="shared" ref="E32:E50" si="8">(IF(E$27="%w/w SAR",((E$28*10)*$B32),IF(E$27="%w/w DM",(((E$28*10)*($B$28/100))*$B32),IF(E$27="kg/t SAR",(E$28*$B32),IF(E$27="kg/t DM",((E$28*($B$28/100))*$B32),IF(E$27="mg/kg SAR",((E$28*0.001)*$B32),IF(E$27="mg/kg DM",(((E$28*0.001)*($B$28/100))*$B32),"0")))))))*1.205</f>
        <v>33.288125000000001</v>
      </c>
      <c r="F32" s="69">
        <f t="shared" ref="F32:F50" si="9">(IF(F$27="%w/w SAR",((F$28*10)*$B32),IF(F$27="%w/w DM",(((F$28*10)*($B$28/100))*$B32),IF(F$27="kg/t SAR",(F$28*$B32),IF(F$27="kg/t DM",((F$28*($B$28/100))*$B32),IF(F$27="mg/kg SAR",((F$28*0.001)*$B32),IF(F$27="mg/kg DM",(((F$28*0.001)*($B$28/100))*$B32),"0")))))))*1.658</f>
        <v>4.2486249999999997</v>
      </c>
      <c r="G32" s="69">
        <f t="shared" ref="G32:P50" si="10">IF(G$27="%w/w SAR",((G$28*10)*$B32),IF(G$27="%w/w DM",(((G$28*10)*($B$28/100))*$B32),IF(G$27="kg/t SAR",(G$28*$B32),IF(G$27="kg/t DM",((G$28*($B$28/100))*$B32),IF(G$27="mg/kg SAR",((G$28*0.001)*$B32),IF(G$27="mg/kg DM",(((G$28*0.001)*($B$28/100))*$B32),0))))))</f>
        <v>2.5000000000000001E-2</v>
      </c>
      <c r="H32" s="69">
        <f t="shared" si="10"/>
        <v>0.25124999999999997</v>
      </c>
      <c r="I32" s="69">
        <f t="shared" si="10"/>
        <v>6.25E-2</v>
      </c>
      <c r="J32" s="69">
        <f t="shared" si="10"/>
        <v>1.25E-3</v>
      </c>
      <c r="K32" s="69">
        <f t="shared" si="10"/>
        <v>6.2500000000000003E-3</v>
      </c>
      <c r="L32" s="69">
        <f t="shared" si="10"/>
        <v>2.5000000000000001E-2</v>
      </c>
      <c r="M32" s="69">
        <f t="shared" si="10"/>
        <v>2.5000000000000001E-2</v>
      </c>
      <c r="N32" s="69">
        <f t="shared" si="10"/>
        <v>0</v>
      </c>
      <c r="O32" s="69">
        <f t="shared" si="10"/>
        <v>0</v>
      </c>
      <c r="P32" s="69">
        <f t="shared" si="10"/>
        <v>104.25</v>
      </c>
      <c r="Q32" s="69">
        <f t="shared" ref="Q32:Q50" si="11">(IF(Q$27="%w/w SAR",((Q$28*10)*$B32),IF(Q$27="%w/w DM",(((Q$28*10)*($B$28/100))*$B32),IF(Q$27="kg/t SAR",(Q$28*$B32),IF(Q$27="kg/t DM",((Q$28*($B$28/100))*$B32),IF(Q$27="mg/kg SAR",((Q$28*0.001)*$B32),IF(Q$27="mg/kg DM",(((Q$28*0.001)*($B$28/100))*$B32),0)))))))*2.5</f>
        <v>10.0625</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x14ac:dyDescent="0.25">
      <c r="A33" s="13" t="str">
        <f>E8</f>
        <v>Heolgwyddil 6</v>
      </c>
      <c r="B33" s="15">
        <v>125</v>
      </c>
      <c r="C33" s="69">
        <f t="shared" si="6"/>
        <v>37.5</v>
      </c>
      <c r="D33" s="69">
        <f t="shared" si="7"/>
        <v>22.7668125</v>
      </c>
      <c r="E33" s="69">
        <f t="shared" si="8"/>
        <v>33.288125000000001</v>
      </c>
      <c r="F33" s="69">
        <f t="shared" si="9"/>
        <v>4.2486249999999997</v>
      </c>
      <c r="G33" s="69">
        <f t="shared" si="10"/>
        <v>2.5000000000000001E-2</v>
      </c>
      <c r="H33" s="69">
        <f t="shared" si="10"/>
        <v>0.25124999999999997</v>
      </c>
      <c r="I33" s="69">
        <f t="shared" si="10"/>
        <v>6.25E-2</v>
      </c>
      <c r="J33" s="69">
        <f t="shared" si="10"/>
        <v>1.25E-3</v>
      </c>
      <c r="K33" s="69">
        <f t="shared" si="10"/>
        <v>6.2500000000000003E-3</v>
      </c>
      <c r="L33" s="69">
        <f t="shared" si="10"/>
        <v>2.5000000000000001E-2</v>
      </c>
      <c r="M33" s="69">
        <f t="shared" si="10"/>
        <v>2.5000000000000001E-2</v>
      </c>
      <c r="N33" s="69">
        <f t="shared" si="10"/>
        <v>0</v>
      </c>
      <c r="O33" s="69">
        <f t="shared" si="10"/>
        <v>0</v>
      </c>
      <c r="P33" s="69">
        <f t="shared" si="10"/>
        <v>104.25</v>
      </c>
      <c r="Q33" s="69">
        <f t="shared" si="11"/>
        <v>10.0625</v>
      </c>
      <c r="R33" s="69">
        <f t="shared" si="12"/>
        <v>0</v>
      </c>
      <c r="S33" s="69">
        <f t="shared" si="12"/>
        <v>0</v>
      </c>
      <c r="T33" s="69">
        <f t="shared" si="12"/>
        <v>0</v>
      </c>
      <c r="U33" s="69">
        <f t="shared" si="12"/>
        <v>0</v>
      </c>
      <c r="AB33" s="51"/>
      <c r="AC33" s="51"/>
      <c r="AD33" s="51"/>
      <c r="AE33" s="51"/>
      <c r="AF33" s="51"/>
      <c r="AG33" s="51"/>
      <c r="AH33" s="51"/>
      <c r="AI33" s="51"/>
    </row>
    <row r="34" spans="1:35" s="64" customFormat="1" x14ac:dyDescent="0.25">
      <c r="A34" s="13" t="str">
        <f>F8</f>
        <v>Heolgwyddil 7</v>
      </c>
      <c r="B34" s="15">
        <v>125</v>
      </c>
      <c r="C34" s="69">
        <f t="shared" si="6"/>
        <v>37.5</v>
      </c>
      <c r="D34" s="69">
        <f t="shared" si="7"/>
        <v>22.7668125</v>
      </c>
      <c r="E34" s="69">
        <f t="shared" si="8"/>
        <v>33.288125000000001</v>
      </c>
      <c r="F34" s="69">
        <f t="shared" si="9"/>
        <v>4.2486249999999997</v>
      </c>
      <c r="G34" s="69">
        <f t="shared" si="10"/>
        <v>2.5000000000000001E-2</v>
      </c>
      <c r="H34" s="69">
        <f t="shared" si="10"/>
        <v>0.25124999999999997</v>
      </c>
      <c r="I34" s="69">
        <f t="shared" si="10"/>
        <v>6.25E-2</v>
      </c>
      <c r="J34" s="69">
        <f t="shared" si="10"/>
        <v>1.25E-3</v>
      </c>
      <c r="K34" s="69">
        <f t="shared" si="10"/>
        <v>6.2500000000000003E-3</v>
      </c>
      <c r="L34" s="69">
        <f t="shared" si="10"/>
        <v>2.5000000000000001E-2</v>
      </c>
      <c r="M34" s="69">
        <f t="shared" si="10"/>
        <v>2.5000000000000001E-2</v>
      </c>
      <c r="N34" s="69">
        <f t="shared" si="10"/>
        <v>0</v>
      </c>
      <c r="O34" s="69">
        <f t="shared" si="10"/>
        <v>0</v>
      </c>
      <c r="P34" s="69">
        <f t="shared" si="10"/>
        <v>104.25</v>
      </c>
      <c r="Q34" s="69">
        <f t="shared" si="11"/>
        <v>10.0625</v>
      </c>
      <c r="R34" s="69">
        <f t="shared" si="12"/>
        <v>0</v>
      </c>
      <c r="S34" s="69">
        <f t="shared" si="12"/>
        <v>0</v>
      </c>
      <c r="T34" s="69">
        <f t="shared" si="12"/>
        <v>0</v>
      </c>
      <c r="U34" s="69">
        <f t="shared" si="12"/>
        <v>0</v>
      </c>
      <c r="AB34" s="51"/>
      <c r="AC34" s="51"/>
      <c r="AD34" s="51"/>
      <c r="AE34" s="51"/>
      <c r="AF34" s="51"/>
      <c r="AG34" s="51"/>
      <c r="AH34" s="51"/>
      <c r="AI34" s="51"/>
    </row>
    <row r="35" spans="1:35" s="64" customFormat="1" x14ac:dyDescent="0.25">
      <c r="A35" s="13" t="str">
        <f>G8</f>
        <v>Heolgwyddil 8</v>
      </c>
      <c r="B35" s="15">
        <v>125</v>
      </c>
      <c r="C35" s="69">
        <f t="shared" si="6"/>
        <v>37.5</v>
      </c>
      <c r="D35" s="69">
        <f t="shared" si="7"/>
        <v>22.7668125</v>
      </c>
      <c r="E35" s="69">
        <f t="shared" si="8"/>
        <v>33.288125000000001</v>
      </c>
      <c r="F35" s="69">
        <f t="shared" si="9"/>
        <v>4.2486249999999997</v>
      </c>
      <c r="G35" s="69">
        <f t="shared" si="10"/>
        <v>2.5000000000000001E-2</v>
      </c>
      <c r="H35" s="69">
        <f t="shared" si="10"/>
        <v>0.25124999999999997</v>
      </c>
      <c r="I35" s="69">
        <f t="shared" si="10"/>
        <v>6.25E-2</v>
      </c>
      <c r="J35" s="69">
        <f t="shared" si="10"/>
        <v>1.25E-3</v>
      </c>
      <c r="K35" s="69">
        <f t="shared" si="10"/>
        <v>6.2500000000000003E-3</v>
      </c>
      <c r="L35" s="69">
        <f t="shared" si="10"/>
        <v>2.5000000000000001E-2</v>
      </c>
      <c r="M35" s="69">
        <f t="shared" si="10"/>
        <v>2.5000000000000001E-2</v>
      </c>
      <c r="N35" s="69">
        <f t="shared" si="10"/>
        <v>0</v>
      </c>
      <c r="O35" s="69">
        <f t="shared" si="10"/>
        <v>0</v>
      </c>
      <c r="P35" s="69">
        <f t="shared" si="10"/>
        <v>104.25</v>
      </c>
      <c r="Q35" s="69">
        <f t="shared" si="11"/>
        <v>10.0625</v>
      </c>
      <c r="R35" s="69">
        <f t="shared" si="12"/>
        <v>0</v>
      </c>
      <c r="S35" s="69">
        <f t="shared" si="12"/>
        <v>0</v>
      </c>
      <c r="T35" s="69">
        <f t="shared" si="12"/>
        <v>0</v>
      </c>
      <c r="U35" s="69">
        <f t="shared" si="12"/>
        <v>0</v>
      </c>
      <c r="AB35" s="51"/>
      <c r="AC35" s="51"/>
      <c r="AD35" s="51"/>
      <c r="AE35" s="51"/>
      <c r="AF35" s="51"/>
      <c r="AG35" s="51"/>
      <c r="AH35" s="51"/>
      <c r="AI35" s="51"/>
    </row>
    <row r="36" spans="1:35" s="64" customFormat="1" x14ac:dyDescent="0.25">
      <c r="A36" s="13" t="str">
        <f>H8</f>
        <v>Bolafron 4</v>
      </c>
      <c r="B36" s="15">
        <v>125</v>
      </c>
      <c r="C36" s="69">
        <f t="shared" si="6"/>
        <v>37.5</v>
      </c>
      <c r="D36" s="69">
        <f t="shared" si="7"/>
        <v>22.7668125</v>
      </c>
      <c r="E36" s="69">
        <f t="shared" si="8"/>
        <v>33.288125000000001</v>
      </c>
      <c r="F36" s="69">
        <f t="shared" si="9"/>
        <v>4.2486249999999997</v>
      </c>
      <c r="G36" s="69">
        <f t="shared" si="10"/>
        <v>2.5000000000000001E-2</v>
      </c>
      <c r="H36" s="69">
        <f t="shared" si="10"/>
        <v>0.25124999999999997</v>
      </c>
      <c r="I36" s="69">
        <f t="shared" si="10"/>
        <v>6.25E-2</v>
      </c>
      <c r="J36" s="69">
        <f t="shared" si="10"/>
        <v>1.25E-3</v>
      </c>
      <c r="K36" s="69">
        <f t="shared" si="10"/>
        <v>6.2500000000000003E-3</v>
      </c>
      <c r="L36" s="69">
        <f t="shared" si="10"/>
        <v>2.5000000000000001E-2</v>
      </c>
      <c r="M36" s="69">
        <f t="shared" si="10"/>
        <v>2.5000000000000001E-2</v>
      </c>
      <c r="N36" s="69">
        <f t="shared" si="10"/>
        <v>0</v>
      </c>
      <c r="O36" s="69">
        <f t="shared" si="10"/>
        <v>0</v>
      </c>
      <c r="P36" s="69">
        <f t="shared" si="10"/>
        <v>104.25</v>
      </c>
      <c r="Q36" s="69">
        <f t="shared" si="11"/>
        <v>10.0625</v>
      </c>
      <c r="R36" s="69">
        <f t="shared" si="12"/>
        <v>0</v>
      </c>
      <c r="S36" s="69">
        <f t="shared" si="12"/>
        <v>0</v>
      </c>
      <c r="T36" s="69">
        <f t="shared" si="12"/>
        <v>0</v>
      </c>
      <c r="U36" s="69">
        <f t="shared" si="12"/>
        <v>0</v>
      </c>
      <c r="AB36" s="51"/>
      <c r="AC36" s="51"/>
      <c r="AD36" s="51"/>
      <c r="AE36" s="51"/>
      <c r="AF36" s="51"/>
      <c r="AG36" s="51"/>
      <c r="AH36" s="51"/>
      <c r="AI36" s="51"/>
    </row>
    <row r="37" spans="1:35" s="64" customFormat="1" x14ac:dyDescent="0.25">
      <c r="A37" s="13" t="str">
        <f>I8</f>
        <v>Bolafron 5</v>
      </c>
      <c r="B37" s="15">
        <v>125</v>
      </c>
      <c r="C37" s="69">
        <f t="shared" si="6"/>
        <v>37.5</v>
      </c>
      <c r="D37" s="69">
        <f t="shared" si="7"/>
        <v>22.7668125</v>
      </c>
      <c r="E37" s="69">
        <f t="shared" si="8"/>
        <v>33.288125000000001</v>
      </c>
      <c r="F37" s="69">
        <f t="shared" si="9"/>
        <v>4.2486249999999997</v>
      </c>
      <c r="G37" s="69">
        <f t="shared" si="10"/>
        <v>2.5000000000000001E-2</v>
      </c>
      <c r="H37" s="69">
        <f t="shared" si="10"/>
        <v>0.25124999999999997</v>
      </c>
      <c r="I37" s="69">
        <f t="shared" si="10"/>
        <v>6.25E-2</v>
      </c>
      <c r="J37" s="69">
        <f t="shared" si="10"/>
        <v>1.25E-3</v>
      </c>
      <c r="K37" s="69">
        <f t="shared" si="10"/>
        <v>6.2500000000000003E-3</v>
      </c>
      <c r="L37" s="69">
        <f t="shared" si="10"/>
        <v>2.5000000000000001E-2</v>
      </c>
      <c r="M37" s="69">
        <f t="shared" si="10"/>
        <v>2.5000000000000001E-2</v>
      </c>
      <c r="N37" s="69">
        <f t="shared" si="10"/>
        <v>0</v>
      </c>
      <c r="O37" s="69">
        <f t="shared" si="10"/>
        <v>0</v>
      </c>
      <c r="P37" s="69">
        <f t="shared" si="10"/>
        <v>104.25</v>
      </c>
      <c r="Q37" s="69">
        <f t="shared" si="11"/>
        <v>10.0625</v>
      </c>
      <c r="R37" s="69">
        <f t="shared" si="12"/>
        <v>0</v>
      </c>
      <c r="S37" s="69">
        <f t="shared" si="12"/>
        <v>0</v>
      </c>
      <c r="T37" s="69">
        <f t="shared" si="12"/>
        <v>0</v>
      </c>
      <c r="U37" s="69">
        <f t="shared" si="12"/>
        <v>0</v>
      </c>
      <c r="AB37" s="51"/>
      <c r="AC37" s="51"/>
      <c r="AD37" s="51"/>
      <c r="AE37" s="51"/>
      <c r="AF37" s="51"/>
      <c r="AG37" s="51"/>
      <c r="AH37" s="51"/>
      <c r="AI37" s="51"/>
    </row>
    <row r="38" spans="1:35" s="64" customFormat="1" x14ac:dyDescent="0.25">
      <c r="A38" s="13" t="str">
        <f>J8</f>
        <v>Bolafron 6</v>
      </c>
      <c r="B38" s="15">
        <v>125</v>
      </c>
      <c r="C38" s="69">
        <f t="shared" si="6"/>
        <v>37.5</v>
      </c>
      <c r="D38" s="69">
        <f t="shared" si="7"/>
        <v>22.7668125</v>
      </c>
      <c r="E38" s="69">
        <f t="shared" si="8"/>
        <v>33.288125000000001</v>
      </c>
      <c r="F38" s="69">
        <f t="shared" si="9"/>
        <v>4.2486249999999997</v>
      </c>
      <c r="G38" s="69">
        <f t="shared" si="10"/>
        <v>2.5000000000000001E-2</v>
      </c>
      <c r="H38" s="69">
        <f t="shared" si="10"/>
        <v>0.25124999999999997</v>
      </c>
      <c r="I38" s="69">
        <f t="shared" si="10"/>
        <v>6.25E-2</v>
      </c>
      <c r="J38" s="69">
        <f t="shared" si="10"/>
        <v>1.25E-3</v>
      </c>
      <c r="K38" s="69">
        <f t="shared" si="10"/>
        <v>6.2500000000000003E-3</v>
      </c>
      <c r="L38" s="69">
        <f t="shared" si="10"/>
        <v>2.5000000000000001E-2</v>
      </c>
      <c r="M38" s="69">
        <f t="shared" si="10"/>
        <v>2.5000000000000001E-2</v>
      </c>
      <c r="N38" s="69">
        <f t="shared" si="10"/>
        <v>0</v>
      </c>
      <c r="O38" s="69">
        <f t="shared" si="10"/>
        <v>0</v>
      </c>
      <c r="P38" s="69">
        <f t="shared" si="10"/>
        <v>104.25</v>
      </c>
      <c r="Q38" s="69">
        <f t="shared" si="11"/>
        <v>10.0625</v>
      </c>
      <c r="R38" s="69">
        <f t="shared" si="12"/>
        <v>0</v>
      </c>
      <c r="S38" s="69">
        <f t="shared" si="12"/>
        <v>0</v>
      </c>
      <c r="T38" s="69">
        <f t="shared" si="12"/>
        <v>0</v>
      </c>
      <c r="U38" s="69">
        <f t="shared" si="12"/>
        <v>0</v>
      </c>
      <c r="AB38" s="51"/>
      <c r="AC38" s="51"/>
      <c r="AD38" s="51"/>
      <c r="AE38" s="51"/>
      <c r="AF38" s="51"/>
      <c r="AG38" s="51"/>
      <c r="AH38" s="51"/>
      <c r="AI38" s="51"/>
    </row>
    <row r="39" spans="1:35" s="64" customFormat="1" x14ac:dyDescent="0.25">
      <c r="A39" s="13" t="str">
        <f>K8</f>
        <v>Bolafron 7</v>
      </c>
      <c r="B39" s="15">
        <v>125</v>
      </c>
      <c r="C39" s="69">
        <f t="shared" si="6"/>
        <v>37.5</v>
      </c>
      <c r="D39" s="69">
        <f t="shared" si="7"/>
        <v>22.7668125</v>
      </c>
      <c r="E39" s="69">
        <f t="shared" si="8"/>
        <v>33.288125000000001</v>
      </c>
      <c r="F39" s="69">
        <f t="shared" si="9"/>
        <v>4.2486249999999997</v>
      </c>
      <c r="G39" s="69">
        <f t="shared" si="10"/>
        <v>2.5000000000000001E-2</v>
      </c>
      <c r="H39" s="69">
        <f t="shared" si="10"/>
        <v>0.25124999999999997</v>
      </c>
      <c r="I39" s="69">
        <f t="shared" si="10"/>
        <v>6.25E-2</v>
      </c>
      <c r="J39" s="69">
        <f t="shared" si="10"/>
        <v>1.25E-3</v>
      </c>
      <c r="K39" s="69">
        <f t="shared" si="10"/>
        <v>6.2500000000000003E-3</v>
      </c>
      <c r="L39" s="69">
        <f t="shared" si="10"/>
        <v>2.5000000000000001E-2</v>
      </c>
      <c r="M39" s="69">
        <f t="shared" si="10"/>
        <v>2.5000000000000001E-2</v>
      </c>
      <c r="N39" s="69">
        <f t="shared" si="10"/>
        <v>0</v>
      </c>
      <c r="O39" s="69">
        <f t="shared" si="10"/>
        <v>0</v>
      </c>
      <c r="P39" s="69">
        <f t="shared" si="10"/>
        <v>104.25</v>
      </c>
      <c r="Q39" s="69">
        <f t="shared" si="11"/>
        <v>10.0625</v>
      </c>
      <c r="R39" s="69">
        <f t="shared" si="12"/>
        <v>0</v>
      </c>
      <c r="S39" s="69">
        <f t="shared" si="12"/>
        <v>0</v>
      </c>
      <c r="T39" s="69">
        <f t="shared" si="12"/>
        <v>0</v>
      </c>
      <c r="U39" s="69">
        <f t="shared" si="12"/>
        <v>0</v>
      </c>
      <c r="AB39" s="51"/>
      <c r="AC39" s="51"/>
      <c r="AD39" s="51"/>
      <c r="AE39" s="51"/>
      <c r="AF39" s="51"/>
      <c r="AG39" s="51"/>
      <c r="AH39" s="51"/>
      <c r="AI39" s="51"/>
    </row>
    <row r="40" spans="1:35" s="64" customFormat="1" x14ac:dyDescent="0.25">
      <c r="A40" s="13" t="str">
        <f>L8</f>
        <v>Bolafron 8</v>
      </c>
      <c r="B40" s="15">
        <v>125</v>
      </c>
      <c r="C40" s="69">
        <f t="shared" si="6"/>
        <v>37.5</v>
      </c>
      <c r="D40" s="69">
        <f t="shared" si="7"/>
        <v>22.7668125</v>
      </c>
      <c r="E40" s="69">
        <f t="shared" si="8"/>
        <v>33.288125000000001</v>
      </c>
      <c r="F40" s="69">
        <f t="shared" si="9"/>
        <v>4.2486249999999997</v>
      </c>
      <c r="G40" s="69">
        <f t="shared" si="10"/>
        <v>2.5000000000000001E-2</v>
      </c>
      <c r="H40" s="69">
        <f t="shared" si="10"/>
        <v>0.25124999999999997</v>
      </c>
      <c r="I40" s="69">
        <f t="shared" si="10"/>
        <v>6.25E-2</v>
      </c>
      <c r="J40" s="69">
        <f t="shared" si="10"/>
        <v>1.25E-3</v>
      </c>
      <c r="K40" s="69">
        <f t="shared" si="10"/>
        <v>6.2500000000000003E-3</v>
      </c>
      <c r="L40" s="69">
        <f t="shared" si="10"/>
        <v>2.5000000000000001E-2</v>
      </c>
      <c r="M40" s="69">
        <f t="shared" si="10"/>
        <v>2.5000000000000001E-2</v>
      </c>
      <c r="N40" s="69">
        <f t="shared" si="10"/>
        <v>0</v>
      </c>
      <c r="O40" s="69">
        <f t="shared" si="10"/>
        <v>0</v>
      </c>
      <c r="P40" s="69">
        <f t="shared" si="10"/>
        <v>104.25</v>
      </c>
      <c r="Q40" s="69">
        <f t="shared" si="11"/>
        <v>10.0625</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t="str">
        <f>M8</f>
        <v>Bolafron 9</v>
      </c>
      <c r="B41" s="15">
        <v>125</v>
      </c>
      <c r="C41" s="69">
        <f t="shared" si="6"/>
        <v>37.5</v>
      </c>
      <c r="D41" s="69">
        <f t="shared" si="7"/>
        <v>22.7668125</v>
      </c>
      <c r="E41" s="69">
        <f t="shared" si="8"/>
        <v>33.288125000000001</v>
      </c>
      <c r="F41" s="69">
        <f t="shared" si="9"/>
        <v>4.2486249999999997</v>
      </c>
      <c r="G41" s="69">
        <f t="shared" si="10"/>
        <v>2.5000000000000001E-2</v>
      </c>
      <c r="H41" s="69">
        <f t="shared" si="10"/>
        <v>0.25124999999999997</v>
      </c>
      <c r="I41" s="69">
        <f t="shared" si="10"/>
        <v>6.25E-2</v>
      </c>
      <c r="J41" s="69">
        <f t="shared" si="10"/>
        <v>1.25E-3</v>
      </c>
      <c r="K41" s="69">
        <f t="shared" si="10"/>
        <v>6.2500000000000003E-3</v>
      </c>
      <c r="L41" s="69">
        <f t="shared" si="10"/>
        <v>2.5000000000000001E-2</v>
      </c>
      <c r="M41" s="69">
        <f t="shared" si="10"/>
        <v>2.5000000000000001E-2</v>
      </c>
      <c r="N41" s="69">
        <f t="shared" si="10"/>
        <v>0</v>
      </c>
      <c r="O41" s="69">
        <f t="shared" si="10"/>
        <v>0</v>
      </c>
      <c r="P41" s="69">
        <f t="shared" si="10"/>
        <v>104.25</v>
      </c>
      <c r="Q41" s="69">
        <f t="shared" si="11"/>
        <v>10.0625</v>
      </c>
      <c r="R41" s="69">
        <f t="shared" si="12"/>
        <v>0</v>
      </c>
      <c r="S41" s="69">
        <f t="shared" si="12"/>
        <v>0</v>
      </c>
      <c r="T41" s="69">
        <f t="shared" si="12"/>
        <v>0</v>
      </c>
      <c r="U41" s="69">
        <f t="shared" si="12"/>
        <v>0</v>
      </c>
      <c r="AB41" s="51"/>
      <c r="AC41" s="51"/>
      <c r="AD41" s="51"/>
      <c r="AE41" s="51"/>
      <c r="AF41" s="51"/>
      <c r="AG41" s="51"/>
      <c r="AH41" s="51"/>
      <c r="AI41" s="51"/>
    </row>
    <row r="42" spans="1:35" s="64" customFormat="1" x14ac:dyDescent="0.25">
      <c r="A42" s="13" t="str">
        <f>N8</f>
        <v>Hafod 1741</v>
      </c>
      <c r="B42" s="15">
        <v>125</v>
      </c>
      <c r="C42" s="69">
        <f t="shared" si="6"/>
        <v>37.5</v>
      </c>
      <c r="D42" s="69">
        <f t="shared" si="7"/>
        <v>22.7668125</v>
      </c>
      <c r="E42" s="69">
        <f t="shared" si="8"/>
        <v>33.288125000000001</v>
      </c>
      <c r="F42" s="69">
        <f t="shared" si="9"/>
        <v>4.2486249999999997</v>
      </c>
      <c r="G42" s="69">
        <f t="shared" si="10"/>
        <v>2.5000000000000001E-2</v>
      </c>
      <c r="H42" s="69">
        <f t="shared" si="10"/>
        <v>0.25124999999999997</v>
      </c>
      <c r="I42" s="69">
        <f t="shared" si="10"/>
        <v>6.25E-2</v>
      </c>
      <c r="J42" s="69">
        <f t="shared" si="10"/>
        <v>1.25E-3</v>
      </c>
      <c r="K42" s="69">
        <f t="shared" si="10"/>
        <v>6.2500000000000003E-3</v>
      </c>
      <c r="L42" s="69">
        <f t="shared" si="10"/>
        <v>2.5000000000000001E-2</v>
      </c>
      <c r="M42" s="69">
        <f t="shared" si="10"/>
        <v>2.5000000000000001E-2</v>
      </c>
      <c r="N42" s="69">
        <f t="shared" si="10"/>
        <v>0</v>
      </c>
      <c r="O42" s="69">
        <f t="shared" si="10"/>
        <v>0</v>
      </c>
      <c r="P42" s="69">
        <f t="shared" si="10"/>
        <v>104.25</v>
      </c>
      <c r="Q42" s="69">
        <f t="shared" si="11"/>
        <v>10.0625</v>
      </c>
      <c r="R42" s="69">
        <f t="shared" si="12"/>
        <v>0</v>
      </c>
      <c r="S42" s="69">
        <f t="shared" si="12"/>
        <v>0</v>
      </c>
      <c r="T42" s="69">
        <f t="shared" si="12"/>
        <v>0</v>
      </c>
      <c r="U42" s="69">
        <f t="shared" si="12"/>
        <v>0</v>
      </c>
      <c r="AB42" s="51"/>
      <c r="AC42" s="51"/>
      <c r="AD42" s="51"/>
      <c r="AE42" s="51"/>
      <c r="AF42" s="51"/>
      <c r="AG42" s="51"/>
      <c r="AH42" s="51"/>
      <c r="AI42" s="51"/>
    </row>
    <row r="43" spans="1:35" s="64" customFormat="1" x14ac:dyDescent="0.25">
      <c r="A43" s="13" t="str">
        <f>O8</f>
        <v>Hafod 2455</v>
      </c>
      <c r="B43" s="15">
        <v>125</v>
      </c>
      <c r="C43" s="69">
        <f t="shared" si="6"/>
        <v>37.5</v>
      </c>
      <c r="D43" s="69">
        <f t="shared" si="7"/>
        <v>22.7668125</v>
      </c>
      <c r="E43" s="69">
        <f t="shared" si="8"/>
        <v>33.288125000000001</v>
      </c>
      <c r="F43" s="69">
        <f t="shared" si="9"/>
        <v>4.2486249999999997</v>
      </c>
      <c r="G43" s="69">
        <f t="shared" si="10"/>
        <v>2.5000000000000001E-2</v>
      </c>
      <c r="H43" s="69">
        <f t="shared" si="10"/>
        <v>0.25124999999999997</v>
      </c>
      <c r="I43" s="69">
        <f t="shared" si="10"/>
        <v>6.25E-2</v>
      </c>
      <c r="J43" s="69">
        <f t="shared" si="10"/>
        <v>1.25E-3</v>
      </c>
      <c r="K43" s="69">
        <f t="shared" si="10"/>
        <v>6.2500000000000003E-3</v>
      </c>
      <c r="L43" s="69">
        <f t="shared" si="10"/>
        <v>2.5000000000000001E-2</v>
      </c>
      <c r="M43" s="69">
        <f t="shared" si="10"/>
        <v>2.5000000000000001E-2</v>
      </c>
      <c r="N43" s="69">
        <f t="shared" si="10"/>
        <v>0</v>
      </c>
      <c r="O43" s="69">
        <f t="shared" si="10"/>
        <v>0</v>
      </c>
      <c r="P43" s="69">
        <f t="shared" si="10"/>
        <v>104.25</v>
      </c>
      <c r="Q43" s="69">
        <f t="shared" si="11"/>
        <v>10.0625</v>
      </c>
      <c r="R43" s="69">
        <f t="shared" si="12"/>
        <v>0</v>
      </c>
      <c r="S43" s="69">
        <f t="shared" si="12"/>
        <v>0</v>
      </c>
      <c r="T43" s="69">
        <f t="shared" si="12"/>
        <v>0</v>
      </c>
      <c r="U43" s="69">
        <f t="shared" si="12"/>
        <v>0</v>
      </c>
      <c r="AB43" s="51"/>
      <c r="AC43" s="51"/>
      <c r="AD43" s="51"/>
      <c r="AE43" s="51"/>
      <c r="AF43" s="51"/>
      <c r="AG43" s="51"/>
      <c r="AH43" s="51"/>
      <c r="AI43" s="51"/>
    </row>
    <row r="44" spans="1:35" s="64" customFormat="1" x14ac:dyDescent="0.25">
      <c r="A44" s="13" t="str">
        <f>P8</f>
        <v>Hafod 4067</v>
      </c>
      <c r="B44" s="15">
        <v>125</v>
      </c>
      <c r="C44" s="69">
        <f t="shared" si="6"/>
        <v>37.5</v>
      </c>
      <c r="D44" s="69">
        <f t="shared" si="7"/>
        <v>22.7668125</v>
      </c>
      <c r="E44" s="69">
        <f t="shared" si="8"/>
        <v>33.288125000000001</v>
      </c>
      <c r="F44" s="69">
        <f t="shared" si="9"/>
        <v>4.2486249999999997</v>
      </c>
      <c r="G44" s="69">
        <f t="shared" si="10"/>
        <v>2.5000000000000001E-2</v>
      </c>
      <c r="H44" s="69">
        <f t="shared" si="10"/>
        <v>0.25124999999999997</v>
      </c>
      <c r="I44" s="69">
        <f t="shared" si="10"/>
        <v>6.25E-2</v>
      </c>
      <c r="J44" s="69">
        <f t="shared" si="10"/>
        <v>1.25E-3</v>
      </c>
      <c r="K44" s="69">
        <f t="shared" si="10"/>
        <v>6.2500000000000003E-3</v>
      </c>
      <c r="L44" s="69">
        <f t="shared" si="10"/>
        <v>2.5000000000000001E-2</v>
      </c>
      <c r="M44" s="69">
        <f t="shared" si="10"/>
        <v>2.5000000000000001E-2</v>
      </c>
      <c r="N44" s="69">
        <f t="shared" si="10"/>
        <v>0</v>
      </c>
      <c r="O44" s="69">
        <f t="shared" si="10"/>
        <v>0</v>
      </c>
      <c r="P44" s="69">
        <f t="shared" si="10"/>
        <v>104.25</v>
      </c>
      <c r="Q44" s="69">
        <f t="shared" si="11"/>
        <v>10.0625</v>
      </c>
      <c r="R44" s="69">
        <f t="shared" si="12"/>
        <v>0</v>
      </c>
      <c r="S44" s="69">
        <f t="shared" si="12"/>
        <v>0</v>
      </c>
      <c r="T44" s="69">
        <f t="shared" si="12"/>
        <v>0</v>
      </c>
      <c r="U44" s="69">
        <f t="shared" si="12"/>
        <v>0</v>
      </c>
      <c r="AB44" s="51"/>
      <c r="AC44" s="51"/>
      <c r="AD44" s="51"/>
      <c r="AE44" s="51"/>
      <c r="AF44" s="51"/>
      <c r="AG44" s="51"/>
      <c r="AH44" s="51"/>
      <c r="AI44" s="51"/>
    </row>
    <row r="45" spans="1:35" s="64" customFormat="1" x14ac:dyDescent="0.25">
      <c r="A45" s="13" t="str">
        <f>Q8</f>
        <v>Nant y Croi 15</v>
      </c>
      <c r="B45" s="15">
        <v>125</v>
      </c>
      <c r="C45" s="69">
        <f t="shared" si="6"/>
        <v>37.5</v>
      </c>
      <c r="D45" s="69">
        <f t="shared" si="7"/>
        <v>22.7668125</v>
      </c>
      <c r="E45" s="69">
        <f t="shared" si="8"/>
        <v>33.288125000000001</v>
      </c>
      <c r="F45" s="69">
        <f t="shared" si="9"/>
        <v>4.2486249999999997</v>
      </c>
      <c r="G45" s="69">
        <f t="shared" si="10"/>
        <v>2.5000000000000001E-2</v>
      </c>
      <c r="H45" s="69">
        <f t="shared" si="10"/>
        <v>0.25124999999999997</v>
      </c>
      <c r="I45" s="69">
        <f t="shared" si="10"/>
        <v>6.25E-2</v>
      </c>
      <c r="J45" s="69">
        <f t="shared" si="10"/>
        <v>1.25E-3</v>
      </c>
      <c r="K45" s="69">
        <f t="shared" si="10"/>
        <v>6.2500000000000003E-3</v>
      </c>
      <c r="L45" s="69">
        <f t="shared" si="10"/>
        <v>2.5000000000000001E-2</v>
      </c>
      <c r="M45" s="69">
        <f t="shared" si="10"/>
        <v>2.5000000000000001E-2</v>
      </c>
      <c r="N45" s="69">
        <f t="shared" si="10"/>
        <v>0</v>
      </c>
      <c r="O45" s="69">
        <f t="shared" si="10"/>
        <v>0</v>
      </c>
      <c r="P45" s="69">
        <f t="shared" si="10"/>
        <v>104.25</v>
      </c>
      <c r="Q45" s="69">
        <f t="shared" si="11"/>
        <v>10.0625</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0"/>
        <v>0</v>
      </c>
      <c r="H50" s="77">
        <f t="shared" si="10"/>
        <v>0</v>
      </c>
      <c r="I50" s="77">
        <f t="shared" si="10"/>
        <v>0</v>
      </c>
      <c r="J50" s="77">
        <f t="shared" si="10"/>
        <v>0</v>
      </c>
      <c r="K50" s="77">
        <f t="shared" si="10"/>
        <v>0</v>
      </c>
      <c r="L50" s="77">
        <f t="shared" si="10"/>
        <v>0</v>
      </c>
      <c r="M50" s="77">
        <f t="shared" si="10"/>
        <v>0</v>
      </c>
      <c r="N50" s="77">
        <f t="shared" si="10"/>
        <v>0</v>
      </c>
      <c r="O50" s="77">
        <f t="shared" si="10"/>
        <v>0</v>
      </c>
      <c r="P50" s="77">
        <f t="shared" si="10"/>
        <v>0</v>
      </c>
      <c r="Q50" s="77">
        <f t="shared" si="11"/>
        <v>0</v>
      </c>
      <c r="R50" s="77">
        <f t="shared" si="12"/>
        <v>0</v>
      </c>
      <c r="S50" s="77">
        <f t="shared" si="12"/>
        <v>0</v>
      </c>
      <c r="T50" s="77">
        <f t="shared" si="12"/>
        <v>0</v>
      </c>
      <c r="U50" s="77">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Heolgwyddil 3</v>
      </c>
      <c r="C57" s="8" t="str">
        <f t="shared" ref="C57:U57" si="13">D8</f>
        <v>Heolgwyddil 5</v>
      </c>
      <c r="D57" s="8" t="str">
        <f t="shared" si="13"/>
        <v>Heolgwyddil 6</v>
      </c>
      <c r="E57" s="8" t="str">
        <f t="shared" si="13"/>
        <v>Heolgwyddil 7</v>
      </c>
      <c r="F57" s="8" t="str">
        <f t="shared" si="13"/>
        <v>Heolgwyddil 8</v>
      </c>
      <c r="G57" s="8" t="str">
        <f t="shared" si="13"/>
        <v>Bolafron 4</v>
      </c>
      <c r="H57" s="8" t="str">
        <f t="shared" si="13"/>
        <v>Bolafron 5</v>
      </c>
      <c r="I57" s="8" t="str">
        <f t="shared" si="13"/>
        <v>Bolafron 6</v>
      </c>
      <c r="J57" s="8" t="str">
        <f t="shared" si="13"/>
        <v>Bolafron 7</v>
      </c>
      <c r="K57" s="8" t="str">
        <f t="shared" si="13"/>
        <v>Bolafron 8</v>
      </c>
      <c r="L57" s="8" t="str">
        <f t="shared" si="13"/>
        <v>Bolafron 9</v>
      </c>
      <c r="M57" s="8" t="str">
        <f t="shared" si="13"/>
        <v>Hafod 1741</v>
      </c>
      <c r="N57" s="8" t="str">
        <f t="shared" si="13"/>
        <v>Hafod 2455</v>
      </c>
      <c r="O57" s="8" t="str">
        <f t="shared" si="13"/>
        <v>Hafod 4067</v>
      </c>
      <c r="P57" s="8" t="str">
        <f t="shared" si="13"/>
        <v>Nant y Croi 15</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0" t="s">
        <v>130</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f>VLOOKUP(Q$14,Table24[],5,FALSE)</f>
        <v>6.2</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0" t="s">
        <v>4</v>
      </c>
      <c r="B60" s="68">
        <f>C10</f>
        <v>5.8</v>
      </c>
      <c r="C60" s="68">
        <f t="shared" ref="C60:U60" si="14">D10</f>
        <v>5.9</v>
      </c>
      <c r="D60" s="68">
        <f t="shared" si="14"/>
        <v>5.8</v>
      </c>
      <c r="E60" s="68">
        <f t="shared" si="14"/>
        <v>6.4</v>
      </c>
      <c r="F60" s="68">
        <f t="shared" si="14"/>
        <v>6</v>
      </c>
      <c r="G60" s="68">
        <f t="shared" si="14"/>
        <v>5.4</v>
      </c>
      <c r="H60" s="68">
        <f t="shared" si="14"/>
        <v>5.6</v>
      </c>
      <c r="I60" s="68">
        <f t="shared" si="14"/>
        <v>5.6</v>
      </c>
      <c r="J60" s="68">
        <f t="shared" si="14"/>
        <v>5.3</v>
      </c>
      <c r="K60" s="68">
        <f t="shared" si="14"/>
        <v>5.5</v>
      </c>
      <c r="L60" s="68">
        <f t="shared" si="14"/>
        <v>5.8</v>
      </c>
      <c r="M60" s="68">
        <f t="shared" si="14"/>
        <v>5.6</v>
      </c>
      <c r="N60" s="68">
        <f t="shared" si="14"/>
        <v>5.4</v>
      </c>
      <c r="O60" s="68">
        <f t="shared" si="14"/>
        <v>5.3</v>
      </c>
      <c r="P60" s="68">
        <f t="shared" si="14"/>
        <v>5.9</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45</v>
      </c>
      <c r="C62" s="69">
        <f>B32</f>
        <v>125</v>
      </c>
      <c r="D62" s="69">
        <f>B33</f>
        <v>125</v>
      </c>
      <c r="E62" s="69">
        <f>B34</f>
        <v>125</v>
      </c>
      <c r="F62" s="69">
        <f>B35</f>
        <v>125</v>
      </c>
      <c r="G62" s="69">
        <f>B36</f>
        <v>125</v>
      </c>
      <c r="H62" s="69">
        <f>B37</f>
        <v>125</v>
      </c>
      <c r="I62" s="69">
        <f>B38</f>
        <v>125</v>
      </c>
      <c r="J62" s="69">
        <f>B39</f>
        <v>125</v>
      </c>
      <c r="K62" s="69">
        <f>B40</f>
        <v>125</v>
      </c>
      <c r="L62" s="69">
        <f>B41</f>
        <v>125</v>
      </c>
      <c r="M62" s="69">
        <f>B42</f>
        <v>125</v>
      </c>
      <c r="N62" s="69">
        <f>B43</f>
        <v>125</v>
      </c>
      <c r="O62" s="69">
        <f>B44</f>
        <v>125</v>
      </c>
      <c r="P62" s="69">
        <f>B45</f>
        <v>125</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2.4000000000000021</v>
      </c>
      <c r="C64" s="69">
        <f t="shared" ref="C64:U64" si="17">(C59-C60)*C61</f>
        <v>1.7999999999999989</v>
      </c>
      <c r="D64" s="69">
        <f t="shared" si="17"/>
        <v>2.4000000000000021</v>
      </c>
      <c r="E64" s="69">
        <f t="shared" si="17"/>
        <v>-1.2000000000000011</v>
      </c>
      <c r="F64" s="69">
        <f t="shared" si="17"/>
        <v>1.2000000000000011</v>
      </c>
      <c r="G64" s="69">
        <f t="shared" si="17"/>
        <v>4.7999999999999989</v>
      </c>
      <c r="H64" s="69">
        <f t="shared" si="17"/>
        <v>3.6000000000000032</v>
      </c>
      <c r="I64" s="69">
        <f t="shared" si="17"/>
        <v>3.6000000000000032</v>
      </c>
      <c r="J64" s="69">
        <f t="shared" si="17"/>
        <v>5.4000000000000021</v>
      </c>
      <c r="K64" s="69">
        <f t="shared" si="17"/>
        <v>4.2000000000000011</v>
      </c>
      <c r="L64" s="69">
        <f t="shared" si="17"/>
        <v>2.4000000000000021</v>
      </c>
      <c r="M64" s="69">
        <f t="shared" si="17"/>
        <v>3.6000000000000032</v>
      </c>
      <c r="N64" s="69">
        <f t="shared" si="17"/>
        <v>4.7999999999999989</v>
      </c>
      <c r="O64" s="69">
        <f t="shared" si="17"/>
        <v>5.4000000000000021</v>
      </c>
      <c r="P64" s="69">
        <f t="shared" si="17"/>
        <v>1.7999999999999989</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-2.4000000000000021</v>
      </c>
      <c r="C65" s="69">
        <f t="shared" ref="C65:U65" si="18">C63-C64</f>
        <v>-1.7999999999999989</v>
      </c>
      <c r="D65" s="69">
        <f t="shared" si="18"/>
        <v>-2.4000000000000021</v>
      </c>
      <c r="E65" s="69">
        <f t="shared" si="18"/>
        <v>1.2000000000000011</v>
      </c>
      <c r="F65" s="69">
        <f t="shared" si="18"/>
        <v>-1.2000000000000011</v>
      </c>
      <c r="G65" s="69">
        <f t="shared" si="18"/>
        <v>-4.7999999999999989</v>
      </c>
      <c r="H65" s="69">
        <f t="shared" si="18"/>
        <v>-3.6000000000000032</v>
      </c>
      <c r="I65" s="69">
        <f t="shared" si="18"/>
        <v>-3.6000000000000032</v>
      </c>
      <c r="J65" s="69">
        <f t="shared" si="18"/>
        <v>-5.4000000000000021</v>
      </c>
      <c r="K65" s="69">
        <f t="shared" si="18"/>
        <v>-4.2000000000000011</v>
      </c>
      <c r="L65" s="69">
        <f t="shared" si="18"/>
        <v>-2.4000000000000021</v>
      </c>
      <c r="M65" s="69">
        <f t="shared" si="18"/>
        <v>-3.6000000000000032</v>
      </c>
      <c r="N65" s="69">
        <f t="shared" si="18"/>
        <v>-4.7999999999999989</v>
      </c>
      <c r="O65" s="69">
        <f t="shared" si="18"/>
        <v>-5.4000000000000021</v>
      </c>
      <c r="P65" s="69">
        <f t="shared" si="18"/>
        <v>-1.7999999999999989</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UNDER</v>
      </c>
      <c r="C66" s="70" t="str">
        <f t="shared" ref="C66:U66" si="19">IF(C64&lt;=C63,"OVER","UNDER")</f>
        <v>UNDER</v>
      </c>
      <c r="D66" s="70" t="str">
        <f t="shared" si="19"/>
        <v>UNDER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lessThan">
      <formula>5</formula>
    </cfRule>
  </conditionalFormatting>
  <conditionalFormatting sqref="I2">
    <cfRule type="cellIs" dxfId="144" priority="10" operator="greaterThan">
      <formula>5000.1</formula>
    </cfRule>
  </conditionalFormatting>
  <conditionalFormatting sqref="I3">
    <cfRule type="cellIs" dxfId="143" priority="9" operator="greaterThan">
      <formula>4.1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1" zoomScale="90" zoomScaleNormal="90" workbookViewId="0">
      <selection activeCell="E31" sqref="E3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0" t="s">
        <v>41</v>
      </c>
      <c r="B1" s="100"/>
      <c r="C1" s="121" t="str">
        <f>'Dairy Partners'!C1:D1</f>
        <v>PAN-014827</v>
      </c>
      <c r="D1" s="122"/>
      <c r="E1" s="73" t="s">
        <v>45</v>
      </c>
      <c r="F1" s="31">
        <f>'Dairy Partners'!F1</f>
        <v>47.4</v>
      </c>
      <c r="G1" s="101" t="s">
        <v>43</v>
      </c>
      <c r="H1" s="102"/>
      <c r="I1" s="76">
        <v>7.09</v>
      </c>
      <c r="J1" s="100" t="s">
        <v>150</v>
      </c>
      <c r="K1" s="100"/>
      <c r="L1" s="76">
        <v>158</v>
      </c>
      <c r="AB1" s="18"/>
      <c r="AC1" s="18"/>
      <c r="AD1" s="29" t="s">
        <v>124</v>
      </c>
      <c r="AE1" s="17"/>
      <c r="AF1" s="17"/>
      <c r="AG1" s="18"/>
      <c r="AH1" s="18"/>
      <c r="AI1" s="32" t="s">
        <v>79</v>
      </c>
      <c r="AJ1" s="33" t="s">
        <v>91</v>
      </c>
      <c r="AK1" s="34" t="s">
        <v>92</v>
      </c>
      <c r="AL1" s="35" t="s">
        <v>123</v>
      </c>
      <c r="AM1" s="35" t="s">
        <v>129</v>
      </c>
      <c r="AN1" s="35" t="s">
        <v>109</v>
      </c>
    </row>
    <row r="2" spans="1:41" x14ac:dyDescent="0.2">
      <c r="A2" s="100" t="s">
        <v>84</v>
      </c>
      <c r="B2" s="100"/>
      <c r="C2" s="123" t="str">
        <f>'Dairy Partners'!C2:D2</f>
        <v>EPR/AB3891CX</v>
      </c>
      <c r="D2" s="124"/>
      <c r="E2" s="73" t="s">
        <v>106</v>
      </c>
      <c r="F2" s="97" t="s">
        <v>176</v>
      </c>
      <c r="G2" s="119" t="s">
        <v>107</v>
      </c>
      <c r="H2" s="120"/>
      <c r="I2" s="76">
        <v>861</v>
      </c>
      <c r="J2" s="100" t="s">
        <v>151</v>
      </c>
      <c r="K2" s="100"/>
      <c r="L2" s="76">
        <v>1000</v>
      </c>
      <c r="AB2" s="29" t="s">
        <v>56</v>
      </c>
      <c r="AC2" s="17"/>
      <c r="AD2" s="29" t="s">
        <v>70</v>
      </c>
      <c r="AE2" s="17"/>
      <c r="AF2" s="17"/>
      <c r="AG2" s="36" t="s">
        <v>76</v>
      </c>
      <c r="AH2" s="18"/>
      <c r="AI2" s="37" t="s">
        <v>124</v>
      </c>
      <c r="AJ2" s="38">
        <v>0</v>
      </c>
      <c r="AK2" s="39">
        <v>0</v>
      </c>
      <c r="AL2" s="10">
        <v>0</v>
      </c>
      <c r="AM2" s="11">
        <v>0</v>
      </c>
      <c r="AN2" s="11">
        <v>0</v>
      </c>
    </row>
    <row r="3" spans="1:41" x14ac:dyDescent="0.2">
      <c r="A3" s="101" t="s">
        <v>42</v>
      </c>
      <c r="B3" s="102"/>
      <c r="C3" s="123" t="str">
        <f>'Dairy Partners'!C3:D3</f>
        <v xml:space="preserve">Mr Daniel &amp; Mrs Carys James </v>
      </c>
      <c r="D3" s="124"/>
      <c r="E3" s="73" t="s">
        <v>105</v>
      </c>
      <c r="F3" s="30" t="s">
        <v>78</v>
      </c>
      <c r="G3" s="101" t="s">
        <v>108</v>
      </c>
      <c r="H3" s="102"/>
      <c r="I3" s="76">
        <v>2.8000000000000001E-2</v>
      </c>
      <c r="J3" s="101" t="s">
        <v>152</v>
      </c>
      <c r="K3" s="102"/>
      <c r="L3" s="76">
        <f>(L1/L2)*100</f>
        <v>15.8</v>
      </c>
      <c r="AB3" s="29" t="s">
        <v>57</v>
      </c>
      <c r="AC3" s="17"/>
      <c r="AD3" s="29" t="s">
        <v>71</v>
      </c>
      <c r="AE3" s="17"/>
      <c r="AF3" s="17"/>
      <c r="AG3" s="36" t="s">
        <v>77</v>
      </c>
      <c r="AH3" s="18"/>
      <c r="AI3" s="40" t="s">
        <v>111</v>
      </c>
      <c r="AJ3" s="41">
        <v>1.7</v>
      </c>
      <c r="AK3" s="42">
        <v>6</v>
      </c>
      <c r="AL3" s="43">
        <v>1</v>
      </c>
      <c r="AM3" s="11">
        <v>6.2</v>
      </c>
      <c r="AN3" s="11" t="s">
        <v>110</v>
      </c>
    </row>
    <row r="4" spans="1:41" x14ac:dyDescent="0.2">
      <c r="A4" s="100" t="s">
        <v>0</v>
      </c>
      <c r="B4" s="100"/>
      <c r="C4" s="121" t="str">
        <f>'Dairy Partners'!C4:D4</f>
        <v>Hafod Farm, Ferwig, Cardigan, Ceridigion, SA43 1PU</v>
      </c>
      <c r="D4" s="122"/>
      <c r="E4" s="74" t="s">
        <v>1</v>
      </c>
      <c r="F4" s="76" t="s">
        <v>179</v>
      </c>
      <c r="G4" s="101"/>
      <c r="H4" s="102"/>
      <c r="I4" s="31"/>
      <c r="J4" s="101"/>
      <c r="K4" s="102"/>
      <c r="L4" s="76"/>
      <c r="AB4" s="29" t="s">
        <v>52</v>
      </c>
      <c r="AC4" s="17"/>
      <c r="AD4" s="44" t="s">
        <v>72</v>
      </c>
      <c r="AE4" s="17"/>
      <c r="AF4" s="17"/>
      <c r="AG4" s="36" t="s">
        <v>78</v>
      </c>
      <c r="AH4" s="18"/>
      <c r="AI4" s="45" t="s">
        <v>122</v>
      </c>
      <c r="AJ4" s="46">
        <v>7</v>
      </c>
      <c r="AK4" s="47">
        <v>10.5</v>
      </c>
      <c r="AL4" s="11">
        <v>2</v>
      </c>
      <c r="AM4" s="11">
        <v>6.7</v>
      </c>
      <c r="AN4" s="11" t="s">
        <v>133</v>
      </c>
    </row>
    <row r="5" spans="1:41" x14ac:dyDescent="0.2">
      <c r="A5" s="100" t="s">
        <v>47</v>
      </c>
      <c r="B5" s="100"/>
      <c r="C5" s="121" t="str">
        <f>'Dairy Partners'!C5:D5</f>
        <v>Louise Bailey</v>
      </c>
      <c r="D5" s="122"/>
      <c r="E5" s="73"/>
      <c r="F5" s="31"/>
      <c r="G5" s="101"/>
      <c r="H5" s="102"/>
      <c r="I5" s="31"/>
      <c r="J5" s="101"/>
      <c r="K5" s="102"/>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100" t="s">
        <v>2</v>
      </c>
      <c r="B8" s="100"/>
      <c r="C8" s="52" t="str">
        <f>'Dairy Partners'!C8</f>
        <v>Heolgwyddil 3</v>
      </c>
      <c r="D8" s="52" t="str">
        <f>'Dairy Partners'!D8</f>
        <v>Heolgwyddil 5</v>
      </c>
      <c r="E8" s="52" t="str">
        <f>'Dairy Partners'!E8</f>
        <v>Heolgwyddil 6</v>
      </c>
      <c r="F8" s="52" t="str">
        <f>'Dairy Partners'!F8</f>
        <v>Heolgwyddil 7</v>
      </c>
      <c r="G8" s="52" t="str">
        <f>'Dairy Partners'!G8</f>
        <v>Heolgwyddil 8</v>
      </c>
      <c r="H8" s="52" t="str">
        <f>'Dairy Partners'!H8</f>
        <v>Bolafron 4</v>
      </c>
      <c r="I8" s="52" t="str">
        <f>'Dairy Partners'!I8</f>
        <v>Bolafron 5</v>
      </c>
      <c r="J8" s="52" t="str">
        <f>'Dairy Partners'!J8</f>
        <v>Bolafron 6</v>
      </c>
      <c r="K8" s="52" t="str">
        <f>'Dairy Partners'!K8</f>
        <v>Bolafron 7</v>
      </c>
      <c r="L8" s="52" t="str">
        <f>'Dairy Partners'!L8</f>
        <v>Bolafron 8</v>
      </c>
      <c r="M8" s="52" t="str">
        <f>'Dairy Partners'!M8</f>
        <v>Bolafron 9</v>
      </c>
      <c r="N8" s="52" t="str">
        <f>'Dairy Partners'!N8</f>
        <v>Hafod 1741</v>
      </c>
      <c r="O8" s="52" t="str">
        <f>'Dairy Partners'!O8</f>
        <v>Hafod 2455</v>
      </c>
      <c r="P8" s="52" t="str">
        <f>'Dairy Partners'!P8</f>
        <v>Hafod 4067</v>
      </c>
      <c r="Q8" s="52" t="str">
        <f>'Dairy Partners'!Q8</f>
        <v>Nant y Croi 15</v>
      </c>
      <c r="R8" s="52">
        <f>'Dairy Partners'!R8</f>
        <v>0</v>
      </c>
      <c r="S8" s="52">
        <f>'Dairy Partners'!S8</f>
        <v>0</v>
      </c>
      <c r="T8" s="52">
        <f>'Dairy Partners'!T8</f>
        <v>0</v>
      </c>
      <c r="U8" s="52">
        <f>'Dairy Partners'!U8</f>
        <v>0</v>
      </c>
      <c r="V8" s="52">
        <f>'Dairy Partners'!V8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100" t="s">
        <v>3</v>
      </c>
      <c r="B9" s="100"/>
      <c r="C9" s="52" t="str">
        <f>'Dairy Partners'!C9</f>
        <v>Moderate</v>
      </c>
      <c r="D9" s="52" t="str">
        <f>'Dairy Partners'!D9</f>
        <v>Moderate</v>
      </c>
      <c r="E9" s="52" t="str">
        <f>'Dairy Partners'!E9</f>
        <v>Moderate</v>
      </c>
      <c r="F9" s="52" t="str">
        <f>'Dairy Partners'!F9</f>
        <v>Moderate</v>
      </c>
      <c r="G9" s="52" t="str">
        <f>'Dairy Partners'!G9</f>
        <v>Moderate</v>
      </c>
      <c r="H9" s="52" t="str">
        <f>'Dairy Partners'!H9</f>
        <v>Moderate</v>
      </c>
      <c r="I9" s="52" t="str">
        <f>'Dairy Partners'!I9</f>
        <v>Moderate</v>
      </c>
      <c r="J9" s="52" t="str">
        <f>'Dairy Partners'!J9</f>
        <v>Moderate</v>
      </c>
      <c r="K9" s="52" t="str">
        <f>'Dairy Partners'!K9</f>
        <v>Moderate</v>
      </c>
      <c r="L9" s="52" t="str">
        <f>'Dairy Partners'!L9</f>
        <v>Moderate</v>
      </c>
      <c r="M9" s="52" t="str">
        <f>'Dairy Partners'!M9</f>
        <v>Moderate</v>
      </c>
      <c r="N9" s="52" t="str">
        <f>'Dairy Partners'!N9</f>
        <v>Moderate</v>
      </c>
      <c r="O9" s="52" t="str">
        <f>'Dairy Partners'!O9</f>
        <v>Moderate</v>
      </c>
      <c r="P9" s="52" t="str">
        <f>'Dairy Partners'!P9</f>
        <v>Moderate</v>
      </c>
      <c r="Q9" s="52" t="str">
        <f>'Dairy Partners'!Q9</f>
        <v>Moderate</v>
      </c>
      <c r="R9" s="52">
        <f>'Dairy Partners'!R9</f>
        <v>0</v>
      </c>
      <c r="S9" s="52">
        <f>'Dairy Partners'!S9</f>
        <v>0</v>
      </c>
      <c r="T9" s="52">
        <f>'Dairy Partners'!T9</f>
        <v>0</v>
      </c>
      <c r="U9" s="52">
        <f>'Dairy Partners'!U9</f>
        <v>0</v>
      </c>
      <c r="V9" s="52">
        <f>'Dairy Partners'!V9</f>
        <v>0</v>
      </c>
      <c r="AB9" s="17"/>
      <c r="AC9" s="17"/>
      <c r="AD9" s="29" t="s">
        <v>135</v>
      </c>
      <c r="AE9" s="29">
        <v>4.5</v>
      </c>
      <c r="AF9" s="17"/>
      <c r="AG9" s="18"/>
      <c r="AH9" s="18"/>
      <c r="AI9" s="55" t="s">
        <v>100</v>
      </c>
      <c r="AJ9" s="56">
        <v>0.7</v>
      </c>
      <c r="AK9" s="57">
        <v>4</v>
      </c>
      <c r="AL9" s="28">
        <v>7</v>
      </c>
      <c r="AM9" s="11">
        <v>6.7</v>
      </c>
      <c r="AN9" s="11" t="s">
        <v>133</v>
      </c>
      <c r="AO9" s="78"/>
    </row>
    <row r="10" spans="1:41" x14ac:dyDescent="0.2">
      <c r="A10" s="100" t="s">
        <v>4</v>
      </c>
      <c r="B10" s="100"/>
      <c r="C10" s="52">
        <f>'Dairy Partners'!C10</f>
        <v>5.8</v>
      </c>
      <c r="D10" s="52">
        <f>'Dairy Partners'!D10</f>
        <v>5.9</v>
      </c>
      <c r="E10" s="52">
        <f>'Dairy Partners'!E10</f>
        <v>5.8</v>
      </c>
      <c r="F10" s="52">
        <f>'Dairy Partners'!F10</f>
        <v>6.4</v>
      </c>
      <c r="G10" s="52">
        <f>'Dairy Partners'!G10</f>
        <v>6</v>
      </c>
      <c r="H10" s="52">
        <f>'Dairy Partners'!H10</f>
        <v>5.4</v>
      </c>
      <c r="I10" s="52">
        <f>'Dairy Partners'!I10</f>
        <v>5.6</v>
      </c>
      <c r="J10" s="52">
        <f>'Dairy Partners'!J10</f>
        <v>5.6</v>
      </c>
      <c r="K10" s="52">
        <f>'Dairy Partners'!K10</f>
        <v>5.3</v>
      </c>
      <c r="L10" s="52">
        <f>'Dairy Partners'!L10</f>
        <v>5.5</v>
      </c>
      <c r="M10" s="52">
        <f>'Dairy Partners'!M10</f>
        <v>5.8</v>
      </c>
      <c r="N10" s="52">
        <f>'Dairy Partners'!N10</f>
        <v>5.6</v>
      </c>
      <c r="O10" s="52">
        <f>'Dairy Partners'!O10</f>
        <v>5.4</v>
      </c>
      <c r="P10" s="52">
        <f>'Dairy Partners'!P10</f>
        <v>5.3</v>
      </c>
      <c r="Q10" s="52">
        <f>'Dairy Partners'!Q10</f>
        <v>5.9</v>
      </c>
      <c r="R10" s="52">
        <f>'Dairy Partners'!R10</f>
        <v>0</v>
      </c>
      <c r="S10" s="52">
        <f>'Dairy Partners'!S10</f>
        <v>0</v>
      </c>
      <c r="T10" s="52">
        <f>'Dairy Partners'!T10</f>
        <v>0</v>
      </c>
      <c r="U10" s="52">
        <f>'Dairy Partners'!U10</f>
        <v>0</v>
      </c>
      <c r="V10" s="52">
        <f>'Dairy Partners'!V10</f>
        <v>0</v>
      </c>
      <c r="AB10" s="17"/>
      <c r="AC10" s="17"/>
      <c r="AD10" s="29" t="s">
        <v>138</v>
      </c>
      <c r="AE10" s="29">
        <v>5</v>
      </c>
      <c r="AF10" s="17"/>
      <c r="AG10" s="18"/>
      <c r="AH10" s="18"/>
      <c r="AI10" s="45" t="s">
        <v>94</v>
      </c>
      <c r="AJ10" s="46">
        <v>9</v>
      </c>
      <c r="AK10" s="47">
        <v>16.5</v>
      </c>
      <c r="AL10" s="11">
        <v>8</v>
      </c>
      <c r="AM10" s="11">
        <v>6.7</v>
      </c>
      <c r="AN10" s="11" t="s">
        <v>133</v>
      </c>
    </row>
    <row r="11" spans="1:41" x14ac:dyDescent="0.2">
      <c r="A11" s="100" t="s">
        <v>5</v>
      </c>
      <c r="B11" s="100"/>
      <c r="C11" s="52">
        <f>'Dairy Partners'!C11</f>
        <v>2</v>
      </c>
      <c r="D11" s="52">
        <f>'Dairy Partners'!D11</f>
        <v>2</v>
      </c>
      <c r="E11" s="52">
        <f>'Dairy Partners'!E11</f>
        <v>2</v>
      </c>
      <c r="F11" s="52">
        <f>'Dairy Partners'!F11</f>
        <v>2</v>
      </c>
      <c r="G11" s="52">
        <f>'Dairy Partners'!G11</f>
        <v>2</v>
      </c>
      <c r="H11" s="52">
        <f>'Dairy Partners'!H11</f>
        <v>4</v>
      </c>
      <c r="I11" s="52">
        <f>'Dairy Partners'!I11</f>
        <v>4</v>
      </c>
      <c r="J11" s="52">
        <f>'Dairy Partners'!J11</f>
        <v>4</v>
      </c>
      <c r="K11" s="52">
        <f>'Dairy Partners'!K11</f>
        <v>4</v>
      </c>
      <c r="L11" s="52">
        <f>'Dairy Partners'!L11</f>
        <v>3</v>
      </c>
      <c r="M11" s="52">
        <f>'Dairy Partners'!M11</f>
        <v>3</v>
      </c>
      <c r="N11" s="52">
        <f>'Dairy Partners'!N11</f>
        <v>1</v>
      </c>
      <c r="O11" s="52">
        <f>'Dairy Partners'!O11</f>
        <v>2</v>
      </c>
      <c r="P11" s="52">
        <f>'Dairy Partners'!P11</f>
        <v>2</v>
      </c>
      <c r="Q11" s="52">
        <f>'Dairy Partners'!Q11</f>
        <v>3</v>
      </c>
      <c r="R11" s="52">
        <f>'Dairy Partners'!R11</f>
        <v>0</v>
      </c>
      <c r="S11" s="52">
        <f>'Dairy Partners'!S11</f>
        <v>0</v>
      </c>
      <c r="T11" s="52">
        <f>'Dairy Partners'!T11</f>
        <v>0</v>
      </c>
      <c r="U11" s="52">
        <f>'Dairy Partners'!U11</f>
        <v>0</v>
      </c>
      <c r="V11" s="52">
        <f>'Dairy Partners'!V11</f>
        <v>0</v>
      </c>
      <c r="AB11" s="17"/>
      <c r="AC11" s="17"/>
      <c r="AD11" s="44" t="s">
        <v>139</v>
      </c>
      <c r="AE11" s="29">
        <v>6</v>
      </c>
      <c r="AF11" s="17"/>
      <c r="AG11" s="18"/>
      <c r="AH11" s="18"/>
      <c r="AI11" s="45" t="s">
        <v>120</v>
      </c>
      <c r="AJ11" s="46">
        <v>15</v>
      </c>
      <c r="AK11" s="47">
        <v>17.5</v>
      </c>
      <c r="AL11" s="11">
        <v>9</v>
      </c>
      <c r="AM11" s="11">
        <v>7</v>
      </c>
      <c r="AN11" s="11" t="s">
        <v>133</v>
      </c>
    </row>
    <row r="12" spans="1:41" x14ac:dyDescent="0.2">
      <c r="A12" s="100" t="s">
        <v>6</v>
      </c>
      <c r="B12" s="100"/>
      <c r="C12" s="52">
        <f>'Dairy Partners'!C12</f>
        <v>2</v>
      </c>
      <c r="D12" s="52">
        <f>'Dairy Partners'!D12</f>
        <v>1</v>
      </c>
      <c r="E12" s="52">
        <f>'Dairy Partners'!E12</f>
        <v>2</v>
      </c>
      <c r="F12" s="52">
        <f>'Dairy Partners'!F12</f>
        <v>2</v>
      </c>
      <c r="G12" s="52">
        <f>'Dairy Partners'!G12</f>
        <v>1</v>
      </c>
      <c r="H12" s="52">
        <f>'Dairy Partners'!H12</f>
        <v>3</v>
      </c>
      <c r="I12" s="52">
        <f>'Dairy Partners'!I12</f>
        <v>2</v>
      </c>
      <c r="J12" s="52">
        <f>'Dairy Partners'!J12</f>
        <v>1</v>
      </c>
      <c r="K12" s="52">
        <f>'Dairy Partners'!K12</f>
        <v>1</v>
      </c>
      <c r="L12" s="52">
        <f>'Dairy Partners'!L12</f>
        <v>1</v>
      </c>
      <c r="M12" s="52">
        <f>'Dairy Partners'!M12</f>
        <v>1</v>
      </c>
      <c r="N12" s="52">
        <f>'Dairy Partners'!N12</f>
        <v>3</v>
      </c>
      <c r="O12" s="52">
        <f>'Dairy Partners'!O12</f>
        <v>3</v>
      </c>
      <c r="P12" s="52">
        <f>'Dairy Partners'!P12</f>
        <v>3</v>
      </c>
      <c r="Q12" s="52">
        <f>'Dairy Partners'!Q12</f>
        <v>1</v>
      </c>
      <c r="R12" s="52">
        <f>'Dairy Partners'!R12</f>
        <v>0</v>
      </c>
      <c r="S12" s="52">
        <f>'Dairy Partners'!S12</f>
        <v>0</v>
      </c>
      <c r="T12" s="52">
        <f>'Dairy Partners'!T12</f>
        <v>0</v>
      </c>
      <c r="U12" s="52">
        <f>'Dairy Partners'!U12</f>
        <v>0</v>
      </c>
      <c r="V12" s="52">
        <f>'Dairy Partners'!V12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100" t="s">
        <v>7</v>
      </c>
      <c r="B13" s="100"/>
      <c r="C13" s="52">
        <f>'Dairy Partners'!C13</f>
        <v>3</v>
      </c>
      <c r="D13" s="52">
        <f>'Dairy Partners'!D13</f>
        <v>2</v>
      </c>
      <c r="E13" s="52">
        <f>'Dairy Partners'!E13</f>
        <v>2</v>
      </c>
      <c r="F13" s="52">
        <f>'Dairy Partners'!F13</f>
        <v>3</v>
      </c>
      <c r="G13" s="52">
        <f>'Dairy Partners'!G13</f>
        <v>2</v>
      </c>
      <c r="H13" s="52">
        <f>'Dairy Partners'!H13</f>
        <v>3</v>
      </c>
      <c r="I13" s="52">
        <f>'Dairy Partners'!I13</f>
        <v>3</v>
      </c>
      <c r="J13" s="52">
        <f>'Dairy Partners'!J13</f>
        <v>3</v>
      </c>
      <c r="K13" s="52">
        <f>'Dairy Partners'!K13</f>
        <v>3</v>
      </c>
      <c r="L13" s="52">
        <f>'Dairy Partners'!L13</f>
        <v>3</v>
      </c>
      <c r="M13" s="52">
        <f>'Dairy Partners'!M13</f>
        <v>3</v>
      </c>
      <c r="N13" s="52">
        <f>'Dairy Partners'!N13</f>
        <v>3</v>
      </c>
      <c r="O13" s="52">
        <f>'Dairy Partners'!O13</f>
        <v>4</v>
      </c>
      <c r="P13" s="52">
        <f>'Dairy Partners'!P13</f>
        <v>4</v>
      </c>
      <c r="Q13" s="52">
        <f>'Dairy Partners'!Q13</f>
        <v>2</v>
      </c>
      <c r="R13" s="52">
        <f>'Dairy Partners'!R13</f>
        <v>0</v>
      </c>
      <c r="S13" s="52">
        <f>'Dairy Partners'!S13</f>
        <v>0</v>
      </c>
      <c r="T13" s="52">
        <f>'Dairy Partners'!T13</f>
        <v>0</v>
      </c>
      <c r="U13" s="52">
        <f>'Dairy Partners'!U13</f>
        <v>0</v>
      </c>
      <c r="V13" s="52">
        <f>'Dairy Partners'!V13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2" t="s">
        <v>8</v>
      </c>
      <c r="B14" s="11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 xml:space="preserve">Grass Silage (25% DM) </v>
      </c>
      <c r="N14" s="81" t="str">
        <f>'Dairy Partners'!N14</f>
        <v xml:space="preserve">Grass Silage (25% DM) </v>
      </c>
      <c r="O14" s="81" t="str">
        <f>'Dairy Partners'!O14</f>
        <v xml:space="preserve">Grass Silage (25% DM) </v>
      </c>
      <c r="P14" s="81" t="str">
        <f>'Dairy Partners'!P14</f>
        <v xml:space="preserve">Grass Silage (25% DM) </v>
      </c>
      <c r="Q14" s="81" t="str">
        <f>'Dairy Partners'!Q14</f>
        <v xml:space="preserve">Grass Silage (25% DM) </v>
      </c>
      <c r="R14" s="81">
        <f>'Dairy Partners'!R14</f>
        <v>0</v>
      </c>
      <c r="S14" s="81">
        <f>'Dairy Partners'!S14</f>
        <v>0</v>
      </c>
      <c r="T14" s="81">
        <f>'Dairy Partners'!T14</f>
        <v>0</v>
      </c>
      <c r="U14" s="81">
        <f>'Dairy Partners'!U14</f>
        <v>0</v>
      </c>
      <c r="V14" s="81">
        <f>'Dairy Partners'!V14</f>
        <v>0</v>
      </c>
      <c r="AD14" s="29" t="s">
        <v>136</v>
      </c>
      <c r="AE14" s="29">
        <v>6</v>
      </c>
      <c r="AI14" s="45" t="s">
        <v>117</v>
      </c>
      <c r="AJ14" s="46">
        <v>0.8</v>
      </c>
      <c r="AK14" s="47">
        <v>1.7</v>
      </c>
      <c r="AL14" s="11">
        <v>12</v>
      </c>
      <c r="AM14" s="11">
        <v>6.7</v>
      </c>
      <c r="AN14" s="11" t="s">
        <v>133</v>
      </c>
    </row>
    <row r="15" spans="1:41" x14ac:dyDescent="0.2">
      <c r="A15" s="111" t="s">
        <v>9</v>
      </c>
      <c r="B15" s="111"/>
      <c r="C15" s="52">
        <f>'Dairy Partners'!C15</f>
        <v>12</v>
      </c>
      <c r="D15" s="52">
        <f>'Dairy Partners'!D15</f>
        <v>32</v>
      </c>
      <c r="E15" s="52">
        <f>'Dairy Partners'!E15</f>
        <v>32</v>
      </c>
      <c r="F15" s="52">
        <f>'Dairy Partners'!F15</f>
        <v>32</v>
      </c>
      <c r="G15" s="52">
        <f>'Dairy Partners'!G15</f>
        <v>47</v>
      </c>
      <c r="H15" s="52">
        <f>'Dairy Partners'!H15</f>
        <v>47</v>
      </c>
      <c r="I15" s="52">
        <f>'Dairy Partners'!I15</f>
        <v>47</v>
      </c>
      <c r="J15" s="52">
        <f>'Dairy Partners'!J15</f>
        <v>47</v>
      </c>
      <c r="K15" s="52">
        <f>'Dairy Partners'!K15</f>
        <v>47</v>
      </c>
      <c r="L15" s="52">
        <f>'Dairy Partners'!L15</f>
        <v>47</v>
      </c>
      <c r="M15" s="52">
        <f>'Dairy Partners'!M15</f>
        <v>47</v>
      </c>
      <c r="N15" s="52">
        <f>'Dairy Partners'!N15</f>
        <v>32</v>
      </c>
      <c r="O15" s="52">
        <f>'Dairy Partners'!O15</f>
        <v>32</v>
      </c>
      <c r="P15" s="52">
        <f>'Dairy Partners'!P15</f>
        <v>32</v>
      </c>
      <c r="Q15" s="52">
        <f>'Dairy Partners'!Q15</f>
        <v>47</v>
      </c>
      <c r="R15" s="52">
        <f>'Dairy Partners'!R15</f>
        <v>0</v>
      </c>
      <c r="S15" s="52">
        <f>'Dairy Partners'!S15</f>
        <v>0</v>
      </c>
      <c r="T15" s="52">
        <f>'Dairy Partners'!T15</f>
        <v>0</v>
      </c>
      <c r="U15" s="52">
        <f>'Dairy Partners'!U15</f>
        <v>0</v>
      </c>
      <c r="V15" s="52">
        <f>'Dairy Partners'!V15</f>
        <v>0</v>
      </c>
      <c r="AD15" s="29" t="s">
        <v>142</v>
      </c>
      <c r="AE15" s="29">
        <v>7</v>
      </c>
      <c r="AI15" s="45" t="s">
        <v>98</v>
      </c>
      <c r="AJ15" s="54">
        <v>1.8</v>
      </c>
      <c r="AK15" s="47">
        <v>5.4</v>
      </c>
      <c r="AL15" s="11">
        <v>13</v>
      </c>
      <c r="AM15" s="11">
        <v>6.7</v>
      </c>
      <c r="AN15" s="11" t="s">
        <v>133</v>
      </c>
    </row>
    <row r="16" spans="1:41" ht="13.5" thickBot="1" x14ac:dyDescent="0.25">
      <c r="A16" s="113" t="s">
        <v>44</v>
      </c>
      <c r="B16" s="113"/>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f>'Dairy Partners'!R16</f>
        <v>0</v>
      </c>
      <c r="S16" s="82">
        <f>'Dairy Partners'!S16</f>
        <v>0</v>
      </c>
      <c r="T16" s="82">
        <f>'Dairy Partners'!T16</f>
        <v>0</v>
      </c>
      <c r="U16" s="82">
        <f>'Dairy Partners'!U16</f>
        <v>0</v>
      </c>
      <c r="V16" s="82">
        <f>'Dairy Partners'!V16</f>
        <v>0</v>
      </c>
      <c r="AD16" s="44" t="s">
        <v>143</v>
      </c>
      <c r="AE16" s="29">
        <v>8</v>
      </c>
      <c r="AI16" s="45" t="s">
        <v>116</v>
      </c>
      <c r="AJ16" s="46">
        <v>8</v>
      </c>
      <c r="AK16" s="47">
        <v>5.5</v>
      </c>
      <c r="AL16" s="12">
        <v>14</v>
      </c>
      <c r="AM16" s="11">
        <v>6.7</v>
      </c>
      <c r="AN16" s="11" t="s">
        <v>133</v>
      </c>
    </row>
    <row r="17" spans="1:40" x14ac:dyDescent="0.2">
      <c r="A17" s="103" t="s">
        <v>69</v>
      </c>
      <c r="B17" s="104"/>
      <c r="C17" s="27">
        <f>(VLOOKUP(C$14,$AI2:$AK26,2,FALSE))*C$15</f>
        <v>20.399999999999999</v>
      </c>
      <c r="D17" s="27">
        <f t="shared" ref="D17:V17" si="0">(VLOOKUP(D$14,$AI2:$AK26,2,FALSE))*D$15</f>
        <v>54.4</v>
      </c>
      <c r="E17" s="27">
        <f t="shared" si="0"/>
        <v>54.4</v>
      </c>
      <c r="F17" s="27">
        <f t="shared" si="0"/>
        <v>54.4</v>
      </c>
      <c r="G17" s="27">
        <f t="shared" si="0"/>
        <v>79.899999999999991</v>
      </c>
      <c r="H17" s="27">
        <f t="shared" si="0"/>
        <v>79.899999999999991</v>
      </c>
      <c r="I17" s="27">
        <f t="shared" si="0"/>
        <v>79.899999999999991</v>
      </c>
      <c r="J17" s="27">
        <f t="shared" si="0"/>
        <v>79.899999999999991</v>
      </c>
      <c r="K17" s="27">
        <f t="shared" si="0"/>
        <v>79.899999999999991</v>
      </c>
      <c r="L17" s="27">
        <f t="shared" si="0"/>
        <v>79.899999999999991</v>
      </c>
      <c r="M17" s="27">
        <f t="shared" si="0"/>
        <v>79.899999999999991</v>
      </c>
      <c r="N17" s="27">
        <f t="shared" si="0"/>
        <v>54.4</v>
      </c>
      <c r="O17" s="27">
        <f t="shared" si="0"/>
        <v>54.4</v>
      </c>
      <c r="P17" s="27">
        <f t="shared" si="0"/>
        <v>54.4</v>
      </c>
      <c r="Q17" s="27">
        <f t="shared" si="0"/>
        <v>79.899999999999991</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5" t="s">
        <v>23</v>
      </c>
      <c r="B18" s="106"/>
      <c r="C18" s="16">
        <f>$D31</f>
        <v>18.46546</v>
      </c>
      <c r="D18" s="16">
        <f>$D32</f>
        <v>39.77176</v>
      </c>
      <c r="E18" s="16">
        <f>$D33</f>
        <v>39.77176</v>
      </c>
      <c r="F18" s="16">
        <f>$D34</f>
        <v>39.77176</v>
      </c>
      <c r="G18" s="16">
        <f>$D35</f>
        <v>79.543520000000001</v>
      </c>
      <c r="H18" s="16">
        <f>$D36</f>
        <v>39.77176</v>
      </c>
      <c r="I18" s="16">
        <f>$D37</f>
        <v>39.77176</v>
      </c>
      <c r="J18" s="16">
        <f>$D38</f>
        <v>39.77176</v>
      </c>
      <c r="K18" s="16">
        <f>$D39</f>
        <v>39.77176</v>
      </c>
      <c r="L18" s="16">
        <f>$D40</f>
        <v>79.543520000000001</v>
      </c>
      <c r="M18" s="16">
        <f>$D41</f>
        <v>79.543520000000001</v>
      </c>
      <c r="N18" s="16">
        <f>$D42</f>
        <v>116.47443999999999</v>
      </c>
      <c r="O18" s="16">
        <f>$D43</f>
        <v>39.77176</v>
      </c>
      <c r="P18" s="16">
        <f>$D44</f>
        <v>39.77176</v>
      </c>
      <c r="Q18" s="16">
        <f>$D45</f>
        <v>63.918899999999994</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5" t="s">
        <v>87</v>
      </c>
      <c r="B19" s="106"/>
      <c r="C19" s="16">
        <f>C18-C17</f>
        <v>-1.9345399999999984</v>
      </c>
      <c r="D19" s="16">
        <f t="shared" ref="D19:V19" si="1">D18-D17</f>
        <v>-14.628239999999998</v>
      </c>
      <c r="E19" s="16">
        <f t="shared" si="1"/>
        <v>-14.628239999999998</v>
      </c>
      <c r="F19" s="16">
        <f t="shared" si="1"/>
        <v>-14.628239999999998</v>
      </c>
      <c r="G19" s="16">
        <f t="shared" si="1"/>
        <v>-0.35647999999999058</v>
      </c>
      <c r="H19" s="16">
        <f t="shared" si="1"/>
        <v>-40.128239999999991</v>
      </c>
      <c r="I19" s="16">
        <f t="shared" si="1"/>
        <v>-40.128239999999991</v>
      </c>
      <c r="J19" s="16">
        <f t="shared" si="1"/>
        <v>-40.128239999999991</v>
      </c>
      <c r="K19" s="16">
        <f t="shared" si="1"/>
        <v>-40.128239999999991</v>
      </c>
      <c r="L19" s="16">
        <f t="shared" si="1"/>
        <v>-0.35647999999999058</v>
      </c>
      <c r="M19" s="16">
        <f t="shared" si="1"/>
        <v>-0.35647999999999058</v>
      </c>
      <c r="N19" s="16">
        <f t="shared" si="1"/>
        <v>62.074439999999989</v>
      </c>
      <c r="O19" s="16">
        <f t="shared" si="1"/>
        <v>-14.628239999999998</v>
      </c>
      <c r="P19" s="16">
        <f t="shared" si="1"/>
        <v>-14.628239999999998</v>
      </c>
      <c r="Q19" s="16">
        <f t="shared" si="1"/>
        <v>-15.981099999999998</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7" t="s">
        <v>88</v>
      </c>
      <c r="B20" s="10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INCREASE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3" t="s">
        <v>85</v>
      </c>
      <c r="B21" s="104"/>
      <c r="C21" s="27">
        <f>(VLOOKUP(C$14,$AI2:$AK26,3,FALSE))*C$15</f>
        <v>72</v>
      </c>
      <c r="D21" s="27">
        <f t="shared" ref="D21:V21" si="2">(VLOOKUP(D$14,$AI2:$AK26,3,FALSE))*D$15</f>
        <v>192</v>
      </c>
      <c r="E21" s="27">
        <f t="shared" si="2"/>
        <v>192</v>
      </c>
      <c r="F21" s="27">
        <f t="shared" si="2"/>
        <v>192</v>
      </c>
      <c r="G21" s="27">
        <f t="shared" si="2"/>
        <v>282</v>
      </c>
      <c r="H21" s="27">
        <f t="shared" si="2"/>
        <v>282</v>
      </c>
      <c r="I21" s="27">
        <f t="shared" si="2"/>
        <v>282</v>
      </c>
      <c r="J21" s="27">
        <f t="shared" si="2"/>
        <v>282</v>
      </c>
      <c r="K21" s="27">
        <f t="shared" si="2"/>
        <v>282</v>
      </c>
      <c r="L21" s="27">
        <f t="shared" si="2"/>
        <v>282</v>
      </c>
      <c r="M21" s="27">
        <f t="shared" si="2"/>
        <v>282</v>
      </c>
      <c r="N21" s="27">
        <f t="shared" si="2"/>
        <v>192</v>
      </c>
      <c r="O21" s="27">
        <f t="shared" si="2"/>
        <v>192</v>
      </c>
      <c r="P21" s="27">
        <f t="shared" si="2"/>
        <v>192</v>
      </c>
      <c r="Q21" s="27">
        <f t="shared" si="2"/>
        <v>282</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5" t="s">
        <v>86</v>
      </c>
      <c r="B22" s="106"/>
      <c r="C22" s="16">
        <f>$E31</f>
        <v>11.701755</v>
      </c>
      <c r="D22" s="16">
        <f>$E32</f>
        <v>25.203780000000002</v>
      </c>
      <c r="E22" s="16">
        <f>$E33</f>
        <v>25.203780000000002</v>
      </c>
      <c r="F22" s="16">
        <f>$E34</f>
        <v>25.203780000000002</v>
      </c>
      <c r="G22" s="16">
        <f>$E35</f>
        <v>50.407560000000004</v>
      </c>
      <c r="H22" s="16">
        <f>$E36</f>
        <v>25.203780000000002</v>
      </c>
      <c r="I22" s="16">
        <f>$E37</f>
        <v>25.203780000000002</v>
      </c>
      <c r="J22" s="16">
        <f>$E38</f>
        <v>25.203780000000002</v>
      </c>
      <c r="K22" s="16">
        <f>$E39</f>
        <v>25.203780000000002</v>
      </c>
      <c r="L22" s="16">
        <f>$E40</f>
        <v>50.407560000000004</v>
      </c>
      <c r="M22" s="16">
        <f>$E41</f>
        <v>50.407560000000004</v>
      </c>
      <c r="N22" s="16">
        <f>$E42</f>
        <v>73.811070000000001</v>
      </c>
      <c r="O22" s="16">
        <f>$E43</f>
        <v>25.203780000000002</v>
      </c>
      <c r="P22" s="16">
        <f>$E44</f>
        <v>25.203780000000002</v>
      </c>
      <c r="Q22" s="16">
        <f>$E45</f>
        <v>40.506075000000003</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5" t="s">
        <v>89</v>
      </c>
      <c r="B23" s="106"/>
      <c r="C23" s="16">
        <f>C22-C21</f>
        <v>-60.298245000000001</v>
      </c>
      <c r="D23" s="16">
        <f t="shared" ref="D23:V23" si="3">D22-D21</f>
        <v>-166.79622000000001</v>
      </c>
      <c r="E23" s="16">
        <f t="shared" si="3"/>
        <v>-166.79622000000001</v>
      </c>
      <c r="F23" s="16">
        <f t="shared" si="3"/>
        <v>-166.79622000000001</v>
      </c>
      <c r="G23" s="16">
        <f t="shared" si="3"/>
        <v>-231.59244000000001</v>
      </c>
      <c r="H23" s="16">
        <f t="shared" si="3"/>
        <v>-256.79622000000001</v>
      </c>
      <c r="I23" s="16">
        <f t="shared" si="3"/>
        <v>-256.79622000000001</v>
      </c>
      <c r="J23" s="16">
        <f t="shared" si="3"/>
        <v>-256.79622000000001</v>
      </c>
      <c r="K23" s="16">
        <f t="shared" si="3"/>
        <v>-256.79622000000001</v>
      </c>
      <c r="L23" s="16">
        <f t="shared" si="3"/>
        <v>-231.59244000000001</v>
      </c>
      <c r="M23" s="16">
        <f t="shared" si="3"/>
        <v>-231.59244000000001</v>
      </c>
      <c r="N23" s="16">
        <f t="shared" si="3"/>
        <v>-118.18893</v>
      </c>
      <c r="O23" s="16">
        <f t="shared" si="3"/>
        <v>-166.79622000000001</v>
      </c>
      <c r="P23" s="16">
        <f t="shared" si="3"/>
        <v>-166.79622000000001</v>
      </c>
      <c r="Q23" s="16">
        <f t="shared" si="3"/>
        <v>-241.49392499999999</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t="s">
        <v>54</v>
      </c>
      <c r="O27" s="86" t="s">
        <v>54</v>
      </c>
      <c r="P27" s="86" t="s">
        <v>54</v>
      </c>
      <c r="Q27" s="86" t="s">
        <v>54</v>
      </c>
      <c r="R27" s="86" t="s">
        <v>54</v>
      </c>
      <c r="S27" s="86" t="s">
        <v>54</v>
      </c>
      <c r="T27" s="86" t="s">
        <v>54</v>
      </c>
      <c r="U27" s="86" t="s">
        <v>54</v>
      </c>
    </row>
    <row r="28" spans="1:40" s="49" customFormat="1" x14ac:dyDescent="0.25">
      <c r="A28" s="87"/>
      <c r="B28" s="23">
        <v>1.1200000000000001</v>
      </c>
      <c r="C28" s="15">
        <v>0.1</v>
      </c>
      <c r="D28" s="15">
        <v>620</v>
      </c>
      <c r="E28" s="15">
        <v>747</v>
      </c>
      <c r="F28" s="15">
        <v>117</v>
      </c>
      <c r="G28" s="15">
        <v>0.2</v>
      </c>
      <c r="H28" s="15">
        <v>0.8</v>
      </c>
      <c r="I28" s="15">
        <v>0.5</v>
      </c>
      <c r="J28" s="15">
        <v>0.01</v>
      </c>
      <c r="K28" s="22">
        <v>0.05</v>
      </c>
      <c r="L28" s="15">
        <v>0.2</v>
      </c>
      <c r="M28" s="15">
        <v>0.2</v>
      </c>
      <c r="N28" s="15"/>
      <c r="O28" s="15"/>
      <c r="P28" s="15">
        <v>468</v>
      </c>
      <c r="Q28" s="15">
        <v>165</v>
      </c>
      <c r="R28" s="15"/>
      <c r="S28" s="15"/>
      <c r="T28" s="15"/>
      <c r="U28" s="15"/>
    </row>
    <row r="29" spans="1:40" s="7" customFormat="1" ht="27" x14ac:dyDescent="0.2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Heolgwyddil 3</v>
      </c>
      <c r="B31" s="15">
        <v>13</v>
      </c>
      <c r="C31" s="69">
        <f>IF(C$27="%w/w SAR",((C$28*10)*$B31),IF(C$27="%w/w DM",(((C$28*10)*($B$28/100))*$B31),IF(C$27="kg/t SAR",(C$28*$B31),IF(C$27="kg/t DM",((C$28*($B$28/100))*$B31),IF(C$27="mg/kg SAR",((C$28*0.001)*$B31),IF(C$27="mg/kg DM",(((C$28*0.001)*($B$28/100))*$B31),0))))))</f>
        <v>13</v>
      </c>
      <c r="D31" s="69">
        <f>(IF(D$27="%w/w SAR",((D$28*10)*$B31),IF(D$27="%w/w DM",(((D$28*10)*($B$28/100))*$B31),IF(D$27="kg/t SAR",(D$28*$B31),IF(D$27="kg/t DM",((D$28*($B$28/100))*$B31),IF(D$27="mg/kg SAR",((D$28*0.001)*$B31),IF(D$27="mg/kg DM",(((D$28*0.001)*($B$28/100))*$B31),"0")))))))*2.291</f>
        <v>18.46546</v>
      </c>
      <c r="E31" s="69">
        <f>(IF(E$27="%w/w SAR",((E$28*10)*$B31),IF(E$27="%w/w DM",(((E$28*10)*($B$28/100))*$B31),IF(E$27="kg/t SAR",(E$28*$B31),IF(E$27="kg/t DM",((E$28*($B$28/100))*$B31),IF(E$27="mg/kg SAR",((E$28*0.001)*$B31),IF(E$27="mg/kg DM",(((E$28*0.001)*($B$28/100))*$B31),"0")))))))*1.205</f>
        <v>11.701755</v>
      </c>
      <c r="F31" s="69">
        <f>(IF(F$27="%w/w SAR",((F$28*10)*$B31),IF(F$27="%w/w DM",(((F$28*10)*($B$28/100))*$B31),IF(F$27="kg/t SAR",(F$28*$B31),IF(F$27="kg/t DM",((F$28*($B$28/100))*$B31),IF(F$27="mg/kg SAR",((F$28*0.001)*$B31),IF(F$27="mg/kg DM",(((F$28*0.001)*($B$28/100))*$B31),"0")))))))*1.658</f>
        <v>2.5218180000000001</v>
      </c>
      <c r="G31" s="69">
        <f t="shared" ref="G31:P46" si="5">IF(G$27="%w/w SAR",((G$28*10)*$B31),IF(G$27="%w/w DM",(((G$28*10)*($B$28/100))*$B31),IF(G$27="kg/t SAR",(G$28*$B31),IF(G$27="kg/t DM",((G$28*($B$28/100))*$B31),IF(G$27="mg/kg SAR",((G$28*0.001)*$B31),IF(G$27="mg/kg DM",(((G$28*0.001)*($B$28/100))*$B31),0))))))</f>
        <v>2.6000000000000003E-3</v>
      </c>
      <c r="H31" s="69">
        <f t="shared" si="5"/>
        <v>1.0400000000000001E-2</v>
      </c>
      <c r="I31" s="69">
        <f t="shared" si="5"/>
        <v>6.5000000000000006E-3</v>
      </c>
      <c r="J31" s="69">
        <f t="shared" si="5"/>
        <v>1.3000000000000002E-4</v>
      </c>
      <c r="K31" s="69">
        <f t="shared" si="5"/>
        <v>6.5000000000000008E-4</v>
      </c>
      <c r="L31" s="69">
        <f t="shared" si="5"/>
        <v>2.6000000000000003E-3</v>
      </c>
      <c r="M31" s="69">
        <f t="shared" si="5"/>
        <v>2.6000000000000003E-3</v>
      </c>
      <c r="N31" s="69">
        <f t="shared" si="5"/>
        <v>0</v>
      </c>
      <c r="O31" s="69">
        <f t="shared" si="5"/>
        <v>0</v>
      </c>
      <c r="P31" s="69">
        <f t="shared" si="5"/>
        <v>6.0840000000000005</v>
      </c>
      <c r="Q31" s="69">
        <f>(IF(Q$27="%w/w SAR",((Q$28*10)*$B31),IF(Q$27="%w/w DM",(((Q$28*10)*($B$28/100))*$B31),IF(Q$27="kg/t SAR",(Q$28*$B31),IF(Q$27="kg/t DM",((Q$28*($B$28/100))*$B31),IF(Q$27="mg/kg SAR",((Q$28*0.001)*$B31),IF(Q$27="mg/kg DM",(((Q$28*0.001)*($B$28/100))*$B31),0)))))))*2.5</f>
        <v>5.3624999999999998</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Heolgwyddil 5</v>
      </c>
      <c r="B32" s="15">
        <v>28</v>
      </c>
      <c r="C32" s="69">
        <f t="shared" ref="C32:C50" si="6">IF(C$27="%w/w SAR",((C$28*10)*$B32),IF(C$27="%w/w DM",(((C$28*10)*($B$28/100))*$B32),IF(C$27="kg/t SAR",(C$28*$B32),IF(C$27="kg/t DM",((C$28*($B$28/100))*$B32),IF(C$27="mg/kg SAR",((C$28*0.001)*$B32),IF(C$27="mg/kg DM",(((C$28*0.001)*($B$28/100))*$B32),0))))))</f>
        <v>28</v>
      </c>
      <c r="D32" s="69">
        <f t="shared" ref="D32:D50" si="7">(IF(D$27="%w/w SAR",((D$28*10)*$B32),IF(D$27="%w/w DM",(((D$28*10)*($B$28/100))*$B32),IF(D$27="kg/t SAR",(D$28*$B32),IF(D$27="kg/t DM",((D$28*($B$28/100))*$B32),IF(D$27="mg/kg SAR",((D$28*0.001)*$B32),IF(D$27="mg/kg DM",(((D$28*0.001)*($B$28/100))*$B32),"0")))))))*2.291</f>
        <v>39.77176</v>
      </c>
      <c r="E32" s="69">
        <f t="shared" ref="E32:E50" si="8">(IF(E$27="%w/w SAR",((E$28*10)*$B32),IF(E$27="%w/w DM",(((E$28*10)*($B$28/100))*$B32),IF(E$27="kg/t SAR",(E$28*$B32),IF(E$27="kg/t DM",((E$28*($B$28/100))*$B32),IF(E$27="mg/kg SAR",((E$28*0.001)*$B32),IF(E$27="mg/kg DM",(((E$28*0.001)*($B$28/100))*$B32),"0")))))))*1.205</f>
        <v>25.203780000000002</v>
      </c>
      <c r="F32" s="69">
        <f t="shared" ref="F32:F50" si="9">(IF(F$27="%w/w SAR",((F$28*10)*$B32),IF(F$27="%w/w DM",(((F$28*10)*($B$28/100))*$B32),IF(F$27="kg/t SAR",(F$28*$B32),IF(F$27="kg/t DM",((F$28*($B$28/100))*$B32),IF(F$27="mg/kg SAR",((F$28*0.001)*$B32),IF(F$27="mg/kg DM",(((F$28*0.001)*($B$28/100))*$B32),"0")))))))*1.658</f>
        <v>5.4316079999999998</v>
      </c>
      <c r="G32" s="69">
        <f t="shared" si="5"/>
        <v>5.5999999999999999E-3</v>
      </c>
      <c r="H32" s="69">
        <f t="shared" si="5"/>
        <v>2.24E-2</v>
      </c>
      <c r="I32" s="69">
        <f t="shared" si="5"/>
        <v>1.4E-2</v>
      </c>
      <c r="J32" s="69">
        <f t="shared" si="5"/>
        <v>2.8000000000000003E-4</v>
      </c>
      <c r="K32" s="69">
        <f t="shared" si="5"/>
        <v>1.4E-3</v>
      </c>
      <c r="L32" s="69">
        <f t="shared" si="5"/>
        <v>5.5999999999999999E-3</v>
      </c>
      <c r="M32" s="69">
        <f t="shared" si="5"/>
        <v>5.5999999999999999E-3</v>
      </c>
      <c r="N32" s="69">
        <f t="shared" si="5"/>
        <v>0</v>
      </c>
      <c r="O32" s="69">
        <f t="shared" si="5"/>
        <v>0</v>
      </c>
      <c r="P32" s="69">
        <f t="shared" si="5"/>
        <v>13.104000000000001</v>
      </c>
      <c r="Q32" s="69">
        <f t="shared" ref="Q32:Q50" si="10">(IF(Q$27="%w/w SAR",((Q$28*10)*$B32),IF(Q$27="%w/w DM",(((Q$28*10)*($B$28/100))*$B32),IF(Q$27="kg/t SAR",(Q$28*$B32),IF(Q$27="kg/t DM",((Q$28*($B$28/100))*$B32),IF(Q$27="mg/kg SAR",((Q$28*0.001)*$B32),IF(Q$27="mg/kg DM",(((Q$28*0.001)*($B$28/100))*$B32),0)))))))*2.5</f>
        <v>11.55</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Heolgwyddil 6</v>
      </c>
      <c r="B33" s="15">
        <v>28</v>
      </c>
      <c r="C33" s="69">
        <f t="shared" si="6"/>
        <v>28</v>
      </c>
      <c r="D33" s="69">
        <f t="shared" si="7"/>
        <v>39.77176</v>
      </c>
      <c r="E33" s="69">
        <f t="shared" si="8"/>
        <v>25.203780000000002</v>
      </c>
      <c r="F33" s="69">
        <f t="shared" si="9"/>
        <v>5.4316079999999998</v>
      </c>
      <c r="G33" s="69">
        <f t="shared" si="5"/>
        <v>5.5999999999999999E-3</v>
      </c>
      <c r="H33" s="69">
        <f t="shared" si="5"/>
        <v>2.24E-2</v>
      </c>
      <c r="I33" s="69">
        <f t="shared" si="5"/>
        <v>1.4E-2</v>
      </c>
      <c r="J33" s="69">
        <f t="shared" si="5"/>
        <v>2.8000000000000003E-4</v>
      </c>
      <c r="K33" s="69">
        <f t="shared" si="5"/>
        <v>1.4E-3</v>
      </c>
      <c r="L33" s="69">
        <f t="shared" si="5"/>
        <v>5.5999999999999999E-3</v>
      </c>
      <c r="M33" s="69">
        <f t="shared" si="5"/>
        <v>5.5999999999999999E-3</v>
      </c>
      <c r="N33" s="69">
        <f t="shared" si="5"/>
        <v>0</v>
      </c>
      <c r="O33" s="69">
        <f t="shared" si="5"/>
        <v>0</v>
      </c>
      <c r="P33" s="69">
        <f t="shared" si="5"/>
        <v>13.104000000000001</v>
      </c>
      <c r="Q33" s="69">
        <f t="shared" si="10"/>
        <v>11.55</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t="str">
        <f>F8</f>
        <v>Heolgwyddil 7</v>
      </c>
      <c r="B34" s="15">
        <v>28</v>
      </c>
      <c r="C34" s="69">
        <f t="shared" si="6"/>
        <v>28</v>
      </c>
      <c r="D34" s="69">
        <f t="shared" si="7"/>
        <v>39.77176</v>
      </c>
      <c r="E34" s="69">
        <f t="shared" si="8"/>
        <v>25.203780000000002</v>
      </c>
      <c r="F34" s="69">
        <f t="shared" si="9"/>
        <v>5.4316079999999998</v>
      </c>
      <c r="G34" s="69">
        <f t="shared" si="5"/>
        <v>5.5999999999999999E-3</v>
      </c>
      <c r="H34" s="69">
        <f t="shared" si="5"/>
        <v>2.24E-2</v>
      </c>
      <c r="I34" s="69">
        <f t="shared" si="5"/>
        <v>1.4E-2</v>
      </c>
      <c r="J34" s="69">
        <f t="shared" si="5"/>
        <v>2.8000000000000003E-4</v>
      </c>
      <c r="K34" s="69">
        <f t="shared" si="5"/>
        <v>1.4E-3</v>
      </c>
      <c r="L34" s="69">
        <f t="shared" si="5"/>
        <v>5.5999999999999999E-3</v>
      </c>
      <c r="M34" s="69">
        <f t="shared" si="5"/>
        <v>5.5999999999999999E-3</v>
      </c>
      <c r="N34" s="69">
        <f t="shared" si="5"/>
        <v>0</v>
      </c>
      <c r="O34" s="69">
        <f t="shared" si="5"/>
        <v>0</v>
      </c>
      <c r="P34" s="69">
        <f t="shared" si="5"/>
        <v>13.104000000000001</v>
      </c>
      <c r="Q34" s="69">
        <f t="shared" si="10"/>
        <v>11.55</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Heolgwyddil 8</v>
      </c>
      <c r="B35" s="15">
        <v>56</v>
      </c>
      <c r="C35" s="69">
        <f t="shared" si="6"/>
        <v>56</v>
      </c>
      <c r="D35" s="69">
        <f t="shared" si="7"/>
        <v>79.543520000000001</v>
      </c>
      <c r="E35" s="69">
        <f t="shared" si="8"/>
        <v>50.407560000000004</v>
      </c>
      <c r="F35" s="69">
        <f t="shared" si="9"/>
        <v>10.863216</v>
      </c>
      <c r="G35" s="69">
        <f t="shared" si="5"/>
        <v>1.12E-2</v>
      </c>
      <c r="H35" s="69">
        <f t="shared" si="5"/>
        <v>4.48E-2</v>
      </c>
      <c r="I35" s="69">
        <f t="shared" si="5"/>
        <v>2.8000000000000001E-2</v>
      </c>
      <c r="J35" s="69">
        <f t="shared" si="5"/>
        <v>5.6000000000000006E-4</v>
      </c>
      <c r="K35" s="69">
        <f t="shared" si="5"/>
        <v>2.8E-3</v>
      </c>
      <c r="L35" s="69">
        <f t="shared" si="5"/>
        <v>1.12E-2</v>
      </c>
      <c r="M35" s="69">
        <f t="shared" si="5"/>
        <v>1.12E-2</v>
      </c>
      <c r="N35" s="69">
        <f t="shared" si="5"/>
        <v>0</v>
      </c>
      <c r="O35" s="69">
        <f t="shared" si="5"/>
        <v>0</v>
      </c>
      <c r="P35" s="69">
        <f t="shared" si="5"/>
        <v>26.208000000000002</v>
      </c>
      <c r="Q35" s="69">
        <f t="shared" si="10"/>
        <v>23.1</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Bolafron 4</v>
      </c>
      <c r="B36" s="15">
        <v>28</v>
      </c>
      <c r="C36" s="69">
        <f t="shared" si="6"/>
        <v>28</v>
      </c>
      <c r="D36" s="69">
        <f t="shared" si="7"/>
        <v>39.77176</v>
      </c>
      <c r="E36" s="69">
        <f t="shared" si="8"/>
        <v>25.203780000000002</v>
      </c>
      <c r="F36" s="69">
        <f t="shared" si="9"/>
        <v>5.4316079999999998</v>
      </c>
      <c r="G36" s="69">
        <f t="shared" si="5"/>
        <v>5.5999999999999999E-3</v>
      </c>
      <c r="H36" s="69">
        <f t="shared" si="5"/>
        <v>2.24E-2</v>
      </c>
      <c r="I36" s="69">
        <f t="shared" si="5"/>
        <v>1.4E-2</v>
      </c>
      <c r="J36" s="69">
        <f t="shared" si="5"/>
        <v>2.8000000000000003E-4</v>
      </c>
      <c r="K36" s="69">
        <f t="shared" si="5"/>
        <v>1.4E-3</v>
      </c>
      <c r="L36" s="69">
        <f t="shared" si="5"/>
        <v>5.5999999999999999E-3</v>
      </c>
      <c r="M36" s="69">
        <f t="shared" si="5"/>
        <v>5.5999999999999999E-3</v>
      </c>
      <c r="N36" s="69">
        <f t="shared" si="5"/>
        <v>0</v>
      </c>
      <c r="O36" s="69">
        <f t="shared" si="5"/>
        <v>0</v>
      </c>
      <c r="P36" s="69">
        <f t="shared" si="5"/>
        <v>13.104000000000001</v>
      </c>
      <c r="Q36" s="69">
        <f t="shared" si="10"/>
        <v>11.55</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t="str">
        <f>I8</f>
        <v>Bolafron 5</v>
      </c>
      <c r="B37" s="15">
        <v>28</v>
      </c>
      <c r="C37" s="69">
        <f t="shared" si="6"/>
        <v>28</v>
      </c>
      <c r="D37" s="69">
        <f t="shared" si="7"/>
        <v>39.77176</v>
      </c>
      <c r="E37" s="69">
        <f t="shared" si="8"/>
        <v>25.203780000000002</v>
      </c>
      <c r="F37" s="69">
        <f t="shared" si="9"/>
        <v>5.4316079999999998</v>
      </c>
      <c r="G37" s="69">
        <f t="shared" si="5"/>
        <v>5.5999999999999999E-3</v>
      </c>
      <c r="H37" s="69">
        <f t="shared" si="5"/>
        <v>2.24E-2</v>
      </c>
      <c r="I37" s="69">
        <f t="shared" si="5"/>
        <v>1.4E-2</v>
      </c>
      <c r="J37" s="69">
        <f t="shared" si="5"/>
        <v>2.8000000000000003E-4</v>
      </c>
      <c r="K37" s="69">
        <f t="shared" si="5"/>
        <v>1.4E-3</v>
      </c>
      <c r="L37" s="69">
        <f t="shared" si="5"/>
        <v>5.5999999999999999E-3</v>
      </c>
      <c r="M37" s="69">
        <f t="shared" si="5"/>
        <v>5.5999999999999999E-3</v>
      </c>
      <c r="N37" s="69">
        <f t="shared" si="5"/>
        <v>0</v>
      </c>
      <c r="O37" s="69">
        <f t="shared" si="5"/>
        <v>0</v>
      </c>
      <c r="P37" s="69">
        <f t="shared" si="5"/>
        <v>13.104000000000001</v>
      </c>
      <c r="Q37" s="69">
        <f t="shared" si="10"/>
        <v>11.55</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t="str">
        <f>J8</f>
        <v>Bolafron 6</v>
      </c>
      <c r="B38" s="15">
        <v>28</v>
      </c>
      <c r="C38" s="69">
        <f t="shared" si="6"/>
        <v>28</v>
      </c>
      <c r="D38" s="69">
        <f t="shared" si="7"/>
        <v>39.77176</v>
      </c>
      <c r="E38" s="69">
        <f t="shared" si="8"/>
        <v>25.203780000000002</v>
      </c>
      <c r="F38" s="69">
        <f t="shared" si="9"/>
        <v>5.4316079999999998</v>
      </c>
      <c r="G38" s="69">
        <f t="shared" si="5"/>
        <v>5.5999999999999999E-3</v>
      </c>
      <c r="H38" s="69">
        <f t="shared" si="5"/>
        <v>2.24E-2</v>
      </c>
      <c r="I38" s="69">
        <f t="shared" si="5"/>
        <v>1.4E-2</v>
      </c>
      <c r="J38" s="69">
        <f t="shared" si="5"/>
        <v>2.8000000000000003E-4</v>
      </c>
      <c r="K38" s="69">
        <f t="shared" si="5"/>
        <v>1.4E-3</v>
      </c>
      <c r="L38" s="69">
        <f t="shared" si="5"/>
        <v>5.5999999999999999E-3</v>
      </c>
      <c r="M38" s="69">
        <f t="shared" si="5"/>
        <v>5.5999999999999999E-3</v>
      </c>
      <c r="N38" s="69">
        <f t="shared" si="5"/>
        <v>0</v>
      </c>
      <c r="O38" s="69">
        <f t="shared" si="5"/>
        <v>0</v>
      </c>
      <c r="P38" s="69">
        <f t="shared" si="5"/>
        <v>13.104000000000001</v>
      </c>
      <c r="Q38" s="69">
        <f t="shared" si="10"/>
        <v>11.55</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t="str">
        <f>K8</f>
        <v>Bolafron 7</v>
      </c>
      <c r="B39" s="15">
        <v>28</v>
      </c>
      <c r="C39" s="69">
        <f t="shared" si="6"/>
        <v>28</v>
      </c>
      <c r="D39" s="69">
        <f t="shared" si="7"/>
        <v>39.77176</v>
      </c>
      <c r="E39" s="69">
        <f t="shared" si="8"/>
        <v>25.203780000000002</v>
      </c>
      <c r="F39" s="69">
        <f t="shared" si="9"/>
        <v>5.4316079999999998</v>
      </c>
      <c r="G39" s="69">
        <f t="shared" si="5"/>
        <v>5.5999999999999999E-3</v>
      </c>
      <c r="H39" s="69">
        <f t="shared" si="5"/>
        <v>2.24E-2</v>
      </c>
      <c r="I39" s="69">
        <f t="shared" si="5"/>
        <v>1.4E-2</v>
      </c>
      <c r="J39" s="69">
        <f t="shared" si="5"/>
        <v>2.8000000000000003E-4</v>
      </c>
      <c r="K39" s="69">
        <f t="shared" si="5"/>
        <v>1.4E-3</v>
      </c>
      <c r="L39" s="69">
        <f t="shared" si="5"/>
        <v>5.5999999999999999E-3</v>
      </c>
      <c r="M39" s="69">
        <f t="shared" si="5"/>
        <v>5.5999999999999999E-3</v>
      </c>
      <c r="N39" s="69">
        <f t="shared" si="5"/>
        <v>0</v>
      </c>
      <c r="O39" s="69">
        <f t="shared" si="5"/>
        <v>0</v>
      </c>
      <c r="P39" s="69">
        <f t="shared" si="5"/>
        <v>13.104000000000001</v>
      </c>
      <c r="Q39" s="69">
        <f t="shared" si="10"/>
        <v>11.55</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t="str">
        <f>L8</f>
        <v>Bolafron 8</v>
      </c>
      <c r="B40" s="15">
        <v>56</v>
      </c>
      <c r="C40" s="69">
        <f t="shared" si="6"/>
        <v>56</v>
      </c>
      <c r="D40" s="69">
        <f t="shared" si="7"/>
        <v>79.543520000000001</v>
      </c>
      <c r="E40" s="69">
        <f t="shared" si="8"/>
        <v>50.407560000000004</v>
      </c>
      <c r="F40" s="69">
        <f t="shared" si="9"/>
        <v>10.863216</v>
      </c>
      <c r="G40" s="69">
        <f t="shared" si="5"/>
        <v>1.12E-2</v>
      </c>
      <c r="H40" s="69">
        <f t="shared" si="5"/>
        <v>4.48E-2</v>
      </c>
      <c r="I40" s="69">
        <f t="shared" si="5"/>
        <v>2.8000000000000001E-2</v>
      </c>
      <c r="J40" s="69">
        <f t="shared" si="5"/>
        <v>5.6000000000000006E-4</v>
      </c>
      <c r="K40" s="69">
        <f t="shared" si="5"/>
        <v>2.8E-3</v>
      </c>
      <c r="L40" s="69">
        <f t="shared" si="5"/>
        <v>1.12E-2</v>
      </c>
      <c r="M40" s="69">
        <f t="shared" si="5"/>
        <v>1.12E-2</v>
      </c>
      <c r="N40" s="69">
        <f t="shared" si="5"/>
        <v>0</v>
      </c>
      <c r="O40" s="69">
        <f t="shared" si="5"/>
        <v>0</v>
      </c>
      <c r="P40" s="69">
        <f t="shared" si="5"/>
        <v>26.208000000000002</v>
      </c>
      <c r="Q40" s="69">
        <f t="shared" si="10"/>
        <v>23.1</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t="str">
        <f>M8</f>
        <v>Bolafron 9</v>
      </c>
      <c r="B41" s="15">
        <v>56</v>
      </c>
      <c r="C41" s="69">
        <f t="shared" si="6"/>
        <v>56</v>
      </c>
      <c r="D41" s="69">
        <f t="shared" si="7"/>
        <v>79.543520000000001</v>
      </c>
      <c r="E41" s="69">
        <f t="shared" si="8"/>
        <v>50.407560000000004</v>
      </c>
      <c r="F41" s="69">
        <f t="shared" si="9"/>
        <v>10.863216</v>
      </c>
      <c r="G41" s="69">
        <f t="shared" si="5"/>
        <v>1.12E-2</v>
      </c>
      <c r="H41" s="69">
        <f t="shared" si="5"/>
        <v>4.48E-2</v>
      </c>
      <c r="I41" s="69">
        <f t="shared" si="5"/>
        <v>2.8000000000000001E-2</v>
      </c>
      <c r="J41" s="69">
        <f t="shared" si="5"/>
        <v>5.6000000000000006E-4</v>
      </c>
      <c r="K41" s="69">
        <f t="shared" si="5"/>
        <v>2.8E-3</v>
      </c>
      <c r="L41" s="69">
        <f t="shared" si="5"/>
        <v>1.12E-2</v>
      </c>
      <c r="M41" s="69">
        <f t="shared" si="5"/>
        <v>1.12E-2</v>
      </c>
      <c r="N41" s="69">
        <f t="shared" si="5"/>
        <v>0</v>
      </c>
      <c r="O41" s="69">
        <f t="shared" si="5"/>
        <v>0</v>
      </c>
      <c r="P41" s="69">
        <f t="shared" si="5"/>
        <v>26.208000000000002</v>
      </c>
      <c r="Q41" s="69">
        <f t="shared" si="10"/>
        <v>23.1</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t="str">
        <f>N8</f>
        <v>Hafod 1741</v>
      </c>
      <c r="B42" s="15">
        <v>82</v>
      </c>
      <c r="C42" s="69">
        <f t="shared" si="6"/>
        <v>82</v>
      </c>
      <c r="D42" s="69">
        <f t="shared" si="7"/>
        <v>116.47443999999999</v>
      </c>
      <c r="E42" s="69">
        <f t="shared" si="8"/>
        <v>73.811070000000001</v>
      </c>
      <c r="F42" s="69">
        <f t="shared" si="9"/>
        <v>15.906852000000001</v>
      </c>
      <c r="G42" s="69">
        <f t="shared" si="5"/>
        <v>1.6400000000000001E-2</v>
      </c>
      <c r="H42" s="69">
        <f t="shared" si="5"/>
        <v>6.5600000000000006E-2</v>
      </c>
      <c r="I42" s="69">
        <f t="shared" si="5"/>
        <v>4.1000000000000002E-2</v>
      </c>
      <c r="J42" s="69">
        <f t="shared" si="5"/>
        <v>8.2000000000000009E-4</v>
      </c>
      <c r="K42" s="69">
        <f t="shared" si="5"/>
        <v>4.1000000000000003E-3</v>
      </c>
      <c r="L42" s="69">
        <f t="shared" si="5"/>
        <v>1.6400000000000001E-2</v>
      </c>
      <c r="M42" s="69">
        <f t="shared" si="5"/>
        <v>1.6400000000000001E-2</v>
      </c>
      <c r="N42" s="69">
        <f t="shared" si="5"/>
        <v>0</v>
      </c>
      <c r="O42" s="69">
        <f t="shared" si="5"/>
        <v>0</v>
      </c>
      <c r="P42" s="69">
        <f t="shared" si="5"/>
        <v>38.376000000000005</v>
      </c>
      <c r="Q42" s="69">
        <f t="shared" si="10"/>
        <v>33.825000000000003</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t="str">
        <f>O8</f>
        <v>Hafod 2455</v>
      </c>
      <c r="B43" s="15">
        <v>28</v>
      </c>
      <c r="C43" s="69">
        <f t="shared" si="6"/>
        <v>28</v>
      </c>
      <c r="D43" s="69">
        <f t="shared" si="7"/>
        <v>39.77176</v>
      </c>
      <c r="E43" s="69">
        <f t="shared" si="8"/>
        <v>25.203780000000002</v>
      </c>
      <c r="F43" s="69">
        <f t="shared" si="9"/>
        <v>5.4316079999999998</v>
      </c>
      <c r="G43" s="69">
        <f t="shared" si="5"/>
        <v>5.5999999999999999E-3</v>
      </c>
      <c r="H43" s="69">
        <f t="shared" si="5"/>
        <v>2.24E-2</v>
      </c>
      <c r="I43" s="69">
        <f t="shared" si="5"/>
        <v>1.4E-2</v>
      </c>
      <c r="J43" s="69">
        <f t="shared" si="5"/>
        <v>2.8000000000000003E-4</v>
      </c>
      <c r="K43" s="69">
        <f t="shared" si="5"/>
        <v>1.4E-3</v>
      </c>
      <c r="L43" s="69">
        <f t="shared" si="5"/>
        <v>5.5999999999999999E-3</v>
      </c>
      <c r="M43" s="69">
        <f t="shared" si="5"/>
        <v>5.5999999999999999E-3</v>
      </c>
      <c r="N43" s="69">
        <f t="shared" si="5"/>
        <v>0</v>
      </c>
      <c r="O43" s="69">
        <f t="shared" si="5"/>
        <v>0</v>
      </c>
      <c r="P43" s="69">
        <f t="shared" si="5"/>
        <v>13.104000000000001</v>
      </c>
      <c r="Q43" s="69">
        <f t="shared" si="10"/>
        <v>11.55</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t="str">
        <f>P8</f>
        <v>Hafod 4067</v>
      </c>
      <c r="B44" s="15">
        <v>28</v>
      </c>
      <c r="C44" s="69">
        <f t="shared" si="6"/>
        <v>28</v>
      </c>
      <c r="D44" s="69">
        <f t="shared" si="7"/>
        <v>39.77176</v>
      </c>
      <c r="E44" s="69">
        <f t="shared" si="8"/>
        <v>25.203780000000002</v>
      </c>
      <c r="F44" s="69">
        <f t="shared" si="9"/>
        <v>5.4316079999999998</v>
      </c>
      <c r="G44" s="69">
        <f t="shared" si="5"/>
        <v>5.5999999999999999E-3</v>
      </c>
      <c r="H44" s="69">
        <f t="shared" si="5"/>
        <v>2.24E-2</v>
      </c>
      <c r="I44" s="69">
        <f t="shared" si="5"/>
        <v>1.4E-2</v>
      </c>
      <c r="J44" s="69">
        <f t="shared" si="5"/>
        <v>2.8000000000000003E-4</v>
      </c>
      <c r="K44" s="69">
        <f t="shared" si="5"/>
        <v>1.4E-3</v>
      </c>
      <c r="L44" s="69">
        <f t="shared" si="5"/>
        <v>5.5999999999999999E-3</v>
      </c>
      <c r="M44" s="69">
        <f t="shared" si="5"/>
        <v>5.5999999999999999E-3</v>
      </c>
      <c r="N44" s="69">
        <f t="shared" si="5"/>
        <v>0</v>
      </c>
      <c r="O44" s="69">
        <f t="shared" si="5"/>
        <v>0</v>
      </c>
      <c r="P44" s="69">
        <f t="shared" si="5"/>
        <v>13.104000000000001</v>
      </c>
      <c r="Q44" s="69">
        <f t="shared" si="10"/>
        <v>11.55</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t="str">
        <f>Q8</f>
        <v>Nant y Croi 15</v>
      </c>
      <c r="B45" s="15">
        <v>45</v>
      </c>
      <c r="C45" s="69">
        <f t="shared" si="6"/>
        <v>45</v>
      </c>
      <c r="D45" s="69">
        <f t="shared" si="7"/>
        <v>63.918899999999994</v>
      </c>
      <c r="E45" s="69">
        <f t="shared" si="8"/>
        <v>40.506075000000003</v>
      </c>
      <c r="F45" s="69">
        <f t="shared" si="9"/>
        <v>8.7293700000000012</v>
      </c>
      <c r="G45" s="69">
        <f t="shared" si="5"/>
        <v>9.0000000000000011E-3</v>
      </c>
      <c r="H45" s="69">
        <f t="shared" si="5"/>
        <v>3.6000000000000004E-2</v>
      </c>
      <c r="I45" s="69">
        <f t="shared" si="5"/>
        <v>2.2499999999999999E-2</v>
      </c>
      <c r="J45" s="69">
        <f t="shared" si="5"/>
        <v>4.5000000000000004E-4</v>
      </c>
      <c r="K45" s="69">
        <f t="shared" si="5"/>
        <v>2.2500000000000003E-3</v>
      </c>
      <c r="L45" s="69">
        <f t="shared" si="5"/>
        <v>9.0000000000000011E-3</v>
      </c>
      <c r="M45" s="69">
        <f t="shared" si="5"/>
        <v>9.0000000000000011E-3</v>
      </c>
      <c r="N45" s="69">
        <f t="shared" si="5"/>
        <v>0</v>
      </c>
      <c r="O45" s="69">
        <f t="shared" si="5"/>
        <v>0</v>
      </c>
      <c r="P45" s="69">
        <f t="shared" si="5"/>
        <v>21.060000000000002</v>
      </c>
      <c r="Q45" s="69">
        <f t="shared" si="10"/>
        <v>18.5625</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Heolgwyddil 3</v>
      </c>
      <c r="C57" s="8" t="str">
        <f t="shared" ref="C57:U57" si="13">D8</f>
        <v>Heolgwyddil 5</v>
      </c>
      <c r="D57" s="8" t="str">
        <f t="shared" si="13"/>
        <v>Heolgwyddil 6</v>
      </c>
      <c r="E57" s="8" t="str">
        <f t="shared" si="13"/>
        <v>Heolgwyddil 7</v>
      </c>
      <c r="F57" s="8" t="str">
        <f t="shared" si="13"/>
        <v>Heolgwyddil 8</v>
      </c>
      <c r="G57" s="8" t="str">
        <f t="shared" si="13"/>
        <v>Bolafron 4</v>
      </c>
      <c r="H57" s="8" t="str">
        <f t="shared" si="13"/>
        <v>Bolafron 5</v>
      </c>
      <c r="I57" s="8" t="str">
        <f t="shared" si="13"/>
        <v>Bolafron 6</v>
      </c>
      <c r="J57" s="8" t="str">
        <f t="shared" si="13"/>
        <v>Bolafron 7</v>
      </c>
      <c r="K57" s="8" t="str">
        <f t="shared" si="13"/>
        <v>Bolafron 8</v>
      </c>
      <c r="L57" s="8" t="str">
        <f t="shared" si="13"/>
        <v>Bolafron 9</v>
      </c>
      <c r="M57" s="8" t="str">
        <f t="shared" si="13"/>
        <v>Hafod 1741</v>
      </c>
      <c r="N57" s="8" t="str">
        <f t="shared" si="13"/>
        <v>Hafod 2455</v>
      </c>
      <c r="O57" s="8" t="str">
        <f t="shared" si="13"/>
        <v>Hafod 4067</v>
      </c>
      <c r="P57" s="8" t="str">
        <f t="shared" si="13"/>
        <v>Nant y Croi 15</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0" t="s">
        <v>130</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f>VLOOKUP(Q$14,Table245[],5,FALSE)</f>
        <v>6.2</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0" t="s">
        <v>4</v>
      </c>
      <c r="B60" s="68">
        <f>C10</f>
        <v>5.8</v>
      </c>
      <c r="C60" s="68">
        <f t="shared" ref="C60:U60" si="14">D10</f>
        <v>5.9</v>
      </c>
      <c r="D60" s="68">
        <f t="shared" si="14"/>
        <v>5.8</v>
      </c>
      <c r="E60" s="68">
        <f t="shared" si="14"/>
        <v>6.4</v>
      </c>
      <c r="F60" s="68">
        <f t="shared" si="14"/>
        <v>6</v>
      </c>
      <c r="G60" s="68">
        <f t="shared" si="14"/>
        <v>5.4</v>
      </c>
      <c r="H60" s="68">
        <f t="shared" si="14"/>
        <v>5.6</v>
      </c>
      <c r="I60" s="68">
        <f t="shared" si="14"/>
        <v>5.6</v>
      </c>
      <c r="J60" s="68">
        <f t="shared" si="14"/>
        <v>5.3</v>
      </c>
      <c r="K60" s="68">
        <f t="shared" si="14"/>
        <v>5.5</v>
      </c>
      <c r="L60" s="68">
        <f t="shared" si="14"/>
        <v>5.8</v>
      </c>
      <c r="M60" s="68">
        <f t="shared" si="14"/>
        <v>5.6</v>
      </c>
      <c r="N60" s="68">
        <f t="shared" si="14"/>
        <v>5.4</v>
      </c>
      <c r="O60" s="68">
        <f t="shared" si="14"/>
        <v>5.3</v>
      </c>
      <c r="P60" s="68">
        <f t="shared" si="14"/>
        <v>5.9</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13</v>
      </c>
      <c r="C62" s="69">
        <f>B32</f>
        <v>28</v>
      </c>
      <c r="D62" s="69">
        <f>B33</f>
        <v>28</v>
      </c>
      <c r="E62" s="69">
        <f>B34</f>
        <v>28</v>
      </c>
      <c r="F62" s="69">
        <f>B35</f>
        <v>56</v>
      </c>
      <c r="G62" s="69">
        <f>B36</f>
        <v>28</v>
      </c>
      <c r="H62" s="69">
        <f>B37</f>
        <v>28</v>
      </c>
      <c r="I62" s="69">
        <f>B38</f>
        <v>28</v>
      </c>
      <c r="J62" s="69">
        <f>B39</f>
        <v>28</v>
      </c>
      <c r="K62" s="69">
        <f>B40</f>
        <v>56</v>
      </c>
      <c r="L62" s="69">
        <f>B41</f>
        <v>56</v>
      </c>
      <c r="M62" s="69">
        <f>B42</f>
        <v>82</v>
      </c>
      <c r="N62" s="69">
        <f>B43</f>
        <v>28</v>
      </c>
      <c r="O62" s="69">
        <f>B44</f>
        <v>28</v>
      </c>
      <c r="P62" s="69">
        <f>B45</f>
        <v>45</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2.4000000000000021</v>
      </c>
      <c r="C64" s="69">
        <f t="shared" ref="C64:U64" si="17">(C59-C60)*C61</f>
        <v>1.7999999999999989</v>
      </c>
      <c r="D64" s="69">
        <f t="shared" si="17"/>
        <v>2.4000000000000021</v>
      </c>
      <c r="E64" s="69">
        <f t="shared" si="17"/>
        <v>-1.2000000000000011</v>
      </c>
      <c r="F64" s="69">
        <f t="shared" si="17"/>
        <v>1.2000000000000011</v>
      </c>
      <c r="G64" s="69">
        <f t="shared" si="17"/>
        <v>4.7999999999999989</v>
      </c>
      <c r="H64" s="69">
        <f t="shared" si="17"/>
        <v>3.6000000000000032</v>
      </c>
      <c r="I64" s="69">
        <f t="shared" si="17"/>
        <v>3.6000000000000032</v>
      </c>
      <c r="J64" s="69">
        <f t="shared" si="17"/>
        <v>5.4000000000000021</v>
      </c>
      <c r="K64" s="69">
        <f t="shared" si="17"/>
        <v>4.2000000000000011</v>
      </c>
      <c r="L64" s="69">
        <f t="shared" si="17"/>
        <v>2.4000000000000021</v>
      </c>
      <c r="M64" s="69">
        <f t="shared" si="17"/>
        <v>3.6000000000000032</v>
      </c>
      <c r="N64" s="69">
        <f t="shared" si="17"/>
        <v>4.7999999999999989</v>
      </c>
      <c r="O64" s="69">
        <f t="shared" si="17"/>
        <v>5.4000000000000021</v>
      </c>
      <c r="P64" s="69">
        <f t="shared" si="17"/>
        <v>1.7999999999999989</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-2.4000000000000021</v>
      </c>
      <c r="C65" s="69">
        <f t="shared" ref="C65:U65" si="18">C63-C64</f>
        <v>-1.7999999999999989</v>
      </c>
      <c r="D65" s="69">
        <f t="shared" si="18"/>
        <v>-2.4000000000000021</v>
      </c>
      <c r="E65" s="69">
        <f t="shared" si="18"/>
        <v>1.2000000000000011</v>
      </c>
      <c r="F65" s="69">
        <f t="shared" si="18"/>
        <v>-1.2000000000000011</v>
      </c>
      <c r="G65" s="69">
        <f t="shared" si="18"/>
        <v>-4.7999999999999989</v>
      </c>
      <c r="H65" s="69">
        <f t="shared" si="18"/>
        <v>-3.6000000000000032</v>
      </c>
      <c r="I65" s="69">
        <f t="shared" si="18"/>
        <v>-3.6000000000000032</v>
      </c>
      <c r="J65" s="69">
        <f t="shared" si="18"/>
        <v>-5.4000000000000021</v>
      </c>
      <c r="K65" s="69">
        <f t="shared" si="18"/>
        <v>-4.2000000000000011</v>
      </c>
      <c r="L65" s="69">
        <f t="shared" si="18"/>
        <v>-2.4000000000000021</v>
      </c>
      <c r="M65" s="69">
        <f t="shared" si="18"/>
        <v>-3.6000000000000032</v>
      </c>
      <c r="N65" s="69">
        <f t="shared" si="18"/>
        <v>-4.7999999999999989</v>
      </c>
      <c r="O65" s="69">
        <f t="shared" si="18"/>
        <v>-5.4000000000000021</v>
      </c>
      <c r="P65" s="69">
        <f t="shared" si="18"/>
        <v>-1.7999999999999989</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UNDER</v>
      </c>
      <c r="C66" s="70" t="str">
        <f t="shared" ref="C66:U66" si="19">IF(C64&lt;=C63,"OVER","UNDER")</f>
        <v>UNDER</v>
      </c>
      <c r="D66" s="70" t="str">
        <f t="shared" si="19"/>
        <v>UNDER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2" zoomScale="90" zoomScaleNormal="90" workbookViewId="0">
      <selection activeCell="G34" sqref="G3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0" t="s">
        <v>41</v>
      </c>
      <c r="B1" s="100"/>
      <c r="C1" s="121" t="str">
        <f>'Dairy Partners'!C1:D1</f>
        <v>PAN-014827</v>
      </c>
      <c r="D1" s="122"/>
      <c r="E1" s="73" t="s">
        <v>45</v>
      </c>
      <c r="F1" s="31">
        <f>'Dairy Partners'!F1</f>
        <v>47.4</v>
      </c>
      <c r="G1" s="101" t="s">
        <v>43</v>
      </c>
      <c r="H1" s="102"/>
      <c r="I1" s="76">
        <v>5.77</v>
      </c>
      <c r="J1" s="100" t="s">
        <v>150</v>
      </c>
      <c r="K1" s="100"/>
      <c r="L1" s="76">
        <v>109</v>
      </c>
      <c r="AB1" s="18"/>
      <c r="AC1" s="18"/>
      <c r="AD1" s="29" t="s">
        <v>124</v>
      </c>
      <c r="AE1" s="17"/>
      <c r="AF1" s="17"/>
      <c r="AG1" s="18"/>
      <c r="AH1" s="18"/>
      <c r="AI1" s="32" t="s">
        <v>79</v>
      </c>
      <c r="AJ1" s="33" t="s">
        <v>91</v>
      </c>
      <c r="AK1" s="34" t="s">
        <v>92</v>
      </c>
      <c r="AL1" s="35" t="s">
        <v>123</v>
      </c>
      <c r="AM1" s="35" t="s">
        <v>129</v>
      </c>
      <c r="AN1" s="35" t="s">
        <v>109</v>
      </c>
    </row>
    <row r="2" spans="1:41" x14ac:dyDescent="0.2">
      <c r="A2" s="100" t="s">
        <v>84</v>
      </c>
      <c r="B2" s="100"/>
      <c r="C2" s="123" t="str">
        <f>'Dairy Partners'!C2:D2</f>
        <v>EPR/AB3891CX</v>
      </c>
      <c r="D2" s="124"/>
      <c r="E2" s="73" t="s">
        <v>106</v>
      </c>
      <c r="F2" s="97" t="s">
        <v>176</v>
      </c>
      <c r="G2" s="119" t="s">
        <v>107</v>
      </c>
      <c r="H2" s="120"/>
      <c r="I2" s="76">
        <v>948</v>
      </c>
      <c r="J2" s="100" t="s">
        <v>151</v>
      </c>
      <c r="K2" s="100"/>
      <c r="L2" s="76">
        <v>1200</v>
      </c>
      <c r="AB2" s="29" t="s">
        <v>56</v>
      </c>
      <c r="AC2" s="17"/>
      <c r="AD2" s="29" t="s">
        <v>70</v>
      </c>
      <c r="AE2" s="17"/>
      <c r="AF2" s="17"/>
      <c r="AG2" s="36" t="s">
        <v>76</v>
      </c>
      <c r="AH2" s="18"/>
      <c r="AI2" s="37" t="s">
        <v>124</v>
      </c>
      <c r="AJ2" s="38">
        <v>0</v>
      </c>
      <c r="AK2" s="39">
        <v>0</v>
      </c>
      <c r="AL2" s="10">
        <v>0</v>
      </c>
      <c r="AM2" s="11">
        <v>0</v>
      </c>
      <c r="AN2" s="11">
        <v>0</v>
      </c>
    </row>
    <row r="3" spans="1:41" x14ac:dyDescent="0.2">
      <c r="A3" s="101" t="s">
        <v>42</v>
      </c>
      <c r="B3" s="102"/>
      <c r="C3" s="123" t="str">
        <f>'Dairy Partners'!C3:D3</f>
        <v xml:space="preserve">Mr Daniel &amp; Mrs Carys James </v>
      </c>
      <c r="D3" s="124"/>
      <c r="E3" s="73" t="s">
        <v>105</v>
      </c>
      <c r="F3" s="30" t="s">
        <v>78</v>
      </c>
      <c r="G3" s="101" t="s">
        <v>108</v>
      </c>
      <c r="H3" s="102"/>
      <c r="I3" s="76">
        <v>0.82399999999999995</v>
      </c>
      <c r="J3" s="101" t="s">
        <v>152</v>
      </c>
      <c r="K3" s="102"/>
      <c r="L3" s="76">
        <f>(L1/L2)*100</f>
        <v>9.0833333333333339</v>
      </c>
      <c r="AB3" s="29" t="s">
        <v>57</v>
      </c>
      <c r="AC3" s="17"/>
      <c r="AD3" s="29" t="s">
        <v>71</v>
      </c>
      <c r="AE3" s="17"/>
      <c r="AF3" s="17"/>
      <c r="AG3" s="36" t="s">
        <v>77</v>
      </c>
      <c r="AH3" s="18"/>
      <c r="AI3" s="40" t="s">
        <v>111</v>
      </c>
      <c r="AJ3" s="41">
        <v>1.7</v>
      </c>
      <c r="AK3" s="42">
        <v>6</v>
      </c>
      <c r="AL3" s="43">
        <v>1</v>
      </c>
      <c r="AM3" s="11">
        <v>6.2</v>
      </c>
      <c r="AN3" s="11" t="s">
        <v>110</v>
      </c>
    </row>
    <row r="4" spans="1:41" ht="25.5" x14ac:dyDescent="0.2">
      <c r="A4" s="100" t="s">
        <v>0</v>
      </c>
      <c r="B4" s="100"/>
      <c r="C4" s="121" t="str">
        <f>'Dairy Partners'!C4:D4</f>
        <v>Hafod Farm, Ferwig, Cardigan, Ceridigion, SA43 1PU</v>
      </c>
      <c r="D4" s="122"/>
      <c r="E4" s="74" t="s">
        <v>1</v>
      </c>
      <c r="F4" s="99" t="s">
        <v>180</v>
      </c>
      <c r="G4" s="101"/>
      <c r="H4" s="102"/>
      <c r="I4" s="31"/>
      <c r="J4" s="101"/>
      <c r="K4" s="102"/>
      <c r="L4" s="76"/>
      <c r="AB4" s="29" t="s">
        <v>52</v>
      </c>
      <c r="AC4" s="17"/>
      <c r="AD4" s="44" t="s">
        <v>72</v>
      </c>
      <c r="AE4" s="17"/>
      <c r="AF4" s="17"/>
      <c r="AG4" s="36" t="s">
        <v>78</v>
      </c>
      <c r="AH4" s="18"/>
      <c r="AI4" s="45" t="s">
        <v>122</v>
      </c>
      <c r="AJ4" s="46">
        <v>7</v>
      </c>
      <c r="AK4" s="47">
        <v>10.5</v>
      </c>
      <c r="AL4" s="11">
        <v>2</v>
      </c>
      <c r="AM4" s="11">
        <v>6.7</v>
      </c>
      <c r="AN4" s="11" t="s">
        <v>133</v>
      </c>
    </row>
    <row r="5" spans="1:41" x14ac:dyDescent="0.2">
      <c r="A5" s="100" t="s">
        <v>47</v>
      </c>
      <c r="B5" s="100"/>
      <c r="C5" s="121" t="str">
        <f>'Dairy Partners'!C5:D5</f>
        <v>Louise Bailey</v>
      </c>
      <c r="D5" s="122"/>
      <c r="E5" s="73"/>
      <c r="F5" s="31"/>
      <c r="G5" s="101"/>
      <c r="H5" s="102"/>
      <c r="I5" s="31"/>
      <c r="J5" s="101"/>
      <c r="K5" s="102"/>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100" t="s">
        <v>2</v>
      </c>
      <c r="B8" s="100"/>
      <c r="C8" s="52" t="str">
        <f>'Dairy Partners'!C8</f>
        <v>Heolgwyddil 3</v>
      </c>
      <c r="D8" s="52" t="str">
        <f>'Dairy Partners'!D8</f>
        <v>Heolgwyddil 5</v>
      </c>
      <c r="E8" s="52" t="str">
        <f>'Dairy Partners'!E8</f>
        <v>Heolgwyddil 6</v>
      </c>
      <c r="F8" s="52" t="str">
        <f>'Dairy Partners'!F8</f>
        <v>Heolgwyddil 7</v>
      </c>
      <c r="G8" s="52" t="str">
        <f>'Dairy Partners'!G8</f>
        <v>Heolgwyddil 8</v>
      </c>
      <c r="H8" s="52" t="str">
        <f>'Dairy Partners'!H8</f>
        <v>Bolafron 4</v>
      </c>
      <c r="I8" s="52" t="str">
        <f>'Dairy Partners'!I8</f>
        <v>Bolafron 5</v>
      </c>
      <c r="J8" s="52" t="str">
        <f>'Dairy Partners'!J8</f>
        <v>Bolafron 6</v>
      </c>
      <c r="K8" s="52" t="str">
        <f>'Dairy Partners'!K8</f>
        <v>Bolafron 7</v>
      </c>
      <c r="L8" s="52" t="str">
        <f>'Dairy Partners'!L8</f>
        <v>Bolafron 8</v>
      </c>
      <c r="M8" s="52" t="str">
        <f>'Dairy Partners'!M8</f>
        <v>Bolafron 9</v>
      </c>
      <c r="N8" s="52" t="str">
        <f>'Dairy Partners'!N8</f>
        <v>Hafod 1741</v>
      </c>
      <c r="O8" s="52" t="str">
        <f>'Dairy Partners'!O8</f>
        <v>Hafod 2455</v>
      </c>
      <c r="P8" s="52" t="str">
        <f>'Dairy Partners'!P8</f>
        <v>Hafod 4067</v>
      </c>
      <c r="Q8" s="52" t="str">
        <f>'Dairy Partners'!Q8</f>
        <v>Nant y Croi 15</v>
      </c>
      <c r="R8" s="52">
        <f>'Dairy Partners'!R8</f>
        <v>0</v>
      </c>
      <c r="S8" s="52">
        <f>'Dairy Partners'!S8</f>
        <v>0</v>
      </c>
      <c r="T8" s="52">
        <f>'Dairy Partners'!T8</f>
        <v>0</v>
      </c>
      <c r="U8" s="52">
        <f>'Dairy Partners'!U8</f>
        <v>0</v>
      </c>
      <c r="V8" s="52">
        <f>'Dairy Partners'!V8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100" t="s">
        <v>3</v>
      </c>
      <c r="B9" s="100"/>
      <c r="C9" s="52" t="str">
        <f>'Dairy Partners'!C9</f>
        <v>Moderate</v>
      </c>
      <c r="D9" s="52" t="str">
        <f>'Dairy Partners'!D9</f>
        <v>Moderate</v>
      </c>
      <c r="E9" s="52" t="str">
        <f>'Dairy Partners'!E9</f>
        <v>Moderate</v>
      </c>
      <c r="F9" s="52" t="str">
        <f>'Dairy Partners'!F9</f>
        <v>Moderate</v>
      </c>
      <c r="G9" s="52" t="str">
        <f>'Dairy Partners'!G9</f>
        <v>Moderate</v>
      </c>
      <c r="H9" s="52" t="str">
        <f>'Dairy Partners'!H9</f>
        <v>Moderate</v>
      </c>
      <c r="I9" s="52" t="str">
        <f>'Dairy Partners'!I9</f>
        <v>Moderate</v>
      </c>
      <c r="J9" s="52" t="str">
        <f>'Dairy Partners'!J9</f>
        <v>Moderate</v>
      </c>
      <c r="K9" s="52" t="str">
        <f>'Dairy Partners'!K9</f>
        <v>Moderate</v>
      </c>
      <c r="L9" s="52" t="str">
        <f>'Dairy Partners'!L9</f>
        <v>Moderate</v>
      </c>
      <c r="M9" s="52" t="str">
        <f>'Dairy Partners'!M9</f>
        <v>Moderate</v>
      </c>
      <c r="N9" s="52" t="str">
        <f>'Dairy Partners'!N9</f>
        <v>Moderate</v>
      </c>
      <c r="O9" s="52" t="str">
        <f>'Dairy Partners'!O9</f>
        <v>Moderate</v>
      </c>
      <c r="P9" s="52" t="str">
        <f>'Dairy Partners'!P9</f>
        <v>Moderate</v>
      </c>
      <c r="Q9" s="52" t="str">
        <f>'Dairy Partners'!Q9</f>
        <v>Moderate</v>
      </c>
      <c r="R9" s="52">
        <f>'Dairy Partners'!R9</f>
        <v>0</v>
      </c>
      <c r="S9" s="52">
        <f>'Dairy Partners'!S9</f>
        <v>0</v>
      </c>
      <c r="T9" s="52">
        <f>'Dairy Partners'!T9</f>
        <v>0</v>
      </c>
      <c r="U9" s="52">
        <f>'Dairy Partners'!U9</f>
        <v>0</v>
      </c>
      <c r="V9" s="52">
        <f>'Dairy Partners'!V9</f>
        <v>0</v>
      </c>
      <c r="AB9" s="17"/>
      <c r="AC9" s="17"/>
      <c r="AD9" s="29" t="s">
        <v>135</v>
      </c>
      <c r="AE9" s="29">
        <v>4.5</v>
      </c>
      <c r="AF9" s="17"/>
      <c r="AG9" s="18"/>
      <c r="AH9" s="18"/>
      <c r="AI9" s="55" t="s">
        <v>100</v>
      </c>
      <c r="AJ9" s="56">
        <v>0.7</v>
      </c>
      <c r="AK9" s="57">
        <v>4</v>
      </c>
      <c r="AL9" s="28">
        <v>7</v>
      </c>
      <c r="AM9" s="11">
        <v>6.7</v>
      </c>
      <c r="AN9" s="11" t="s">
        <v>133</v>
      </c>
      <c r="AO9" s="78"/>
    </row>
    <row r="10" spans="1:41" x14ac:dyDescent="0.2">
      <c r="A10" s="100" t="s">
        <v>4</v>
      </c>
      <c r="B10" s="100"/>
      <c r="C10" s="52">
        <f>'Dairy Partners'!C10</f>
        <v>5.8</v>
      </c>
      <c r="D10" s="52">
        <f>'Dairy Partners'!D10</f>
        <v>5.9</v>
      </c>
      <c r="E10" s="52">
        <f>'Dairy Partners'!E10</f>
        <v>5.8</v>
      </c>
      <c r="F10" s="52">
        <f>'Dairy Partners'!F10</f>
        <v>6.4</v>
      </c>
      <c r="G10" s="52">
        <f>'Dairy Partners'!G10</f>
        <v>6</v>
      </c>
      <c r="H10" s="52">
        <f>'Dairy Partners'!H10</f>
        <v>5.4</v>
      </c>
      <c r="I10" s="52">
        <f>'Dairy Partners'!I10</f>
        <v>5.6</v>
      </c>
      <c r="J10" s="52">
        <f>'Dairy Partners'!J10</f>
        <v>5.6</v>
      </c>
      <c r="K10" s="52">
        <f>'Dairy Partners'!K10</f>
        <v>5.3</v>
      </c>
      <c r="L10" s="52">
        <f>'Dairy Partners'!L10</f>
        <v>5.5</v>
      </c>
      <c r="M10" s="52">
        <f>'Dairy Partners'!M10</f>
        <v>5.8</v>
      </c>
      <c r="N10" s="52">
        <f>'Dairy Partners'!N10</f>
        <v>5.6</v>
      </c>
      <c r="O10" s="52">
        <f>'Dairy Partners'!O10</f>
        <v>5.4</v>
      </c>
      <c r="P10" s="52">
        <f>'Dairy Partners'!P10</f>
        <v>5.3</v>
      </c>
      <c r="Q10" s="52">
        <f>'Dairy Partners'!Q10</f>
        <v>5.9</v>
      </c>
      <c r="R10" s="52">
        <f>'Dairy Partners'!R10</f>
        <v>0</v>
      </c>
      <c r="S10" s="52">
        <f>'Dairy Partners'!S10</f>
        <v>0</v>
      </c>
      <c r="T10" s="52">
        <f>'Dairy Partners'!T10</f>
        <v>0</v>
      </c>
      <c r="U10" s="52">
        <f>'Dairy Partners'!U10</f>
        <v>0</v>
      </c>
      <c r="V10" s="52">
        <f>'Dairy Partners'!V10</f>
        <v>0</v>
      </c>
      <c r="AB10" s="17"/>
      <c r="AC10" s="17"/>
      <c r="AD10" s="29" t="s">
        <v>138</v>
      </c>
      <c r="AE10" s="29">
        <v>5</v>
      </c>
      <c r="AF10" s="17"/>
      <c r="AG10" s="18"/>
      <c r="AH10" s="18"/>
      <c r="AI10" s="45" t="s">
        <v>94</v>
      </c>
      <c r="AJ10" s="46">
        <v>9</v>
      </c>
      <c r="AK10" s="47">
        <v>16.5</v>
      </c>
      <c r="AL10" s="11">
        <v>8</v>
      </c>
      <c r="AM10" s="11">
        <v>6.7</v>
      </c>
      <c r="AN10" s="11" t="s">
        <v>133</v>
      </c>
    </row>
    <row r="11" spans="1:41" x14ac:dyDescent="0.2">
      <c r="A11" s="100" t="s">
        <v>5</v>
      </c>
      <c r="B11" s="100"/>
      <c r="C11" s="52">
        <f>'Dairy Partners'!C11</f>
        <v>2</v>
      </c>
      <c r="D11" s="52">
        <f>'Dairy Partners'!D11</f>
        <v>2</v>
      </c>
      <c r="E11" s="52">
        <f>'Dairy Partners'!E11</f>
        <v>2</v>
      </c>
      <c r="F11" s="52">
        <f>'Dairy Partners'!F11</f>
        <v>2</v>
      </c>
      <c r="G11" s="52">
        <f>'Dairy Partners'!G11</f>
        <v>2</v>
      </c>
      <c r="H11" s="52">
        <f>'Dairy Partners'!H11</f>
        <v>4</v>
      </c>
      <c r="I11" s="52">
        <f>'Dairy Partners'!I11</f>
        <v>4</v>
      </c>
      <c r="J11" s="52">
        <f>'Dairy Partners'!J11</f>
        <v>4</v>
      </c>
      <c r="K11" s="52">
        <f>'Dairy Partners'!K11</f>
        <v>4</v>
      </c>
      <c r="L11" s="52">
        <f>'Dairy Partners'!L11</f>
        <v>3</v>
      </c>
      <c r="M11" s="52">
        <f>'Dairy Partners'!M11</f>
        <v>3</v>
      </c>
      <c r="N11" s="52">
        <f>'Dairy Partners'!N11</f>
        <v>1</v>
      </c>
      <c r="O11" s="52">
        <f>'Dairy Partners'!O11</f>
        <v>2</v>
      </c>
      <c r="P11" s="52">
        <f>'Dairy Partners'!P11</f>
        <v>2</v>
      </c>
      <c r="Q11" s="52">
        <f>'Dairy Partners'!Q11</f>
        <v>3</v>
      </c>
      <c r="R11" s="52">
        <f>'Dairy Partners'!R11</f>
        <v>0</v>
      </c>
      <c r="S11" s="52">
        <f>'Dairy Partners'!S11</f>
        <v>0</v>
      </c>
      <c r="T11" s="52">
        <f>'Dairy Partners'!T11</f>
        <v>0</v>
      </c>
      <c r="U11" s="52">
        <f>'Dairy Partners'!U11</f>
        <v>0</v>
      </c>
      <c r="V11" s="52">
        <f>'Dairy Partners'!V11</f>
        <v>0</v>
      </c>
      <c r="AB11" s="17"/>
      <c r="AC11" s="17"/>
      <c r="AD11" s="44" t="s">
        <v>139</v>
      </c>
      <c r="AE11" s="29">
        <v>6</v>
      </c>
      <c r="AF11" s="17"/>
      <c r="AG11" s="18"/>
      <c r="AH11" s="18"/>
      <c r="AI11" s="45" t="s">
        <v>120</v>
      </c>
      <c r="AJ11" s="46">
        <v>15</v>
      </c>
      <c r="AK11" s="47">
        <v>17.5</v>
      </c>
      <c r="AL11" s="11">
        <v>9</v>
      </c>
      <c r="AM11" s="11">
        <v>7</v>
      </c>
      <c r="AN11" s="11" t="s">
        <v>133</v>
      </c>
    </row>
    <row r="12" spans="1:41" x14ac:dyDescent="0.2">
      <c r="A12" s="100" t="s">
        <v>6</v>
      </c>
      <c r="B12" s="100"/>
      <c r="C12" s="52">
        <f>'Dairy Partners'!C12</f>
        <v>2</v>
      </c>
      <c r="D12" s="52">
        <f>'Dairy Partners'!D12</f>
        <v>1</v>
      </c>
      <c r="E12" s="52">
        <f>'Dairy Partners'!E12</f>
        <v>2</v>
      </c>
      <c r="F12" s="52">
        <f>'Dairy Partners'!F12</f>
        <v>2</v>
      </c>
      <c r="G12" s="52">
        <f>'Dairy Partners'!G12</f>
        <v>1</v>
      </c>
      <c r="H12" s="52">
        <f>'Dairy Partners'!H12</f>
        <v>3</v>
      </c>
      <c r="I12" s="52">
        <f>'Dairy Partners'!I12</f>
        <v>2</v>
      </c>
      <c r="J12" s="52">
        <f>'Dairy Partners'!J12</f>
        <v>1</v>
      </c>
      <c r="K12" s="52">
        <f>'Dairy Partners'!K12</f>
        <v>1</v>
      </c>
      <c r="L12" s="52">
        <f>'Dairy Partners'!L12</f>
        <v>1</v>
      </c>
      <c r="M12" s="52">
        <f>'Dairy Partners'!M12</f>
        <v>1</v>
      </c>
      <c r="N12" s="52">
        <f>'Dairy Partners'!N12</f>
        <v>3</v>
      </c>
      <c r="O12" s="52">
        <f>'Dairy Partners'!O12</f>
        <v>3</v>
      </c>
      <c r="P12" s="52">
        <f>'Dairy Partners'!P12</f>
        <v>3</v>
      </c>
      <c r="Q12" s="52">
        <f>'Dairy Partners'!Q12</f>
        <v>1</v>
      </c>
      <c r="R12" s="52">
        <f>'Dairy Partners'!R12</f>
        <v>0</v>
      </c>
      <c r="S12" s="52">
        <f>'Dairy Partners'!S12</f>
        <v>0</v>
      </c>
      <c r="T12" s="52">
        <f>'Dairy Partners'!T12</f>
        <v>0</v>
      </c>
      <c r="U12" s="52">
        <f>'Dairy Partners'!U12</f>
        <v>0</v>
      </c>
      <c r="V12" s="52">
        <f>'Dairy Partners'!V12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100" t="s">
        <v>7</v>
      </c>
      <c r="B13" s="100"/>
      <c r="C13" s="52">
        <f>'Dairy Partners'!C13</f>
        <v>3</v>
      </c>
      <c r="D13" s="52">
        <f>'Dairy Partners'!D13</f>
        <v>2</v>
      </c>
      <c r="E13" s="52">
        <f>'Dairy Partners'!E13</f>
        <v>2</v>
      </c>
      <c r="F13" s="52">
        <f>'Dairy Partners'!F13</f>
        <v>3</v>
      </c>
      <c r="G13" s="52">
        <f>'Dairy Partners'!G13</f>
        <v>2</v>
      </c>
      <c r="H13" s="52">
        <f>'Dairy Partners'!H13</f>
        <v>3</v>
      </c>
      <c r="I13" s="52">
        <f>'Dairy Partners'!I13</f>
        <v>3</v>
      </c>
      <c r="J13" s="52">
        <f>'Dairy Partners'!J13</f>
        <v>3</v>
      </c>
      <c r="K13" s="52">
        <f>'Dairy Partners'!K13</f>
        <v>3</v>
      </c>
      <c r="L13" s="52">
        <f>'Dairy Partners'!L13</f>
        <v>3</v>
      </c>
      <c r="M13" s="52">
        <f>'Dairy Partners'!M13</f>
        <v>3</v>
      </c>
      <c r="N13" s="52">
        <f>'Dairy Partners'!N13</f>
        <v>3</v>
      </c>
      <c r="O13" s="52">
        <f>'Dairy Partners'!O13</f>
        <v>4</v>
      </c>
      <c r="P13" s="52">
        <f>'Dairy Partners'!P13</f>
        <v>4</v>
      </c>
      <c r="Q13" s="52">
        <f>'Dairy Partners'!Q13</f>
        <v>2</v>
      </c>
      <c r="R13" s="52">
        <f>'Dairy Partners'!R13</f>
        <v>0</v>
      </c>
      <c r="S13" s="52">
        <f>'Dairy Partners'!S13</f>
        <v>0</v>
      </c>
      <c r="T13" s="52">
        <f>'Dairy Partners'!T13</f>
        <v>0</v>
      </c>
      <c r="U13" s="52">
        <f>'Dairy Partners'!U13</f>
        <v>0</v>
      </c>
      <c r="V13" s="52">
        <f>'Dairy Partners'!V13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2" t="s">
        <v>8</v>
      </c>
      <c r="B14" s="11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 xml:space="preserve">Grass Silage (25% DM) </v>
      </c>
      <c r="N14" s="81" t="str">
        <f>'Dairy Partners'!N14</f>
        <v xml:space="preserve">Grass Silage (25% DM) </v>
      </c>
      <c r="O14" s="81" t="str">
        <f>'Dairy Partners'!O14</f>
        <v xml:space="preserve">Grass Silage (25% DM) </v>
      </c>
      <c r="P14" s="81" t="str">
        <f>'Dairy Partners'!P14</f>
        <v xml:space="preserve">Grass Silage (25% DM) </v>
      </c>
      <c r="Q14" s="81" t="str">
        <f>'Dairy Partners'!Q14</f>
        <v xml:space="preserve">Grass Silage (25% DM) </v>
      </c>
      <c r="R14" s="81">
        <f>'Dairy Partners'!R14</f>
        <v>0</v>
      </c>
      <c r="S14" s="81">
        <f>'Dairy Partners'!S14</f>
        <v>0</v>
      </c>
      <c r="T14" s="81">
        <f>'Dairy Partners'!T14</f>
        <v>0</v>
      </c>
      <c r="U14" s="81">
        <f>'Dairy Partners'!U14</f>
        <v>0</v>
      </c>
      <c r="V14" s="81">
        <f>'Dairy Partners'!V14</f>
        <v>0</v>
      </c>
      <c r="AD14" s="29" t="s">
        <v>136</v>
      </c>
      <c r="AE14" s="29">
        <v>6</v>
      </c>
      <c r="AI14" s="45" t="s">
        <v>117</v>
      </c>
      <c r="AJ14" s="46">
        <v>0.8</v>
      </c>
      <c r="AK14" s="47">
        <v>1.7</v>
      </c>
      <c r="AL14" s="11">
        <v>12</v>
      </c>
      <c r="AM14" s="11">
        <v>6.7</v>
      </c>
      <c r="AN14" s="11" t="s">
        <v>133</v>
      </c>
    </row>
    <row r="15" spans="1:41" x14ac:dyDescent="0.2">
      <c r="A15" s="111" t="s">
        <v>9</v>
      </c>
      <c r="B15" s="111"/>
      <c r="C15" s="52">
        <f>'Dairy Partners'!C15</f>
        <v>12</v>
      </c>
      <c r="D15" s="52">
        <f>'Dairy Partners'!D15</f>
        <v>32</v>
      </c>
      <c r="E15" s="52">
        <f>'Dairy Partners'!E15</f>
        <v>32</v>
      </c>
      <c r="F15" s="52">
        <f>'Dairy Partners'!F15</f>
        <v>32</v>
      </c>
      <c r="G15" s="52">
        <f>'Dairy Partners'!G15</f>
        <v>47</v>
      </c>
      <c r="H15" s="52">
        <f>'Dairy Partners'!H15</f>
        <v>47</v>
      </c>
      <c r="I15" s="52">
        <f>'Dairy Partners'!I15</f>
        <v>47</v>
      </c>
      <c r="J15" s="52">
        <f>'Dairy Partners'!J15</f>
        <v>47</v>
      </c>
      <c r="K15" s="52">
        <f>'Dairy Partners'!K15</f>
        <v>47</v>
      </c>
      <c r="L15" s="52">
        <f>'Dairy Partners'!L15</f>
        <v>47</v>
      </c>
      <c r="M15" s="52">
        <f>'Dairy Partners'!M15</f>
        <v>47</v>
      </c>
      <c r="N15" s="52">
        <f>'Dairy Partners'!N15</f>
        <v>32</v>
      </c>
      <c r="O15" s="52">
        <f>'Dairy Partners'!O15</f>
        <v>32</v>
      </c>
      <c r="P15" s="52">
        <f>'Dairy Partners'!P15</f>
        <v>32</v>
      </c>
      <c r="Q15" s="52">
        <f>'Dairy Partners'!Q15</f>
        <v>47</v>
      </c>
      <c r="R15" s="52">
        <f>'Dairy Partners'!R15</f>
        <v>0</v>
      </c>
      <c r="S15" s="52">
        <f>'Dairy Partners'!S15</f>
        <v>0</v>
      </c>
      <c r="T15" s="52">
        <f>'Dairy Partners'!T15</f>
        <v>0</v>
      </c>
      <c r="U15" s="52">
        <f>'Dairy Partners'!U15</f>
        <v>0</v>
      </c>
      <c r="V15" s="52">
        <f>'Dairy Partners'!V15</f>
        <v>0</v>
      </c>
      <c r="AD15" s="29" t="s">
        <v>142</v>
      </c>
      <c r="AE15" s="29">
        <v>7</v>
      </c>
      <c r="AI15" s="45" t="s">
        <v>98</v>
      </c>
      <c r="AJ15" s="54">
        <v>1.8</v>
      </c>
      <c r="AK15" s="47">
        <v>5.4</v>
      </c>
      <c r="AL15" s="11">
        <v>13</v>
      </c>
      <c r="AM15" s="11">
        <v>6.7</v>
      </c>
      <c r="AN15" s="11" t="s">
        <v>133</v>
      </c>
    </row>
    <row r="16" spans="1:41" ht="13.5" thickBot="1" x14ac:dyDescent="0.25">
      <c r="A16" s="113" t="s">
        <v>44</v>
      </c>
      <c r="B16" s="113"/>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f>'Dairy Partners'!R16</f>
        <v>0</v>
      </c>
      <c r="S16" s="82">
        <f>'Dairy Partners'!S16</f>
        <v>0</v>
      </c>
      <c r="T16" s="82">
        <f>'Dairy Partners'!T16</f>
        <v>0</v>
      </c>
      <c r="U16" s="82">
        <f>'Dairy Partners'!U16</f>
        <v>0</v>
      </c>
      <c r="V16" s="82">
        <f>'Dairy Partners'!V16</f>
        <v>0</v>
      </c>
      <c r="AD16" s="44" t="s">
        <v>143</v>
      </c>
      <c r="AE16" s="29">
        <v>8</v>
      </c>
      <c r="AI16" s="45" t="s">
        <v>116</v>
      </c>
      <c r="AJ16" s="46">
        <v>8</v>
      </c>
      <c r="AK16" s="47">
        <v>5.5</v>
      </c>
      <c r="AL16" s="12">
        <v>14</v>
      </c>
      <c r="AM16" s="11">
        <v>6.7</v>
      </c>
      <c r="AN16" s="11" t="s">
        <v>133</v>
      </c>
    </row>
    <row r="17" spans="1:40" x14ac:dyDescent="0.2">
      <c r="A17" s="103" t="s">
        <v>69</v>
      </c>
      <c r="B17" s="104"/>
      <c r="C17" s="27">
        <f>(VLOOKUP(C$14,$AI2:$AK26,2,FALSE))*C$15</f>
        <v>20.399999999999999</v>
      </c>
      <c r="D17" s="27">
        <f t="shared" ref="D17:V17" si="0">(VLOOKUP(D$14,$AI2:$AK26,2,FALSE))*D$15</f>
        <v>54.4</v>
      </c>
      <c r="E17" s="27">
        <f t="shared" si="0"/>
        <v>54.4</v>
      </c>
      <c r="F17" s="27">
        <f t="shared" si="0"/>
        <v>54.4</v>
      </c>
      <c r="G17" s="27">
        <f t="shared" si="0"/>
        <v>79.899999999999991</v>
      </c>
      <c r="H17" s="27">
        <f t="shared" si="0"/>
        <v>79.899999999999991</v>
      </c>
      <c r="I17" s="27">
        <f t="shared" si="0"/>
        <v>79.899999999999991</v>
      </c>
      <c r="J17" s="27">
        <f t="shared" si="0"/>
        <v>79.899999999999991</v>
      </c>
      <c r="K17" s="27">
        <f t="shared" si="0"/>
        <v>79.899999999999991</v>
      </c>
      <c r="L17" s="27">
        <f t="shared" si="0"/>
        <v>79.899999999999991</v>
      </c>
      <c r="M17" s="27">
        <f t="shared" si="0"/>
        <v>79.899999999999991</v>
      </c>
      <c r="N17" s="27">
        <f t="shared" si="0"/>
        <v>54.4</v>
      </c>
      <c r="O17" s="27">
        <f t="shared" si="0"/>
        <v>54.4</v>
      </c>
      <c r="P17" s="27">
        <f t="shared" si="0"/>
        <v>54.4</v>
      </c>
      <c r="Q17" s="27">
        <f t="shared" si="0"/>
        <v>79.899999999999991</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5" t="s">
        <v>23</v>
      </c>
      <c r="B18" s="106"/>
      <c r="C18" s="16">
        <f>$D31</f>
        <v>19.464335999999999</v>
      </c>
      <c r="D18" s="16">
        <f>$D32</f>
        <v>40.145192999999999</v>
      </c>
      <c r="E18" s="16">
        <f>$D33</f>
        <v>40.145192999999999</v>
      </c>
      <c r="F18" s="16">
        <f>$D34</f>
        <v>40.145192999999999</v>
      </c>
      <c r="G18" s="16">
        <f>$D35</f>
        <v>79.073864999999998</v>
      </c>
      <c r="H18" s="16">
        <f>$D36</f>
        <v>40.145192999999999</v>
      </c>
      <c r="I18" s="16">
        <f>$D37</f>
        <v>40.145192999999999</v>
      </c>
      <c r="J18" s="16">
        <f>$D38</f>
        <v>40.145192999999999</v>
      </c>
      <c r="K18" s="16">
        <f>$D39</f>
        <v>40.145192999999999</v>
      </c>
      <c r="L18" s="16">
        <f>$D40</f>
        <v>79.073864999999998</v>
      </c>
      <c r="M18" s="16">
        <f>$D41</f>
        <v>79.073864999999998</v>
      </c>
      <c r="N18" s="16">
        <f>$D42</f>
        <v>116.78601599999999</v>
      </c>
      <c r="O18" s="16">
        <f>$D43</f>
        <v>40.145192999999999</v>
      </c>
      <c r="P18" s="16">
        <f>$D44</f>
        <v>40.145192999999999</v>
      </c>
      <c r="Q18" s="16">
        <f>$D45</f>
        <v>64.475612999999996</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5" t="s">
        <v>87</v>
      </c>
      <c r="B19" s="106"/>
      <c r="C19" s="16">
        <f>C18-C17</f>
        <v>-0.93566399999999916</v>
      </c>
      <c r="D19" s="16">
        <f t="shared" ref="D19:V19" si="1">D18-D17</f>
        <v>-14.254807</v>
      </c>
      <c r="E19" s="16">
        <f t="shared" si="1"/>
        <v>-14.254807</v>
      </c>
      <c r="F19" s="16">
        <f t="shared" si="1"/>
        <v>-14.254807</v>
      </c>
      <c r="G19" s="16">
        <f t="shared" si="1"/>
        <v>-0.82613499999999362</v>
      </c>
      <c r="H19" s="16">
        <f t="shared" si="1"/>
        <v>-39.754806999999992</v>
      </c>
      <c r="I19" s="16">
        <f t="shared" si="1"/>
        <v>-39.754806999999992</v>
      </c>
      <c r="J19" s="16">
        <f t="shared" si="1"/>
        <v>-39.754806999999992</v>
      </c>
      <c r="K19" s="16">
        <f t="shared" si="1"/>
        <v>-39.754806999999992</v>
      </c>
      <c r="L19" s="16">
        <f t="shared" si="1"/>
        <v>-0.82613499999999362</v>
      </c>
      <c r="M19" s="16">
        <f t="shared" si="1"/>
        <v>-0.82613499999999362</v>
      </c>
      <c r="N19" s="16">
        <f t="shared" si="1"/>
        <v>62.386015999999991</v>
      </c>
      <c r="O19" s="16">
        <f t="shared" si="1"/>
        <v>-14.254807</v>
      </c>
      <c r="P19" s="16">
        <f t="shared" si="1"/>
        <v>-14.254807</v>
      </c>
      <c r="Q19" s="16">
        <f t="shared" si="1"/>
        <v>-15.424386999999996</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7" t="s">
        <v>88</v>
      </c>
      <c r="B20" s="10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INCREASE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3" t="s">
        <v>85</v>
      </c>
      <c r="B21" s="104"/>
      <c r="C21" s="27">
        <f>(VLOOKUP(C$14,$AI2:$AK26,3,FALSE))*C$15</f>
        <v>72</v>
      </c>
      <c r="D21" s="27">
        <f t="shared" ref="D21:V21" si="2">(VLOOKUP(D$14,$AI2:$AK24,3,FALSE))*D$15</f>
        <v>192</v>
      </c>
      <c r="E21" s="27">
        <f t="shared" si="2"/>
        <v>192</v>
      </c>
      <c r="F21" s="27">
        <f t="shared" si="2"/>
        <v>192</v>
      </c>
      <c r="G21" s="27">
        <f t="shared" si="2"/>
        <v>282</v>
      </c>
      <c r="H21" s="27">
        <f t="shared" si="2"/>
        <v>282</v>
      </c>
      <c r="I21" s="27">
        <f t="shared" si="2"/>
        <v>282</v>
      </c>
      <c r="J21" s="27">
        <f t="shared" si="2"/>
        <v>282</v>
      </c>
      <c r="K21" s="27">
        <f t="shared" si="2"/>
        <v>282</v>
      </c>
      <c r="L21" s="27">
        <f t="shared" si="2"/>
        <v>282</v>
      </c>
      <c r="M21" s="27">
        <f t="shared" si="2"/>
        <v>282</v>
      </c>
      <c r="N21" s="27">
        <f t="shared" si="2"/>
        <v>192</v>
      </c>
      <c r="O21" s="27">
        <f t="shared" si="2"/>
        <v>192</v>
      </c>
      <c r="P21" s="27">
        <f t="shared" si="2"/>
        <v>192</v>
      </c>
      <c r="Q21" s="27">
        <f t="shared" si="2"/>
        <v>282</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5" t="s">
        <v>86</v>
      </c>
      <c r="B22" s="106"/>
      <c r="C22" s="16">
        <f>$E31</f>
        <v>5.1092000000000004</v>
      </c>
      <c r="D22" s="16">
        <f>$E32</f>
        <v>10.537725000000002</v>
      </c>
      <c r="E22" s="16">
        <f>$E33</f>
        <v>10.537725000000002</v>
      </c>
      <c r="F22" s="16">
        <f>$E34</f>
        <v>10.537725000000002</v>
      </c>
      <c r="G22" s="16">
        <f>$E35</f>
        <v>20.756125000000004</v>
      </c>
      <c r="H22" s="16">
        <f>$E36</f>
        <v>10.537725000000002</v>
      </c>
      <c r="I22" s="16">
        <f>$E37</f>
        <v>10.537725000000002</v>
      </c>
      <c r="J22" s="16">
        <f>$E38</f>
        <v>10.537725000000002</v>
      </c>
      <c r="K22" s="16">
        <f>$E39</f>
        <v>10.537725000000002</v>
      </c>
      <c r="L22" s="16">
        <f>$E40</f>
        <v>20.756125000000004</v>
      </c>
      <c r="M22" s="16">
        <f>$E41</f>
        <v>20.756125000000004</v>
      </c>
      <c r="N22" s="16">
        <f>$E42</f>
        <v>30.655200000000004</v>
      </c>
      <c r="O22" s="16">
        <f>$E43</f>
        <v>10.537725000000002</v>
      </c>
      <c r="P22" s="16">
        <f>$E44</f>
        <v>10.537725000000002</v>
      </c>
      <c r="Q22" s="16">
        <f>$E45</f>
        <v>16.924225</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5" t="s">
        <v>89</v>
      </c>
      <c r="B23" s="106"/>
      <c r="C23" s="16">
        <f>C22-C21</f>
        <v>-66.890799999999999</v>
      </c>
      <c r="D23" s="16">
        <f t="shared" ref="D23:V23" si="3">D22-D21</f>
        <v>-181.46227500000001</v>
      </c>
      <c r="E23" s="16">
        <f t="shared" si="3"/>
        <v>-181.46227500000001</v>
      </c>
      <c r="F23" s="16">
        <f t="shared" si="3"/>
        <v>-181.46227500000001</v>
      </c>
      <c r="G23" s="16">
        <f t="shared" si="3"/>
        <v>-261.243875</v>
      </c>
      <c r="H23" s="16">
        <f t="shared" si="3"/>
        <v>-271.46227499999998</v>
      </c>
      <c r="I23" s="16">
        <f t="shared" si="3"/>
        <v>-271.46227499999998</v>
      </c>
      <c r="J23" s="16">
        <f t="shared" si="3"/>
        <v>-271.46227499999998</v>
      </c>
      <c r="K23" s="16">
        <f t="shared" si="3"/>
        <v>-271.46227499999998</v>
      </c>
      <c r="L23" s="16">
        <f t="shared" si="3"/>
        <v>-261.243875</v>
      </c>
      <c r="M23" s="16">
        <f t="shared" si="3"/>
        <v>-261.243875</v>
      </c>
      <c r="N23" s="16">
        <f t="shared" si="3"/>
        <v>-161.34479999999999</v>
      </c>
      <c r="O23" s="16">
        <f t="shared" si="3"/>
        <v>-181.46227500000001</v>
      </c>
      <c r="P23" s="16">
        <f t="shared" si="3"/>
        <v>-181.46227500000001</v>
      </c>
      <c r="Q23" s="16">
        <f t="shared" si="3"/>
        <v>-265.07577500000002</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t="s">
        <v>54</v>
      </c>
      <c r="O27" s="86" t="s">
        <v>54</v>
      </c>
      <c r="P27" s="86" t="s">
        <v>54</v>
      </c>
      <c r="Q27" s="86" t="s">
        <v>54</v>
      </c>
      <c r="R27" s="86" t="s">
        <v>54</v>
      </c>
      <c r="S27" s="86" t="s">
        <v>54</v>
      </c>
      <c r="T27" s="86" t="s">
        <v>54</v>
      </c>
      <c r="U27" s="86" t="s">
        <v>54</v>
      </c>
    </row>
    <row r="28" spans="1:40" s="49" customFormat="1" x14ac:dyDescent="0.25">
      <c r="A28" s="87"/>
      <c r="B28" s="23">
        <v>2.25</v>
      </c>
      <c r="C28" s="15">
        <v>0.12</v>
      </c>
      <c r="D28" s="15">
        <v>531</v>
      </c>
      <c r="E28" s="15">
        <v>265</v>
      </c>
      <c r="F28" s="15">
        <v>82.2</v>
      </c>
      <c r="G28" s="15">
        <v>0.24</v>
      </c>
      <c r="H28" s="15">
        <v>8.43</v>
      </c>
      <c r="I28" s="15">
        <v>0.5</v>
      </c>
      <c r="J28" s="15">
        <v>0.01</v>
      </c>
      <c r="K28" s="22">
        <v>0.05</v>
      </c>
      <c r="L28" s="15">
        <v>0.2</v>
      </c>
      <c r="M28" s="15">
        <v>0.66</v>
      </c>
      <c r="N28" s="15"/>
      <c r="O28" s="15"/>
      <c r="P28" s="15">
        <v>875</v>
      </c>
      <c r="Q28" s="15">
        <v>129</v>
      </c>
      <c r="R28" s="15"/>
      <c r="S28" s="15"/>
      <c r="T28" s="15"/>
      <c r="U28" s="15"/>
    </row>
    <row r="29" spans="1:40" s="7" customFormat="1" ht="27" x14ac:dyDescent="0.2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Heolgwyddil 3</v>
      </c>
      <c r="B31" s="15">
        <v>16</v>
      </c>
      <c r="C31" s="69">
        <f>IF(C$27="%w/w SAR",((C$28*10)*$B31),IF(C$27="%w/w DM",(((C$28*10)*($B$28/100))*$B31),IF(C$27="kg/t SAR",(C$28*$B31),IF(C$27="kg/t DM",((C$28*($B$28/100))*$B31),IF(C$27="mg/kg SAR",((C$28*0.001)*$B31),IF(C$27="mg/kg DM",(((C$28*0.001)*($B$28/100))*$B31),0))))))</f>
        <v>19.2</v>
      </c>
      <c r="D31" s="69">
        <f>(IF(D$27="%w/w SAR",((D$28*10)*$B31),IF(D$27="%w/w DM",(((D$28*10)*($B$28/100))*$B31),IF(D$27="kg/t SAR",(D$28*$B31),IF(D$27="kg/t DM",((D$28*($B$28/100))*$B31),IF(D$27="mg/kg SAR",((D$28*0.001)*$B31),IF(D$27="mg/kg DM",(((D$28*0.001)*($B$28/100))*$B31),"0")))))))*2.291</f>
        <v>19.464335999999999</v>
      </c>
      <c r="E31" s="69">
        <f>(IF(E$27="%w/w SAR",((E$28*10)*$B31),IF(E$27="%w/w DM",(((E$28*10)*($B$28/100))*$B31),IF(E$27="kg/t SAR",(E$28*$B31),IF(E$27="kg/t DM",((E$28*($B$28/100))*$B31),IF(E$27="mg/kg SAR",((E$28*0.001)*$B31),IF(E$27="mg/kg DM",(((E$28*0.001)*($B$28/100))*$B31),"0")))))))*1.205</f>
        <v>5.1092000000000004</v>
      </c>
      <c r="F31" s="69">
        <f>(IF(F$27="%w/w SAR",((F$28*10)*$B31),IF(F$27="%w/w DM",(((F$28*10)*($B$28/100))*$B31),IF(F$27="kg/t SAR",(F$28*$B31),IF(F$27="kg/t DM",((F$28*($B$28/100))*$B31),IF(F$27="mg/kg SAR",((F$28*0.001)*$B31),IF(F$27="mg/kg DM",(((F$28*0.001)*($B$28/100))*$B31),"0")))))))*1.658</f>
        <v>2.1806016000000001</v>
      </c>
      <c r="G31" s="69">
        <f t="shared" ref="G31:P46" si="5">IF(G$27="%w/w SAR",((G$28*10)*$B31),IF(G$27="%w/w DM",(((G$28*10)*($B$28/100))*$B31),IF(G$27="kg/t SAR",(G$28*$B31),IF(G$27="kg/t DM",((G$28*($B$28/100))*$B31),IF(G$27="mg/kg SAR",((G$28*0.001)*$B31),IF(G$27="mg/kg DM",(((G$28*0.001)*($B$28/100))*$B31),0))))))</f>
        <v>3.8400000000000001E-3</v>
      </c>
      <c r="H31" s="69">
        <f t="shared" si="5"/>
        <v>0.13488</v>
      </c>
      <c r="I31" s="69">
        <f t="shared" si="5"/>
        <v>8.0000000000000002E-3</v>
      </c>
      <c r="J31" s="69">
        <f t="shared" si="5"/>
        <v>1.6000000000000001E-4</v>
      </c>
      <c r="K31" s="69">
        <f t="shared" si="5"/>
        <v>8.0000000000000004E-4</v>
      </c>
      <c r="L31" s="69">
        <f t="shared" si="5"/>
        <v>3.2000000000000002E-3</v>
      </c>
      <c r="M31" s="69">
        <f t="shared" si="5"/>
        <v>1.056E-2</v>
      </c>
      <c r="N31" s="69">
        <f t="shared" si="5"/>
        <v>0</v>
      </c>
      <c r="O31" s="69">
        <f t="shared" si="5"/>
        <v>0</v>
      </c>
      <c r="P31" s="69">
        <f t="shared" si="5"/>
        <v>14</v>
      </c>
      <c r="Q31" s="69">
        <f>(IF(Q$27="%w/w SAR",((Q$28*10)*$B31),IF(Q$27="%w/w DM",(((Q$28*10)*($B$28/100))*$B31),IF(Q$27="kg/t SAR",(Q$28*$B31),IF(Q$27="kg/t DM",((Q$28*($B$28/100))*$B31),IF(Q$27="mg/kg SAR",((Q$28*0.001)*$B31),IF(Q$27="mg/kg DM",(((Q$28*0.001)*($B$28/100))*$B31),0)))))))*2.5</f>
        <v>5.16</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Heolgwyddil 5</v>
      </c>
      <c r="B32" s="15">
        <v>33</v>
      </c>
      <c r="C32" s="69">
        <f t="shared" ref="C32:C50" si="6">IF(C$27="%w/w SAR",((C$28*10)*$B32),IF(C$27="%w/w DM",(((C$28*10)*($B$28/100))*$B32),IF(C$27="kg/t SAR",(C$28*$B32),IF(C$27="kg/t DM",((C$28*($B$28/100))*$B32),IF(C$27="mg/kg SAR",((C$28*0.001)*$B32),IF(C$27="mg/kg DM",(((C$28*0.001)*($B$28/100))*$B32),0))))))</f>
        <v>39.6</v>
      </c>
      <c r="D32" s="69">
        <f t="shared" ref="D32:D50" si="7">(IF(D$27="%w/w SAR",((D$28*10)*$B32),IF(D$27="%w/w DM",(((D$28*10)*($B$28/100))*$B32),IF(D$27="kg/t SAR",(D$28*$B32),IF(D$27="kg/t DM",((D$28*($B$28/100))*$B32),IF(D$27="mg/kg SAR",((D$28*0.001)*$B32),IF(D$27="mg/kg DM",(((D$28*0.001)*($B$28/100))*$B32),"0")))))))*2.291</f>
        <v>40.145192999999999</v>
      </c>
      <c r="E32" s="69">
        <f t="shared" ref="E32:E50" si="8">(IF(E$27="%w/w SAR",((E$28*10)*$B32),IF(E$27="%w/w DM",(((E$28*10)*($B$28/100))*$B32),IF(E$27="kg/t SAR",(E$28*$B32),IF(E$27="kg/t DM",((E$28*($B$28/100))*$B32),IF(E$27="mg/kg SAR",((E$28*0.001)*$B32),IF(E$27="mg/kg DM",(((E$28*0.001)*($B$28/100))*$B32),"0")))))))*1.205</f>
        <v>10.537725000000002</v>
      </c>
      <c r="F32" s="69">
        <f t="shared" ref="F32:F50" si="9">(IF(F$27="%w/w SAR",((F$28*10)*$B32),IF(F$27="%w/w DM",(((F$28*10)*($B$28/100))*$B32),IF(F$27="kg/t SAR",(F$28*$B32),IF(F$27="kg/t DM",((F$28*($B$28/100))*$B32),IF(F$27="mg/kg SAR",((F$28*0.001)*$B32),IF(F$27="mg/kg DM",(((F$28*0.001)*($B$28/100))*$B32),"0")))))))*1.658</f>
        <v>4.4974907999999996</v>
      </c>
      <c r="G32" s="69">
        <f t="shared" si="5"/>
        <v>7.92E-3</v>
      </c>
      <c r="H32" s="69">
        <f t="shared" si="5"/>
        <v>0.27818999999999999</v>
      </c>
      <c r="I32" s="69">
        <f t="shared" si="5"/>
        <v>1.6500000000000001E-2</v>
      </c>
      <c r="J32" s="69">
        <f t="shared" si="5"/>
        <v>3.3000000000000005E-4</v>
      </c>
      <c r="K32" s="69">
        <f t="shared" si="5"/>
        <v>1.65E-3</v>
      </c>
      <c r="L32" s="69">
        <f t="shared" si="5"/>
        <v>6.6E-3</v>
      </c>
      <c r="M32" s="69">
        <f t="shared" si="5"/>
        <v>2.1780000000000001E-2</v>
      </c>
      <c r="N32" s="69">
        <f t="shared" si="5"/>
        <v>0</v>
      </c>
      <c r="O32" s="69">
        <f t="shared" si="5"/>
        <v>0</v>
      </c>
      <c r="P32" s="69">
        <f t="shared" si="5"/>
        <v>28.875</v>
      </c>
      <c r="Q32" s="69">
        <f t="shared" ref="Q32:Q50" si="10">(IF(Q$27="%w/w SAR",((Q$28*10)*$B32),IF(Q$27="%w/w DM",(((Q$28*10)*($B$28/100))*$B32),IF(Q$27="kg/t SAR",(Q$28*$B32),IF(Q$27="kg/t DM",((Q$28*($B$28/100))*$B32),IF(Q$27="mg/kg SAR",((Q$28*0.001)*$B32),IF(Q$27="mg/kg DM",(((Q$28*0.001)*($B$28/100))*$B32),0)))))))*2.5</f>
        <v>10.642499999999998</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Heolgwyddil 6</v>
      </c>
      <c r="B33" s="15">
        <v>33</v>
      </c>
      <c r="C33" s="69">
        <f t="shared" si="6"/>
        <v>39.6</v>
      </c>
      <c r="D33" s="69">
        <f t="shared" si="7"/>
        <v>40.145192999999999</v>
      </c>
      <c r="E33" s="69">
        <f t="shared" si="8"/>
        <v>10.537725000000002</v>
      </c>
      <c r="F33" s="69">
        <f t="shared" si="9"/>
        <v>4.4974907999999996</v>
      </c>
      <c r="G33" s="69">
        <f t="shared" si="5"/>
        <v>7.92E-3</v>
      </c>
      <c r="H33" s="69">
        <f t="shared" si="5"/>
        <v>0.27818999999999999</v>
      </c>
      <c r="I33" s="69">
        <f t="shared" si="5"/>
        <v>1.6500000000000001E-2</v>
      </c>
      <c r="J33" s="69">
        <f t="shared" si="5"/>
        <v>3.3000000000000005E-4</v>
      </c>
      <c r="K33" s="69">
        <f t="shared" si="5"/>
        <v>1.65E-3</v>
      </c>
      <c r="L33" s="69">
        <f t="shared" si="5"/>
        <v>6.6E-3</v>
      </c>
      <c r="M33" s="69">
        <f t="shared" si="5"/>
        <v>2.1780000000000001E-2</v>
      </c>
      <c r="N33" s="69">
        <f t="shared" si="5"/>
        <v>0</v>
      </c>
      <c r="O33" s="69">
        <f t="shared" si="5"/>
        <v>0</v>
      </c>
      <c r="P33" s="69">
        <f t="shared" si="5"/>
        <v>28.875</v>
      </c>
      <c r="Q33" s="69">
        <f t="shared" si="10"/>
        <v>10.642499999999998</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t="str">
        <f>F8</f>
        <v>Heolgwyddil 7</v>
      </c>
      <c r="B34" s="15">
        <v>33</v>
      </c>
      <c r="C34" s="69">
        <f t="shared" si="6"/>
        <v>39.6</v>
      </c>
      <c r="D34" s="69">
        <f t="shared" si="7"/>
        <v>40.145192999999999</v>
      </c>
      <c r="E34" s="69">
        <f t="shared" si="8"/>
        <v>10.537725000000002</v>
      </c>
      <c r="F34" s="69">
        <f t="shared" si="9"/>
        <v>4.4974907999999996</v>
      </c>
      <c r="G34" s="69">
        <f t="shared" si="5"/>
        <v>7.92E-3</v>
      </c>
      <c r="H34" s="69">
        <f t="shared" si="5"/>
        <v>0.27818999999999999</v>
      </c>
      <c r="I34" s="69">
        <f t="shared" si="5"/>
        <v>1.6500000000000001E-2</v>
      </c>
      <c r="J34" s="69">
        <f t="shared" si="5"/>
        <v>3.3000000000000005E-4</v>
      </c>
      <c r="K34" s="69">
        <f t="shared" si="5"/>
        <v>1.65E-3</v>
      </c>
      <c r="L34" s="69">
        <f t="shared" si="5"/>
        <v>6.6E-3</v>
      </c>
      <c r="M34" s="69">
        <f t="shared" si="5"/>
        <v>2.1780000000000001E-2</v>
      </c>
      <c r="N34" s="69">
        <f t="shared" si="5"/>
        <v>0</v>
      </c>
      <c r="O34" s="69">
        <f t="shared" si="5"/>
        <v>0</v>
      </c>
      <c r="P34" s="69">
        <f t="shared" si="5"/>
        <v>28.875</v>
      </c>
      <c r="Q34" s="69">
        <f t="shared" si="10"/>
        <v>10.642499999999998</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Heolgwyddil 8</v>
      </c>
      <c r="B35" s="15">
        <v>65</v>
      </c>
      <c r="C35" s="69">
        <f t="shared" si="6"/>
        <v>78</v>
      </c>
      <c r="D35" s="69">
        <f t="shared" si="7"/>
        <v>79.073864999999998</v>
      </c>
      <c r="E35" s="69">
        <f t="shared" si="8"/>
        <v>20.756125000000004</v>
      </c>
      <c r="F35" s="69">
        <f t="shared" si="9"/>
        <v>8.8586940000000016</v>
      </c>
      <c r="G35" s="69">
        <f t="shared" si="5"/>
        <v>1.5600000000000001E-2</v>
      </c>
      <c r="H35" s="69">
        <f t="shared" si="5"/>
        <v>0.54795000000000005</v>
      </c>
      <c r="I35" s="69">
        <f t="shared" si="5"/>
        <v>3.2500000000000001E-2</v>
      </c>
      <c r="J35" s="69">
        <f t="shared" si="5"/>
        <v>6.5000000000000008E-4</v>
      </c>
      <c r="K35" s="69">
        <f t="shared" si="5"/>
        <v>3.2500000000000003E-3</v>
      </c>
      <c r="L35" s="69">
        <f t="shared" si="5"/>
        <v>1.3000000000000001E-2</v>
      </c>
      <c r="M35" s="69">
        <f t="shared" si="5"/>
        <v>4.2900000000000001E-2</v>
      </c>
      <c r="N35" s="69">
        <f t="shared" si="5"/>
        <v>0</v>
      </c>
      <c r="O35" s="69">
        <f t="shared" si="5"/>
        <v>0</v>
      </c>
      <c r="P35" s="69">
        <f t="shared" si="5"/>
        <v>56.875</v>
      </c>
      <c r="Q35" s="69">
        <f t="shared" si="10"/>
        <v>20.962499999999999</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Bolafron 4</v>
      </c>
      <c r="B36" s="15">
        <v>33</v>
      </c>
      <c r="C36" s="69">
        <f t="shared" si="6"/>
        <v>39.6</v>
      </c>
      <c r="D36" s="69">
        <f t="shared" si="7"/>
        <v>40.145192999999999</v>
      </c>
      <c r="E36" s="69">
        <f t="shared" si="8"/>
        <v>10.537725000000002</v>
      </c>
      <c r="F36" s="69">
        <f t="shared" si="9"/>
        <v>4.4974907999999996</v>
      </c>
      <c r="G36" s="69">
        <f t="shared" si="5"/>
        <v>7.92E-3</v>
      </c>
      <c r="H36" s="69">
        <f t="shared" si="5"/>
        <v>0.27818999999999999</v>
      </c>
      <c r="I36" s="69">
        <f t="shared" si="5"/>
        <v>1.6500000000000001E-2</v>
      </c>
      <c r="J36" s="69">
        <f t="shared" si="5"/>
        <v>3.3000000000000005E-4</v>
      </c>
      <c r="K36" s="69">
        <f t="shared" si="5"/>
        <v>1.65E-3</v>
      </c>
      <c r="L36" s="69">
        <f t="shared" si="5"/>
        <v>6.6E-3</v>
      </c>
      <c r="M36" s="69">
        <f t="shared" si="5"/>
        <v>2.1780000000000001E-2</v>
      </c>
      <c r="N36" s="69">
        <f t="shared" si="5"/>
        <v>0</v>
      </c>
      <c r="O36" s="69">
        <f t="shared" si="5"/>
        <v>0</v>
      </c>
      <c r="P36" s="69">
        <f t="shared" si="5"/>
        <v>28.875</v>
      </c>
      <c r="Q36" s="69">
        <f t="shared" si="10"/>
        <v>10.642499999999998</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t="str">
        <f>I8</f>
        <v>Bolafron 5</v>
      </c>
      <c r="B37" s="15">
        <v>33</v>
      </c>
      <c r="C37" s="69">
        <f t="shared" si="6"/>
        <v>39.6</v>
      </c>
      <c r="D37" s="69">
        <f t="shared" si="7"/>
        <v>40.145192999999999</v>
      </c>
      <c r="E37" s="69">
        <f t="shared" si="8"/>
        <v>10.537725000000002</v>
      </c>
      <c r="F37" s="69">
        <f t="shared" si="9"/>
        <v>4.4974907999999996</v>
      </c>
      <c r="G37" s="69">
        <f t="shared" si="5"/>
        <v>7.92E-3</v>
      </c>
      <c r="H37" s="69">
        <f t="shared" si="5"/>
        <v>0.27818999999999999</v>
      </c>
      <c r="I37" s="69">
        <f t="shared" si="5"/>
        <v>1.6500000000000001E-2</v>
      </c>
      <c r="J37" s="69">
        <f t="shared" si="5"/>
        <v>3.3000000000000005E-4</v>
      </c>
      <c r="K37" s="69">
        <f t="shared" si="5"/>
        <v>1.65E-3</v>
      </c>
      <c r="L37" s="69">
        <f t="shared" si="5"/>
        <v>6.6E-3</v>
      </c>
      <c r="M37" s="69">
        <f t="shared" si="5"/>
        <v>2.1780000000000001E-2</v>
      </c>
      <c r="N37" s="69">
        <f t="shared" si="5"/>
        <v>0</v>
      </c>
      <c r="O37" s="69">
        <f t="shared" si="5"/>
        <v>0</v>
      </c>
      <c r="P37" s="69">
        <f t="shared" si="5"/>
        <v>28.875</v>
      </c>
      <c r="Q37" s="69">
        <f t="shared" si="10"/>
        <v>10.642499999999998</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t="str">
        <f>J8</f>
        <v>Bolafron 6</v>
      </c>
      <c r="B38" s="15">
        <v>33</v>
      </c>
      <c r="C38" s="69">
        <f t="shared" si="6"/>
        <v>39.6</v>
      </c>
      <c r="D38" s="69">
        <f t="shared" si="7"/>
        <v>40.145192999999999</v>
      </c>
      <c r="E38" s="69">
        <f t="shared" si="8"/>
        <v>10.537725000000002</v>
      </c>
      <c r="F38" s="69">
        <f t="shared" si="9"/>
        <v>4.4974907999999996</v>
      </c>
      <c r="G38" s="69">
        <f t="shared" si="5"/>
        <v>7.92E-3</v>
      </c>
      <c r="H38" s="69">
        <f t="shared" si="5"/>
        <v>0.27818999999999999</v>
      </c>
      <c r="I38" s="69">
        <f t="shared" si="5"/>
        <v>1.6500000000000001E-2</v>
      </c>
      <c r="J38" s="69">
        <f t="shared" si="5"/>
        <v>3.3000000000000005E-4</v>
      </c>
      <c r="K38" s="69">
        <f t="shared" si="5"/>
        <v>1.65E-3</v>
      </c>
      <c r="L38" s="69">
        <f t="shared" si="5"/>
        <v>6.6E-3</v>
      </c>
      <c r="M38" s="69">
        <f t="shared" si="5"/>
        <v>2.1780000000000001E-2</v>
      </c>
      <c r="N38" s="69">
        <f t="shared" si="5"/>
        <v>0</v>
      </c>
      <c r="O38" s="69">
        <f t="shared" si="5"/>
        <v>0</v>
      </c>
      <c r="P38" s="69">
        <f t="shared" si="5"/>
        <v>28.875</v>
      </c>
      <c r="Q38" s="69">
        <f t="shared" si="10"/>
        <v>10.642499999999998</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t="str">
        <f>K8</f>
        <v>Bolafron 7</v>
      </c>
      <c r="B39" s="15">
        <v>33</v>
      </c>
      <c r="C39" s="69">
        <f t="shared" si="6"/>
        <v>39.6</v>
      </c>
      <c r="D39" s="69">
        <f t="shared" si="7"/>
        <v>40.145192999999999</v>
      </c>
      <c r="E39" s="69">
        <f t="shared" si="8"/>
        <v>10.537725000000002</v>
      </c>
      <c r="F39" s="69">
        <f t="shared" si="9"/>
        <v>4.4974907999999996</v>
      </c>
      <c r="G39" s="69">
        <f t="shared" si="5"/>
        <v>7.92E-3</v>
      </c>
      <c r="H39" s="69">
        <f t="shared" si="5"/>
        <v>0.27818999999999999</v>
      </c>
      <c r="I39" s="69">
        <f t="shared" si="5"/>
        <v>1.6500000000000001E-2</v>
      </c>
      <c r="J39" s="69">
        <f t="shared" si="5"/>
        <v>3.3000000000000005E-4</v>
      </c>
      <c r="K39" s="69">
        <f t="shared" si="5"/>
        <v>1.65E-3</v>
      </c>
      <c r="L39" s="69">
        <f t="shared" si="5"/>
        <v>6.6E-3</v>
      </c>
      <c r="M39" s="69">
        <f t="shared" si="5"/>
        <v>2.1780000000000001E-2</v>
      </c>
      <c r="N39" s="69">
        <f t="shared" si="5"/>
        <v>0</v>
      </c>
      <c r="O39" s="69">
        <f t="shared" si="5"/>
        <v>0</v>
      </c>
      <c r="P39" s="69">
        <f t="shared" si="5"/>
        <v>28.875</v>
      </c>
      <c r="Q39" s="69">
        <f t="shared" si="10"/>
        <v>10.642499999999998</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t="str">
        <f>L8</f>
        <v>Bolafron 8</v>
      </c>
      <c r="B40" s="15">
        <v>65</v>
      </c>
      <c r="C40" s="69">
        <f t="shared" si="6"/>
        <v>78</v>
      </c>
      <c r="D40" s="69">
        <f t="shared" si="7"/>
        <v>79.073864999999998</v>
      </c>
      <c r="E40" s="69">
        <f t="shared" si="8"/>
        <v>20.756125000000004</v>
      </c>
      <c r="F40" s="69">
        <f t="shared" si="9"/>
        <v>8.8586940000000016</v>
      </c>
      <c r="G40" s="69">
        <f t="shared" si="5"/>
        <v>1.5600000000000001E-2</v>
      </c>
      <c r="H40" s="69">
        <f t="shared" si="5"/>
        <v>0.54795000000000005</v>
      </c>
      <c r="I40" s="69">
        <f t="shared" si="5"/>
        <v>3.2500000000000001E-2</v>
      </c>
      <c r="J40" s="69">
        <f t="shared" si="5"/>
        <v>6.5000000000000008E-4</v>
      </c>
      <c r="K40" s="69">
        <f t="shared" si="5"/>
        <v>3.2500000000000003E-3</v>
      </c>
      <c r="L40" s="69">
        <f t="shared" si="5"/>
        <v>1.3000000000000001E-2</v>
      </c>
      <c r="M40" s="69">
        <f t="shared" si="5"/>
        <v>4.2900000000000001E-2</v>
      </c>
      <c r="N40" s="69">
        <f t="shared" si="5"/>
        <v>0</v>
      </c>
      <c r="O40" s="69">
        <f t="shared" si="5"/>
        <v>0</v>
      </c>
      <c r="P40" s="69">
        <f t="shared" si="5"/>
        <v>56.875</v>
      </c>
      <c r="Q40" s="69">
        <f t="shared" si="10"/>
        <v>20.962499999999999</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t="str">
        <f>M8</f>
        <v>Bolafron 9</v>
      </c>
      <c r="B41" s="15">
        <v>65</v>
      </c>
      <c r="C41" s="69">
        <f t="shared" si="6"/>
        <v>78</v>
      </c>
      <c r="D41" s="69">
        <f t="shared" si="7"/>
        <v>79.073864999999998</v>
      </c>
      <c r="E41" s="69">
        <f t="shared" si="8"/>
        <v>20.756125000000004</v>
      </c>
      <c r="F41" s="69">
        <f t="shared" si="9"/>
        <v>8.8586940000000016</v>
      </c>
      <c r="G41" s="69">
        <f t="shared" si="5"/>
        <v>1.5600000000000001E-2</v>
      </c>
      <c r="H41" s="69">
        <f t="shared" si="5"/>
        <v>0.54795000000000005</v>
      </c>
      <c r="I41" s="69">
        <f t="shared" si="5"/>
        <v>3.2500000000000001E-2</v>
      </c>
      <c r="J41" s="69">
        <f t="shared" si="5"/>
        <v>6.5000000000000008E-4</v>
      </c>
      <c r="K41" s="69">
        <f t="shared" si="5"/>
        <v>3.2500000000000003E-3</v>
      </c>
      <c r="L41" s="69">
        <f t="shared" si="5"/>
        <v>1.3000000000000001E-2</v>
      </c>
      <c r="M41" s="69">
        <f t="shared" si="5"/>
        <v>4.2900000000000001E-2</v>
      </c>
      <c r="N41" s="69">
        <f t="shared" si="5"/>
        <v>0</v>
      </c>
      <c r="O41" s="69">
        <f t="shared" si="5"/>
        <v>0</v>
      </c>
      <c r="P41" s="69">
        <f t="shared" si="5"/>
        <v>56.875</v>
      </c>
      <c r="Q41" s="69">
        <f t="shared" si="10"/>
        <v>20.962499999999999</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t="str">
        <f>N8</f>
        <v>Hafod 1741</v>
      </c>
      <c r="B42" s="15">
        <v>96</v>
      </c>
      <c r="C42" s="69">
        <f t="shared" si="6"/>
        <v>115.19999999999999</v>
      </c>
      <c r="D42" s="69">
        <f t="shared" si="7"/>
        <v>116.78601599999999</v>
      </c>
      <c r="E42" s="69">
        <f t="shared" si="8"/>
        <v>30.655200000000004</v>
      </c>
      <c r="F42" s="69">
        <f t="shared" si="9"/>
        <v>13.083609600000001</v>
      </c>
      <c r="G42" s="69">
        <f t="shared" si="5"/>
        <v>2.3040000000000001E-2</v>
      </c>
      <c r="H42" s="69">
        <f t="shared" si="5"/>
        <v>0.80928</v>
      </c>
      <c r="I42" s="69">
        <f t="shared" si="5"/>
        <v>4.8000000000000001E-2</v>
      </c>
      <c r="J42" s="69">
        <f t="shared" si="5"/>
        <v>9.6000000000000013E-4</v>
      </c>
      <c r="K42" s="69">
        <f t="shared" si="5"/>
        <v>4.8000000000000004E-3</v>
      </c>
      <c r="L42" s="69">
        <f t="shared" si="5"/>
        <v>1.9200000000000002E-2</v>
      </c>
      <c r="M42" s="69">
        <f t="shared" si="5"/>
        <v>6.336E-2</v>
      </c>
      <c r="N42" s="69">
        <f t="shared" si="5"/>
        <v>0</v>
      </c>
      <c r="O42" s="69">
        <f t="shared" si="5"/>
        <v>0</v>
      </c>
      <c r="P42" s="69">
        <f t="shared" si="5"/>
        <v>84</v>
      </c>
      <c r="Q42" s="69">
        <f t="shared" si="10"/>
        <v>30.96</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t="str">
        <f>O8</f>
        <v>Hafod 2455</v>
      </c>
      <c r="B43" s="15">
        <v>33</v>
      </c>
      <c r="C43" s="69">
        <f t="shared" si="6"/>
        <v>39.6</v>
      </c>
      <c r="D43" s="69">
        <f t="shared" si="7"/>
        <v>40.145192999999999</v>
      </c>
      <c r="E43" s="69">
        <f t="shared" si="8"/>
        <v>10.537725000000002</v>
      </c>
      <c r="F43" s="69">
        <f t="shared" si="9"/>
        <v>4.4974907999999996</v>
      </c>
      <c r="G43" s="69">
        <f t="shared" si="5"/>
        <v>7.92E-3</v>
      </c>
      <c r="H43" s="69">
        <f t="shared" si="5"/>
        <v>0.27818999999999999</v>
      </c>
      <c r="I43" s="69">
        <f t="shared" si="5"/>
        <v>1.6500000000000001E-2</v>
      </c>
      <c r="J43" s="69">
        <f t="shared" si="5"/>
        <v>3.3000000000000005E-4</v>
      </c>
      <c r="K43" s="69">
        <f t="shared" si="5"/>
        <v>1.65E-3</v>
      </c>
      <c r="L43" s="69">
        <f t="shared" si="5"/>
        <v>6.6E-3</v>
      </c>
      <c r="M43" s="69">
        <f t="shared" si="5"/>
        <v>2.1780000000000001E-2</v>
      </c>
      <c r="N43" s="69">
        <f t="shared" si="5"/>
        <v>0</v>
      </c>
      <c r="O43" s="69">
        <f t="shared" si="5"/>
        <v>0</v>
      </c>
      <c r="P43" s="69">
        <f t="shared" si="5"/>
        <v>28.875</v>
      </c>
      <c r="Q43" s="69">
        <f t="shared" si="10"/>
        <v>10.642499999999998</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t="str">
        <f>P8</f>
        <v>Hafod 4067</v>
      </c>
      <c r="B44" s="15">
        <v>33</v>
      </c>
      <c r="C44" s="69">
        <f t="shared" si="6"/>
        <v>39.6</v>
      </c>
      <c r="D44" s="69">
        <f t="shared" si="7"/>
        <v>40.145192999999999</v>
      </c>
      <c r="E44" s="69">
        <f t="shared" si="8"/>
        <v>10.537725000000002</v>
      </c>
      <c r="F44" s="69">
        <f t="shared" si="9"/>
        <v>4.4974907999999996</v>
      </c>
      <c r="G44" s="69">
        <f t="shared" si="5"/>
        <v>7.92E-3</v>
      </c>
      <c r="H44" s="69">
        <f t="shared" si="5"/>
        <v>0.27818999999999999</v>
      </c>
      <c r="I44" s="69">
        <f t="shared" si="5"/>
        <v>1.6500000000000001E-2</v>
      </c>
      <c r="J44" s="69">
        <f t="shared" si="5"/>
        <v>3.3000000000000005E-4</v>
      </c>
      <c r="K44" s="69">
        <f t="shared" si="5"/>
        <v>1.65E-3</v>
      </c>
      <c r="L44" s="69">
        <f t="shared" si="5"/>
        <v>6.6E-3</v>
      </c>
      <c r="M44" s="69">
        <f t="shared" si="5"/>
        <v>2.1780000000000001E-2</v>
      </c>
      <c r="N44" s="69">
        <f t="shared" si="5"/>
        <v>0</v>
      </c>
      <c r="O44" s="69">
        <f t="shared" si="5"/>
        <v>0</v>
      </c>
      <c r="P44" s="69">
        <f t="shared" si="5"/>
        <v>28.875</v>
      </c>
      <c r="Q44" s="69">
        <f t="shared" si="10"/>
        <v>10.642499999999998</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t="str">
        <f>Q8</f>
        <v>Nant y Croi 15</v>
      </c>
      <c r="B45" s="15">
        <v>53</v>
      </c>
      <c r="C45" s="69">
        <f t="shared" si="6"/>
        <v>63.599999999999994</v>
      </c>
      <c r="D45" s="69">
        <f t="shared" si="7"/>
        <v>64.475612999999996</v>
      </c>
      <c r="E45" s="69">
        <f t="shared" si="8"/>
        <v>16.924225</v>
      </c>
      <c r="F45" s="69">
        <f t="shared" si="9"/>
        <v>7.2232428000000004</v>
      </c>
      <c r="G45" s="69">
        <f t="shared" si="5"/>
        <v>1.272E-2</v>
      </c>
      <c r="H45" s="69">
        <f t="shared" si="5"/>
        <v>0.44679000000000002</v>
      </c>
      <c r="I45" s="69">
        <f t="shared" si="5"/>
        <v>2.6499999999999999E-2</v>
      </c>
      <c r="J45" s="69">
        <f t="shared" si="5"/>
        <v>5.3000000000000009E-4</v>
      </c>
      <c r="K45" s="69">
        <f t="shared" si="5"/>
        <v>2.65E-3</v>
      </c>
      <c r="L45" s="69">
        <f t="shared" si="5"/>
        <v>1.06E-2</v>
      </c>
      <c r="M45" s="69">
        <f t="shared" si="5"/>
        <v>3.4979999999999997E-2</v>
      </c>
      <c r="N45" s="69">
        <f t="shared" si="5"/>
        <v>0</v>
      </c>
      <c r="O45" s="69">
        <f t="shared" si="5"/>
        <v>0</v>
      </c>
      <c r="P45" s="69">
        <f t="shared" si="5"/>
        <v>46.375</v>
      </c>
      <c r="Q45" s="69">
        <f t="shared" si="10"/>
        <v>17.092500000000001</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Heolgwyddil 3</v>
      </c>
      <c r="C57" s="8" t="str">
        <f t="shared" ref="C57:U57" si="13">D8</f>
        <v>Heolgwyddil 5</v>
      </c>
      <c r="D57" s="8" t="str">
        <f t="shared" si="13"/>
        <v>Heolgwyddil 6</v>
      </c>
      <c r="E57" s="8" t="str">
        <f t="shared" si="13"/>
        <v>Heolgwyddil 7</v>
      </c>
      <c r="F57" s="8" t="str">
        <f t="shared" si="13"/>
        <v>Heolgwyddil 8</v>
      </c>
      <c r="G57" s="8" t="str">
        <f t="shared" si="13"/>
        <v>Bolafron 4</v>
      </c>
      <c r="H57" s="8" t="str">
        <f t="shared" si="13"/>
        <v>Bolafron 5</v>
      </c>
      <c r="I57" s="8" t="str">
        <f t="shared" si="13"/>
        <v>Bolafron 6</v>
      </c>
      <c r="J57" s="8" t="str">
        <f t="shared" si="13"/>
        <v>Bolafron 7</v>
      </c>
      <c r="K57" s="8" t="str">
        <f t="shared" si="13"/>
        <v>Bolafron 8</v>
      </c>
      <c r="L57" s="8" t="str">
        <f t="shared" si="13"/>
        <v>Bolafron 9</v>
      </c>
      <c r="M57" s="8" t="str">
        <f t="shared" si="13"/>
        <v>Hafod 1741</v>
      </c>
      <c r="N57" s="8" t="str">
        <f t="shared" si="13"/>
        <v>Hafod 2455</v>
      </c>
      <c r="O57" s="8" t="str">
        <f t="shared" si="13"/>
        <v>Hafod 4067</v>
      </c>
      <c r="P57" s="8" t="str">
        <f t="shared" si="13"/>
        <v>Nant y Croi 15</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0" t="s">
        <v>130</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f>VLOOKUP(Q$14,Table245811[],5,FALSE)</f>
        <v>6.2</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0" t="s">
        <v>4</v>
      </c>
      <c r="B60" s="68">
        <f>C10</f>
        <v>5.8</v>
      </c>
      <c r="C60" s="68">
        <f t="shared" ref="C60:U60" si="14">D10</f>
        <v>5.9</v>
      </c>
      <c r="D60" s="68">
        <f t="shared" si="14"/>
        <v>5.8</v>
      </c>
      <c r="E60" s="68">
        <f t="shared" si="14"/>
        <v>6.4</v>
      </c>
      <c r="F60" s="68">
        <f t="shared" si="14"/>
        <v>6</v>
      </c>
      <c r="G60" s="68">
        <f t="shared" si="14"/>
        <v>5.4</v>
      </c>
      <c r="H60" s="68">
        <f t="shared" si="14"/>
        <v>5.6</v>
      </c>
      <c r="I60" s="68">
        <f t="shared" si="14"/>
        <v>5.6</v>
      </c>
      <c r="J60" s="68">
        <f t="shared" si="14"/>
        <v>5.3</v>
      </c>
      <c r="K60" s="68">
        <f t="shared" si="14"/>
        <v>5.5</v>
      </c>
      <c r="L60" s="68">
        <f t="shared" si="14"/>
        <v>5.8</v>
      </c>
      <c r="M60" s="68">
        <f t="shared" si="14"/>
        <v>5.6</v>
      </c>
      <c r="N60" s="68">
        <f t="shared" si="14"/>
        <v>5.4</v>
      </c>
      <c r="O60" s="68">
        <f t="shared" si="14"/>
        <v>5.3</v>
      </c>
      <c r="P60" s="68">
        <f t="shared" si="14"/>
        <v>5.9</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16</v>
      </c>
      <c r="C62" s="69">
        <f>B32</f>
        <v>33</v>
      </c>
      <c r="D62" s="69">
        <f>B33</f>
        <v>33</v>
      </c>
      <c r="E62" s="69">
        <f>B34</f>
        <v>33</v>
      </c>
      <c r="F62" s="69">
        <f>B35</f>
        <v>65</v>
      </c>
      <c r="G62" s="69">
        <f>B36</f>
        <v>33</v>
      </c>
      <c r="H62" s="69">
        <f>B37</f>
        <v>33</v>
      </c>
      <c r="I62" s="69">
        <f>B38</f>
        <v>33</v>
      </c>
      <c r="J62" s="69">
        <f>B39</f>
        <v>33</v>
      </c>
      <c r="K62" s="69">
        <f>B40</f>
        <v>65</v>
      </c>
      <c r="L62" s="69">
        <f>B41</f>
        <v>65</v>
      </c>
      <c r="M62" s="69">
        <f>B42</f>
        <v>96</v>
      </c>
      <c r="N62" s="69">
        <f>B43</f>
        <v>33</v>
      </c>
      <c r="O62" s="69">
        <f>B44</f>
        <v>33</v>
      </c>
      <c r="P62" s="69">
        <f>B45</f>
        <v>53</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2.4000000000000021</v>
      </c>
      <c r="C64" s="69">
        <f t="shared" ref="C64:U64" si="17">(C59-C60)*C61</f>
        <v>1.7999999999999989</v>
      </c>
      <c r="D64" s="69">
        <f t="shared" si="17"/>
        <v>2.4000000000000021</v>
      </c>
      <c r="E64" s="69">
        <f t="shared" si="17"/>
        <v>-1.2000000000000011</v>
      </c>
      <c r="F64" s="69">
        <f t="shared" si="17"/>
        <v>1.2000000000000011</v>
      </c>
      <c r="G64" s="69">
        <f t="shared" si="17"/>
        <v>4.7999999999999989</v>
      </c>
      <c r="H64" s="69">
        <f t="shared" si="17"/>
        <v>3.6000000000000032</v>
      </c>
      <c r="I64" s="69">
        <f t="shared" si="17"/>
        <v>3.6000000000000032</v>
      </c>
      <c r="J64" s="69">
        <f t="shared" si="17"/>
        <v>5.4000000000000021</v>
      </c>
      <c r="K64" s="69">
        <f t="shared" si="17"/>
        <v>4.2000000000000011</v>
      </c>
      <c r="L64" s="69">
        <f t="shared" si="17"/>
        <v>2.4000000000000021</v>
      </c>
      <c r="M64" s="69">
        <f t="shared" si="17"/>
        <v>3.6000000000000032</v>
      </c>
      <c r="N64" s="69">
        <f t="shared" si="17"/>
        <v>4.7999999999999989</v>
      </c>
      <c r="O64" s="69">
        <f t="shared" si="17"/>
        <v>5.4000000000000021</v>
      </c>
      <c r="P64" s="69">
        <f t="shared" si="17"/>
        <v>1.7999999999999989</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-2.4000000000000021</v>
      </c>
      <c r="C65" s="69">
        <f t="shared" ref="C65:U65" si="18">C63-C64</f>
        <v>-1.7999999999999989</v>
      </c>
      <c r="D65" s="69">
        <f t="shared" si="18"/>
        <v>-2.4000000000000021</v>
      </c>
      <c r="E65" s="69">
        <f t="shared" si="18"/>
        <v>1.2000000000000011</v>
      </c>
      <c r="F65" s="69">
        <f t="shared" si="18"/>
        <v>-1.2000000000000011</v>
      </c>
      <c r="G65" s="69">
        <f t="shared" si="18"/>
        <v>-4.7999999999999989</v>
      </c>
      <c r="H65" s="69">
        <f t="shared" si="18"/>
        <v>-3.6000000000000032</v>
      </c>
      <c r="I65" s="69">
        <f t="shared" si="18"/>
        <v>-3.6000000000000032</v>
      </c>
      <c r="J65" s="69">
        <f t="shared" si="18"/>
        <v>-5.4000000000000021</v>
      </c>
      <c r="K65" s="69">
        <f t="shared" si="18"/>
        <v>-4.2000000000000011</v>
      </c>
      <c r="L65" s="69">
        <f t="shared" si="18"/>
        <v>-2.4000000000000021</v>
      </c>
      <c r="M65" s="69">
        <f t="shared" si="18"/>
        <v>-3.6000000000000032</v>
      </c>
      <c r="N65" s="69">
        <f t="shared" si="18"/>
        <v>-4.7999999999999989</v>
      </c>
      <c r="O65" s="69">
        <f t="shared" si="18"/>
        <v>-5.4000000000000021</v>
      </c>
      <c r="P65" s="69">
        <f t="shared" si="18"/>
        <v>-1.7999999999999989</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UNDER</v>
      </c>
      <c r="C66" s="70" t="str">
        <f t="shared" ref="C66:U66" si="19">IF(C64&lt;=C63,"OVER","UNDER")</f>
        <v>UNDER</v>
      </c>
      <c r="D66" s="70" t="str">
        <f t="shared" si="19"/>
        <v>UNDER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22" sqref="E2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00" t="s">
        <v>41</v>
      </c>
      <c r="B1" s="100"/>
      <c r="C1" s="121" t="str">
        <f>'Dairy Partners'!C1:D1</f>
        <v>PAN-014827</v>
      </c>
      <c r="D1" s="122"/>
      <c r="E1" s="73" t="s">
        <v>45</v>
      </c>
      <c r="F1" s="31">
        <f>'Dairy Partners'!F1</f>
        <v>47.4</v>
      </c>
      <c r="G1" s="101" t="s">
        <v>43</v>
      </c>
      <c r="H1" s="102"/>
      <c r="I1" s="76">
        <v>4.3499999999999996</v>
      </c>
      <c r="J1" s="100" t="s">
        <v>150</v>
      </c>
      <c r="K1" s="100"/>
      <c r="L1" s="76">
        <v>46</v>
      </c>
      <c r="AB1" s="18"/>
      <c r="AC1" s="18"/>
      <c r="AD1" s="29" t="s">
        <v>124</v>
      </c>
      <c r="AE1" s="17"/>
      <c r="AF1" s="17"/>
      <c r="AG1" s="18"/>
      <c r="AH1" s="18"/>
      <c r="AI1" s="32" t="s">
        <v>79</v>
      </c>
      <c r="AJ1" s="33" t="s">
        <v>91</v>
      </c>
      <c r="AK1" s="34" t="s">
        <v>92</v>
      </c>
      <c r="AL1" s="35" t="s">
        <v>123</v>
      </c>
      <c r="AM1" s="35" t="s">
        <v>129</v>
      </c>
      <c r="AN1" s="35" t="s">
        <v>109</v>
      </c>
    </row>
    <row r="2" spans="1:41" x14ac:dyDescent="0.2">
      <c r="A2" s="100" t="s">
        <v>84</v>
      </c>
      <c r="B2" s="100"/>
      <c r="C2" s="123" t="str">
        <f>'Dairy Partners'!C2:D2</f>
        <v>EPR/AB3891CX</v>
      </c>
      <c r="D2" s="124"/>
      <c r="E2" s="73" t="s">
        <v>106</v>
      </c>
      <c r="F2" s="97" t="s">
        <v>177</v>
      </c>
      <c r="G2" s="119" t="s">
        <v>107</v>
      </c>
      <c r="H2" s="120"/>
      <c r="I2" s="76">
        <v>1167</v>
      </c>
      <c r="J2" s="100" t="s">
        <v>151</v>
      </c>
      <c r="K2" s="100"/>
      <c r="L2" s="76">
        <v>800</v>
      </c>
      <c r="AB2" s="29" t="s">
        <v>56</v>
      </c>
      <c r="AC2" s="17"/>
      <c r="AD2" s="29" t="s">
        <v>70</v>
      </c>
      <c r="AE2" s="17"/>
      <c r="AF2" s="17"/>
      <c r="AG2" s="36" t="s">
        <v>76</v>
      </c>
      <c r="AH2" s="18"/>
      <c r="AI2" s="37" t="s">
        <v>124</v>
      </c>
      <c r="AJ2" s="38">
        <v>0</v>
      </c>
      <c r="AK2" s="39">
        <v>0</v>
      </c>
      <c r="AL2" s="10">
        <v>0</v>
      </c>
      <c r="AM2" s="11">
        <v>0</v>
      </c>
      <c r="AN2" s="11">
        <v>0</v>
      </c>
    </row>
    <row r="3" spans="1:41" x14ac:dyDescent="0.2">
      <c r="A3" s="101" t="s">
        <v>42</v>
      </c>
      <c r="B3" s="102"/>
      <c r="C3" s="123" t="str">
        <f>'Dairy Partners'!C3:D3</f>
        <v xml:space="preserve">Mr Daniel &amp; Mrs Carys James </v>
      </c>
      <c r="D3" s="124"/>
      <c r="E3" s="73" t="s">
        <v>105</v>
      </c>
      <c r="F3" s="30" t="s">
        <v>77</v>
      </c>
      <c r="G3" s="101" t="s">
        <v>108</v>
      </c>
      <c r="H3" s="102"/>
      <c r="I3" s="76"/>
      <c r="J3" s="101" t="s">
        <v>152</v>
      </c>
      <c r="K3" s="102"/>
      <c r="L3" s="76">
        <f>(L1/L2)*100</f>
        <v>5.75</v>
      </c>
      <c r="AB3" s="29" t="s">
        <v>57</v>
      </c>
      <c r="AC3" s="17"/>
      <c r="AD3" s="29" t="s">
        <v>71</v>
      </c>
      <c r="AE3" s="17"/>
      <c r="AF3" s="17"/>
      <c r="AG3" s="36" t="s">
        <v>77</v>
      </c>
      <c r="AH3" s="18"/>
      <c r="AI3" s="40" t="s">
        <v>111</v>
      </c>
      <c r="AJ3" s="41">
        <v>1.7</v>
      </c>
      <c r="AK3" s="42">
        <v>6</v>
      </c>
      <c r="AL3" s="43">
        <v>1</v>
      </c>
      <c r="AM3" s="11">
        <v>6.2</v>
      </c>
      <c r="AN3" s="11" t="s">
        <v>110</v>
      </c>
    </row>
    <row r="4" spans="1:41" ht="63.75" x14ac:dyDescent="0.2">
      <c r="A4" s="100" t="s">
        <v>0</v>
      </c>
      <c r="B4" s="100"/>
      <c r="C4" s="121" t="str">
        <f>'Dairy Partners'!C4:D4</f>
        <v>Hafod Farm, Ferwig, Cardigan, Ceridigion, SA43 1PU</v>
      </c>
      <c r="D4" s="122"/>
      <c r="E4" s="74" t="s">
        <v>1</v>
      </c>
      <c r="F4" s="99" t="s">
        <v>181</v>
      </c>
      <c r="G4" s="101"/>
      <c r="H4" s="102"/>
      <c r="I4" s="31"/>
      <c r="J4" s="101"/>
      <c r="K4" s="102"/>
      <c r="L4" s="76"/>
      <c r="AB4" s="29" t="s">
        <v>52</v>
      </c>
      <c r="AC4" s="17"/>
      <c r="AD4" s="44" t="s">
        <v>72</v>
      </c>
      <c r="AE4" s="17"/>
      <c r="AF4" s="17"/>
      <c r="AG4" s="36" t="s">
        <v>78</v>
      </c>
      <c r="AH4" s="18"/>
      <c r="AI4" s="45" t="s">
        <v>122</v>
      </c>
      <c r="AJ4" s="46">
        <v>7</v>
      </c>
      <c r="AK4" s="47">
        <v>10.5</v>
      </c>
      <c r="AL4" s="11">
        <v>2</v>
      </c>
      <c r="AM4" s="11">
        <v>6.7</v>
      </c>
      <c r="AN4" s="11" t="s">
        <v>133</v>
      </c>
    </row>
    <row r="5" spans="1:41" x14ac:dyDescent="0.2">
      <c r="A5" s="100" t="s">
        <v>47</v>
      </c>
      <c r="B5" s="100"/>
      <c r="C5" s="121" t="str">
        <f>'Dairy Partners'!C5:D5</f>
        <v>Louise Bailey</v>
      </c>
      <c r="D5" s="122"/>
      <c r="E5" s="73"/>
      <c r="F5" s="31"/>
      <c r="G5" s="101"/>
      <c r="H5" s="102"/>
      <c r="I5" s="31"/>
      <c r="J5" s="101"/>
      <c r="K5" s="102"/>
      <c r="L5" s="76"/>
      <c r="AB5" s="29" t="s">
        <v>53</v>
      </c>
      <c r="AC5" s="17"/>
      <c r="AD5" s="44" t="s">
        <v>73</v>
      </c>
      <c r="AE5" s="17"/>
      <c r="AF5" s="17"/>
      <c r="AG5" s="36" t="s">
        <v>101</v>
      </c>
      <c r="AH5" s="18"/>
      <c r="AI5" s="45" t="s">
        <v>121</v>
      </c>
      <c r="AJ5" s="46">
        <v>6.5</v>
      </c>
      <c r="AK5" s="47">
        <v>5.5</v>
      </c>
      <c r="AL5" s="11">
        <v>3</v>
      </c>
      <c r="AM5" s="11">
        <v>6.7</v>
      </c>
      <c r="AN5" s="11" t="s">
        <v>133</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133</v>
      </c>
    </row>
    <row r="7" spans="1:41" s="12" customFormat="1" x14ac:dyDescent="0.2">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133</v>
      </c>
      <c r="AO7" s="78"/>
    </row>
    <row r="8" spans="1:41" x14ac:dyDescent="0.2">
      <c r="A8" s="100" t="s">
        <v>2</v>
      </c>
      <c r="B8" s="100"/>
      <c r="C8" s="52" t="str">
        <f>'Dairy Partners'!C8</f>
        <v>Heolgwyddil 3</v>
      </c>
      <c r="D8" s="52" t="str">
        <f>'Dairy Partners'!D8</f>
        <v>Heolgwyddil 5</v>
      </c>
      <c r="E8" s="52" t="str">
        <f>'Dairy Partners'!E8</f>
        <v>Heolgwyddil 6</v>
      </c>
      <c r="F8" s="52" t="str">
        <f>'Dairy Partners'!F8</f>
        <v>Heolgwyddil 7</v>
      </c>
      <c r="G8" s="52" t="str">
        <f>'Dairy Partners'!G8</f>
        <v>Heolgwyddil 8</v>
      </c>
      <c r="H8" s="52" t="str">
        <f>'Dairy Partners'!H8</f>
        <v>Bolafron 4</v>
      </c>
      <c r="I8" s="52" t="str">
        <f>'Dairy Partners'!I8</f>
        <v>Bolafron 5</v>
      </c>
      <c r="J8" s="52" t="str">
        <f>'Dairy Partners'!J8</f>
        <v>Bolafron 6</v>
      </c>
      <c r="K8" s="52" t="str">
        <f>'Dairy Partners'!K8</f>
        <v>Bolafron 7</v>
      </c>
      <c r="L8" s="52" t="str">
        <f>'Dairy Partners'!L8</f>
        <v>Bolafron 8</v>
      </c>
      <c r="M8" s="52" t="str">
        <f>'Dairy Partners'!M8</f>
        <v>Bolafron 9</v>
      </c>
      <c r="N8" s="52" t="str">
        <f>'Dairy Partners'!N8</f>
        <v>Hafod 1741</v>
      </c>
      <c r="O8" s="52" t="str">
        <f>'Dairy Partners'!O8</f>
        <v>Hafod 2455</v>
      </c>
      <c r="P8" s="52" t="str">
        <f>'Dairy Partners'!P8</f>
        <v>Hafod 4067</v>
      </c>
      <c r="Q8" s="52" t="str">
        <f>'Dairy Partners'!Q8</f>
        <v>Nant y Croi 15</v>
      </c>
      <c r="R8" s="52">
        <f>'Dairy Partners'!R8</f>
        <v>0</v>
      </c>
      <c r="S8" s="52">
        <f>'Dairy Partners'!S8</f>
        <v>0</v>
      </c>
      <c r="T8" s="52">
        <f>'Dairy Partners'!T8</f>
        <v>0</v>
      </c>
      <c r="U8" s="52">
        <f>'Dairy Partners'!U8</f>
        <v>0</v>
      </c>
      <c r="V8" s="52">
        <f>'Dairy Partners'!V8</f>
        <v>0</v>
      </c>
      <c r="AB8" s="53"/>
      <c r="AC8" s="53"/>
      <c r="AD8" s="18"/>
      <c r="AE8" s="17" t="s">
        <v>137</v>
      </c>
      <c r="AF8" s="17"/>
      <c r="AG8" s="18"/>
      <c r="AH8" s="18"/>
      <c r="AI8" s="45" t="s">
        <v>102</v>
      </c>
      <c r="AJ8" s="54">
        <v>1.4</v>
      </c>
      <c r="AK8" s="47">
        <v>4.4000000000000004</v>
      </c>
      <c r="AL8" s="11">
        <v>6</v>
      </c>
      <c r="AM8" s="11">
        <v>6.7</v>
      </c>
      <c r="AN8" s="11" t="s">
        <v>133</v>
      </c>
      <c r="AO8" s="71"/>
    </row>
    <row r="9" spans="1:41" x14ac:dyDescent="0.2">
      <c r="A9" s="100" t="s">
        <v>3</v>
      </c>
      <c r="B9" s="100"/>
      <c r="C9" s="52" t="str">
        <f>'Dairy Partners'!C9</f>
        <v>Moderate</v>
      </c>
      <c r="D9" s="52" t="str">
        <f>'Dairy Partners'!D9</f>
        <v>Moderate</v>
      </c>
      <c r="E9" s="52" t="str">
        <f>'Dairy Partners'!E9</f>
        <v>Moderate</v>
      </c>
      <c r="F9" s="52" t="str">
        <f>'Dairy Partners'!F9</f>
        <v>Moderate</v>
      </c>
      <c r="G9" s="52" t="str">
        <f>'Dairy Partners'!G9</f>
        <v>Moderate</v>
      </c>
      <c r="H9" s="52" t="str">
        <f>'Dairy Partners'!H9</f>
        <v>Moderate</v>
      </c>
      <c r="I9" s="52" t="str">
        <f>'Dairy Partners'!I9</f>
        <v>Moderate</v>
      </c>
      <c r="J9" s="52" t="str">
        <f>'Dairy Partners'!J9</f>
        <v>Moderate</v>
      </c>
      <c r="K9" s="52" t="str">
        <f>'Dairy Partners'!K9</f>
        <v>Moderate</v>
      </c>
      <c r="L9" s="52" t="str">
        <f>'Dairy Partners'!L9</f>
        <v>Moderate</v>
      </c>
      <c r="M9" s="52" t="str">
        <f>'Dairy Partners'!M9</f>
        <v>Moderate</v>
      </c>
      <c r="N9" s="52" t="str">
        <f>'Dairy Partners'!N9</f>
        <v>Moderate</v>
      </c>
      <c r="O9" s="52" t="str">
        <f>'Dairy Partners'!O9</f>
        <v>Moderate</v>
      </c>
      <c r="P9" s="52" t="str">
        <f>'Dairy Partners'!P9</f>
        <v>Moderate</v>
      </c>
      <c r="Q9" s="52" t="str">
        <f>'Dairy Partners'!Q9</f>
        <v>Moderate</v>
      </c>
      <c r="R9" s="52">
        <f>'Dairy Partners'!R9</f>
        <v>0</v>
      </c>
      <c r="S9" s="52">
        <f>'Dairy Partners'!S9</f>
        <v>0</v>
      </c>
      <c r="T9" s="52">
        <f>'Dairy Partners'!T9</f>
        <v>0</v>
      </c>
      <c r="U9" s="52">
        <f>'Dairy Partners'!U9</f>
        <v>0</v>
      </c>
      <c r="V9" s="52">
        <f>'Dairy Partners'!V9</f>
        <v>0</v>
      </c>
      <c r="AB9" s="17"/>
      <c r="AC9" s="17"/>
      <c r="AD9" s="29" t="s">
        <v>135</v>
      </c>
      <c r="AE9" s="29">
        <v>4.5</v>
      </c>
      <c r="AF9" s="17"/>
      <c r="AG9" s="18"/>
      <c r="AH9" s="18"/>
      <c r="AI9" s="55" t="s">
        <v>100</v>
      </c>
      <c r="AJ9" s="56">
        <v>0.7</v>
      </c>
      <c r="AK9" s="57">
        <v>4</v>
      </c>
      <c r="AL9" s="28">
        <v>7</v>
      </c>
      <c r="AM9" s="11">
        <v>6.7</v>
      </c>
      <c r="AN9" s="11" t="s">
        <v>133</v>
      </c>
      <c r="AO9" s="78"/>
    </row>
    <row r="10" spans="1:41" x14ac:dyDescent="0.2">
      <c r="A10" s="100" t="s">
        <v>4</v>
      </c>
      <c r="B10" s="100"/>
      <c r="C10" s="52">
        <f>'Dairy Partners'!C10</f>
        <v>5.8</v>
      </c>
      <c r="D10" s="52">
        <f>'Dairy Partners'!D10</f>
        <v>5.9</v>
      </c>
      <c r="E10" s="52">
        <f>'Dairy Partners'!E10</f>
        <v>5.8</v>
      </c>
      <c r="F10" s="52">
        <f>'Dairy Partners'!F10</f>
        <v>6.4</v>
      </c>
      <c r="G10" s="52">
        <f>'Dairy Partners'!G10</f>
        <v>6</v>
      </c>
      <c r="H10" s="52">
        <f>'Dairy Partners'!H10</f>
        <v>5.4</v>
      </c>
      <c r="I10" s="52">
        <f>'Dairy Partners'!I10</f>
        <v>5.6</v>
      </c>
      <c r="J10" s="52">
        <f>'Dairy Partners'!J10</f>
        <v>5.6</v>
      </c>
      <c r="K10" s="52">
        <f>'Dairy Partners'!K10</f>
        <v>5.3</v>
      </c>
      <c r="L10" s="52">
        <f>'Dairy Partners'!L10</f>
        <v>5.5</v>
      </c>
      <c r="M10" s="52">
        <f>'Dairy Partners'!M10</f>
        <v>5.8</v>
      </c>
      <c r="N10" s="52">
        <f>'Dairy Partners'!N10</f>
        <v>5.6</v>
      </c>
      <c r="O10" s="52">
        <f>'Dairy Partners'!O10</f>
        <v>5.4</v>
      </c>
      <c r="P10" s="52">
        <f>'Dairy Partners'!P10</f>
        <v>5.3</v>
      </c>
      <c r="Q10" s="52">
        <f>'Dairy Partners'!Q10</f>
        <v>5.9</v>
      </c>
      <c r="R10" s="52">
        <f>'Dairy Partners'!R10</f>
        <v>0</v>
      </c>
      <c r="S10" s="52">
        <f>'Dairy Partners'!S10</f>
        <v>0</v>
      </c>
      <c r="T10" s="52">
        <f>'Dairy Partners'!T10</f>
        <v>0</v>
      </c>
      <c r="U10" s="52">
        <f>'Dairy Partners'!U10</f>
        <v>0</v>
      </c>
      <c r="V10" s="52">
        <f>'Dairy Partners'!V10</f>
        <v>0</v>
      </c>
      <c r="AB10" s="17"/>
      <c r="AC10" s="17"/>
      <c r="AD10" s="29" t="s">
        <v>138</v>
      </c>
      <c r="AE10" s="29">
        <v>5</v>
      </c>
      <c r="AF10" s="17"/>
      <c r="AG10" s="18"/>
      <c r="AH10" s="18"/>
      <c r="AI10" s="45" t="s">
        <v>94</v>
      </c>
      <c r="AJ10" s="46">
        <v>9</v>
      </c>
      <c r="AK10" s="47">
        <v>16.5</v>
      </c>
      <c r="AL10" s="11">
        <v>8</v>
      </c>
      <c r="AM10" s="11">
        <v>6.7</v>
      </c>
      <c r="AN10" s="11" t="s">
        <v>133</v>
      </c>
    </row>
    <row r="11" spans="1:41" x14ac:dyDescent="0.2">
      <c r="A11" s="100" t="s">
        <v>5</v>
      </c>
      <c r="B11" s="100"/>
      <c r="C11" s="52">
        <f>'Dairy Partners'!C11</f>
        <v>2</v>
      </c>
      <c r="D11" s="52">
        <f>'Dairy Partners'!D11</f>
        <v>2</v>
      </c>
      <c r="E11" s="52">
        <f>'Dairy Partners'!E11</f>
        <v>2</v>
      </c>
      <c r="F11" s="52">
        <f>'Dairy Partners'!F11</f>
        <v>2</v>
      </c>
      <c r="G11" s="52">
        <f>'Dairy Partners'!G11</f>
        <v>2</v>
      </c>
      <c r="H11" s="52">
        <f>'Dairy Partners'!H11</f>
        <v>4</v>
      </c>
      <c r="I11" s="52">
        <f>'Dairy Partners'!I11</f>
        <v>4</v>
      </c>
      <c r="J11" s="52">
        <f>'Dairy Partners'!J11</f>
        <v>4</v>
      </c>
      <c r="K11" s="52">
        <f>'Dairy Partners'!K11</f>
        <v>4</v>
      </c>
      <c r="L11" s="52">
        <f>'Dairy Partners'!L11</f>
        <v>3</v>
      </c>
      <c r="M11" s="52">
        <f>'Dairy Partners'!M11</f>
        <v>3</v>
      </c>
      <c r="N11" s="52">
        <f>'Dairy Partners'!N11</f>
        <v>1</v>
      </c>
      <c r="O11" s="52">
        <f>'Dairy Partners'!O11</f>
        <v>2</v>
      </c>
      <c r="P11" s="52">
        <f>'Dairy Partners'!P11</f>
        <v>2</v>
      </c>
      <c r="Q11" s="52">
        <f>'Dairy Partners'!Q11</f>
        <v>3</v>
      </c>
      <c r="R11" s="52">
        <f>'Dairy Partners'!R11</f>
        <v>0</v>
      </c>
      <c r="S11" s="52">
        <f>'Dairy Partners'!S11</f>
        <v>0</v>
      </c>
      <c r="T11" s="52">
        <f>'Dairy Partners'!T11</f>
        <v>0</v>
      </c>
      <c r="U11" s="52">
        <f>'Dairy Partners'!U11</f>
        <v>0</v>
      </c>
      <c r="V11" s="52">
        <f>'Dairy Partners'!V11</f>
        <v>0</v>
      </c>
      <c r="AB11" s="17"/>
      <c r="AC11" s="17"/>
      <c r="AD11" s="44" t="s">
        <v>139</v>
      </c>
      <c r="AE11" s="29">
        <v>6</v>
      </c>
      <c r="AF11" s="17"/>
      <c r="AG11" s="18"/>
      <c r="AH11" s="18"/>
      <c r="AI11" s="45" t="s">
        <v>120</v>
      </c>
      <c r="AJ11" s="46">
        <v>15</v>
      </c>
      <c r="AK11" s="47">
        <v>17.5</v>
      </c>
      <c r="AL11" s="11">
        <v>9</v>
      </c>
      <c r="AM11" s="11">
        <v>7</v>
      </c>
      <c r="AN11" s="11" t="s">
        <v>133</v>
      </c>
    </row>
    <row r="12" spans="1:41" x14ac:dyDescent="0.2">
      <c r="A12" s="100" t="s">
        <v>6</v>
      </c>
      <c r="B12" s="100"/>
      <c r="C12" s="52">
        <f>'Dairy Partners'!C12</f>
        <v>2</v>
      </c>
      <c r="D12" s="52">
        <f>'Dairy Partners'!D12</f>
        <v>1</v>
      </c>
      <c r="E12" s="52">
        <f>'Dairy Partners'!E12</f>
        <v>2</v>
      </c>
      <c r="F12" s="52">
        <f>'Dairy Partners'!F12</f>
        <v>2</v>
      </c>
      <c r="G12" s="52">
        <f>'Dairy Partners'!G12</f>
        <v>1</v>
      </c>
      <c r="H12" s="52">
        <f>'Dairy Partners'!H12</f>
        <v>3</v>
      </c>
      <c r="I12" s="52">
        <f>'Dairy Partners'!I12</f>
        <v>2</v>
      </c>
      <c r="J12" s="52">
        <f>'Dairy Partners'!J12</f>
        <v>1</v>
      </c>
      <c r="K12" s="52">
        <f>'Dairy Partners'!K12</f>
        <v>1</v>
      </c>
      <c r="L12" s="52">
        <f>'Dairy Partners'!L12</f>
        <v>1</v>
      </c>
      <c r="M12" s="52">
        <f>'Dairy Partners'!M12</f>
        <v>1</v>
      </c>
      <c r="N12" s="52">
        <f>'Dairy Partners'!N12</f>
        <v>3</v>
      </c>
      <c r="O12" s="52">
        <f>'Dairy Partners'!O12</f>
        <v>3</v>
      </c>
      <c r="P12" s="52">
        <f>'Dairy Partners'!P12</f>
        <v>3</v>
      </c>
      <c r="Q12" s="52">
        <f>'Dairy Partners'!Q12</f>
        <v>1</v>
      </c>
      <c r="R12" s="52">
        <f>'Dairy Partners'!R12</f>
        <v>0</v>
      </c>
      <c r="S12" s="52">
        <f>'Dairy Partners'!S12</f>
        <v>0</v>
      </c>
      <c r="T12" s="52">
        <f>'Dairy Partners'!T12</f>
        <v>0</v>
      </c>
      <c r="U12" s="52">
        <f>'Dairy Partners'!U12</f>
        <v>0</v>
      </c>
      <c r="V12" s="52">
        <f>'Dairy Partners'!V12</f>
        <v>0</v>
      </c>
      <c r="AB12" s="17"/>
      <c r="AC12" s="17"/>
      <c r="AD12" s="44" t="s">
        <v>140</v>
      </c>
      <c r="AE12" s="29">
        <v>7.5</v>
      </c>
      <c r="AF12" s="17"/>
      <c r="AG12" s="18"/>
      <c r="AH12" s="18"/>
      <c r="AI12" s="45" t="s">
        <v>119</v>
      </c>
      <c r="AJ12" s="46">
        <v>14</v>
      </c>
      <c r="AK12" s="47">
        <v>11</v>
      </c>
      <c r="AL12" s="11">
        <v>10</v>
      </c>
      <c r="AM12" s="11">
        <v>7</v>
      </c>
      <c r="AN12" s="11" t="s">
        <v>133</v>
      </c>
    </row>
    <row r="13" spans="1:41" x14ac:dyDescent="0.2">
      <c r="A13" s="100" t="s">
        <v>7</v>
      </c>
      <c r="B13" s="100"/>
      <c r="C13" s="52">
        <f>'Dairy Partners'!C13</f>
        <v>3</v>
      </c>
      <c r="D13" s="52">
        <f>'Dairy Partners'!D13</f>
        <v>2</v>
      </c>
      <c r="E13" s="52">
        <f>'Dairy Partners'!E13</f>
        <v>2</v>
      </c>
      <c r="F13" s="52">
        <f>'Dairy Partners'!F13</f>
        <v>3</v>
      </c>
      <c r="G13" s="52">
        <f>'Dairy Partners'!G13</f>
        <v>2</v>
      </c>
      <c r="H13" s="52">
        <f>'Dairy Partners'!H13</f>
        <v>3</v>
      </c>
      <c r="I13" s="52">
        <f>'Dairy Partners'!I13</f>
        <v>3</v>
      </c>
      <c r="J13" s="52">
        <f>'Dairy Partners'!J13</f>
        <v>3</v>
      </c>
      <c r="K13" s="52">
        <f>'Dairy Partners'!K13</f>
        <v>3</v>
      </c>
      <c r="L13" s="52">
        <f>'Dairy Partners'!L13</f>
        <v>3</v>
      </c>
      <c r="M13" s="52">
        <f>'Dairy Partners'!M13</f>
        <v>3</v>
      </c>
      <c r="N13" s="52">
        <f>'Dairy Partners'!N13</f>
        <v>3</v>
      </c>
      <c r="O13" s="52">
        <f>'Dairy Partners'!O13</f>
        <v>4</v>
      </c>
      <c r="P13" s="52">
        <f>'Dairy Partners'!P13</f>
        <v>4</v>
      </c>
      <c r="Q13" s="52">
        <f>'Dairy Partners'!Q13</f>
        <v>2</v>
      </c>
      <c r="R13" s="52">
        <f>'Dairy Partners'!R13</f>
        <v>0</v>
      </c>
      <c r="S13" s="52">
        <f>'Dairy Partners'!S13</f>
        <v>0</v>
      </c>
      <c r="T13" s="52">
        <f>'Dairy Partners'!T13</f>
        <v>0</v>
      </c>
      <c r="U13" s="52">
        <f>'Dairy Partners'!U13</f>
        <v>0</v>
      </c>
      <c r="V13" s="52">
        <f>'Dairy Partners'!V13</f>
        <v>0</v>
      </c>
      <c r="AB13" s="17"/>
      <c r="AC13" s="17"/>
      <c r="AD13" s="44" t="s">
        <v>141</v>
      </c>
      <c r="AE13" s="29">
        <v>12</v>
      </c>
      <c r="AF13" s="17"/>
      <c r="AG13" s="18"/>
      <c r="AH13" s="18"/>
      <c r="AI13" s="45" t="s">
        <v>118</v>
      </c>
      <c r="AJ13" s="46">
        <v>1.9</v>
      </c>
      <c r="AK13" s="47">
        <v>7.5</v>
      </c>
      <c r="AL13" s="11">
        <v>11</v>
      </c>
      <c r="AM13" s="11">
        <v>6.7</v>
      </c>
      <c r="AN13" s="11" t="s">
        <v>133</v>
      </c>
    </row>
    <row r="14" spans="1:41" x14ac:dyDescent="0.2">
      <c r="A14" s="112" t="s">
        <v>8</v>
      </c>
      <c r="B14" s="112"/>
      <c r="C14" s="81" t="str">
        <f>'Dairy Partners'!C14</f>
        <v xml:space="preserve">Grass Silage (25% DM) </v>
      </c>
      <c r="D14" s="81" t="str">
        <f>'Dairy Partners'!D14</f>
        <v xml:space="preserve">Grass Silage (25% DM) </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 xml:space="preserve">Grass Silage (25% DM) </v>
      </c>
      <c r="M14" s="81" t="str">
        <f>'Dairy Partners'!M14</f>
        <v xml:space="preserve">Grass Silage (25% DM) </v>
      </c>
      <c r="N14" s="81" t="str">
        <f>'Dairy Partners'!N14</f>
        <v xml:space="preserve">Grass Silage (25% DM) </v>
      </c>
      <c r="O14" s="81" t="str">
        <f>'Dairy Partners'!O14</f>
        <v xml:space="preserve">Grass Silage (25% DM) </v>
      </c>
      <c r="P14" s="81" t="str">
        <f>'Dairy Partners'!P14</f>
        <v xml:space="preserve">Grass Silage (25% DM) </v>
      </c>
      <c r="Q14" s="81" t="str">
        <f>'Dairy Partners'!Q14</f>
        <v xml:space="preserve">Grass Silage (25% DM) </v>
      </c>
      <c r="R14" s="81">
        <f>'Dairy Partners'!R14</f>
        <v>0</v>
      </c>
      <c r="S14" s="81">
        <f>'Dairy Partners'!S14</f>
        <v>0</v>
      </c>
      <c r="T14" s="81">
        <f>'Dairy Partners'!T14</f>
        <v>0</v>
      </c>
      <c r="U14" s="81">
        <f>'Dairy Partners'!U14</f>
        <v>0</v>
      </c>
      <c r="V14" s="81">
        <f>'Dairy Partners'!V14</f>
        <v>0</v>
      </c>
      <c r="AD14" s="29" t="s">
        <v>136</v>
      </c>
      <c r="AE14" s="29">
        <v>6</v>
      </c>
      <c r="AI14" s="45" t="s">
        <v>117</v>
      </c>
      <c r="AJ14" s="46">
        <v>0.8</v>
      </c>
      <c r="AK14" s="47">
        <v>1.7</v>
      </c>
      <c r="AL14" s="11">
        <v>12</v>
      </c>
      <c r="AM14" s="11">
        <v>6.7</v>
      </c>
      <c r="AN14" s="11" t="s">
        <v>133</v>
      </c>
    </row>
    <row r="15" spans="1:41" x14ac:dyDescent="0.2">
      <c r="A15" s="111" t="s">
        <v>9</v>
      </c>
      <c r="B15" s="111"/>
      <c r="C15" s="52">
        <f>'Dairy Partners'!C15</f>
        <v>12</v>
      </c>
      <c r="D15" s="52">
        <f>'Dairy Partners'!D15</f>
        <v>32</v>
      </c>
      <c r="E15" s="52">
        <f>'Dairy Partners'!E15</f>
        <v>32</v>
      </c>
      <c r="F15" s="52">
        <f>'Dairy Partners'!F15</f>
        <v>32</v>
      </c>
      <c r="G15" s="52">
        <f>'Dairy Partners'!G15</f>
        <v>47</v>
      </c>
      <c r="H15" s="52">
        <f>'Dairy Partners'!H15</f>
        <v>47</v>
      </c>
      <c r="I15" s="52">
        <f>'Dairy Partners'!I15</f>
        <v>47</v>
      </c>
      <c r="J15" s="52">
        <f>'Dairy Partners'!J15</f>
        <v>47</v>
      </c>
      <c r="K15" s="52">
        <f>'Dairy Partners'!K15</f>
        <v>47</v>
      </c>
      <c r="L15" s="52">
        <f>'Dairy Partners'!L15</f>
        <v>47</v>
      </c>
      <c r="M15" s="52">
        <f>'Dairy Partners'!M15</f>
        <v>47</v>
      </c>
      <c r="N15" s="52">
        <f>'Dairy Partners'!N15</f>
        <v>32</v>
      </c>
      <c r="O15" s="52">
        <f>'Dairy Partners'!O15</f>
        <v>32</v>
      </c>
      <c r="P15" s="52">
        <f>'Dairy Partners'!P15</f>
        <v>32</v>
      </c>
      <c r="Q15" s="52">
        <f>'Dairy Partners'!Q15</f>
        <v>47</v>
      </c>
      <c r="R15" s="52">
        <f>'Dairy Partners'!R15</f>
        <v>0</v>
      </c>
      <c r="S15" s="52">
        <f>'Dairy Partners'!S15</f>
        <v>0</v>
      </c>
      <c r="T15" s="52">
        <f>'Dairy Partners'!T15</f>
        <v>0</v>
      </c>
      <c r="U15" s="52">
        <f>'Dairy Partners'!U15</f>
        <v>0</v>
      </c>
      <c r="V15" s="52">
        <f>'Dairy Partners'!V15</f>
        <v>0</v>
      </c>
      <c r="AD15" s="29" t="s">
        <v>142</v>
      </c>
      <c r="AE15" s="29">
        <v>7</v>
      </c>
      <c r="AI15" s="45" t="s">
        <v>98</v>
      </c>
      <c r="AJ15" s="54">
        <v>1.8</v>
      </c>
      <c r="AK15" s="47">
        <v>5.4</v>
      </c>
      <c r="AL15" s="11">
        <v>13</v>
      </c>
      <c r="AM15" s="11">
        <v>6.7</v>
      </c>
      <c r="AN15" s="11" t="s">
        <v>133</v>
      </c>
    </row>
    <row r="16" spans="1:41" ht="13.5" thickBot="1" x14ac:dyDescent="0.25">
      <c r="A16" s="113" t="s">
        <v>44</v>
      </c>
      <c r="B16" s="113"/>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t="str">
        <f>'Dairy Partners'!M16</f>
        <v>Medium/Clay</v>
      </c>
      <c r="N16" s="82" t="str">
        <f>'Dairy Partners'!N16</f>
        <v>Medium/Clay</v>
      </c>
      <c r="O16" s="82" t="str">
        <f>'Dairy Partners'!O16</f>
        <v>Medium/Clay</v>
      </c>
      <c r="P16" s="82" t="str">
        <f>'Dairy Partners'!P16</f>
        <v>Medium/Clay</v>
      </c>
      <c r="Q16" s="82" t="str">
        <f>'Dairy Partners'!Q16</f>
        <v>Medium/Clay</v>
      </c>
      <c r="R16" s="82">
        <f>'Dairy Partners'!R16</f>
        <v>0</v>
      </c>
      <c r="S16" s="82">
        <f>'Dairy Partners'!S16</f>
        <v>0</v>
      </c>
      <c r="T16" s="82">
        <f>'Dairy Partners'!T16</f>
        <v>0</v>
      </c>
      <c r="U16" s="82">
        <f>'Dairy Partners'!U16</f>
        <v>0</v>
      </c>
      <c r="V16" s="82">
        <f>'Dairy Partners'!V16</f>
        <v>0</v>
      </c>
      <c r="AD16" s="44" t="s">
        <v>143</v>
      </c>
      <c r="AE16" s="29">
        <v>8</v>
      </c>
      <c r="AI16" s="45" t="s">
        <v>116</v>
      </c>
      <c r="AJ16" s="46">
        <v>8</v>
      </c>
      <c r="AK16" s="47">
        <v>5.5</v>
      </c>
      <c r="AL16" s="12">
        <v>14</v>
      </c>
      <c r="AM16" s="11">
        <v>6.7</v>
      </c>
      <c r="AN16" s="11" t="s">
        <v>133</v>
      </c>
    </row>
    <row r="17" spans="1:40" x14ac:dyDescent="0.2">
      <c r="A17" s="103" t="s">
        <v>69</v>
      </c>
      <c r="B17" s="104"/>
      <c r="C17" s="27">
        <f>(VLOOKUP(C$14,$AI2:$AK26,2,FALSE))*C$15</f>
        <v>20.399999999999999</v>
      </c>
      <c r="D17" s="27">
        <f t="shared" ref="D17:V17" si="0">(VLOOKUP(D$14,$AI2:$AK26,2,FALSE))*D$15</f>
        <v>54.4</v>
      </c>
      <c r="E17" s="27">
        <f t="shared" si="0"/>
        <v>54.4</v>
      </c>
      <c r="F17" s="27">
        <f t="shared" si="0"/>
        <v>54.4</v>
      </c>
      <c r="G17" s="27">
        <f t="shared" si="0"/>
        <v>79.899999999999991</v>
      </c>
      <c r="H17" s="27">
        <f t="shared" si="0"/>
        <v>79.899999999999991</v>
      </c>
      <c r="I17" s="27">
        <f t="shared" si="0"/>
        <v>79.899999999999991</v>
      </c>
      <c r="J17" s="27">
        <f t="shared" si="0"/>
        <v>79.899999999999991</v>
      </c>
      <c r="K17" s="27">
        <f t="shared" si="0"/>
        <v>79.899999999999991</v>
      </c>
      <c r="L17" s="27">
        <f t="shared" si="0"/>
        <v>79.899999999999991</v>
      </c>
      <c r="M17" s="27">
        <f t="shared" si="0"/>
        <v>79.899999999999991</v>
      </c>
      <c r="N17" s="27">
        <f t="shared" si="0"/>
        <v>54.4</v>
      </c>
      <c r="O17" s="27">
        <f t="shared" si="0"/>
        <v>54.4</v>
      </c>
      <c r="P17" s="27">
        <f t="shared" si="0"/>
        <v>54.4</v>
      </c>
      <c r="Q17" s="27">
        <f t="shared" si="0"/>
        <v>79.899999999999991</v>
      </c>
      <c r="R17" s="27" t="e">
        <f t="shared" si="0"/>
        <v>#N/A</v>
      </c>
      <c r="S17" s="27" t="e">
        <f t="shared" si="0"/>
        <v>#N/A</v>
      </c>
      <c r="T17" s="27" t="e">
        <f t="shared" si="0"/>
        <v>#N/A</v>
      </c>
      <c r="U17" s="27" t="e">
        <f t="shared" si="0"/>
        <v>#N/A</v>
      </c>
      <c r="V17" s="27" t="e">
        <f t="shared" si="0"/>
        <v>#N/A</v>
      </c>
      <c r="AD17" s="44" t="s">
        <v>144</v>
      </c>
      <c r="AE17" s="29">
        <v>10</v>
      </c>
      <c r="AI17" s="40" t="s">
        <v>113</v>
      </c>
      <c r="AJ17" s="41">
        <v>1.4</v>
      </c>
      <c r="AK17" s="42">
        <v>4.8</v>
      </c>
      <c r="AL17" s="43">
        <v>15</v>
      </c>
      <c r="AM17" s="11">
        <v>6.2</v>
      </c>
      <c r="AN17" s="11" t="s">
        <v>110</v>
      </c>
    </row>
    <row r="18" spans="1:40" x14ac:dyDescent="0.2">
      <c r="A18" s="105" t="s">
        <v>23</v>
      </c>
      <c r="B18" s="106"/>
      <c r="C18" s="16">
        <f>$D31</f>
        <v>19.959191999999998</v>
      </c>
      <c r="D18" s="16">
        <f>$D32</f>
        <v>39.918383999999996</v>
      </c>
      <c r="E18" s="16">
        <f>$D33</f>
        <v>39.918383999999996</v>
      </c>
      <c r="F18" s="16">
        <f>$D34</f>
        <v>6.6530639999999996</v>
      </c>
      <c r="G18" s="16">
        <f>$D35</f>
        <v>58.214309999999998</v>
      </c>
      <c r="H18" s="16">
        <f>$D36</f>
        <v>0</v>
      </c>
      <c r="I18" s="16">
        <f>$D37</f>
        <v>0</v>
      </c>
      <c r="J18" s="16">
        <f>$D38</f>
        <v>0</v>
      </c>
      <c r="K18" s="16">
        <f>$D39</f>
        <v>0</v>
      </c>
      <c r="L18" s="16">
        <f>$D40</f>
        <v>0</v>
      </c>
      <c r="M18" s="16">
        <f>$D41</f>
        <v>58.214309999999998</v>
      </c>
      <c r="N18" s="16">
        <f>$D42</f>
        <v>0</v>
      </c>
      <c r="O18" s="16">
        <f>$D43</f>
        <v>0</v>
      </c>
      <c r="P18" s="16">
        <f>$D44</f>
        <v>0</v>
      </c>
      <c r="Q18" s="16">
        <f>$D45</f>
        <v>58.214309999999998</v>
      </c>
      <c r="R18" s="16">
        <f>$D46</f>
        <v>0</v>
      </c>
      <c r="S18" s="16">
        <f>$D47</f>
        <v>0</v>
      </c>
      <c r="T18" s="16">
        <f>$D48</f>
        <v>0</v>
      </c>
      <c r="U18" s="16">
        <f>$D49</f>
        <v>0</v>
      </c>
      <c r="V18" s="24">
        <f>$D50</f>
        <v>0</v>
      </c>
      <c r="AD18" s="44" t="s">
        <v>145</v>
      </c>
      <c r="AE18" s="29">
        <v>16</v>
      </c>
      <c r="AI18" s="40" t="s">
        <v>103</v>
      </c>
      <c r="AJ18" s="41">
        <v>5.9</v>
      </c>
      <c r="AK18" s="42">
        <v>18</v>
      </c>
      <c r="AL18" s="43">
        <v>16</v>
      </c>
      <c r="AM18" s="11">
        <v>6.2</v>
      </c>
      <c r="AN18" s="11" t="s">
        <v>110</v>
      </c>
    </row>
    <row r="19" spans="1:40" x14ac:dyDescent="0.2">
      <c r="A19" s="105" t="s">
        <v>87</v>
      </c>
      <c r="B19" s="106"/>
      <c r="C19" s="16">
        <f>C18-C17</f>
        <v>-0.44080800000000053</v>
      </c>
      <c r="D19" s="16">
        <f t="shared" ref="D19:V19" si="1">D18-D17</f>
        <v>-14.481616000000002</v>
      </c>
      <c r="E19" s="16">
        <f t="shared" si="1"/>
        <v>-14.481616000000002</v>
      </c>
      <c r="F19" s="16">
        <f t="shared" si="1"/>
        <v>-47.746935999999998</v>
      </c>
      <c r="G19" s="16">
        <f t="shared" si="1"/>
        <v>-21.685689999999994</v>
      </c>
      <c r="H19" s="16">
        <f t="shared" si="1"/>
        <v>-79.899999999999991</v>
      </c>
      <c r="I19" s="16">
        <f t="shared" si="1"/>
        <v>-79.899999999999991</v>
      </c>
      <c r="J19" s="16">
        <f t="shared" si="1"/>
        <v>-79.899999999999991</v>
      </c>
      <c r="K19" s="16">
        <f t="shared" si="1"/>
        <v>-79.899999999999991</v>
      </c>
      <c r="L19" s="16">
        <f t="shared" si="1"/>
        <v>-79.899999999999991</v>
      </c>
      <c r="M19" s="16">
        <f t="shared" si="1"/>
        <v>-21.685689999999994</v>
      </c>
      <c r="N19" s="16">
        <f t="shared" si="1"/>
        <v>-54.4</v>
      </c>
      <c r="O19" s="16">
        <f t="shared" si="1"/>
        <v>-54.4</v>
      </c>
      <c r="P19" s="16">
        <f t="shared" si="1"/>
        <v>-54.4</v>
      </c>
      <c r="Q19" s="16">
        <f t="shared" si="1"/>
        <v>-21.685689999999994</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110</v>
      </c>
    </row>
    <row r="20" spans="1:40" ht="13.5" thickBot="1" x14ac:dyDescent="0.25">
      <c r="A20" s="107" t="s">
        <v>88</v>
      </c>
      <c r="B20" s="10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112</v>
      </c>
      <c r="AJ20" s="41">
        <v>2.1</v>
      </c>
      <c r="AK20" s="42">
        <v>7.2</v>
      </c>
      <c r="AL20" s="43">
        <v>18</v>
      </c>
      <c r="AM20" s="11">
        <v>6.2</v>
      </c>
      <c r="AN20" s="11" t="s">
        <v>110</v>
      </c>
    </row>
    <row r="21" spans="1:40" x14ac:dyDescent="0.2">
      <c r="A21" s="103" t="s">
        <v>85</v>
      </c>
      <c r="B21" s="104"/>
      <c r="C21" s="27">
        <f>(VLOOKUP(C$14,$AI2:$AK26,3,FALSE))*C$15</f>
        <v>72</v>
      </c>
      <c r="D21" s="27">
        <f t="shared" ref="D21:V21" si="2">(VLOOKUP(D$14,$AI2:$AK26,3,FALSE))*D$15</f>
        <v>192</v>
      </c>
      <c r="E21" s="27">
        <f t="shared" si="2"/>
        <v>192</v>
      </c>
      <c r="F21" s="27">
        <f t="shared" si="2"/>
        <v>192</v>
      </c>
      <c r="G21" s="27">
        <f t="shared" si="2"/>
        <v>282</v>
      </c>
      <c r="H21" s="27">
        <f t="shared" si="2"/>
        <v>282</v>
      </c>
      <c r="I21" s="27">
        <f t="shared" si="2"/>
        <v>282</v>
      </c>
      <c r="J21" s="27">
        <f t="shared" si="2"/>
        <v>282</v>
      </c>
      <c r="K21" s="27">
        <f t="shared" si="2"/>
        <v>282</v>
      </c>
      <c r="L21" s="27">
        <f t="shared" si="2"/>
        <v>282</v>
      </c>
      <c r="M21" s="27">
        <f t="shared" si="2"/>
        <v>282</v>
      </c>
      <c r="N21" s="27">
        <f t="shared" si="2"/>
        <v>192</v>
      </c>
      <c r="O21" s="27">
        <f t="shared" si="2"/>
        <v>192</v>
      </c>
      <c r="P21" s="27">
        <f t="shared" si="2"/>
        <v>192</v>
      </c>
      <c r="Q21" s="27">
        <f t="shared" si="2"/>
        <v>282</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133</v>
      </c>
    </row>
    <row r="22" spans="1:40" x14ac:dyDescent="0.2">
      <c r="A22" s="105" t="s">
        <v>86</v>
      </c>
      <c r="B22" s="106"/>
      <c r="C22" s="16">
        <f>$E31</f>
        <v>20.330760000000001</v>
      </c>
      <c r="D22" s="16">
        <f>$E32</f>
        <v>40.661520000000003</v>
      </c>
      <c r="E22" s="16">
        <f>$E33</f>
        <v>40.661520000000003</v>
      </c>
      <c r="F22" s="16">
        <f>$E34</f>
        <v>6.7769200000000014</v>
      </c>
      <c r="G22" s="16">
        <f>$E35</f>
        <v>59.298050000000011</v>
      </c>
      <c r="H22" s="16">
        <f>$E36</f>
        <v>0</v>
      </c>
      <c r="I22" s="16">
        <f>$E37</f>
        <v>0</v>
      </c>
      <c r="J22" s="16">
        <f>$E38</f>
        <v>0</v>
      </c>
      <c r="K22" s="16">
        <f>$E39</f>
        <v>0</v>
      </c>
      <c r="L22" s="16">
        <f>$E40</f>
        <v>0</v>
      </c>
      <c r="M22" s="16">
        <f>$E41</f>
        <v>59.298050000000011</v>
      </c>
      <c r="N22" s="16">
        <f>$E42</f>
        <v>0</v>
      </c>
      <c r="O22" s="16">
        <f>$E43</f>
        <v>0</v>
      </c>
      <c r="P22" s="16">
        <f>$E44</f>
        <v>0</v>
      </c>
      <c r="Q22" s="16">
        <f>$E45</f>
        <v>59.298050000000011</v>
      </c>
      <c r="R22" s="16">
        <f>$E46</f>
        <v>0</v>
      </c>
      <c r="S22" s="16">
        <f>$E47</f>
        <v>0</v>
      </c>
      <c r="T22" s="16">
        <f>$E48</f>
        <v>0</v>
      </c>
      <c r="U22" s="16">
        <f>$E49</f>
        <v>0</v>
      </c>
      <c r="V22" s="16">
        <f>$E50</f>
        <v>0</v>
      </c>
      <c r="AI22" s="55" t="s">
        <v>99</v>
      </c>
      <c r="AJ22" s="56">
        <v>1.2</v>
      </c>
      <c r="AK22" s="57">
        <v>5</v>
      </c>
      <c r="AL22" s="28">
        <v>20</v>
      </c>
      <c r="AM22" s="11">
        <v>6.7</v>
      </c>
      <c r="AN22" s="11" t="s">
        <v>133</v>
      </c>
    </row>
    <row r="23" spans="1:40" x14ac:dyDescent="0.2">
      <c r="A23" s="105" t="s">
        <v>89</v>
      </c>
      <c r="B23" s="106"/>
      <c r="C23" s="16">
        <f>C22-C21</f>
        <v>-51.669240000000002</v>
      </c>
      <c r="D23" s="16">
        <f t="shared" ref="D23:V23" si="3">D22-D21</f>
        <v>-151.33848</v>
      </c>
      <c r="E23" s="16">
        <f t="shared" si="3"/>
        <v>-151.33848</v>
      </c>
      <c r="F23" s="16">
        <f t="shared" si="3"/>
        <v>-185.22308000000001</v>
      </c>
      <c r="G23" s="16">
        <f t="shared" si="3"/>
        <v>-222.70194999999998</v>
      </c>
      <c r="H23" s="16">
        <f t="shared" si="3"/>
        <v>-282</v>
      </c>
      <c r="I23" s="16">
        <f t="shared" si="3"/>
        <v>-282</v>
      </c>
      <c r="J23" s="16">
        <f t="shared" si="3"/>
        <v>-282</v>
      </c>
      <c r="K23" s="16">
        <f t="shared" si="3"/>
        <v>-282</v>
      </c>
      <c r="L23" s="16">
        <f t="shared" si="3"/>
        <v>-282</v>
      </c>
      <c r="M23" s="16">
        <f t="shared" si="3"/>
        <v>-222.70194999999998</v>
      </c>
      <c r="N23" s="16">
        <f t="shared" si="3"/>
        <v>-192</v>
      </c>
      <c r="O23" s="16">
        <f t="shared" si="3"/>
        <v>-192</v>
      </c>
      <c r="P23" s="16">
        <f t="shared" si="3"/>
        <v>-192</v>
      </c>
      <c r="Q23" s="16">
        <f t="shared" si="3"/>
        <v>-222.70194999999998</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133</v>
      </c>
    </row>
    <row r="24" spans="1:40" ht="13.5" thickBot="1" x14ac:dyDescent="0.25">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133</v>
      </c>
    </row>
    <row r="25" spans="1:40" x14ac:dyDescent="0.2">
      <c r="C25" s="49"/>
      <c r="D25" s="59"/>
      <c r="E25" s="59"/>
      <c r="F25" s="59"/>
      <c r="AI25" s="55" t="s">
        <v>115</v>
      </c>
      <c r="AJ25" s="58">
        <v>1</v>
      </c>
      <c r="AK25" s="57">
        <v>5.8</v>
      </c>
      <c r="AL25" s="28">
        <v>23</v>
      </c>
      <c r="AM25" s="11">
        <v>6.7</v>
      </c>
      <c r="AN25" s="11" t="s">
        <v>133</v>
      </c>
    </row>
    <row r="26" spans="1:40" s="10" customFormat="1" x14ac:dyDescent="0.2">
      <c r="A26" s="83"/>
      <c r="B26" s="3" t="s">
        <v>10</v>
      </c>
      <c r="C26" s="3" t="s">
        <v>75</v>
      </c>
      <c r="D26" s="84" t="s">
        <v>11</v>
      </c>
      <c r="E26" s="84" t="s">
        <v>12</v>
      </c>
      <c r="F26" s="84" t="s">
        <v>13</v>
      </c>
      <c r="G26" s="3" t="s">
        <v>14</v>
      </c>
      <c r="H26" s="84" t="s">
        <v>15</v>
      </c>
      <c r="I26" s="84" t="s">
        <v>16</v>
      </c>
      <c r="J26" s="3" t="s">
        <v>17</v>
      </c>
      <c r="K26" s="3" t="s">
        <v>18</v>
      </c>
      <c r="L26" s="3" t="s">
        <v>19</v>
      </c>
      <c r="M26" s="3" t="s">
        <v>20</v>
      </c>
      <c r="N26" s="3" t="s">
        <v>61</v>
      </c>
      <c r="O26" s="3" t="s">
        <v>62</v>
      </c>
      <c r="P26" s="84" t="s">
        <v>39</v>
      </c>
      <c r="Q26" s="84" t="s">
        <v>40</v>
      </c>
      <c r="R26" s="84" t="s">
        <v>35</v>
      </c>
      <c r="S26" s="84" t="s">
        <v>36</v>
      </c>
      <c r="T26" s="84" t="s">
        <v>37</v>
      </c>
      <c r="U26" s="84" t="s">
        <v>38</v>
      </c>
      <c r="AI26" s="60" t="s">
        <v>114</v>
      </c>
      <c r="AJ26" s="61">
        <v>0.7</v>
      </c>
      <c r="AK26" s="62">
        <v>2.4</v>
      </c>
      <c r="AL26" s="28">
        <v>24</v>
      </c>
      <c r="AM26" s="10">
        <v>6.7</v>
      </c>
      <c r="AN26" s="11" t="s">
        <v>133</v>
      </c>
    </row>
    <row r="27" spans="1:40" s="49" customFormat="1" x14ac:dyDescent="0.25">
      <c r="A27" s="85"/>
      <c r="B27" s="63" t="s">
        <v>46</v>
      </c>
      <c r="C27" s="86" t="s">
        <v>56</v>
      </c>
      <c r="D27" s="86" t="s">
        <v>54</v>
      </c>
      <c r="E27" s="86" t="s">
        <v>54</v>
      </c>
      <c r="F27" s="86" t="s">
        <v>54</v>
      </c>
      <c r="G27" s="86" t="s">
        <v>54</v>
      </c>
      <c r="H27" s="86" t="s">
        <v>54</v>
      </c>
      <c r="I27" s="86" t="s">
        <v>54</v>
      </c>
      <c r="J27" s="86" t="s">
        <v>54</v>
      </c>
      <c r="K27" s="86" t="s">
        <v>54</v>
      </c>
      <c r="L27" s="86" t="s">
        <v>54</v>
      </c>
      <c r="M27" s="86" t="s">
        <v>54</v>
      </c>
      <c r="N27" s="86" t="s">
        <v>54</v>
      </c>
      <c r="O27" s="86" t="s">
        <v>54</v>
      </c>
      <c r="P27" s="86" t="s">
        <v>54</v>
      </c>
      <c r="Q27" s="86" t="s">
        <v>54</v>
      </c>
      <c r="R27" s="86" t="s">
        <v>54</v>
      </c>
      <c r="S27" s="86" t="s">
        <v>54</v>
      </c>
      <c r="T27" s="86" t="s">
        <v>54</v>
      </c>
      <c r="U27" s="86" t="s">
        <v>54</v>
      </c>
    </row>
    <row r="28" spans="1:40" s="49" customFormat="1" x14ac:dyDescent="0.25">
      <c r="A28" s="87"/>
      <c r="B28" s="23">
        <v>2.41</v>
      </c>
      <c r="C28" s="15">
        <v>0.08</v>
      </c>
      <c r="D28" s="15">
        <v>363</v>
      </c>
      <c r="E28" s="15">
        <v>703</v>
      </c>
      <c r="F28" s="15">
        <v>125</v>
      </c>
      <c r="G28" s="15">
        <v>1.52</v>
      </c>
      <c r="H28" s="15">
        <v>2.21</v>
      </c>
      <c r="I28" s="15">
        <v>36.9</v>
      </c>
      <c r="J28" s="15">
        <v>0.01</v>
      </c>
      <c r="K28" s="22">
        <v>0.05</v>
      </c>
      <c r="L28" s="15">
        <v>0.2</v>
      </c>
      <c r="M28" s="15">
        <v>0.2</v>
      </c>
      <c r="N28" s="15"/>
      <c r="O28" s="15"/>
      <c r="P28" s="15">
        <v>1466</v>
      </c>
      <c r="Q28" s="15">
        <v>94.4</v>
      </c>
      <c r="R28" s="15"/>
      <c r="S28" s="15"/>
      <c r="T28" s="15"/>
      <c r="U28" s="15"/>
    </row>
    <row r="29" spans="1:40" s="7" customFormat="1" ht="27" x14ac:dyDescent="0.2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Heolgwyddil 3</v>
      </c>
      <c r="B31" s="15">
        <v>24</v>
      </c>
      <c r="C31" s="69">
        <f>IF(C$27="%w/w SAR",((C$28*10)*$B31),IF(C$27="%w/w DM",(((C$28*10)*($B$28/100))*$B31),IF(C$27="kg/t SAR",(C$28*$B31),IF(C$27="kg/t DM",((C$28*($B$28/100))*$B31),IF(C$27="mg/kg SAR",((C$28*0.001)*$B31),IF(C$27="mg/kg DM",(((C$28*0.001)*($B$28/100))*$B31),0))))))</f>
        <v>19.200000000000003</v>
      </c>
      <c r="D31" s="69">
        <f>(IF(D$27="%w/w SAR",((D$28*10)*$B31),IF(D$27="%w/w DM",(((D$28*10)*($B$28/100))*$B31),IF(D$27="kg/t SAR",(D$28*$B31),IF(D$27="kg/t DM",((D$28*($B$28/100))*$B31),IF(D$27="mg/kg SAR",((D$28*0.001)*$B31),IF(D$27="mg/kg DM",(((D$28*0.001)*($B$28/100))*$B31),"0")))))))*2.291</f>
        <v>19.959191999999998</v>
      </c>
      <c r="E31" s="69">
        <f>(IF(E$27="%w/w SAR",((E$28*10)*$B31),IF(E$27="%w/w DM",(((E$28*10)*($B$28/100))*$B31),IF(E$27="kg/t SAR",(E$28*$B31),IF(E$27="kg/t DM",((E$28*($B$28/100))*$B31),IF(E$27="mg/kg SAR",((E$28*0.001)*$B31),IF(E$27="mg/kg DM",(((E$28*0.001)*($B$28/100))*$B31),"0")))))))*1.205</f>
        <v>20.330760000000001</v>
      </c>
      <c r="F31" s="69">
        <f>(IF(F$27="%w/w SAR",((F$28*10)*$B31),IF(F$27="%w/w DM",(((F$28*10)*($B$28/100))*$B31),IF(F$27="kg/t SAR",(F$28*$B31),IF(F$27="kg/t DM",((F$28*($B$28/100))*$B31),IF(F$27="mg/kg SAR",((F$28*0.001)*$B31),IF(F$27="mg/kg DM",(((F$28*0.001)*($B$28/100))*$B31),"0")))))))*1.658</f>
        <v>4.9740000000000002</v>
      </c>
      <c r="G31" s="69">
        <f t="shared" ref="G31:P46" si="5">IF(G$27="%w/w SAR",((G$28*10)*$B31),IF(G$27="%w/w DM",(((G$28*10)*($B$28/100))*$B31),IF(G$27="kg/t SAR",(G$28*$B31),IF(G$27="kg/t DM",((G$28*($B$28/100))*$B31),IF(G$27="mg/kg SAR",((G$28*0.001)*$B31),IF(G$27="mg/kg DM",(((G$28*0.001)*($B$28/100))*$B31),0))))))</f>
        <v>3.6479999999999999E-2</v>
      </c>
      <c r="H31" s="69">
        <f t="shared" si="5"/>
        <v>5.3040000000000004E-2</v>
      </c>
      <c r="I31" s="69">
        <f t="shared" si="5"/>
        <v>0.88560000000000005</v>
      </c>
      <c r="J31" s="69">
        <f t="shared" si="5"/>
        <v>2.4000000000000003E-4</v>
      </c>
      <c r="K31" s="69">
        <f t="shared" si="5"/>
        <v>1.2000000000000001E-3</v>
      </c>
      <c r="L31" s="69">
        <f t="shared" si="5"/>
        <v>4.8000000000000004E-3</v>
      </c>
      <c r="M31" s="69">
        <f t="shared" si="5"/>
        <v>4.8000000000000004E-3</v>
      </c>
      <c r="N31" s="69">
        <f t="shared" si="5"/>
        <v>0</v>
      </c>
      <c r="O31" s="69">
        <f t="shared" si="5"/>
        <v>0</v>
      </c>
      <c r="P31" s="69">
        <f t="shared" si="5"/>
        <v>35.183999999999997</v>
      </c>
      <c r="Q31" s="69">
        <f>(IF(Q$27="%w/w SAR",((Q$28*10)*$B31),IF(Q$27="%w/w DM",(((Q$28*10)*($B$28/100))*$B31),IF(Q$27="kg/t SAR",(Q$28*$B31),IF(Q$27="kg/t DM",((Q$28*($B$28/100))*$B31),IF(Q$27="mg/kg SAR",((Q$28*0.001)*$B31),IF(Q$27="mg/kg DM",(((Q$28*0.001)*($B$28/100))*$B31),0)))))))*2.5</f>
        <v>5.6639999999999997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Heolgwyddil 5</v>
      </c>
      <c r="B32" s="15">
        <v>48</v>
      </c>
      <c r="C32" s="69">
        <f t="shared" ref="C32:C50" si="6">IF(C$27="%w/w SAR",((C$28*10)*$B32),IF(C$27="%w/w DM",(((C$28*10)*($B$28/100))*$B32),IF(C$27="kg/t SAR",(C$28*$B32),IF(C$27="kg/t DM",((C$28*($B$28/100))*$B32),IF(C$27="mg/kg SAR",((C$28*0.001)*$B32),IF(C$27="mg/kg DM",(((C$28*0.001)*($B$28/100))*$B32),0))))))</f>
        <v>38.400000000000006</v>
      </c>
      <c r="D32" s="69">
        <f t="shared" ref="D32:D50" si="7">(IF(D$27="%w/w SAR",((D$28*10)*$B32),IF(D$27="%w/w DM",(((D$28*10)*($B$28/100))*$B32),IF(D$27="kg/t SAR",(D$28*$B32),IF(D$27="kg/t DM",((D$28*($B$28/100))*$B32),IF(D$27="mg/kg SAR",((D$28*0.001)*$B32),IF(D$27="mg/kg DM",(((D$28*0.001)*($B$28/100))*$B32),"0")))))))*2.291</f>
        <v>39.918383999999996</v>
      </c>
      <c r="E32" s="69">
        <f t="shared" ref="E32:E50" si="8">(IF(E$27="%w/w SAR",((E$28*10)*$B32),IF(E$27="%w/w DM",(((E$28*10)*($B$28/100))*$B32),IF(E$27="kg/t SAR",(E$28*$B32),IF(E$27="kg/t DM",((E$28*($B$28/100))*$B32),IF(E$27="mg/kg SAR",((E$28*0.001)*$B32),IF(E$27="mg/kg DM",(((E$28*0.001)*($B$28/100))*$B32),"0")))))))*1.205</f>
        <v>40.661520000000003</v>
      </c>
      <c r="F32" s="69">
        <f t="shared" ref="F32:F50" si="9">(IF(F$27="%w/w SAR",((F$28*10)*$B32),IF(F$27="%w/w DM",(((F$28*10)*($B$28/100))*$B32),IF(F$27="kg/t SAR",(F$28*$B32),IF(F$27="kg/t DM",((F$28*($B$28/100))*$B32),IF(F$27="mg/kg SAR",((F$28*0.001)*$B32),IF(F$27="mg/kg DM",(((F$28*0.001)*($B$28/100))*$B32),"0")))))))*1.658</f>
        <v>9.9480000000000004</v>
      </c>
      <c r="G32" s="69">
        <f t="shared" si="5"/>
        <v>7.2959999999999997E-2</v>
      </c>
      <c r="H32" s="69">
        <f t="shared" si="5"/>
        <v>0.10608000000000001</v>
      </c>
      <c r="I32" s="69">
        <f t="shared" si="5"/>
        <v>1.7712000000000001</v>
      </c>
      <c r="J32" s="69">
        <f t="shared" si="5"/>
        <v>4.8000000000000007E-4</v>
      </c>
      <c r="K32" s="69">
        <f t="shared" si="5"/>
        <v>2.4000000000000002E-3</v>
      </c>
      <c r="L32" s="69">
        <f t="shared" si="5"/>
        <v>9.6000000000000009E-3</v>
      </c>
      <c r="M32" s="69">
        <f t="shared" si="5"/>
        <v>9.6000000000000009E-3</v>
      </c>
      <c r="N32" s="69">
        <f t="shared" si="5"/>
        <v>0</v>
      </c>
      <c r="O32" s="69">
        <f t="shared" si="5"/>
        <v>0</v>
      </c>
      <c r="P32" s="69">
        <f t="shared" si="5"/>
        <v>70.367999999999995</v>
      </c>
      <c r="Q32" s="69">
        <f t="shared" ref="Q32:Q50" si="10">(IF(Q$27="%w/w SAR",((Q$28*10)*$B32),IF(Q$27="%w/w DM",(((Q$28*10)*($B$28/100))*$B32),IF(Q$27="kg/t SAR",(Q$28*$B32),IF(Q$27="kg/t DM",((Q$28*($B$28/100))*$B32),IF(Q$27="mg/kg SAR",((Q$28*0.001)*$B32),IF(Q$27="mg/kg DM",(((Q$28*0.001)*($B$28/100))*$B32),0)))))))*2.5</f>
        <v>11.327999999999999</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Heolgwyddil 6</v>
      </c>
      <c r="B33" s="15">
        <v>48</v>
      </c>
      <c r="C33" s="69">
        <f t="shared" si="6"/>
        <v>38.400000000000006</v>
      </c>
      <c r="D33" s="69">
        <f t="shared" si="7"/>
        <v>39.918383999999996</v>
      </c>
      <c r="E33" s="69">
        <f t="shared" si="8"/>
        <v>40.661520000000003</v>
      </c>
      <c r="F33" s="69">
        <f t="shared" si="9"/>
        <v>9.9480000000000004</v>
      </c>
      <c r="G33" s="69">
        <f t="shared" si="5"/>
        <v>7.2959999999999997E-2</v>
      </c>
      <c r="H33" s="69">
        <f t="shared" si="5"/>
        <v>0.10608000000000001</v>
      </c>
      <c r="I33" s="69">
        <f t="shared" si="5"/>
        <v>1.7712000000000001</v>
      </c>
      <c r="J33" s="69">
        <f t="shared" si="5"/>
        <v>4.8000000000000007E-4</v>
      </c>
      <c r="K33" s="69">
        <f t="shared" si="5"/>
        <v>2.4000000000000002E-3</v>
      </c>
      <c r="L33" s="69">
        <f t="shared" si="5"/>
        <v>9.6000000000000009E-3</v>
      </c>
      <c r="M33" s="69">
        <f t="shared" si="5"/>
        <v>9.6000000000000009E-3</v>
      </c>
      <c r="N33" s="69">
        <f t="shared" si="5"/>
        <v>0</v>
      </c>
      <c r="O33" s="69">
        <f t="shared" si="5"/>
        <v>0</v>
      </c>
      <c r="P33" s="69">
        <f t="shared" si="5"/>
        <v>70.367999999999995</v>
      </c>
      <c r="Q33" s="69">
        <f t="shared" si="10"/>
        <v>11.327999999999999</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t="str">
        <f>F8</f>
        <v>Heolgwyddil 7</v>
      </c>
      <c r="B34" s="15">
        <v>8</v>
      </c>
      <c r="C34" s="69">
        <f t="shared" si="6"/>
        <v>6.4</v>
      </c>
      <c r="D34" s="69">
        <f t="shared" si="7"/>
        <v>6.6530639999999996</v>
      </c>
      <c r="E34" s="69">
        <f t="shared" si="8"/>
        <v>6.7769200000000014</v>
      </c>
      <c r="F34" s="69">
        <f t="shared" si="9"/>
        <v>1.6579999999999999</v>
      </c>
      <c r="G34" s="69">
        <f t="shared" si="5"/>
        <v>1.2160000000000001E-2</v>
      </c>
      <c r="H34" s="69">
        <f t="shared" si="5"/>
        <v>1.7680000000000001E-2</v>
      </c>
      <c r="I34" s="69">
        <f t="shared" si="5"/>
        <v>0.29520000000000002</v>
      </c>
      <c r="J34" s="69">
        <f t="shared" si="5"/>
        <v>8.0000000000000007E-5</v>
      </c>
      <c r="K34" s="69">
        <f t="shared" si="5"/>
        <v>4.0000000000000002E-4</v>
      </c>
      <c r="L34" s="69">
        <f t="shared" si="5"/>
        <v>1.6000000000000001E-3</v>
      </c>
      <c r="M34" s="69">
        <f t="shared" si="5"/>
        <v>1.6000000000000001E-3</v>
      </c>
      <c r="N34" s="69">
        <f t="shared" si="5"/>
        <v>0</v>
      </c>
      <c r="O34" s="69">
        <f t="shared" si="5"/>
        <v>0</v>
      </c>
      <c r="P34" s="69">
        <f t="shared" si="5"/>
        <v>11.728</v>
      </c>
      <c r="Q34" s="69">
        <f t="shared" si="10"/>
        <v>1.8880000000000003</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Heolgwyddil 8</v>
      </c>
      <c r="B35" s="15">
        <v>70</v>
      </c>
      <c r="C35" s="69">
        <f t="shared" si="6"/>
        <v>56</v>
      </c>
      <c r="D35" s="69">
        <f t="shared" si="7"/>
        <v>58.214309999999998</v>
      </c>
      <c r="E35" s="69">
        <f t="shared" si="8"/>
        <v>59.298050000000011</v>
      </c>
      <c r="F35" s="69">
        <f t="shared" si="9"/>
        <v>14.507499999999999</v>
      </c>
      <c r="G35" s="69">
        <f t="shared" si="5"/>
        <v>0.10640000000000001</v>
      </c>
      <c r="H35" s="69">
        <f t="shared" si="5"/>
        <v>0.1547</v>
      </c>
      <c r="I35" s="69">
        <f t="shared" si="5"/>
        <v>2.5830000000000002</v>
      </c>
      <c r="J35" s="69">
        <f t="shared" si="5"/>
        <v>7.000000000000001E-4</v>
      </c>
      <c r="K35" s="69">
        <f t="shared" si="5"/>
        <v>3.5000000000000001E-3</v>
      </c>
      <c r="L35" s="69">
        <f t="shared" si="5"/>
        <v>1.4E-2</v>
      </c>
      <c r="M35" s="69">
        <f t="shared" si="5"/>
        <v>1.4E-2</v>
      </c>
      <c r="N35" s="69">
        <f t="shared" si="5"/>
        <v>0</v>
      </c>
      <c r="O35" s="69">
        <f t="shared" si="5"/>
        <v>0</v>
      </c>
      <c r="P35" s="69">
        <f t="shared" si="5"/>
        <v>102.62</v>
      </c>
      <c r="Q35" s="69">
        <f t="shared" si="10"/>
        <v>16.520000000000003</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Bolafron 4</v>
      </c>
      <c r="B36" s="15">
        <v>0</v>
      </c>
      <c r="C36" s="69">
        <f t="shared" si="6"/>
        <v>0</v>
      </c>
      <c r="D36" s="69">
        <f t="shared" si="7"/>
        <v>0</v>
      </c>
      <c r="E36" s="69">
        <f t="shared" si="8"/>
        <v>0</v>
      </c>
      <c r="F36" s="69">
        <f t="shared" si="9"/>
        <v>0</v>
      </c>
      <c r="G36" s="69">
        <f t="shared" si="5"/>
        <v>0</v>
      </c>
      <c r="H36" s="69">
        <f t="shared" si="5"/>
        <v>0</v>
      </c>
      <c r="I36" s="69">
        <f t="shared" si="5"/>
        <v>0</v>
      </c>
      <c r="J36" s="69">
        <f t="shared" si="5"/>
        <v>0</v>
      </c>
      <c r="K36" s="69">
        <f t="shared" si="5"/>
        <v>0</v>
      </c>
      <c r="L36" s="69">
        <f t="shared" si="5"/>
        <v>0</v>
      </c>
      <c r="M36" s="69">
        <f t="shared" si="5"/>
        <v>0</v>
      </c>
      <c r="N36" s="69">
        <f t="shared" si="5"/>
        <v>0</v>
      </c>
      <c r="O36" s="69">
        <f t="shared" si="5"/>
        <v>0</v>
      </c>
      <c r="P36" s="69">
        <f t="shared" si="5"/>
        <v>0</v>
      </c>
      <c r="Q36" s="69">
        <f t="shared" si="10"/>
        <v>0</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t="str">
        <f>I8</f>
        <v>Bolafron 5</v>
      </c>
      <c r="B37" s="15">
        <v>0</v>
      </c>
      <c r="C37" s="69">
        <f t="shared" si="6"/>
        <v>0</v>
      </c>
      <c r="D37" s="69">
        <f t="shared" si="7"/>
        <v>0</v>
      </c>
      <c r="E37" s="69">
        <f t="shared" si="8"/>
        <v>0</v>
      </c>
      <c r="F37" s="69">
        <f t="shared" si="9"/>
        <v>0</v>
      </c>
      <c r="G37" s="69">
        <f t="shared" si="5"/>
        <v>0</v>
      </c>
      <c r="H37" s="69">
        <f t="shared" si="5"/>
        <v>0</v>
      </c>
      <c r="I37" s="69">
        <f t="shared" si="5"/>
        <v>0</v>
      </c>
      <c r="J37" s="69">
        <f t="shared" si="5"/>
        <v>0</v>
      </c>
      <c r="K37" s="69">
        <f t="shared" si="5"/>
        <v>0</v>
      </c>
      <c r="L37" s="69">
        <f t="shared" si="5"/>
        <v>0</v>
      </c>
      <c r="M37" s="69">
        <f t="shared" si="5"/>
        <v>0</v>
      </c>
      <c r="N37" s="69">
        <f t="shared" si="5"/>
        <v>0</v>
      </c>
      <c r="O37" s="69">
        <f t="shared" si="5"/>
        <v>0</v>
      </c>
      <c r="P37" s="69">
        <f t="shared" si="5"/>
        <v>0</v>
      </c>
      <c r="Q37" s="69">
        <f t="shared" si="10"/>
        <v>0</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t="str">
        <f>J8</f>
        <v>Bolafron 6</v>
      </c>
      <c r="B38" s="15">
        <v>0</v>
      </c>
      <c r="C38" s="69">
        <f t="shared" si="6"/>
        <v>0</v>
      </c>
      <c r="D38" s="69">
        <f t="shared" si="7"/>
        <v>0</v>
      </c>
      <c r="E38" s="69">
        <f t="shared" si="8"/>
        <v>0</v>
      </c>
      <c r="F38" s="69">
        <f t="shared" si="9"/>
        <v>0</v>
      </c>
      <c r="G38" s="69">
        <f t="shared" si="5"/>
        <v>0</v>
      </c>
      <c r="H38" s="69">
        <f t="shared" si="5"/>
        <v>0</v>
      </c>
      <c r="I38" s="69">
        <f t="shared" si="5"/>
        <v>0</v>
      </c>
      <c r="J38" s="69">
        <f t="shared" si="5"/>
        <v>0</v>
      </c>
      <c r="K38" s="69">
        <f t="shared" si="5"/>
        <v>0</v>
      </c>
      <c r="L38" s="69">
        <f t="shared" si="5"/>
        <v>0</v>
      </c>
      <c r="M38" s="69">
        <f t="shared" si="5"/>
        <v>0</v>
      </c>
      <c r="N38" s="69">
        <f t="shared" si="5"/>
        <v>0</v>
      </c>
      <c r="O38" s="69">
        <f t="shared" si="5"/>
        <v>0</v>
      </c>
      <c r="P38" s="69">
        <f t="shared" si="5"/>
        <v>0</v>
      </c>
      <c r="Q38" s="69">
        <f t="shared" si="10"/>
        <v>0</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t="str">
        <f>K8</f>
        <v>Bolafron 7</v>
      </c>
      <c r="B39" s="15">
        <v>0</v>
      </c>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t="str">
        <f>L8</f>
        <v>Bolafron 8</v>
      </c>
      <c r="B40" s="15">
        <v>0</v>
      </c>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t="str">
        <f>M8</f>
        <v>Bolafron 9</v>
      </c>
      <c r="B41" s="15">
        <v>70</v>
      </c>
      <c r="C41" s="69">
        <f t="shared" si="6"/>
        <v>56</v>
      </c>
      <c r="D41" s="69">
        <f t="shared" si="7"/>
        <v>58.214309999999998</v>
      </c>
      <c r="E41" s="69">
        <f t="shared" si="8"/>
        <v>59.298050000000011</v>
      </c>
      <c r="F41" s="69">
        <f t="shared" si="9"/>
        <v>14.507499999999999</v>
      </c>
      <c r="G41" s="69">
        <f t="shared" si="5"/>
        <v>0.10640000000000001</v>
      </c>
      <c r="H41" s="69">
        <f t="shared" si="5"/>
        <v>0.1547</v>
      </c>
      <c r="I41" s="69">
        <f t="shared" si="5"/>
        <v>2.5830000000000002</v>
      </c>
      <c r="J41" s="69">
        <f t="shared" si="5"/>
        <v>7.000000000000001E-4</v>
      </c>
      <c r="K41" s="69">
        <f t="shared" si="5"/>
        <v>3.5000000000000001E-3</v>
      </c>
      <c r="L41" s="69">
        <f t="shared" si="5"/>
        <v>1.4E-2</v>
      </c>
      <c r="M41" s="69">
        <f t="shared" si="5"/>
        <v>1.4E-2</v>
      </c>
      <c r="N41" s="69">
        <f t="shared" si="5"/>
        <v>0</v>
      </c>
      <c r="O41" s="69">
        <f t="shared" si="5"/>
        <v>0</v>
      </c>
      <c r="P41" s="69">
        <f t="shared" si="5"/>
        <v>102.62</v>
      </c>
      <c r="Q41" s="69">
        <f t="shared" si="10"/>
        <v>16.520000000000003</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t="str">
        <f>N8</f>
        <v>Hafod 1741</v>
      </c>
      <c r="B42" s="15">
        <v>0</v>
      </c>
      <c r="C42" s="69">
        <f t="shared" si="6"/>
        <v>0</v>
      </c>
      <c r="D42" s="69">
        <f t="shared" si="7"/>
        <v>0</v>
      </c>
      <c r="E42" s="69">
        <f t="shared" si="8"/>
        <v>0</v>
      </c>
      <c r="F42" s="69">
        <f t="shared" si="9"/>
        <v>0</v>
      </c>
      <c r="G42" s="69">
        <f t="shared" si="5"/>
        <v>0</v>
      </c>
      <c r="H42" s="69">
        <f t="shared" si="5"/>
        <v>0</v>
      </c>
      <c r="I42" s="69">
        <f t="shared" si="5"/>
        <v>0</v>
      </c>
      <c r="J42" s="69">
        <f t="shared" si="5"/>
        <v>0</v>
      </c>
      <c r="K42" s="69">
        <f t="shared" si="5"/>
        <v>0</v>
      </c>
      <c r="L42" s="69">
        <f t="shared" si="5"/>
        <v>0</v>
      </c>
      <c r="M42" s="69">
        <f t="shared" si="5"/>
        <v>0</v>
      </c>
      <c r="N42" s="69">
        <f t="shared" si="5"/>
        <v>0</v>
      </c>
      <c r="O42" s="69">
        <f t="shared" si="5"/>
        <v>0</v>
      </c>
      <c r="P42" s="69">
        <f t="shared" si="5"/>
        <v>0</v>
      </c>
      <c r="Q42" s="69">
        <f t="shared" si="10"/>
        <v>0</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t="str">
        <f>O8</f>
        <v>Hafod 2455</v>
      </c>
      <c r="B43" s="15">
        <v>0</v>
      </c>
      <c r="C43" s="69">
        <f t="shared" si="6"/>
        <v>0</v>
      </c>
      <c r="D43" s="69">
        <f t="shared" si="7"/>
        <v>0</v>
      </c>
      <c r="E43" s="69">
        <f t="shared" si="8"/>
        <v>0</v>
      </c>
      <c r="F43" s="69">
        <f t="shared" si="9"/>
        <v>0</v>
      </c>
      <c r="G43" s="69">
        <f t="shared" si="5"/>
        <v>0</v>
      </c>
      <c r="H43" s="69">
        <f t="shared" si="5"/>
        <v>0</v>
      </c>
      <c r="I43" s="69">
        <f t="shared" si="5"/>
        <v>0</v>
      </c>
      <c r="J43" s="69">
        <f t="shared" si="5"/>
        <v>0</v>
      </c>
      <c r="K43" s="69">
        <f t="shared" si="5"/>
        <v>0</v>
      </c>
      <c r="L43" s="69">
        <f t="shared" si="5"/>
        <v>0</v>
      </c>
      <c r="M43" s="69">
        <f t="shared" si="5"/>
        <v>0</v>
      </c>
      <c r="N43" s="69">
        <f t="shared" si="5"/>
        <v>0</v>
      </c>
      <c r="O43" s="69">
        <f t="shared" si="5"/>
        <v>0</v>
      </c>
      <c r="P43" s="69">
        <f t="shared" si="5"/>
        <v>0</v>
      </c>
      <c r="Q43" s="69">
        <f t="shared" si="10"/>
        <v>0</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t="str">
        <f>P8</f>
        <v>Hafod 4067</v>
      </c>
      <c r="B44" s="15">
        <v>0</v>
      </c>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t="str">
        <f>Q8</f>
        <v>Nant y Croi 15</v>
      </c>
      <c r="B45" s="15">
        <v>70</v>
      </c>
      <c r="C45" s="69">
        <f t="shared" si="6"/>
        <v>56</v>
      </c>
      <c r="D45" s="69">
        <f t="shared" si="7"/>
        <v>58.214309999999998</v>
      </c>
      <c r="E45" s="69">
        <f t="shared" si="8"/>
        <v>59.298050000000011</v>
      </c>
      <c r="F45" s="69">
        <f t="shared" si="9"/>
        <v>14.507499999999999</v>
      </c>
      <c r="G45" s="69">
        <f t="shared" si="5"/>
        <v>0.10640000000000001</v>
      </c>
      <c r="H45" s="69">
        <f t="shared" si="5"/>
        <v>0.1547</v>
      </c>
      <c r="I45" s="69">
        <f t="shared" si="5"/>
        <v>2.5830000000000002</v>
      </c>
      <c r="J45" s="69">
        <f t="shared" si="5"/>
        <v>7.000000000000001E-4</v>
      </c>
      <c r="K45" s="69">
        <f t="shared" si="5"/>
        <v>3.5000000000000001E-3</v>
      </c>
      <c r="L45" s="69">
        <f t="shared" si="5"/>
        <v>1.4E-2</v>
      </c>
      <c r="M45" s="69">
        <f t="shared" si="5"/>
        <v>1.4E-2</v>
      </c>
      <c r="N45" s="69">
        <f t="shared" si="5"/>
        <v>0</v>
      </c>
      <c r="O45" s="69">
        <f t="shared" si="5"/>
        <v>0</v>
      </c>
      <c r="P45" s="69">
        <f t="shared" si="5"/>
        <v>102.62</v>
      </c>
      <c r="Q45" s="69">
        <f t="shared" si="10"/>
        <v>16.520000000000003</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7">
        <f t="shared" si="6"/>
        <v>0</v>
      </c>
      <c r="D50" s="77">
        <f t="shared" si="7"/>
        <v>0</v>
      </c>
      <c r="E50" s="77">
        <f t="shared" si="8"/>
        <v>0</v>
      </c>
      <c r="F50" s="77">
        <f t="shared" si="9"/>
        <v>0</v>
      </c>
      <c r="G50" s="77">
        <f t="shared" si="12"/>
        <v>0</v>
      </c>
      <c r="H50" s="77">
        <f t="shared" si="12"/>
        <v>0</v>
      </c>
      <c r="I50" s="77">
        <f t="shared" si="12"/>
        <v>0</v>
      </c>
      <c r="J50" s="77">
        <f t="shared" si="12"/>
        <v>0</v>
      </c>
      <c r="K50" s="77">
        <f t="shared" si="12"/>
        <v>0</v>
      </c>
      <c r="L50" s="77">
        <f t="shared" si="12"/>
        <v>0</v>
      </c>
      <c r="M50" s="77">
        <f t="shared" si="12"/>
        <v>0</v>
      </c>
      <c r="N50" s="77">
        <f t="shared" si="12"/>
        <v>0</v>
      </c>
      <c r="O50" s="77">
        <f t="shared" si="12"/>
        <v>0</v>
      </c>
      <c r="P50" s="77">
        <f t="shared" si="12"/>
        <v>0</v>
      </c>
      <c r="Q50" s="77">
        <f t="shared" si="10"/>
        <v>0</v>
      </c>
      <c r="R50" s="77">
        <f t="shared" si="11"/>
        <v>0</v>
      </c>
      <c r="S50" s="77">
        <f t="shared" si="11"/>
        <v>0</v>
      </c>
      <c r="T50" s="77">
        <f t="shared" si="11"/>
        <v>0</v>
      </c>
      <c r="U50" s="77">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128</v>
      </c>
    </row>
    <row r="54" spans="1:35" ht="25.5" x14ac:dyDescent="0.2">
      <c r="A54" s="88"/>
      <c r="B54" s="92" t="s">
        <v>147</v>
      </c>
      <c r="C54" s="92" t="s">
        <v>148</v>
      </c>
      <c r="D54" s="92" t="s">
        <v>125</v>
      </c>
      <c r="E54" s="92" t="s">
        <v>126</v>
      </c>
      <c r="F54" s="92" t="s">
        <v>149</v>
      </c>
      <c r="G54" s="92" t="s">
        <v>127</v>
      </c>
      <c r="H54" s="93"/>
      <c r="I54" s="93"/>
      <c r="J54" s="93"/>
      <c r="K54" s="93"/>
      <c r="L54" s="93"/>
      <c r="M54" s="93"/>
      <c r="N54" s="93"/>
      <c r="O54" s="93"/>
      <c r="P54" s="93"/>
      <c r="Q54" s="93"/>
      <c r="R54" s="93"/>
      <c r="S54" s="93"/>
      <c r="T54" s="93"/>
      <c r="U54" s="93"/>
    </row>
    <row r="55" spans="1:35" x14ac:dyDescent="0.2">
      <c r="A55" s="89"/>
      <c r="B55" s="94"/>
      <c r="C55" s="95"/>
      <c r="D55" s="96">
        <f>(B55/100)*C55</f>
        <v>0</v>
      </c>
      <c r="E55" s="96">
        <f>G55</f>
        <v>0</v>
      </c>
      <c r="F55" s="95"/>
      <c r="G55" s="96">
        <f>(B55/100)*F55</f>
        <v>0</v>
      </c>
      <c r="H55" s="93"/>
      <c r="I55" s="93"/>
      <c r="J55" s="93"/>
      <c r="K55" s="93"/>
      <c r="L55" s="93"/>
      <c r="M55" s="93"/>
      <c r="N55" s="93"/>
      <c r="O55" s="93"/>
      <c r="P55" s="93"/>
      <c r="Q55" s="93"/>
      <c r="R55" s="93"/>
      <c r="S55" s="93"/>
      <c r="T55" s="93"/>
      <c r="U55" s="93"/>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Heolgwyddil 3</v>
      </c>
      <c r="C57" s="8" t="str">
        <f t="shared" ref="C57:U57" si="13">D8</f>
        <v>Heolgwyddil 5</v>
      </c>
      <c r="D57" s="8" t="str">
        <f t="shared" si="13"/>
        <v>Heolgwyddil 6</v>
      </c>
      <c r="E57" s="8" t="str">
        <f t="shared" si="13"/>
        <v>Heolgwyddil 7</v>
      </c>
      <c r="F57" s="8" t="str">
        <f t="shared" si="13"/>
        <v>Heolgwyddil 8</v>
      </c>
      <c r="G57" s="8" t="str">
        <f t="shared" si="13"/>
        <v>Bolafron 4</v>
      </c>
      <c r="H57" s="8" t="str">
        <f t="shared" si="13"/>
        <v>Bolafron 5</v>
      </c>
      <c r="I57" s="8" t="str">
        <f t="shared" si="13"/>
        <v>Bolafron 6</v>
      </c>
      <c r="J57" s="8" t="str">
        <f t="shared" si="13"/>
        <v>Bolafron 7</v>
      </c>
      <c r="K57" s="8" t="str">
        <f t="shared" si="13"/>
        <v>Bolafron 8</v>
      </c>
      <c r="L57" s="8" t="str">
        <f t="shared" si="13"/>
        <v>Bolafron 9</v>
      </c>
      <c r="M57" s="8" t="str">
        <f t="shared" si="13"/>
        <v>Hafod 1741</v>
      </c>
      <c r="N57" s="8" t="str">
        <f t="shared" si="13"/>
        <v>Hafod 2455</v>
      </c>
      <c r="O57" s="8" t="str">
        <f t="shared" si="13"/>
        <v>Hafod 4067</v>
      </c>
      <c r="P57" s="8" t="str">
        <f t="shared" si="13"/>
        <v>Nant y Croi 15</v>
      </c>
      <c r="Q57" s="8">
        <f t="shared" si="13"/>
        <v>0</v>
      </c>
      <c r="R57" s="8">
        <f t="shared" si="13"/>
        <v>0</v>
      </c>
      <c r="S57" s="8">
        <f t="shared" si="13"/>
        <v>0</v>
      </c>
      <c r="T57" s="8">
        <f t="shared" si="13"/>
        <v>0</v>
      </c>
      <c r="U57" s="8">
        <f t="shared" si="13"/>
        <v>0</v>
      </c>
    </row>
    <row r="58" spans="1:35" s="19" customFormat="1" x14ac:dyDescent="0.25">
      <c r="A58" s="72" t="s">
        <v>134</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0" t="s">
        <v>130</v>
      </c>
      <c r="B59" s="68">
        <f>VLOOKUP(C$14,Table24581112[],5,FALSE)</f>
        <v>6.2</v>
      </c>
      <c r="C59" s="68">
        <f>VLOOKUP(D$14,Table24581112[],5,FALSE)</f>
        <v>6.2</v>
      </c>
      <c r="D59" s="68">
        <f>VLOOKUP(E$14,Table24581112[],5,FALSE)</f>
        <v>6.2</v>
      </c>
      <c r="E59" s="68">
        <f>VLOOKUP(F$14,Table24581112[],5,FALSE)</f>
        <v>6.2</v>
      </c>
      <c r="F59" s="68">
        <f>VLOOKUP(G$14,Table24581112[],5,FALSE)</f>
        <v>6.2</v>
      </c>
      <c r="G59" s="68">
        <f>VLOOKUP(H$14,Table24581112[],5,FALSE)</f>
        <v>6.2</v>
      </c>
      <c r="H59" s="68">
        <f>VLOOKUP(I$14,Table24581112[],5,FALSE)</f>
        <v>6.2</v>
      </c>
      <c r="I59" s="68">
        <f>VLOOKUP(J$14,Table24581112[],5,FALSE)</f>
        <v>6.2</v>
      </c>
      <c r="J59" s="68">
        <f>VLOOKUP(K$14,Table24581112[],5,FALSE)</f>
        <v>6.2</v>
      </c>
      <c r="K59" s="68">
        <f>VLOOKUP(L$14,Table24581112[],5,FALSE)</f>
        <v>6.2</v>
      </c>
      <c r="L59" s="68">
        <f>VLOOKUP(M$14,Table24581112[],5,FALSE)</f>
        <v>6.2</v>
      </c>
      <c r="M59" s="68">
        <f>VLOOKUP(N$14,Table24581112[],5,FALSE)</f>
        <v>6.2</v>
      </c>
      <c r="N59" s="68">
        <f>VLOOKUP(O$14,Table24581112[],5,FALSE)</f>
        <v>6.2</v>
      </c>
      <c r="O59" s="68">
        <f>VLOOKUP(P$14,Table24581112[],5,FALSE)</f>
        <v>6.2</v>
      </c>
      <c r="P59" s="68">
        <f>VLOOKUP(Q$14,Table24581112[],5,FALSE)</f>
        <v>6.2</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0" t="s">
        <v>4</v>
      </c>
      <c r="B60" s="68">
        <f>C10</f>
        <v>5.8</v>
      </c>
      <c r="C60" s="68">
        <f t="shared" ref="C60:U60" si="14">D10</f>
        <v>5.9</v>
      </c>
      <c r="D60" s="68">
        <f t="shared" si="14"/>
        <v>5.8</v>
      </c>
      <c r="E60" s="68">
        <f t="shared" si="14"/>
        <v>6.4</v>
      </c>
      <c r="F60" s="68">
        <f t="shared" si="14"/>
        <v>6</v>
      </c>
      <c r="G60" s="68">
        <f t="shared" si="14"/>
        <v>5.4</v>
      </c>
      <c r="H60" s="68">
        <f t="shared" si="14"/>
        <v>5.6</v>
      </c>
      <c r="I60" s="68">
        <f t="shared" si="14"/>
        <v>5.6</v>
      </c>
      <c r="J60" s="68">
        <f t="shared" si="14"/>
        <v>5.3</v>
      </c>
      <c r="K60" s="68">
        <f t="shared" si="14"/>
        <v>5.5</v>
      </c>
      <c r="L60" s="68">
        <f t="shared" si="14"/>
        <v>5.8</v>
      </c>
      <c r="M60" s="68">
        <f t="shared" si="14"/>
        <v>5.6</v>
      </c>
      <c r="N60" s="68">
        <f t="shared" si="14"/>
        <v>5.4</v>
      </c>
      <c r="O60" s="68">
        <f t="shared" si="14"/>
        <v>5.3</v>
      </c>
      <c r="P60" s="68">
        <f t="shared" si="14"/>
        <v>5.9</v>
      </c>
      <c r="Q60" s="68">
        <f t="shared" si="14"/>
        <v>0</v>
      </c>
      <c r="R60" s="68">
        <f t="shared" si="14"/>
        <v>0</v>
      </c>
      <c r="S60" s="68">
        <f t="shared" si="14"/>
        <v>0</v>
      </c>
      <c r="T60" s="68">
        <f t="shared" si="14"/>
        <v>0</v>
      </c>
      <c r="U60" s="68">
        <f t="shared" si="14"/>
        <v>0</v>
      </c>
    </row>
    <row r="61" spans="1:35" s="19" customFormat="1" x14ac:dyDescent="0.2">
      <c r="A61" s="90" t="s">
        <v>131</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0" t="s">
        <v>132</v>
      </c>
      <c r="B62" s="69">
        <f>B31</f>
        <v>24</v>
      </c>
      <c r="C62" s="69">
        <f>B32</f>
        <v>48</v>
      </c>
      <c r="D62" s="69">
        <f>B33</f>
        <v>48</v>
      </c>
      <c r="E62" s="69">
        <f>B34</f>
        <v>8</v>
      </c>
      <c r="F62" s="69">
        <f>B35</f>
        <v>70</v>
      </c>
      <c r="G62" s="69">
        <f>B36</f>
        <v>0</v>
      </c>
      <c r="H62" s="69">
        <f>B37</f>
        <v>0</v>
      </c>
      <c r="I62" s="69">
        <f>B38</f>
        <v>0</v>
      </c>
      <c r="J62" s="69">
        <f>B39</f>
        <v>0</v>
      </c>
      <c r="K62" s="69">
        <f>B40</f>
        <v>0</v>
      </c>
      <c r="L62" s="69">
        <f>B41</f>
        <v>70</v>
      </c>
      <c r="M62" s="69">
        <f>B42</f>
        <v>0</v>
      </c>
      <c r="N62" s="69">
        <f>B43</f>
        <v>0</v>
      </c>
      <c r="O62" s="69">
        <f>B44</f>
        <v>0</v>
      </c>
      <c r="P62" s="69">
        <f>B45</f>
        <v>70</v>
      </c>
      <c r="Q62" s="69">
        <f>B46</f>
        <v>0</v>
      </c>
      <c r="R62" s="69">
        <f>B47</f>
        <v>0</v>
      </c>
      <c r="S62" s="69">
        <f>B48</f>
        <v>0</v>
      </c>
      <c r="T62" s="69">
        <f>B49</f>
        <v>0</v>
      </c>
      <c r="U62" s="69">
        <f>B50</f>
        <v>0</v>
      </c>
    </row>
    <row r="63" spans="1:35" s="19" customFormat="1" ht="38.25" x14ac:dyDescent="0.2">
      <c r="A63" s="91" t="s">
        <v>153</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1" t="s">
        <v>154</v>
      </c>
      <c r="B64" s="69">
        <f>(B59-B60)*B61</f>
        <v>2.4000000000000021</v>
      </c>
      <c r="C64" s="69">
        <f t="shared" ref="C64:U64" si="17">(C59-C60)*C61</f>
        <v>1.7999999999999989</v>
      </c>
      <c r="D64" s="69">
        <f t="shared" si="17"/>
        <v>2.4000000000000021</v>
      </c>
      <c r="E64" s="69">
        <f t="shared" si="17"/>
        <v>-1.2000000000000011</v>
      </c>
      <c r="F64" s="69">
        <f t="shared" si="17"/>
        <v>1.2000000000000011</v>
      </c>
      <c r="G64" s="69">
        <f t="shared" si="17"/>
        <v>4.7999999999999989</v>
      </c>
      <c r="H64" s="69">
        <f t="shared" si="17"/>
        <v>3.6000000000000032</v>
      </c>
      <c r="I64" s="69">
        <f t="shared" si="17"/>
        <v>3.6000000000000032</v>
      </c>
      <c r="J64" s="69">
        <f t="shared" si="17"/>
        <v>5.4000000000000021</v>
      </c>
      <c r="K64" s="69">
        <f t="shared" si="17"/>
        <v>4.2000000000000011</v>
      </c>
      <c r="L64" s="69">
        <f t="shared" si="17"/>
        <v>2.4000000000000021</v>
      </c>
      <c r="M64" s="69">
        <f t="shared" si="17"/>
        <v>3.6000000000000032</v>
      </c>
      <c r="N64" s="69">
        <f t="shared" si="17"/>
        <v>4.7999999999999989</v>
      </c>
      <c r="O64" s="69">
        <f t="shared" si="17"/>
        <v>5.4000000000000021</v>
      </c>
      <c r="P64" s="69">
        <f t="shared" si="17"/>
        <v>1.7999999999999989</v>
      </c>
      <c r="Q64" s="69" t="e">
        <f t="shared" si="17"/>
        <v>#N/A</v>
      </c>
      <c r="R64" s="69" t="e">
        <f t="shared" si="17"/>
        <v>#N/A</v>
      </c>
      <c r="S64" s="69" t="e">
        <f t="shared" si="17"/>
        <v>#N/A</v>
      </c>
      <c r="T64" s="69" t="e">
        <f t="shared" si="17"/>
        <v>#N/A</v>
      </c>
      <c r="U64" s="69" t="e">
        <f t="shared" si="17"/>
        <v>#N/A</v>
      </c>
    </row>
    <row r="65" spans="1:21" s="19" customFormat="1" ht="51" x14ac:dyDescent="0.2">
      <c r="A65" s="91" t="s">
        <v>155</v>
      </c>
      <c r="B65" s="69">
        <f>B63-B64</f>
        <v>-2.4000000000000021</v>
      </c>
      <c r="C65" s="69">
        <f t="shared" ref="C65:U65" si="18">C63-C64</f>
        <v>-1.7999999999999989</v>
      </c>
      <c r="D65" s="69">
        <f t="shared" si="18"/>
        <v>-2.4000000000000021</v>
      </c>
      <c r="E65" s="69">
        <f t="shared" si="18"/>
        <v>1.2000000000000011</v>
      </c>
      <c r="F65" s="69">
        <f t="shared" si="18"/>
        <v>-1.2000000000000011</v>
      </c>
      <c r="G65" s="69">
        <f t="shared" si="18"/>
        <v>-4.7999999999999989</v>
      </c>
      <c r="H65" s="69">
        <f t="shared" si="18"/>
        <v>-3.6000000000000032</v>
      </c>
      <c r="I65" s="69">
        <f t="shared" si="18"/>
        <v>-3.6000000000000032</v>
      </c>
      <c r="J65" s="69">
        <f t="shared" si="18"/>
        <v>-5.4000000000000021</v>
      </c>
      <c r="K65" s="69">
        <f t="shared" si="18"/>
        <v>-4.2000000000000011</v>
      </c>
      <c r="L65" s="69">
        <f t="shared" si="18"/>
        <v>-2.4000000000000021</v>
      </c>
      <c r="M65" s="69">
        <f t="shared" si="18"/>
        <v>-3.6000000000000032</v>
      </c>
      <c r="N65" s="69">
        <f t="shared" si="18"/>
        <v>-4.7999999999999989</v>
      </c>
      <c r="O65" s="69">
        <f t="shared" si="18"/>
        <v>-5.4000000000000021</v>
      </c>
      <c r="P65" s="69">
        <f t="shared" si="18"/>
        <v>-1.7999999999999989</v>
      </c>
      <c r="Q65" s="69" t="e">
        <f t="shared" si="18"/>
        <v>#N/A</v>
      </c>
      <c r="R65" s="69" t="e">
        <f t="shared" si="18"/>
        <v>#N/A</v>
      </c>
      <c r="S65" s="69" t="e">
        <f t="shared" si="18"/>
        <v>#N/A</v>
      </c>
      <c r="T65" s="69" t="e">
        <f t="shared" si="18"/>
        <v>#N/A</v>
      </c>
      <c r="U65" s="69" t="e">
        <f t="shared" si="18"/>
        <v>#N/A</v>
      </c>
    </row>
    <row r="66" spans="1:21" s="19" customFormat="1" ht="38.25" x14ac:dyDescent="0.2">
      <c r="A66" s="91" t="s">
        <v>146</v>
      </c>
      <c r="B66" s="70" t="str">
        <f>IF(B64&lt;=B63,"OVER","UNDER")</f>
        <v>UNDER</v>
      </c>
      <c r="C66" s="70" t="str">
        <f t="shared" ref="C66:U66" si="19">IF(C64&lt;=C63,"OVER","UNDER")</f>
        <v>UNDER</v>
      </c>
      <c r="D66" s="70" t="str">
        <f t="shared" si="19"/>
        <v>UNDER</v>
      </c>
      <c r="E66" s="70" t="str">
        <f t="shared" si="19"/>
        <v>OVER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2" ma:contentTypeDescription="Permitting &amp; Compliance Word Document" ma:contentTypeScope="" ma:versionID="885ec50341019ffae444fa7d5542f51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40d0e16873ae819e474984c0789ca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REGU-195-6511008</_dlc_DocId>
    <_dlc_DocIdUrl xmlns="9be56660-2c31-41ef-bc00-23e72f632f2a">
      <Url>https://cyfoethnaturiolcymru.sharepoint.com/teams/Regulatory/Permitting/_layouts/15/DocIdRedir.aspx?ID=REGU-195-6511008</Url>
      <Description>REGU-195-6511008</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2021-09-09T23:00:00+00:00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010B560F-C986-4FBB-81B0-619DDAA40528}"/>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6821FD9C-D88A-4F08-B64A-14F1425C09F2}"/>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Dairy Partners</vt:lpstr>
      <vt:lpstr>Volac</vt:lpstr>
      <vt:lpstr>First Milk</vt:lpstr>
      <vt:lpstr>The Welsh Whisky 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Bailey, Louise</cp:lastModifiedBy>
  <dcterms:created xsi:type="dcterms:W3CDTF">2016-09-26T10:07:59Z</dcterms:created>
  <dcterms:modified xsi:type="dcterms:W3CDTF">2021-09-01T12:18:09Z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18f124a4-f7c4-44d8-a082-bc396a4e349c</vt:lpwstr>
  </property>
</Properties>
</file>