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ise Bailey/PAN-014967 dep/"/>
    </mc:Choice>
  </mc:AlternateContent>
  <xr:revisionPtr revIDLastSave="0" documentId="13_ncr:1_{4EE9680A-9ED2-4079-A0C2-E8BA4CF63E79}" xr6:coauthVersionLast="45" xr6:coauthVersionMax="45" xr10:uidLastSave="{00000000-0000-0000-0000-000000000000}"/>
  <bookViews>
    <workbookView xWindow="-120" yWindow="-120" windowWidth="20640" windowHeight="11160" tabRatio="716" xr2:uid="{00000000-000D-0000-FFFF-FFFF00000000}"/>
  </bookViews>
  <sheets>
    <sheet name="DCWW Felindre Sludge Cake" sheetId="1" r:id="rId1"/>
    <sheet name="DCWW Felindre Liquid sludge" sheetId="21" r:id="rId2"/>
    <sheet name="Andigestion Ltd"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65" i="1" l="1"/>
  <c r="I65" i="1"/>
  <c r="J65" i="1"/>
  <c r="K65" i="1"/>
  <c r="L65" i="1"/>
  <c r="M65" i="1"/>
  <c r="N65" i="1"/>
  <c r="O65" i="1"/>
  <c r="P65" i="1"/>
  <c r="Q65" i="1"/>
  <c r="R65" i="1"/>
  <c r="S65" i="1"/>
  <c r="T65" i="1"/>
  <c r="U65" i="1"/>
  <c r="H65" i="21"/>
  <c r="I65" i="21"/>
  <c r="J65" i="21"/>
  <c r="K65" i="21"/>
  <c r="L65" i="21"/>
  <c r="M65" i="21"/>
  <c r="N65" i="21"/>
  <c r="O65" i="21"/>
  <c r="P65" i="21"/>
  <c r="Q65" i="21"/>
  <c r="R65" i="21"/>
  <c r="S65" i="21"/>
  <c r="T65" i="21"/>
  <c r="U65" i="21"/>
  <c r="H65" i="27"/>
  <c r="I65" i="27"/>
  <c r="J65" i="27"/>
  <c r="K65" i="27"/>
  <c r="L65" i="27"/>
  <c r="M65" i="27"/>
  <c r="N65" i="27"/>
  <c r="O65" i="27"/>
  <c r="P65" i="27"/>
  <c r="Q65" i="27"/>
  <c r="R65" i="27"/>
  <c r="S65" i="27"/>
  <c r="T65" i="27"/>
  <c r="U65" i="27"/>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7" l="1"/>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M24" i="27"/>
  <c r="L24" i="27"/>
  <c r="K24" i="27"/>
  <c r="J24" i="27"/>
  <c r="I24" i="27"/>
  <c r="G22" i="27"/>
  <c r="V20" i="27"/>
  <c r="U20" i="27"/>
  <c r="T20" i="27"/>
  <c r="S20" i="27"/>
  <c r="R20" i="27"/>
  <c r="Q20" i="27"/>
  <c r="P20" i="27"/>
  <c r="O20" i="27"/>
  <c r="N20" i="27"/>
  <c r="M20" i="27"/>
  <c r="L20" i="27"/>
  <c r="K20" i="27"/>
  <c r="J20" i="27"/>
  <c r="I20" i="27"/>
  <c r="T18" i="27"/>
  <c r="L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U20" i="21"/>
  <c r="T20" i="21"/>
  <c r="S20" i="21"/>
  <c r="R20" i="21"/>
  <c r="Q20" i="21"/>
  <c r="P20" i="21"/>
  <c r="O20" i="21"/>
  <c r="N20" i="21"/>
  <c r="M20" i="21"/>
  <c r="L20" i="21"/>
  <c r="K20" i="21"/>
  <c r="J20" i="21"/>
  <c r="I20" i="21"/>
  <c r="F58" i="21" l="1"/>
  <c r="F61" i="21" s="1"/>
  <c r="U57" i="21"/>
  <c r="F57" i="21"/>
  <c r="O58" i="21"/>
  <c r="O61" i="21" s="1"/>
  <c r="G58" i="21"/>
  <c r="G61" i="21" s="1"/>
  <c r="T58" i="21"/>
  <c r="T61" i="21" s="1"/>
  <c r="L58" i="21"/>
  <c r="L61" i="21" s="1"/>
  <c r="D58" i="21"/>
  <c r="D61" i="21" s="1"/>
  <c r="D64" i="21" s="1"/>
  <c r="D65" i="21" s="1"/>
  <c r="G17" i="27"/>
  <c r="G19" i="27" s="1"/>
  <c r="G20" i="27" s="1"/>
  <c r="O17" i="27"/>
  <c r="O19" i="27" s="1"/>
  <c r="I59" i="21"/>
  <c r="J17" i="21"/>
  <c r="J19" i="21" s="1"/>
  <c r="J21" i="21"/>
  <c r="Q59" i="21"/>
  <c r="R21" i="21"/>
  <c r="R17" i="21"/>
  <c r="U63" i="21"/>
  <c r="N63" i="21"/>
  <c r="F63" i="21"/>
  <c r="P59" i="21"/>
  <c r="Q21" i="21"/>
  <c r="Q23" i="21" s="1"/>
  <c r="Q24" i="21" s="1"/>
  <c r="Q17" i="21"/>
  <c r="I17" i="21"/>
  <c r="I21" i="21"/>
  <c r="D59" i="27"/>
  <c r="E17" i="27"/>
  <c r="E19" i="27" s="1"/>
  <c r="E20" i="27" s="1"/>
  <c r="L59" i="27"/>
  <c r="M17" i="27"/>
  <c r="M19" i="27" s="1"/>
  <c r="T59" i="27"/>
  <c r="U17" i="27"/>
  <c r="C22" i="21"/>
  <c r="K59" i="21"/>
  <c r="L17" i="21"/>
  <c r="L21" i="21"/>
  <c r="M57" i="21"/>
  <c r="R59" i="21"/>
  <c r="S21" i="21"/>
  <c r="S23" i="21" s="1"/>
  <c r="S24" i="21" s="1"/>
  <c r="S17" i="21"/>
  <c r="J59" i="21"/>
  <c r="K21" i="21"/>
  <c r="K23" i="21" s="1"/>
  <c r="K24" i="21" s="1"/>
  <c r="K17" i="21"/>
  <c r="J59" i="27"/>
  <c r="K17" i="27"/>
  <c r="K19" i="27" s="1"/>
  <c r="R59" i="27"/>
  <c r="S17" i="27"/>
  <c r="S19" i="27" s="1"/>
  <c r="C59" i="27"/>
  <c r="D17" i="27"/>
  <c r="D19" i="27" s="1"/>
  <c r="D20" i="27" s="1"/>
  <c r="K59" i="27"/>
  <c r="L17" i="27"/>
  <c r="S59" i="27"/>
  <c r="T17" i="27"/>
  <c r="T19" i="27" s="1"/>
  <c r="O59" i="21"/>
  <c r="O64" i="21" s="1"/>
  <c r="P21" i="21"/>
  <c r="P23" i="21" s="1"/>
  <c r="P24" i="21" s="1"/>
  <c r="P17" i="21"/>
  <c r="H21" i="21"/>
  <c r="H23" i="21" s="1"/>
  <c r="H24" i="21" s="1"/>
  <c r="H17" i="21"/>
  <c r="H19" i="21" s="1"/>
  <c r="H20" i="21" s="1"/>
  <c r="E59" i="27"/>
  <c r="F17" i="27"/>
  <c r="F19" i="27" s="1"/>
  <c r="F20" i="27" s="1"/>
  <c r="M59" i="27"/>
  <c r="N17" i="27"/>
  <c r="U59" i="27"/>
  <c r="V17" i="27"/>
  <c r="A34" i="21"/>
  <c r="N59" i="21"/>
  <c r="N64" i="21" s="1"/>
  <c r="N66" i="21" s="1"/>
  <c r="O21" i="21"/>
  <c r="O23" i="21" s="1"/>
  <c r="O24" i="21" s="1"/>
  <c r="O17" i="21"/>
  <c r="O19" i="21" s="1"/>
  <c r="F59" i="21"/>
  <c r="G21" i="21"/>
  <c r="G23" i="21" s="1"/>
  <c r="G24" i="21" s="1"/>
  <c r="G17" i="21"/>
  <c r="G19" i="21" s="1"/>
  <c r="G20" i="21" s="1"/>
  <c r="M59" i="21"/>
  <c r="N17" i="21"/>
  <c r="N19" i="21" s="1"/>
  <c r="N21" i="21"/>
  <c r="H17" i="27"/>
  <c r="P17" i="27"/>
  <c r="P19" i="27"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19" i="21" s="1"/>
  <c r="E20" i="21" s="1"/>
  <c r="E21" i="21"/>
  <c r="E23" i="21" s="1"/>
  <c r="E24" i="21" s="1"/>
  <c r="I17" i="27"/>
  <c r="I19" i="27" s="1"/>
  <c r="Q17" i="27"/>
  <c r="S59" i="21"/>
  <c r="T17" i="21"/>
  <c r="T19" i="21" s="1"/>
  <c r="T21" i="21"/>
  <c r="T23" i="21" s="1"/>
  <c r="T24" i="21" s="1"/>
  <c r="C59" i="21"/>
  <c r="D17" i="21"/>
  <c r="D19" i="21" s="1"/>
  <c r="D20" i="21" s="1"/>
  <c r="D21" i="21"/>
  <c r="D23" i="21" s="1"/>
  <c r="D24" i="21" s="1"/>
  <c r="I59" i="27"/>
  <c r="J17" i="27"/>
  <c r="Q59" i="27"/>
  <c r="R17" i="27"/>
  <c r="B59" i="27"/>
  <c r="C17" i="27"/>
  <c r="C19" i="27" s="1"/>
  <c r="C20" i="27" s="1"/>
  <c r="C21" i="27"/>
  <c r="C23" i="27" s="1"/>
  <c r="C24" i="27" s="1"/>
  <c r="B59" i="21"/>
  <c r="C21" i="21"/>
  <c r="C23" i="21" s="1"/>
  <c r="C24" i="21" s="1"/>
  <c r="C17" i="21"/>
  <c r="C19" i="21" s="1"/>
  <c r="C20" i="21" s="1"/>
  <c r="S58" i="21"/>
  <c r="S61" i="21" s="1"/>
  <c r="C58" i="21"/>
  <c r="C61" i="21" s="1"/>
  <c r="C64" i="21" s="1"/>
  <c r="C65" i="21" s="1"/>
  <c r="K58" i="21"/>
  <c r="K61" i="21" s="1"/>
  <c r="K64" i="21" s="1"/>
  <c r="I21" i="27"/>
  <c r="I23" i="27" s="1"/>
  <c r="Q21" i="27"/>
  <c r="R58" i="21"/>
  <c r="R61" i="21" s="1"/>
  <c r="R64" i="21" s="1"/>
  <c r="O57" i="21"/>
  <c r="A43" i="21"/>
  <c r="J58" i="21"/>
  <c r="J61" i="21" s="1"/>
  <c r="G21" i="27"/>
  <c r="G23" i="27" s="1"/>
  <c r="G24" i="27" s="1"/>
  <c r="O21" i="27"/>
  <c r="O23" i="27" s="1"/>
  <c r="H21" i="27"/>
  <c r="H23" i="27" s="1"/>
  <c r="H24" i="27" s="1"/>
  <c r="P21" i="27"/>
  <c r="J58" i="27"/>
  <c r="J61" i="27" s="1"/>
  <c r="J64" i="27" s="1"/>
  <c r="R58" i="27"/>
  <c r="R61" i="27" s="1"/>
  <c r="R64" i="27" s="1"/>
  <c r="L21" i="27"/>
  <c r="L23" i="27" s="1"/>
  <c r="T21" i="27"/>
  <c r="P58" i="21"/>
  <c r="P61" i="21" s="1"/>
  <c r="H58" i="21"/>
  <c r="H61" i="21" s="1"/>
  <c r="R57" i="21"/>
  <c r="D58" i="27"/>
  <c r="D61" i="27" s="1"/>
  <c r="D64" i="27" s="1"/>
  <c r="D65" i="27" s="1"/>
  <c r="L58" i="27"/>
  <c r="L61" i="27" s="1"/>
  <c r="T58" i="27"/>
  <c r="T61" i="27" s="1"/>
  <c r="T64" i="27" s="1"/>
  <c r="J57" i="21"/>
  <c r="H59" i="21"/>
  <c r="J19" i="27"/>
  <c r="R21" i="27"/>
  <c r="R23" i="27" s="1"/>
  <c r="E58" i="27"/>
  <c r="E61" i="27" s="1"/>
  <c r="E64" i="27" s="1"/>
  <c r="M58" i="27"/>
  <c r="M61" i="27" s="1"/>
  <c r="U58" i="27"/>
  <c r="U61" i="27" s="1"/>
  <c r="G59" i="21"/>
  <c r="F58" i="27"/>
  <c r="F61" i="27" s="1"/>
  <c r="N58" i="27"/>
  <c r="N61" i="27" s="1"/>
  <c r="G58" i="27"/>
  <c r="G61" i="27" s="1"/>
  <c r="K19" i="21"/>
  <c r="Q57" i="21"/>
  <c r="B58" i="21"/>
  <c r="B61" i="21" s="1"/>
  <c r="H58" i="27"/>
  <c r="H61" i="27" s="1"/>
  <c r="P58" i="27"/>
  <c r="P61" i="27" s="1"/>
  <c r="F57" i="27"/>
  <c r="O58" i="27"/>
  <c r="O61" i="27" s="1"/>
  <c r="A38" i="21"/>
  <c r="I58" i="27"/>
  <c r="I61" i="27" s="1"/>
  <c r="I64" i="27" s="1"/>
  <c r="Q58" i="27"/>
  <c r="Q61" i="27" s="1"/>
  <c r="Q64" i="27" s="1"/>
  <c r="H57" i="27"/>
  <c r="F59" i="27"/>
  <c r="P19" i="21"/>
  <c r="P23" i="27"/>
  <c r="N57" i="27"/>
  <c r="H59" i="27"/>
  <c r="Q58" i="21"/>
  <c r="Q61" i="21" s="1"/>
  <c r="Q64" i="21" s="1"/>
  <c r="I58" i="21"/>
  <c r="I61" i="21" s="1"/>
  <c r="C58" i="27"/>
  <c r="C61" i="27" s="1"/>
  <c r="C64" i="27" s="1"/>
  <c r="C65" i="27" s="1"/>
  <c r="K58" i="27"/>
  <c r="K61" i="27" s="1"/>
  <c r="K64" i="27" s="1"/>
  <c r="S58" i="27"/>
  <c r="S61" i="27" s="1"/>
  <c r="S64" i="27" s="1"/>
  <c r="P57" i="27"/>
  <c r="N59" i="27"/>
  <c r="M19" i="21"/>
  <c r="G57" i="21"/>
  <c r="P59" i="27"/>
  <c r="B58" i="27"/>
  <c r="B61" i="27" s="1"/>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N19" i="27"/>
  <c r="V19" i="27"/>
  <c r="F21" i="27"/>
  <c r="F23" i="27" s="1"/>
  <c r="F24" i="27" s="1"/>
  <c r="N21" i="27"/>
  <c r="N23" i="27" s="1"/>
  <c r="V21" i="27"/>
  <c r="V23" i="27" s="1"/>
  <c r="B63" i="27"/>
  <c r="J63" i="27"/>
  <c r="R63" i="27"/>
  <c r="A32" i="27"/>
  <c r="A34" i="27"/>
  <c r="A40" i="27"/>
  <c r="A42" i="27"/>
  <c r="A48" i="27"/>
  <c r="A50" i="27"/>
  <c r="C63" i="27"/>
  <c r="K63" i="27"/>
  <c r="S63" i="27"/>
  <c r="L19" i="27"/>
  <c r="H19" i="27"/>
  <c r="H20" i="27" s="1"/>
  <c r="D63" i="27"/>
  <c r="L63" i="27"/>
  <c r="T63" i="27"/>
  <c r="H63" i="27"/>
  <c r="Q19" i="27"/>
  <c r="E63" i="27"/>
  <c r="M63" i="27"/>
  <c r="P64" i="21"/>
  <c r="L23" i="21"/>
  <c r="L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Q19" i="21"/>
  <c r="J23" i="21"/>
  <c r="J24" i="21" s="1"/>
  <c r="R23" i="21"/>
  <c r="R24" i="21" s="1"/>
  <c r="I19" i="2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7" l="1"/>
  <c r="P64" i="27"/>
  <c r="G64" i="21"/>
  <c r="S64" i="21"/>
  <c r="S66" i="21" s="1"/>
  <c r="E64" i="21"/>
  <c r="F64" i="21"/>
  <c r="J64" i="21"/>
  <c r="J66" i="21" s="1"/>
  <c r="H64" i="21"/>
  <c r="M64" i="27"/>
  <c r="M66" i="27" s="1"/>
  <c r="H64" i="27"/>
  <c r="H66" i="27" s="1"/>
  <c r="O66" i="21"/>
  <c r="L64" i="27"/>
  <c r="L66" i="27" s="1"/>
  <c r="M64" i="21"/>
  <c r="I64" i="21"/>
  <c r="I66" i="21" s="1"/>
  <c r="U64" i="27"/>
  <c r="U66" i="27" s="1"/>
  <c r="S66" i="27"/>
  <c r="B64" i="27"/>
  <c r="B64" i="21"/>
  <c r="O64" i="27"/>
  <c r="O66" i="27" s="1"/>
  <c r="N64" i="27"/>
  <c r="N66" i="27" s="1"/>
  <c r="Q66" i="21"/>
  <c r="P66" i="21"/>
  <c r="K66" i="27"/>
  <c r="R66" i="27"/>
  <c r="C66" i="27"/>
  <c r="J66" i="27"/>
  <c r="G64" i="27"/>
  <c r="F64" i="27"/>
  <c r="T66" i="27"/>
  <c r="T66" i="21"/>
  <c r="L66" i="21"/>
  <c r="S64" i="1"/>
  <c r="D66" i="27"/>
  <c r="R64" i="1"/>
  <c r="Q64" i="1"/>
  <c r="U64" i="1"/>
  <c r="P64" i="1"/>
  <c r="E66" i="27"/>
  <c r="Q66" i="27"/>
  <c r="I66" i="27"/>
  <c r="P66" i="27"/>
  <c r="H66" i="21"/>
  <c r="M66" i="21"/>
  <c r="K66" i="21"/>
  <c r="C66" i="21"/>
  <c r="D66" i="21"/>
  <c r="R66" i="21"/>
  <c r="N64" i="1"/>
  <c r="M64" i="1"/>
  <c r="T64" i="1"/>
  <c r="L64" i="1"/>
  <c r="J64" i="1"/>
  <c r="K64" i="1"/>
  <c r="O64" i="1"/>
  <c r="C64" i="1"/>
  <c r="C65" i="1" s="1"/>
  <c r="I64" i="1"/>
  <c r="H64" i="1"/>
  <c r="G64" i="1"/>
  <c r="G65" i="1" s="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D65" i="1" l="1"/>
  <c r="E65" i="1"/>
  <c r="B65" i="1"/>
  <c r="G66" i="27"/>
  <c r="G65" i="27"/>
  <c r="G66" i="21"/>
  <c r="G65" i="21"/>
  <c r="F66" i="27"/>
  <c r="F65" i="27"/>
  <c r="F66" i="21"/>
  <c r="F65" i="21"/>
  <c r="E66" i="21"/>
  <c r="E65" i="21"/>
  <c r="B66" i="21"/>
  <c r="B65" i="21"/>
  <c r="B66" i="27"/>
  <c r="B65" i="27"/>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<sst xmlns="http://schemas.openxmlformats.org/spreadsheetml/2006/main" count="683" uniqueCount="170">
  <si>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</si>
  <si>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</si>
  <si>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</si>
  <si>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</si>
  <si>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</si>
  <si>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</si>
  <si>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</si>
  <si>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</si>
  <si>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</si>
  <si>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</si>
  <si>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</si>
  <si>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</si>
  <si>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</si>
  <si>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</si>
  <si>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</si>
  <si>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</si>
  <si>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</si>
  <si>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</si>
  <si>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</si>
  <si>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</si>
  <si>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</si>
  <si>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</si>
  <si>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</si>
  <si>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</si>
  <si>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</si>
  <si>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</si>
  <si>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</si>
  <si>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</si>
  <si>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</si>
  <si>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</si>
  <si>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</si>
  <si>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</si>
  <si>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</si>
  <si>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</si>
  <si>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</si>
  <si>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</si>
  <si>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</si>
  <si>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</si>
  <si>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</si>
  <si>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</si>
  <si>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</si>
  <si>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</si>
  <si>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</si>
  <si>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</si>
  <si>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</si>
  <si>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</si>
  <si>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</si>
  <si>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</si>
  <si>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</si>
  <si>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</si>
  <si>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</si>
  <si>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</si>
  <si>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</si>
  <si>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</si>
  <si>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</si>
  <si>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</si>
  <si>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</si>
  <si>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</si>
  <si>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</si>
  <si>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</si>
  <si>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</si>
  <si>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</si>
  <si>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</si>
  <si>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</si>
  <si>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</si>
  <si>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</si>
  <si>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</si>
  <si>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</si>
  <si>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</si>
  <si>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</si>
  <si>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</si>
  <si>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</si>
  <si>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</si>
  <si>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</si>
  <si>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</si>
  <si>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</si>
  <si>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</si>
  <si>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</si>
  <si>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</si>
  <si>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</si>
  <si>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</si>
  <si>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</si>
  <si>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</si>
  <si>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</si>
  <si>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</si>
  <si>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</si>
  <si>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</si>
  <si>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</si>
  <si>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</si>
  <si>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</si>
  <si>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</si>
  <si>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</si>
  <si>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</si>
  <si>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</si>
  <si>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</si>
  <si>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</si>
  <si>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</si>
  <si>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</si>
  <si>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</si>
  <si>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</si>
  <si>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</si>
  <si>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</si>
  <si>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</si>
  <si>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</si>
  <si>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</si>
  <si>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</si>
  <si>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</si>
  <si>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</si>
  <si>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</si>
  <si>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</si>
  <si>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</si>
  <si>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</si>
  <si>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</si>
  <si>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</si>
  <si>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</si>
  <si>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</si>
  <si>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</si>
  <si>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</si>
  <si>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</si>
  <si>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</si>
  <si>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</si>
  <si>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</si>
  <si>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</si>
  <si>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</si>
  <si>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</si>
  <si>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</si>
  <si>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</si>
  <si>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</si>
  <si>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</si>
  <si>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</si>
  <si>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</si>
  <si>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</si>
  <si>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</si>
  <si>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</si>
  <si>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</si>
  <si>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</si>
  <si>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</si>
  <si>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</si>
  <si>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</si>
  <si>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</si>
  <si>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</si>
  <si>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</si>
  <si>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</si>
  <si>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</si>
  <si>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</si>
  <si>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</si>
  <si>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</si>
  <si>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</si>
  <si>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</si>
  <si>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</si>
  <si>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</si>
  <si>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Total Nitrogen (mg/kg)</t>
  </si>
  <si>
    <t>Readily available nitrogen content %</t>
  </si>
  <si>
    <t>Lime applied in waste 
t/ha</t>
  </si>
  <si>
    <t>Lime required to bring pH to target level 
t/a CaCo3</t>
  </si>
  <si>
    <t>Difference between applied and  required</t>
  </si>
  <si>
    <t>PAN-014967</t>
  </si>
  <si>
    <t>EPR-GP3792SK</t>
  </si>
  <si>
    <t>Byproduct Recovery Limited</t>
  </si>
  <si>
    <t>Abergelli Farm, Felindre, Swansea, SA5 7NN</t>
  </si>
  <si>
    <t>Louise Bailey</t>
  </si>
  <si>
    <t>O415</t>
  </si>
  <si>
    <t>O173</t>
  </si>
  <si>
    <t>O455</t>
  </si>
  <si>
    <t>19 09 02</t>
  </si>
  <si>
    <t>19 09 06</t>
  </si>
  <si>
    <t>Andigestion Ltd</t>
  </si>
  <si>
    <t>DCWW Felindre 
4.2 Felindre 1 July21</t>
  </si>
  <si>
    <t>DCWW Felindre
4.3 Felindre2 july21</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</si>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</sst>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2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360F44E4-7249-415F-8D5E-41D249F9A162}" name="Crop" dataDxfId="89"/>
    <tableColumn id="2" xr3:uid="{55E07717-B4EC-4E8A-B9A9-34F3CF85E32D}" name="P Offtake" dataDxfId="88"/>
    <tableColumn id="3" xr3:uid="{7B25FA52-8104-4FE3-AED4-B53CBFDF89B2}" name="K Offtake" dataDxfId="87"/>
    <tableColumn id="4" xr3:uid="{0DBAE461-2D09-43C8-9342-3980D552AE4D}" name="Order" dataDxfId="86"/>
    <tableColumn id="5" xr3:uid="{52CACE7B-0CBA-46FC-9F24-02CBD6100239}" name="Lime pH requirement" dataDxfId="85"/>
    <tableColumn id="6" xr3:uid="{F1432630-9B16-4266-8147-CE754A715307}" name="Column1"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7E96A84B-948F-445F-BD6E-30CC8E6E6DD1}" name="Crop" dataDxfId="47"/>
    <tableColumn id="2" xr3:uid="{12657DDB-F680-47DE-ABB1-8675D5F91E41}" name="P Offtake" dataDxfId="46"/>
    <tableColumn id="3" xr3:uid="{DEB99109-D325-4F98-8A71-E70C03433437}" name="K Offtake" dataDxfId="45"/>
    <tableColumn id="4" xr3:uid="{E96A561F-7E7F-4FB3-97AA-0B35D8C8E93A}" name="Order" dataDxfId="44"/>
    <tableColumn id="5" xr3:uid="{181DD475-0A71-4C52-AF1A-8BFF46F5A827}" name="Lime pH requirement" dataDxfId="43"/>
    <tableColumn id="6" xr3:uid="{AC3FA7E8-D76B-43A3-B715-04446DFF63C6}" name="Column1" dataDxfId="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D15" sqref="D15"/>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07" t="s">
        <v>41</v>
      </c>
      <c r="B1" s="107"/>
      <c r="C1" s="101" t="s">
        <v>156</v>
      </c>
      <c r="D1" s="102"/>
      <c r="E1" s="73" t="s">
        <v>45</v>
      </c>
      <c r="F1" s="76">
        <v>15.7</v>
      </c>
      <c r="G1" s="103" t="s">
        <v>43</v>
      </c>
      <c r="H1" s="104"/>
      <c r="I1" s="76">
        <v>7.5</v>
      </c>
      <c r="J1" s="107" t="s">
        <v>150</v>
      </c>
      <c r="K1" s="107"/>
      <c r="L1" s="76">
        <v>19</v>
      </c>
      <c r="AB1" s="18"/>
      <c r="AC1" s="18"/>
      <c r="AD1" s="29" t="s">
        <v>124</v>
      </c>
      <c r="AE1" s="17"/>
      <c r="AF1" s="17"/>
      <c r="AG1" s="18"/>
      <c r="AH1" s="18"/>
      <c r="AI1" s="32" t="s">
        <v>79</v>
      </c>
      <c r="AJ1" s="33" t="s">
        <v>91</v>
      </c>
      <c r="AK1" s="34" t="s">
        <v>92</v>
      </c>
      <c r="AL1" s="35" t="s">
        <v>123</v>
      </c>
      <c r="AM1" s="35" t="s">
        <v>129</v>
      </c>
      <c r="AN1" s="35" t="s">
        <v>109</v>
      </c>
    </row>
    <row r="2" spans="1:40" x14ac:dyDescent="0.2">
      <c r="A2" s="107" t="s">
        <v>84</v>
      </c>
      <c r="B2" s="107"/>
      <c r="C2" s="99" t="s">
        <v>157</v>
      </c>
      <c r="D2" s="100"/>
      <c r="E2" s="73" t="s">
        <v>106</v>
      </c>
      <c r="F2" s="76" t="s">
        <v>164</v>
      </c>
      <c r="G2" s="105" t="s">
        <v>107</v>
      </c>
      <c r="H2" s="106"/>
      <c r="I2" s="76"/>
      <c r="J2" s="107" t="s">
        <v>151</v>
      </c>
      <c r="K2" s="107"/>
      <c r="L2" s="76">
        <v>9100</v>
      </c>
      <c r="AB2" s="29" t="s">
        <v>56</v>
      </c>
      <c r="AC2" s="17"/>
      <c r="AD2" s="29" t="s">
        <v>70</v>
      </c>
      <c r="AE2" s="17"/>
      <c r="AF2" s="17"/>
      <c r="AG2" s="36" t="s">
        <v>76</v>
      </c>
      <c r="AH2" s="18"/>
      <c r="AI2" s="37" t="s">
        <v>124</v>
      </c>
      <c r="AJ2" s="38">
        <v>0</v>
      </c>
      <c r="AK2" s="39">
        <v>0</v>
      </c>
      <c r="AL2" s="10">
        <v>0</v>
      </c>
      <c r="AM2" s="11">
        <v>0</v>
      </c>
      <c r="AN2" s="11">
        <v>0</v>
      </c>
    </row>
    <row r="3" spans="1:40" x14ac:dyDescent="0.2">
      <c r="A3" s="103" t="s">
        <v>42</v>
      </c>
      <c r="B3" s="104"/>
      <c r="C3" s="99" t="s">
        <v>158</v>
      </c>
      <c r="D3" s="100"/>
      <c r="E3" s="73" t="s">
        <v>105</v>
      </c>
      <c r="F3" s="30" t="s">
        <v>101</v>
      </c>
      <c r="G3" s="107" t="s">
        <v>108</v>
      </c>
      <c r="H3" s="107"/>
      <c r="I3" s="76"/>
      <c r="J3" s="103" t="s">
        <v>152</v>
      </c>
      <c r="K3" s="104"/>
      <c r="L3" s="76">
        <f>(L1/L2)*100</f>
        <v>0.20879120879120883</v>
      </c>
      <c r="AB3" s="29" t="s">
        <v>57</v>
      </c>
      <c r="AC3" s="17"/>
      <c r="AD3" s="29" t="s">
        <v>71</v>
      </c>
      <c r="AE3" s="17"/>
      <c r="AF3" s="17"/>
      <c r="AG3" s="36" t="s">
        <v>77</v>
      </c>
      <c r="AH3" s="18"/>
      <c r="AI3" s="40" t="s">
        <v>111</v>
      </c>
      <c r="AJ3" s="41">
        <v>1.7</v>
      </c>
      <c r="AK3" s="42">
        <v>6</v>
      </c>
      <c r="AL3" s="43">
        <v>1</v>
      </c>
      <c r="AM3" s="11">
        <v>6.2</v>
      </c>
      <c r="AN3" s="11" t="s">
        <v>110</v>
      </c>
    </row>
    <row r="4" spans="1:40" ht="25.5" x14ac:dyDescent="0.2">
      <c r="A4" s="107" t="s">
        <v>0</v>
      </c>
      <c r="B4" s="107"/>
      <c r="C4" s="101" t="s">
        <v>159</v>
      </c>
      <c r="D4" s="102"/>
      <c r="E4" s="74" t="s">
        <v>1</v>
      </c>
      <c r="F4" s="97" t="s">
        <v>167</v>
      </c>
      <c r="G4" s="107"/>
      <c r="H4" s="107"/>
      <c r="I4" s="76"/>
      <c r="J4" s="103"/>
      <c r="K4" s="104"/>
      <c r="L4" s="76"/>
      <c r="AB4" s="29" t="s">
        <v>52</v>
      </c>
      <c r="AC4" s="17"/>
      <c r="AD4" s="44" t="s">
        <v>72</v>
      </c>
      <c r="AE4" s="17"/>
      <c r="AF4" s="17"/>
      <c r="AG4" s="36" t="s">
        <v>78</v>
      </c>
      <c r="AH4" s="18"/>
      <c r="AI4" s="45" t="s">
        <v>122</v>
      </c>
      <c r="AJ4" s="46">
        <v>7</v>
      </c>
      <c r="AK4" s="47">
        <v>10.5</v>
      </c>
      <c r="AL4" s="11">
        <v>2</v>
      </c>
      <c r="AM4" s="11">
        <v>6.7</v>
      </c>
      <c r="AN4" s="11" t="s">
        <v>133</v>
      </c>
    </row>
    <row r="5" spans="1:40" x14ac:dyDescent="0.2">
      <c r="A5" s="107" t="s">
        <v>47</v>
      </c>
      <c r="B5" s="107"/>
      <c r="C5" s="108" t="s">
        <v>160</v>
      </c>
      <c r="D5" s="108"/>
      <c r="E5" s="74"/>
      <c r="F5" s="75"/>
      <c r="G5" s="107"/>
      <c r="H5" s="107"/>
      <c r="I5" s="76"/>
      <c r="J5" s="103"/>
      <c r="K5" s="104"/>
      <c r="L5" s="76"/>
      <c r="AB5" s="29" t="s">
        <v>53</v>
      </c>
      <c r="AC5" s="17"/>
      <c r="AD5" s="44" t="s">
        <v>73</v>
      </c>
      <c r="AE5" s="17"/>
      <c r="AF5" s="17"/>
      <c r="AG5" s="36" t="s">
        <v>101</v>
      </c>
      <c r="AH5" s="18"/>
      <c r="AI5" s="45" t="s">
        <v>121</v>
      </c>
      <c r="AJ5" s="46">
        <v>6.5</v>
      </c>
      <c r="AK5" s="47">
        <v>5.5</v>
      </c>
      <c r="AL5" s="11">
        <v>3</v>
      </c>
      <c r="AM5" s="11">
        <v>6.7</v>
      </c>
      <c r="AN5" s="11" t="s">
        <v>133</v>
      </c>
    </row>
    <row r="6" spans="1:40"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0" s="12" customFormat="1" x14ac:dyDescent="0.2">
      <c r="A7" s="112" t="s">
        <v>63</v>
      </c>
      <c r="B7" s="11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row>
    <row r="8" spans="1:40" x14ac:dyDescent="0.2">
      <c r="A8" s="107" t="s">
        <v>2</v>
      </c>
      <c r="B8" s="107"/>
      <c r="C8" s="15">
        <v>6201</v>
      </c>
      <c r="D8" s="15">
        <v>3907</v>
      </c>
      <c r="E8" s="15" t="s">
        <v>161</v>
      </c>
      <c r="F8" s="15">
        <v>1163</v>
      </c>
      <c r="G8" s="15" t="s">
        <v>162</v>
      </c>
      <c r="H8" s="15" t="s">
        <v>163</v>
      </c>
      <c r="I8" s="15"/>
      <c r="J8" s="15"/>
      <c r="K8" s="15"/>
      <c r="L8" s="15"/>
      <c r="M8" s="15"/>
      <c r="N8" s="15"/>
      <c r="O8" s="15"/>
      <c r="P8" s="15"/>
      <c r="Q8" s="15"/>
      <c r="R8" s="15"/>
      <c r="S8" s="15"/>
      <c r="T8" s="15"/>
      <c r="U8" s="15"/>
      <c r="V8" s="15"/>
      <c r="AB8" s="53"/>
      <c r="AC8" s="53"/>
      <c r="AD8" s="18"/>
      <c r="AE8" s="17" t="s">
        <v>137</v>
      </c>
      <c r="AF8" s="17"/>
      <c r="AG8" s="18"/>
      <c r="AH8" s="18"/>
      <c r="AI8" s="45" t="s">
        <v>102</v>
      </c>
      <c r="AJ8" s="54">
        <v>1.4</v>
      </c>
      <c r="AK8" s="47">
        <v>4.4000000000000004</v>
      </c>
      <c r="AL8" s="11">
        <v>6</v>
      </c>
      <c r="AM8" s="11">
        <v>6.7</v>
      </c>
      <c r="AN8" s="11" t="s">
        <v>133</v>
      </c>
    </row>
    <row r="9" spans="1:40" x14ac:dyDescent="0.2">
      <c r="A9" s="107" t="s">
        <v>3</v>
      </c>
      <c r="B9" s="107"/>
      <c r="C9" s="15" t="s">
        <v>169</v>
      </c>
      <c r="D9" s="15" t="s">
        <v>169</v>
      </c>
      <c r="E9" s="15" t="s">
        <v>169</v>
      </c>
      <c r="F9" s="15" t="s">
        <v>169</v>
      </c>
      <c r="G9" s="15" t="s">
        <v>169</v>
      </c>
      <c r="H9" s="15" t="s">
        <v>169</v>
      </c>
      <c r="I9" s="15"/>
      <c r="J9" s="15"/>
      <c r="K9" s="15"/>
      <c r="L9" s="15"/>
      <c r="M9" s="15"/>
      <c r="N9" s="15"/>
      <c r="O9" s="15"/>
      <c r="P9" s="15"/>
      <c r="Q9" s="15"/>
      <c r="R9" s="15"/>
      <c r="S9" s="15"/>
      <c r="T9" s="15"/>
      <c r="U9" s="15"/>
      <c r="V9" s="15"/>
      <c r="AB9" s="17"/>
      <c r="AC9" s="17"/>
      <c r="AD9" s="29" t="s">
        <v>135</v>
      </c>
      <c r="AE9" s="29">
        <v>4.5</v>
      </c>
      <c r="AF9" s="17"/>
      <c r="AG9" s="18"/>
      <c r="AH9" s="18"/>
      <c r="AI9" s="55" t="s">
        <v>100</v>
      </c>
      <c r="AJ9" s="56">
        <v>0.7</v>
      </c>
      <c r="AK9" s="57">
        <v>4</v>
      </c>
      <c r="AL9" s="28">
        <v>7</v>
      </c>
      <c r="AM9" s="11">
        <v>6.7</v>
      </c>
      <c r="AN9" s="11" t="s">
        <v>133</v>
      </c>
    </row>
    <row r="10" spans="1:40" x14ac:dyDescent="0.2">
      <c r="A10" s="107" t="s">
        <v>4</v>
      </c>
      <c r="B10" s="107"/>
      <c r="C10" s="15">
        <v>7.9</v>
      </c>
      <c r="D10" s="15">
        <v>8</v>
      </c>
      <c r="E10" s="15">
        <v>8.1999999999999993</v>
      </c>
      <c r="F10" s="15">
        <v>8.1</v>
      </c>
      <c r="G10" s="15">
        <v>8</v>
      </c>
      <c r="H10" s="15">
        <v>7.7</v>
      </c>
      <c r="I10" s="15"/>
      <c r="J10" s="15"/>
      <c r="K10" s="15"/>
      <c r="L10" s="15"/>
      <c r="M10" s="15"/>
      <c r="N10" s="15"/>
      <c r="O10" s="15"/>
      <c r="P10" s="15"/>
      <c r="Q10" s="15"/>
      <c r="R10" s="15"/>
      <c r="S10" s="15"/>
      <c r="T10" s="15"/>
      <c r="U10" s="15"/>
      <c r="V10" s="15"/>
      <c r="AB10" s="17"/>
      <c r="AC10" s="17"/>
      <c r="AD10" s="29" t="s">
        <v>138</v>
      </c>
      <c r="AE10" s="29">
        <v>5</v>
      </c>
      <c r="AF10" s="17"/>
      <c r="AG10" s="18"/>
      <c r="AH10" s="18"/>
      <c r="AI10" s="45" t="s">
        <v>94</v>
      </c>
      <c r="AJ10" s="46">
        <v>9</v>
      </c>
      <c r="AK10" s="47">
        <v>16.5</v>
      </c>
      <c r="AL10" s="11">
        <v>8</v>
      </c>
      <c r="AM10" s="11">
        <v>6.7</v>
      </c>
      <c r="AN10" s="11" t="s">
        <v>133</v>
      </c>
    </row>
    <row r="11" spans="1:40" x14ac:dyDescent="0.2">
      <c r="A11" s="107" t="s">
        <v>5</v>
      </c>
      <c r="B11" s="107"/>
      <c r="C11" s="15">
        <v>1</v>
      </c>
      <c r="D11" s="15">
        <v>0</v>
      </c>
      <c r="E11" s="15">
        <v>0</v>
      </c>
      <c r="F11" s="15">
        <v>0</v>
      </c>
      <c r="G11" s="15">
        <v>0</v>
      </c>
      <c r="H11" s="15">
        <v>2</v>
      </c>
      <c r="I11" s="15"/>
      <c r="J11" s="15"/>
      <c r="K11" s="15"/>
      <c r="L11" s="15"/>
      <c r="M11" s="15"/>
      <c r="N11" s="15"/>
      <c r="O11" s="15"/>
      <c r="P11" s="15"/>
      <c r="Q11" s="15"/>
      <c r="R11" s="15"/>
      <c r="S11" s="15"/>
      <c r="T11" s="15"/>
      <c r="U11" s="15"/>
      <c r="V11" s="15"/>
      <c r="AB11" s="17"/>
      <c r="AC11" s="17"/>
      <c r="AD11" s="44" t="s">
        <v>139</v>
      </c>
      <c r="AE11" s="29">
        <v>6</v>
      </c>
      <c r="AF11" s="17"/>
      <c r="AG11" s="18"/>
      <c r="AH11" s="18"/>
      <c r="AI11" s="45" t="s">
        <v>120</v>
      </c>
      <c r="AJ11" s="46">
        <v>15</v>
      </c>
      <c r="AK11" s="47">
        <v>17.5</v>
      </c>
      <c r="AL11" s="11">
        <v>9</v>
      </c>
      <c r="AM11" s="11">
        <v>7</v>
      </c>
      <c r="AN11" s="11" t="s">
        <v>133</v>
      </c>
    </row>
    <row r="12" spans="1:40" x14ac:dyDescent="0.2">
      <c r="A12" s="107" t="s">
        <v>6</v>
      </c>
      <c r="B12" s="107"/>
      <c r="C12" s="15">
        <v>1</v>
      </c>
      <c r="D12" s="15">
        <v>0</v>
      </c>
      <c r="E12" s="15">
        <v>0</v>
      </c>
      <c r="F12" s="15">
        <v>0</v>
      </c>
      <c r="G12" s="15">
        <v>0</v>
      </c>
      <c r="H12" s="15">
        <v>1</v>
      </c>
      <c r="I12" s="15"/>
      <c r="J12" s="15"/>
      <c r="K12" s="15"/>
      <c r="L12" s="15"/>
      <c r="M12" s="15"/>
      <c r="N12" s="15"/>
      <c r="O12" s="15"/>
      <c r="P12" s="15"/>
      <c r="Q12" s="15"/>
      <c r="R12" s="15"/>
      <c r="S12" s="15"/>
      <c r="T12" s="15"/>
      <c r="U12" s="15"/>
      <c r="V12" s="15"/>
      <c r="AB12" s="17"/>
      <c r="AC12" s="17"/>
      <c r="AD12" s="44" t="s">
        <v>140</v>
      </c>
      <c r="AE12" s="29">
        <v>7.5</v>
      </c>
      <c r="AF12" s="17"/>
      <c r="AG12" s="18"/>
      <c r="AH12" s="18"/>
      <c r="AI12" s="45" t="s">
        <v>119</v>
      </c>
      <c r="AJ12" s="46">
        <v>14</v>
      </c>
      <c r="AK12" s="47">
        <v>11</v>
      </c>
      <c r="AL12" s="11">
        <v>10</v>
      </c>
      <c r="AM12" s="11">
        <v>7</v>
      </c>
      <c r="AN12" s="11" t="s">
        <v>133</v>
      </c>
    </row>
    <row r="13" spans="1:40" x14ac:dyDescent="0.2">
      <c r="A13" s="107" t="s">
        <v>7</v>
      </c>
      <c r="B13" s="107"/>
      <c r="C13" s="15">
        <v>1</v>
      </c>
      <c r="D13" s="15">
        <v>1</v>
      </c>
      <c r="E13" s="15">
        <v>1</v>
      </c>
      <c r="F13" s="15">
        <v>1</v>
      </c>
      <c r="G13" s="15">
        <v>2</v>
      </c>
      <c r="H13" s="15">
        <v>2</v>
      </c>
      <c r="I13" s="15"/>
      <c r="J13" s="15"/>
      <c r="K13" s="15"/>
      <c r="L13" s="15"/>
      <c r="M13" s="15"/>
      <c r="N13" s="15"/>
      <c r="O13" s="15"/>
      <c r="P13" s="15"/>
      <c r="Q13" s="15"/>
      <c r="R13" s="15"/>
      <c r="S13" s="15"/>
      <c r="T13" s="15"/>
      <c r="U13" s="15"/>
      <c r="V13" s="15"/>
      <c r="AB13" s="17"/>
      <c r="AC13" s="17"/>
      <c r="AD13" s="44" t="s">
        <v>141</v>
      </c>
      <c r="AE13" s="29">
        <v>12</v>
      </c>
      <c r="AF13" s="17"/>
      <c r="AG13" s="18"/>
      <c r="AH13" s="18"/>
      <c r="AI13" s="45" t="s">
        <v>118</v>
      </c>
      <c r="AJ13" s="46">
        <v>1.9</v>
      </c>
      <c r="AK13" s="47">
        <v>7.5</v>
      </c>
      <c r="AL13" s="11">
        <v>11</v>
      </c>
      <c r="AM13" s="11">
        <v>6.7</v>
      </c>
      <c r="AN13" s="11" t="s">
        <v>133</v>
      </c>
    </row>
    <row r="14" spans="1:40" x14ac:dyDescent="0.2">
      <c r="A14" s="116" t="s">
        <v>8</v>
      </c>
      <c r="B14" s="116"/>
      <c r="C14" s="79" t="s">
        <v>111</v>
      </c>
      <c r="D14" s="79" t="s">
        <v>111</v>
      </c>
      <c r="E14" s="79" t="s">
        <v>111</v>
      </c>
      <c r="F14" s="79" t="s">
        <v>111</v>
      </c>
      <c r="G14" s="79" t="s">
        <v>111</v>
      </c>
      <c r="H14" s="79" t="s">
        <v>111</v>
      </c>
      <c r="I14" s="79"/>
      <c r="J14" s="79"/>
      <c r="K14" s="79"/>
      <c r="L14" s="79"/>
      <c r="M14" s="79"/>
      <c r="N14" s="79"/>
      <c r="O14" s="79"/>
      <c r="P14" s="79"/>
      <c r="Q14" s="79"/>
      <c r="R14" s="79"/>
      <c r="S14" s="79"/>
      <c r="T14" s="79"/>
      <c r="U14" s="79"/>
      <c r="V14" s="79"/>
      <c r="AD14" s="29" t="s">
        <v>136</v>
      </c>
      <c r="AE14" s="29">
        <v>6</v>
      </c>
      <c r="AI14" s="45" t="s">
        <v>117</v>
      </c>
      <c r="AJ14" s="46">
        <v>0.8</v>
      </c>
      <c r="AK14" s="47">
        <v>1.7</v>
      </c>
      <c r="AL14" s="11">
        <v>12</v>
      </c>
      <c r="AM14" s="11">
        <v>6.7</v>
      </c>
      <c r="AN14" s="11" t="s">
        <v>133</v>
      </c>
    </row>
    <row r="15" spans="1:40" x14ac:dyDescent="0.2">
      <c r="A15" s="115" t="s">
        <v>9</v>
      </c>
      <c r="B15" s="115"/>
      <c r="C15" s="15">
        <v>38</v>
      </c>
      <c r="D15" s="15">
        <v>38</v>
      </c>
      <c r="E15" s="15">
        <v>38</v>
      </c>
      <c r="F15" s="15">
        <v>38</v>
      </c>
      <c r="G15" s="15">
        <v>38</v>
      </c>
      <c r="H15" s="15">
        <v>38</v>
      </c>
      <c r="I15" s="15"/>
      <c r="J15" s="15"/>
      <c r="K15" s="15"/>
      <c r="L15" s="15"/>
      <c r="M15" s="15"/>
      <c r="N15" s="15"/>
      <c r="O15" s="15"/>
      <c r="P15" s="15"/>
      <c r="Q15" s="15"/>
      <c r="R15" s="15"/>
      <c r="S15" s="15"/>
      <c r="T15" s="15"/>
      <c r="U15" s="15"/>
      <c r="V15" s="15"/>
      <c r="AD15" s="29" t="s">
        <v>142</v>
      </c>
      <c r="AE15" s="29">
        <v>7</v>
      </c>
      <c r="AI15" s="45" t="s">
        <v>98</v>
      </c>
      <c r="AJ15" s="54">
        <v>1.8</v>
      </c>
      <c r="AK15" s="47">
        <v>5.4</v>
      </c>
      <c r="AL15" s="11">
        <v>13</v>
      </c>
      <c r="AM15" s="11">
        <v>6.7</v>
      </c>
      <c r="AN15" s="11" t="s">
        <v>133</v>
      </c>
    </row>
    <row r="16" spans="1:40" ht="13.5" thickBot="1" x14ac:dyDescent="0.25">
      <c r="A16" s="117" t="s">
        <v>44</v>
      </c>
      <c r="B16" s="117"/>
      <c r="C16" s="80" t="s">
        <v>72</v>
      </c>
      <c r="D16" s="80" t="s">
        <v>72</v>
      </c>
      <c r="E16" s="80" t="s">
        <v>72</v>
      </c>
      <c r="F16" s="80" t="s">
        <v>72</v>
      </c>
      <c r="G16" s="80" t="s">
        <v>72</v>
      </c>
      <c r="H16" s="80" t="s">
        <v>72</v>
      </c>
      <c r="I16" s="80"/>
      <c r="J16" s="80"/>
      <c r="K16" s="80"/>
      <c r="L16" s="80"/>
      <c r="M16" s="80"/>
      <c r="N16" s="80"/>
      <c r="O16" s="80"/>
      <c r="P16" s="80"/>
      <c r="Q16" s="80"/>
      <c r="R16" s="80"/>
      <c r="S16" s="80"/>
      <c r="T16" s="80"/>
      <c r="U16" s="80"/>
      <c r="V16" s="80"/>
      <c r="AD16" s="44" t="s">
        <v>143</v>
      </c>
      <c r="AE16" s="29">
        <v>8</v>
      </c>
      <c r="AI16" s="45" t="s">
        <v>116</v>
      </c>
      <c r="AJ16" s="46">
        <v>8</v>
      </c>
      <c r="AK16" s="47">
        <v>5.5</v>
      </c>
      <c r="AL16" s="12">
        <v>14</v>
      </c>
      <c r="AM16" s="11">
        <v>6.7</v>
      </c>
      <c r="AN16" s="11" t="s">
        <v>133</v>
      </c>
    </row>
    <row r="17" spans="1:40" x14ac:dyDescent="0.2">
      <c r="A17" s="113" t="s">
        <v>69</v>
      </c>
      <c r="B17" s="11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11" t="s">
        <v>23</v>
      </c>
      <c r="B18" s="112"/>
      <c r="C18" s="16">
        <f>$D31</f>
        <v>61.4803596</v>
      </c>
      <c r="D18" s="16">
        <f>$D32</f>
        <v>61.4803596</v>
      </c>
      <c r="E18" s="16">
        <f>$D33</f>
        <v>61.4803596</v>
      </c>
      <c r="F18" s="16">
        <f>$D34</f>
        <v>61.4803596</v>
      </c>
      <c r="G18" s="16">
        <f>$D35</f>
        <v>61.4803596</v>
      </c>
      <c r="H18" s="16">
        <f>$D36</f>
        <v>61.4803596</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11" t="s">
        <v>87</v>
      </c>
      <c r="B19" s="112"/>
      <c r="C19" s="16">
        <f>C18-C17</f>
        <v>-3.1196403999999944</v>
      </c>
      <c r="D19" s="16">
        <f t="shared" ref="D19:V19" si="1">D18-D17</f>
        <v>-3.1196403999999944</v>
      </c>
      <c r="E19" s="16">
        <f t="shared" si="1"/>
        <v>-3.1196403999999944</v>
      </c>
      <c r="F19" s="16">
        <f t="shared" si="1"/>
        <v>-3.1196403999999944</v>
      </c>
      <c r="G19" s="16">
        <f t="shared" si="1"/>
        <v>-3.1196403999999944</v>
      </c>
      <c r="H19" s="16">
        <f t="shared" si="1"/>
        <v>-3.1196403999999944</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9" t="s">
        <v>88</v>
      </c>
      <c r="B20" s="11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13" t="s">
        <v>85</v>
      </c>
      <c r="B21" s="114"/>
      <c r="C21" s="27">
        <f>(VLOOKUP(C$14,$AI2:$AK26,3,FALSE))*C$15</f>
        <v>228</v>
      </c>
      <c r="D21" s="27">
        <f t="shared" ref="D21:V21" si="2">(VLOOKUP(D$14,$AI2:$AK26,3,FALSE))*D$15</f>
        <v>228</v>
      </c>
      <c r="E21" s="27">
        <f t="shared" si="2"/>
        <v>228</v>
      </c>
      <c r="F21" s="27">
        <f t="shared" si="2"/>
        <v>228</v>
      </c>
      <c r="G21" s="27">
        <f t="shared" si="2"/>
        <v>228</v>
      </c>
      <c r="H21" s="27">
        <f t="shared" si="2"/>
        <v>228</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11" t="s">
        <v>86</v>
      </c>
      <c r="B22" s="112"/>
      <c r="C22" s="16">
        <f>$E31</f>
        <v>14.961617400000002</v>
      </c>
      <c r="D22" s="16">
        <f>$E32</f>
        <v>14.961617400000002</v>
      </c>
      <c r="E22" s="16">
        <f>$E33</f>
        <v>14.961617400000002</v>
      </c>
      <c r="F22" s="16">
        <f>$E34</f>
        <v>14.961617400000002</v>
      </c>
      <c r="G22" s="16">
        <f>$E35</f>
        <v>14.961617400000002</v>
      </c>
      <c r="H22" s="16">
        <f>$E36</f>
        <v>14.961617400000002</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11" t="s">
        <v>89</v>
      </c>
      <c r="B23" s="112"/>
      <c r="C23" s="16">
        <f>C22-C21</f>
        <v>-213.03838260000001</v>
      </c>
      <c r="D23" s="16">
        <f t="shared" ref="D23:V23" si="3">D22-D21</f>
        <v>-213.03838260000001</v>
      </c>
      <c r="E23" s="16">
        <f t="shared" si="3"/>
        <v>-213.03838260000001</v>
      </c>
      <c r="F23" s="16">
        <f t="shared" si="3"/>
        <v>-213.03838260000001</v>
      </c>
      <c r="G23" s="16">
        <f t="shared" si="3"/>
        <v>-213.03838260000001</v>
      </c>
      <c r="H23" s="16">
        <f t="shared" si="3"/>
        <v>-213.03838260000001</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9" t="s">
        <v>90</v>
      </c>
      <c r="B24" s="11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57</v>
      </c>
      <c r="D27" s="86" t="s">
        <v>57</v>
      </c>
      <c r="E27" s="86" t="s">
        <v>57</v>
      </c>
      <c r="F27" s="86" t="s">
        <v>55</v>
      </c>
      <c r="G27" s="86" t="s">
        <v>55</v>
      </c>
      <c r="H27" s="86" t="s">
        <v>55</v>
      </c>
      <c r="I27" s="86" t="s">
        <v>55</v>
      </c>
      <c r="J27" s="86" t="s">
        <v>55</v>
      </c>
      <c r="K27" s="86" t="s">
        <v>55</v>
      </c>
      <c r="L27" s="86" t="s">
        <v>55</v>
      </c>
      <c r="M27" s="86" t="s">
        <v>55</v>
      </c>
      <c r="N27" s="86" t="s">
        <v>55</v>
      </c>
      <c r="O27" s="86" t="s">
        <v>55</v>
      </c>
      <c r="P27" s="86"/>
      <c r="Q27" s="86" t="s">
        <v>55</v>
      </c>
      <c r="R27" s="86"/>
      <c r="S27" s="86" t="s">
        <v>55</v>
      </c>
      <c r="T27" s="86"/>
      <c r="U27" s="86"/>
    </row>
    <row r="28" spans="1:40" s="49" customFormat="1" x14ac:dyDescent="0.25">
      <c r="A28" s="87"/>
      <c r="B28" s="23">
        <v>32.1</v>
      </c>
      <c r="C28" s="15">
        <v>0.91100000000000003</v>
      </c>
      <c r="D28" s="15">
        <v>0.20899999999999999</v>
      </c>
      <c r="E28" s="15">
        <v>9.6699999999999994E-2</v>
      </c>
      <c r="F28" s="15">
        <v>2110</v>
      </c>
      <c r="G28" s="15">
        <v>64.900000000000006</v>
      </c>
      <c r="H28" s="15">
        <v>451</v>
      </c>
      <c r="I28" s="15">
        <v>79.7</v>
      </c>
      <c r="J28" s="15">
        <v>2.93</v>
      </c>
      <c r="K28" s="22">
        <v>0.28000000000000003</v>
      </c>
      <c r="L28" s="15">
        <v>45.9</v>
      </c>
      <c r="M28" s="15">
        <v>23.6</v>
      </c>
      <c r="N28" s="15">
        <v>124000</v>
      </c>
      <c r="O28" s="15">
        <v>37100</v>
      </c>
      <c r="P28" s="15"/>
      <c r="Q28" s="15">
        <v>3880</v>
      </c>
      <c r="R28" s="15"/>
      <c r="S28" s="15">
        <v>53</v>
      </c>
      <c r="T28" s="15"/>
      <c r="U28" s="15"/>
    </row>
    <row r="29" spans="1:40" s="7" customFormat="1" ht="27" x14ac:dyDescent="0.25">
      <c r="A29" s="11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1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6201</v>
      </c>
      <c r="B31" s="15">
        <v>40</v>
      </c>
      <c r="C31" s="69">
        <f>IF(C$27="%w/w SAR",((C$28*10)*$B31),IF(C$27="%w/w DM",(((C$28*10)*($B$28/100))*$B31),IF(C$27="kg/t SAR",(C$28*$B31),IF(C$27="kg/t DM",((C$28*($B$28/100))*$B31),IF(C$27="mg/kg SAR",((C$28*0.001)*$B31),IF(C$27="mg/kg DM",(((C$28*0.001)*($B$28/100))*$B31),0))))))</f>
        <v>116.97239999999999</v>
      </c>
      <c r="D31" s="69">
        <f>(IF(D$27="%w/w SAR",((D$28*10)*$B31),IF(D$27="%w/w DM",(((D$28*10)*($B$28/100))*$B31),IF(D$27="kg/t SAR",(D$28*$B31),IF(D$27="kg/t DM",((D$28*($B$28/100))*$B31),IF(D$27="mg/kg SAR",((D$28*0.001)*$B31),IF(D$27="mg/kg DM",(((D$28*0.001)*($B$28/100))*$B31),"0")))))))*2.291</f>
        <v>61.4803596</v>
      </c>
      <c r="E31" s="69">
        <f>(IF(E$27="%w/w SAR",((E$28*10)*$B31),IF(E$27="%w/w DM",(((E$28*10)*($B$28/100))*$B31),IF(E$27="kg/t SAR",(E$28*$B31),IF(E$27="kg/t DM",((E$28*($B$28/100))*$B31),IF(E$27="mg/kg SAR",((E$28*0.001)*$B31),IF(E$27="mg/kg DM",(((E$28*0.001)*($B$28/100))*$B31),"0")))))))*1.205</f>
        <v>14.961617400000002</v>
      </c>
      <c r="F31" s="69">
        <f>(IF(F$27="%w/w SAR",((F$28*10)*$B31),IF(F$27="%w/w DM",(((F$28*10)*($B$28/100))*$B31),IF(F$27="kg/t SAR",(F$28*$B31),IF(F$27="kg/t DM",((F$28*($B$28/100))*$B31),IF(F$27="mg/kg SAR",((F$28*0.001)*$B31),IF(F$27="mg/kg DM",(((F$28*0.001)*($B$28/100))*$B31),"0")))))))*1.658</f>
        <v>44.919199199999994</v>
      </c>
      <c r="G31" s="69">
        <f t="shared" ref="G31:P31" si="5">IF(G$27="%w/w SAR",((G$28*10)*$B31),IF(G$27="%w/w DM",(((G$28*10)*($B$28/100))*$B31),IF(G$27="kg/t SAR",(G$28*$B31),IF(G$27="kg/t DM",((G$28*($B$28/100))*$B31),IF(G$27="mg/kg SAR",((G$28*0.001)*$B31),IF(G$27="mg/kg DM",(((G$28*0.001)*($B$28/100))*$B31),0))))))</f>
        <v>0.83331600000000017</v>
      </c>
      <c r="H31" s="69">
        <f t="shared" si="5"/>
        <v>5.7908400000000002</v>
      </c>
      <c r="I31" s="69">
        <f t="shared" si="5"/>
        <v>1.0233480000000001</v>
      </c>
      <c r="J31" s="69">
        <f t="shared" si="5"/>
        <v>3.76212E-2</v>
      </c>
      <c r="K31" s="69">
        <f t="shared" si="5"/>
        <v>3.5952000000000007E-3</v>
      </c>
      <c r="L31" s="69">
        <f t="shared" si="5"/>
        <v>0.58935599999999999</v>
      </c>
      <c r="M31" s="69">
        <f t="shared" si="5"/>
        <v>0.30302400000000002</v>
      </c>
      <c r="N31" s="69">
        <f t="shared" si="5"/>
        <v>1592.16</v>
      </c>
      <c r="O31" s="69">
        <f t="shared" si="5"/>
        <v>476.36400000000003</v>
      </c>
      <c r="P31" s="69">
        <f t="shared" si="5"/>
        <v>0</v>
      </c>
      <c r="Q31" s="69">
        <f>(IF(Q$27="%w/w SAR",((Q$28*10)*$B31),IF(Q$27="%w/w DM",(((Q$28*10)*($B$28/100))*$B31),IF(Q$27="kg/t SAR",(Q$28*$B31),IF(Q$27="kg/t DM",((Q$28*($B$28/100))*$B31),IF(Q$27="mg/kg SAR",((Q$28*0.001)*$B31),IF(Q$27="mg/kg DM",(((Q$28*0.001)*($B$28/100))*$B31),0)))))))*2.5</f>
        <v>124.54799999999999</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0.68052000000000001</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3907</v>
      </c>
      <c r="B32" s="15">
        <v>40</v>
      </c>
      <c r="C32" s="69">
        <f t="shared" ref="C32:C50" si="6">IF(C$27="%w/w SAR",((C$28*10)*$B32),IF(C$27="%w/w DM",(((C$28*10)*($B$28/100))*$B32),IF(C$27="kg/t SAR",(C$28*$B32),IF(C$27="kg/t DM",((C$28*($B$28/100))*$B32),IF(C$27="mg/kg SAR",((C$28*0.001)*$B32),IF(C$27="mg/kg DM",(((C$28*0.001)*($B$28/100))*$B32),0))))))</f>
        <v>116.97239999999999</v>
      </c>
      <c r="D32" s="69">
        <f t="shared" ref="D32:D50" si="7">(IF(D$27="%w/w SAR",((D$28*10)*$B32),IF(D$27="%w/w DM",(((D$28*10)*($B$28/100))*$B32),IF(D$27="kg/t SAR",(D$28*$B32),IF(D$27="kg/t DM",((D$28*($B$28/100))*$B32),IF(D$27="mg/kg SAR",((D$28*0.001)*$B32),IF(D$27="mg/kg DM",(((D$28*0.001)*($B$28/100))*$B32),"0")))))))*2.291</f>
        <v>61.4803596</v>
      </c>
      <c r="E32" s="69">
        <f t="shared" ref="E32:E50" si="8">(IF(E$27="%w/w SAR",((E$28*10)*$B32),IF(E$27="%w/w DM",(((E$28*10)*($B$28/100))*$B32),IF(E$27="kg/t SAR",(E$28*$B32),IF(E$27="kg/t DM",((E$28*($B$28/100))*$B32),IF(E$27="mg/kg SAR",((E$28*0.001)*$B32),IF(E$27="mg/kg DM",(((E$28*0.001)*($B$28/100))*$B32),"0")))))))*1.205</f>
        <v>14.961617400000002</v>
      </c>
      <c r="F32" s="69">
        <f t="shared" ref="F32:F50" si="9">(IF(F$27="%w/w SAR",((F$28*10)*$B32),IF(F$27="%w/w DM",(((F$28*10)*($B$28/100))*$B32),IF(F$27="kg/t SAR",(F$28*$B32),IF(F$27="kg/t DM",((F$28*($B$28/100))*$B32),IF(F$27="mg/kg SAR",((F$28*0.001)*$B32),IF(F$27="mg/kg DM",(((F$28*0.001)*($B$28/100))*$B32),"0")))))))*1.658</f>
        <v>44.919199199999994</v>
      </c>
      <c r="G32" s="69">
        <f t="shared" ref="G32:P50" si="10">IF(G$27="%w/w SAR",((G$28*10)*$B32),IF(G$27="%w/w DM",(((G$28*10)*($B$28/100))*$B32),IF(G$27="kg/t SAR",(G$28*$B32),IF(G$27="kg/t DM",((G$28*($B$28/100))*$B32),IF(G$27="mg/kg SAR",((G$28*0.001)*$B32),IF(G$27="mg/kg DM",(((G$28*0.001)*($B$28/100))*$B32),0))))))</f>
        <v>0.83331600000000017</v>
      </c>
      <c r="H32" s="69">
        <f t="shared" si="10"/>
        <v>5.7908400000000002</v>
      </c>
      <c r="I32" s="69">
        <f t="shared" si="10"/>
        <v>1.0233480000000001</v>
      </c>
      <c r="J32" s="69">
        <f t="shared" si="10"/>
        <v>3.76212E-2</v>
      </c>
      <c r="K32" s="69">
        <f t="shared" si="10"/>
        <v>3.5952000000000007E-3</v>
      </c>
      <c r="L32" s="69">
        <f t="shared" si="10"/>
        <v>0.58935599999999999</v>
      </c>
      <c r="M32" s="69">
        <f t="shared" si="10"/>
        <v>0.30302400000000002</v>
      </c>
      <c r="N32" s="69">
        <f t="shared" si="10"/>
        <v>1592.16</v>
      </c>
      <c r="O32" s="69">
        <f t="shared" si="10"/>
        <v>476.36400000000003</v>
      </c>
      <c r="P32" s="69">
        <f t="shared" si="10"/>
        <v>0</v>
      </c>
      <c r="Q32" s="69">
        <f t="shared" ref="Q32:Q50" si="11">(IF(Q$27="%w/w SAR",((Q$28*10)*$B32),IF(Q$27="%w/w DM",(((Q$28*10)*($B$28/100))*$B32),IF(Q$27="kg/t SAR",(Q$28*$B32),IF(Q$27="kg/t DM",((Q$28*($B$28/100))*$B32),IF(Q$27="mg/kg SAR",((Q$28*0.001)*$B32),IF(Q$27="mg/kg DM",(((Q$28*0.001)*($B$28/100))*$B32),0)))))))*2.5</f>
        <v>124.54799999999999</v>
      </c>
      <c r="R32" s="69">
        <f t="shared" ref="R32:U50" si="12">IF(R$27="%w/w SAR",((R$28*10)*$B32),IF(R$27="%w/w DM",(((R$28*10)*($B$28/100))*$B32),IF(R$27="kg/t SAR",(R$28*$B32),IF(R$27="kg/t DM",((R$28*($B$28/100))*$B32),IF(R$27="mg/kg SAR",((R$28*0.001)*$B32),IF(R$27="mg/kg DM",(((R$28*0.001)*($B$28/100))*$B32),0))))))</f>
        <v>0</v>
      </c>
      <c r="S32" s="69">
        <f t="shared" si="12"/>
        <v>0.68052000000000001</v>
      </c>
      <c r="T32" s="69">
        <f t="shared" si="12"/>
        <v>0</v>
      </c>
      <c r="U32" s="69">
        <f t="shared" si="12"/>
        <v>0</v>
      </c>
      <c r="AB32" s="51"/>
      <c r="AC32" s="51"/>
      <c r="AD32" s="51"/>
      <c r="AE32" s="51"/>
      <c r="AF32" s="51"/>
      <c r="AG32" s="51"/>
      <c r="AH32" s="51"/>
      <c r="AI32" s="51"/>
    </row>
    <row r="33" spans="1:35" s="64" customFormat="1" x14ac:dyDescent="0.25">
      <c r="A33" s="13" t="str">
        <f>E8</f>
        <v>O415</v>
      </c>
      <c r="B33" s="15">
        <v>40</v>
      </c>
      <c r="C33" s="69">
        <f t="shared" si="6"/>
        <v>116.97239999999999</v>
      </c>
      <c r="D33" s="69">
        <f t="shared" si="7"/>
        <v>61.4803596</v>
      </c>
      <c r="E33" s="69">
        <f t="shared" si="8"/>
        <v>14.961617400000002</v>
      </c>
      <c r="F33" s="69">
        <f t="shared" si="9"/>
        <v>44.919199199999994</v>
      </c>
      <c r="G33" s="69">
        <f t="shared" si="10"/>
        <v>0.83331600000000017</v>
      </c>
      <c r="H33" s="69">
        <f t="shared" si="10"/>
        <v>5.7908400000000002</v>
      </c>
      <c r="I33" s="69">
        <f t="shared" si="10"/>
        <v>1.0233480000000001</v>
      </c>
      <c r="J33" s="69">
        <f t="shared" si="10"/>
        <v>3.76212E-2</v>
      </c>
      <c r="K33" s="69">
        <f t="shared" si="10"/>
        <v>3.5952000000000007E-3</v>
      </c>
      <c r="L33" s="69">
        <f t="shared" si="10"/>
        <v>0.58935599999999999</v>
      </c>
      <c r="M33" s="69">
        <f t="shared" si="10"/>
        <v>0.30302400000000002</v>
      </c>
      <c r="N33" s="69">
        <f t="shared" si="10"/>
        <v>1592.16</v>
      </c>
      <c r="O33" s="69">
        <f t="shared" si="10"/>
        <v>476.36400000000003</v>
      </c>
      <c r="P33" s="69">
        <f t="shared" si="10"/>
        <v>0</v>
      </c>
      <c r="Q33" s="69">
        <f t="shared" si="11"/>
        <v>124.54799999999999</v>
      </c>
      <c r="R33" s="69">
        <f t="shared" si="12"/>
        <v>0</v>
      </c>
      <c r="S33" s="69">
        <f t="shared" si="12"/>
        <v>0.68052000000000001</v>
      </c>
      <c r="T33" s="69">
        <f t="shared" si="12"/>
        <v>0</v>
      </c>
      <c r="U33" s="69">
        <f t="shared" si="12"/>
        <v>0</v>
      </c>
      <c r="AB33" s="51"/>
      <c r="AC33" s="51"/>
      <c r="AD33" s="51"/>
      <c r="AE33" s="51"/>
      <c r="AF33" s="51"/>
      <c r="AG33" s="51"/>
      <c r="AH33" s="51"/>
      <c r="AI33" s="51"/>
    </row>
    <row r="34" spans="1:35" s="64" customFormat="1" x14ac:dyDescent="0.25">
      <c r="A34" s="13">
        <f>F8</f>
        <v>1163</v>
      </c>
      <c r="B34" s="15">
        <v>40</v>
      </c>
      <c r="C34" s="69">
        <f t="shared" si="6"/>
        <v>116.97239999999999</v>
      </c>
      <c r="D34" s="69">
        <f t="shared" si="7"/>
        <v>61.4803596</v>
      </c>
      <c r="E34" s="69">
        <f t="shared" si="8"/>
        <v>14.961617400000002</v>
      </c>
      <c r="F34" s="69">
        <f t="shared" si="9"/>
        <v>44.919199199999994</v>
      </c>
      <c r="G34" s="69">
        <f t="shared" si="10"/>
        <v>0.83331600000000017</v>
      </c>
      <c r="H34" s="69">
        <f t="shared" si="10"/>
        <v>5.7908400000000002</v>
      </c>
      <c r="I34" s="69">
        <f t="shared" si="10"/>
        <v>1.0233480000000001</v>
      </c>
      <c r="J34" s="69">
        <f t="shared" si="10"/>
        <v>3.76212E-2</v>
      </c>
      <c r="K34" s="69">
        <f t="shared" si="10"/>
        <v>3.5952000000000007E-3</v>
      </c>
      <c r="L34" s="69">
        <f t="shared" si="10"/>
        <v>0.58935599999999999</v>
      </c>
      <c r="M34" s="69">
        <f t="shared" si="10"/>
        <v>0.30302400000000002</v>
      </c>
      <c r="N34" s="69">
        <f t="shared" si="10"/>
        <v>1592.16</v>
      </c>
      <c r="O34" s="69">
        <f t="shared" si="10"/>
        <v>476.36400000000003</v>
      </c>
      <c r="P34" s="69">
        <f t="shared" si="10"/>
        <v>0</v>
      </c>
      <c r="Q34" s="69">
        <f t="shared" si="11"/>
        <v>124.54799999999999</v>
      </c>
      <c r="R34" s="69">
        <f t="shared" si="12"/>
        <v>0</v>
      </c>
      <c r="S34" s="69">
        <f t="shared" si="12"/>
        <v>0.68052000000000001</v>
      </c>
      <c r="T34" s="69">
        <f t="shared" si="12"/>
        <v>0</v>
      </c>
      <c r="U34" s="69">
        <f t="shared" si="12"/>
        <v>0</v>
      </c>
      <c r="AB34" s="51"/>
      <c r="AC34" s="51"/>
      <c r="AD34" s="51"/>
      <c r="AE34" s="51"/>
      <c r="AF34" s="51"/>
      <c r="AG34" s="51"/>
      <c r="AH34" s="51"/>
      <c r="AI34" s="51"/>
    </row>
    <row r="35" spans="1:35" s="64" customFormat="1" x14ac:dyDescent="0.25">
      <c r="A35" s="13" t="str">
        <f>G8</f>
        <v>O173</v>
      </c>
      <c r="B35" s="15">
        <v>40</v>
      </c>
      <c r="C35" s="69">
        <f t="shared" si="6"/>
        <v>116.97239999999999</v>
      </c>
      <c r="D35" s="69">
        <f t="shared" si="7"/>
        <v>61.4803596</v>
      </c>
      <c r="E35" s="69">
        <f t="shared" si="8"/>
        <v>14.961617400000002</v>
      </c>
      <c r="F35" s="69">
        <f t="shared" si="9"/>
        <v>44.919199199999994</v>
      </c>
      <c r="G35" s="69">
        <f t="shared" si="10"/>
        <v>0.83331600000000017</v>
      </c>
      <c r="H35" s="69">
        <f t="shared" si="10"/>
        <v>5.7908400000000002</v>
      </c>
      <c r="I35" s="69">
        <f t="shared" si="10"/>
        <v>1.0233480000000001</v>
      </c>
      <c r="J35" s="69">
        <f t="shared" si="10"/>
        <v>3.76212E-2</v>
      </c>
      <c r="K35" s="69">
        <f t="shared" si="10"/>
        <v>3.5952000000000007E-3</v>
      </c>
      <c r="L35" s="69">
        <f t="shared" si="10"/>
        <v>0.58935599999999999</v>
      </c>
      <c r="M35" s="69">
        <f t="shared" si="10"/>
        <v>0.30302400000000002</v>
      </c>
      <c r="N35" s="69">
        <f t="shared" si="10"/>
        <v>1592.16</v>
      </c>
      <c r="O35" s="69">
        <f t="shared" si="10"/>
        <v>476.36400000000003</v>
      </c>
      <c r="P35" s="69">
        <f t="shared" si="10"/>
        <v>0</v>
      </c>
      <c r="Q35" s="69">
        <f t="shared" si="11"/>
        <v>124.54799999999999</v>
      </c>
      <c r="R35" s="69">
        <f t="shared" si="12"/>
        <v>0</v>
      </c>
      <c r="S35" s="69">
        <f t="shared" si="12"/>
        <v>0.68052000000000001</v>
      </c>
      <c r="T35" s="69">
        <f t="shared" si="12"/>
        <v>0</v>
      </c>
      <c r="U35" s="69">
        <f t="shared" si="12"/>
        <v>0</v>
      </c>
      <c r="AB35" s="51"/>
      <c r="AC35" s="51"/>
      <c r="AD35" s="51"/>
      <c r="AE35" s="51"/>
      <c r="AF35" s="51"/>
      <c r="AG35" s="51"/>
      <c r="AH35" s="51"/>
      <c r="AI35" s="51"/>
    </row>
    <row r="36" spans="1:35" s="64" customFormat="1" x14ac:dyDescent="0.25">
      <c r="A36" s="13" t="str">
        <f>H8</f>
        <v>O455</v>
      </c>
      <c r="B36" s="15">
        <v>40</v>
      </c>
      <c r="C36" s="69">
        <f t="shared" si="6"/>
        <v>116.97239999999999</v>
      </c>
      <c r="D36" s="69">
        <f t="shared" si="7"/>
        <v>61.4803596</v>
      </c>
      <c r="E36" s="69">
        <f t="shared" si="8"/>
        <v>14.961617400000002</v>
      </c>
      <c r="F36" s="69">
        <f t="shared" si="9"/>
        <v>44.919199199999994</v>
      </c>
      <c r="G36" s="69">
        <f t="shared" si="10"/>
        <v>0.83331600000000017</v>
      </c>
      <c r="H36" s="69">
        <f t="shared" si="10"/>
        <v>5.7908400000000002</v>
      </c>
      <c r="I36" s="69">
        <f t="shared" si="10"/>
        <v>1.0233480000000001</v>
      </c>
      <c r="J36" s="69">
        <f t="shared" si="10"/>
        <v>3.76212E-2</v>
      </c>
      <c r="K36" s="69">
        <f t="shared" si="10"/>
        <v>3.5952000000000007E-3</v>
      </c>
      <c r="L36" s="69">
        <f t="shared" si="10"/>
        <v>0.58935599999999999</v>
      </c>
      <c r="M36" s="69">
        <f t="shared" si="10"/>
        <v>0.30302400000000002</v>
      </c>
      <c r="N36" s="69">
        <f t="shared" si="10"/>
        <v>1592.16</v>
      </c>
      <c r="O36" s="69">
        <f t="shared" si="10"/>
        <v>476.36400000000003</v>
      </c>
      <c r="P36" s="69">
        <f t="shared" si="10"/>
        <v>0</v>
      </c>
      <c r="Q36" s="69">
        <f t="shared" si="11"/>
        <v>124.54799999999999</v>
      </c>
      <c r="R36" s="69">
        <f t="shared" si="12"/>
        <v>0</v>
      </c>
      <c r="S36" s="69">
        <f t="shared" si="12"/>
        <v>0.68052000000000001</v>
      </c>
      <c r="T36" s="69">
        <f t="shared" si="12"/>
        <v>0</v>
      </c>
      <c r="U36" s="69">
        <f t="shared" si="12"/>
        <v>0</v>
      </c>
      <c r="AB36" s="51"/>
      <c r="AC36" s="51"/>
      <c r="AD36" s="51"/>
      <c r="AE36" s="51"/>
      <c r="AF36" s="51"/>
      <c r="AG36" s="51"/>
      <c r="AH36" s="51"/>
      <c r="AI36" s="51"/>
    </row>
    <row r="37" spans="1:35" s="64" customFormat="1" x14ac:dyDescent="0.25">
      <c r="A37" s="13">
        <f>I8</f>
        <v>0</v>
      </c>
      <c r="B37" s="15"/>
      <c r="C37" s="69">
        <f t="shared" si="6"/>
        <v>0</v>
      </c>
      <c r="D37" s="69">
        <f t="shared" si="7"/>
        <v>0</v>
      </c>
      <c r="E37" s="69">
        <f t="shared" si="8"/>
        <v>0</v>
      </c>
      <c r="F37" s="69">
        <f t="shared" si="9"/>
        <v>0</v>
      </c>
      <c r="G37" s="69">
        <f t="shared" si="10"/>
        <v>0</v>
      </c>
      <c r="H37" s="69">
        <f t="shared" si="10"/>
        <v>0</v>
      </c>
      <c r="I37" s="69">
        <f t="shared" si="10"/>
        <v>0</v>
      </c>
      <c r="J37" s="69">
        <f t="shared" si="10"/>
        <v>0</v>
      </c>
      <c r="K37" s="69">
        <f t="shared" si="10"/>
        <v>0</v>
      </c>
      <c r="L37" s="69">
        <f t="shared" si="10"/>
        <v>0</v>
      </c>
      <c r="M37" s="69">
        <f t="shared" si="10"/>
        <v>0</v>
      </c>
      <c r="N37" s="69">
        <f t="shared" si="10"/>
        <v>0</v>
      </c>
      <c r="O37" s="69">
        <f t="shared" si="10"/>
        <v>0</v>
      </c>
      <c r="P37" s="69">
        <f t="shared" si="10"/>
        <v>0</v>
      </c>
      <c r="Q37" s="69">
        <f t="shared" si="11"/>
        <v>0</v>
      </c>
      <c r="R37" s="69">
        <f t="shared" si="12"/>
        <v>0</v>
      </c>
      <c r="S37" s="69">
        <f t="shared" si="12"/>
        <v>0</v>
      </c>
      <c r="T37" s="69">
        <f t="shared" si="12"/>
        <v>0</v>
      </c>
      <c r="U37" s="69">
        <f t="shared" si="12"/>
        <v>0</v>
      </c>
      <c r="AB37" s="51"/>
      <c r="AC37" s="51"/>
      <c r="AD37" s="51"/>
      <c r="AE37" s="51"/>
      <c r="AF37" s="51"/>
      <c r="AG37" s="51"/>
      <c r="AH37" s="51"/>
      <c r="AI37" s="51"/>
    </row>
    <row r="38" spans="1:35" s="64" customFormat="1" x14ac:dyDescent="0.25">
      <c r="A38" s="13">
        <f>J8</f>
        <v>0</v>
      </c>
      <c r="B38" s="15"/>
      <c r="C38" s="69">
        <f t="shared" si="6"/>
        <v>0</v>
      </c>
      <c r="D38" s="69">
        <f t="shared" si="7"/>
        <v>0</v>
      </c>
      <c r="E38" s="69">
        <f t="shared" si="8"/>
        <v>0</v>
      </c>
      <c r="F38" s="69">
        <f t="shared" si="9"/>
        <v>0</v>
      </c>
      <c r="G38" s="69">
        <f t="shared" si="10"/>
        <v>0</v>
      </c>
      <c r="H38" s="69">
        <f t="shared" si="10"/>
        <v>0</v>
      </c>
      <c r="I38" s="69">
        <f t="shared" si="10"/>
        <v>0</v>
      </c>
      <c r="J38" s="69">
        <f t="shared" si="10"/>
        <v>0</v>
      </c>
      <c r="K38" s="69">
        <f t="shared" si="10"/>
        <v>0</v>
      </c>
      <c r="L38" s="69">
        <f t="shared" si="10"/>
        <v>0</v>
      </c>
      <c r="M38" s="69">
        <f t="shared" si="10"/>
        <v>0</v>
      </c>
      <c r="N38" s="69">
        <f t="shared" si="10"/>
        <v>0</v>
      </c>
      <c r="O38" s="69">
        <f t="shared" si="10"/>
        <v>0</v>
      </c>
      <c r="P38" s="69">
        <f t="shared" si="10"/>
        <v>0</v>
      </c>
      <c r="Q38" s="69">
        <f t="shared" si="11"/>
        <v>0</v>
      </c>
      <c r="R38" s="69">
        <f t="shared" si="12"/>
        <v>0</v>
      </c>
      <c r="S38" s="69">
        <f t="shared" si="12"/>
        <v>0</v>
      </c>
      <c r="T38" s="69">
        <f t="shared" si="12"/>
        <v>0</v>
      </c>
      <c r="U38" s="69">
        <f t="shared" si="12"/>
        <v>0</v>
      </c>
      <c r="AB38" s="51"/>
      <c r="AC38" s="51"/>
      <c r="AD38" s="51"/>
      <c r="AE38" s="51"/>
      <c r="AF38" s="51"/>
      <c r="AG38" s="51"/>
      <c r="AH38" s="51"/>
      <c r="AI38" s="51"/>
    </row>
    <row r="39" spans="1:35" s="64" customFormat="1" x14ac:dyDescent="0.25">
      <c r="A39" s="13">
        <f>K8</f>
        <v>0</v>
      </c>
      <c r="B39" s="15"/>
      <c r="C39" s="69">
        <f t="shared" si="6"/>
        <v>0</v>
      </c>
      <c r="D39" s="69">
        <f t="shared" si="7"/>
        <v>0</v>
      </c>
      <c r="E39" s="69">
        <f t="shared" si="8"/>
        <v>0</v>
      </c>
      <c r="F39" s="69">
        <f t="shared" si="9"/>
        <v>0</v>
      </c>
      <c r="G39" s="69">
        <f t="shared" si="10"/>
        <v>0</v>
      </c>
      <c r="H39" s="69">
        <f t="shared" si="10"/>
        <v>0</v>
      </c>
      <c r="I39" s="69">
        <f t="shared" si="10"/>
        <v>0</v>
      </c>
      <c r="J39" s="69">
        <f t="shared" si="10"/>
        <v>0</v>
      </c>
      <c r="K39" s="69">
        <f t="shared" si="10"/>
        <v>0</v>
      </c>
      <c r="L39" s="69">
        <f t="shared" si="10"/>
        <v>0</v>
      </c>
      <c r="M39" s="69">
        <f t="shared" si="10"/>
        <v>0</v>
      </c>
      <c r="N39" s="69">
        <f t="shared" si="10"/>
        <v>0</v>
      </c>
      <c r="O39" s="69">
        <f t="shared" si="10"/>
        <v>0</v>
      </c>
      <c r="P39" s="69">
        <f t="shared" si="10"/>
        <v>0</v>
      </c>
      <c r="Q39" s="69">
        <f t="shared" si="11"/>
        <v>0</v>
      </c>
      <c r="R39" s="69">
        <f t="shared" si="12"/>
        <v>0</v>
      </c>
      <c r="S39" s="69">
        <f t="shared" si="12"/>
        <v>0</v>
      </c>
      <c r="T39" s="69">
        <f t="shared" si="12"/>
        <v>0</v>
      </c>
      <c r="U39" s="69">
        <f t="shared" si="12"/>
        <v>0</v>
      </c>
      <c r="AB39" s="51"/>
      <c r="AC39" s="51"/>
      <c r="AD39" s="51"/>
      <c r="AE39" s="51"/>
      <c r="AF39" s="51"/>
      <c r="AG39" s="51"/>
      <c r="AH39" s="51"/>
      <c r="AI39" s="51"/>
    </row>
    <row r="40" spans="1:35" s="64" customFormat="1" x14ac:dyDescent="0.25">
      <c r="A40" s="13">
        <f>L8</f>
        <v>0</v>
      </c>
      <c r="B40" s="15"/>
      <c r="C40" s="69">
        <f t="shared" si="6"/>
        <v>0</v>
      </c>
      <c r="D40" s="69">
        <f t="shared" si="7"/>
        <v>0</v>
      </c>
      <c r="E40" s="69">
        <f t="shared" si="8"/>
        <v>0</v>
      </c>
      <c r="F40" s="69">
        <f t="shared" si="9"/>
        <v>0</v>
      </c>
      <c r="G40" s="69">
        <f t="shared" si="10"/>
        <v>0</v>
      </c>
      <c r="H40" s="69">
        <f t="shared" si="10"/>
        <v>0</v>
      </c>
      <c r="I40" s="69">
        <f t="shared" si="10"/>
        <v>0</v>
      </c>
      <c r="J40" s="69">
        <f t="shared" si="10"/>
        <v>0</v>
      </c>
      <c r="K40" s="69">
        <f t="shared" si="10"/>
        <v>0</v>
      </c>
      <c r="L40" s="69">
        <f t="shared" si="10"/>
        <v>0</v>
      </c>
      <c r="M40" s="69">
        <f t="shared" si="10"/>
        <v>0</v>
      </c>
      <c r="N40" s="69">
        <f t="shared" si="10"/>
        <v>0</v>
      </c>
      <c r="O40" s="69">
        <f t="shared" si="10"/>
        <v>0</v>
      </c>
      <c r="P40" s="69">
        <f t="shared" si="10"/>
        <v>0</v>
      </c>
      <c r="Q40" s="69">
        <f t="shared" si="11"/>
        <v>0</v>
      </c>
      <c r="R40" s="69">
        <f t="shared" si="12"/>
        <v>0</v>
      </c>
      <c r="S40" s="69">
        <f t="shared" si="12"/>
        <v>0</v>
      </c>
      <c r="T40" s="69">
        <f t="shared" si="12"/>
        <v>0</v>
      </c>
      <c r="U40" s="69">
        <f t="shared" si="12"/>
        <v>0</v>
      </c>
      <c r="AB40" s="51"/>
      <c r="AC40" s="51"/>
      <c r="AD40" s="51"/>
      <c r="AE40" s="51"/>
      <c r="AF40" s="51"/>
      <c r="AG40" s="51"/>
      <c r="AH40" s="51"/>
      <c r="AI40" s="51"/>
    </row>
    <row r="41" spans="1:35" s="64" customFormat="1" x14ac:dyDescent="0.25">
      <c r="A41" s="13">
        <f>M8</f>
        <v>0</v>
      </c>
      <c r="B41" s="15"/>
      <c r="C41" s="69">
        <f t="shared" si="6"/>
        <v>0</v>
      </c>
      <c r="D41" s="69">
        <f t="shared" si="7"/>
        <v>0</v>
      </c>
      <c r="E41" s="69">
        <f t="shared" si="8"/>
        <v>0</v>
      </c>
      <c r="F41" s="69">
        <f t="shared" si="9"/>
        <v>0</v>
      </c>
      <c r="G41" s="69">
        <f t="shared" si="10"/>
        <v>0</v>
      </c>
      <c r="H41" s="69">
        <f t="shared" si="10"/>
        <v>0</v>
      </c>
      <c r="I41" s="69">
        <f t="shared" si="10"/>
        <v>0</v>
      </c>
      <c r="J41" s="69">
        <f t="shared" si="10"/>
        <v>0</v>
      </c>
      <c r="K41" s="69">
        <f t="shared" si="10"/>
        <v>0</v>
      </c>
      <c r="L41" s="69">
        <f t="shared" si="10"/>
        <v>0</v>
      </c>
      <c r="M41" s="69">
        <f t="shared" si="10"/>
        <v>0</v>
      </c>
      <c r="N41" s="69">
        <f t="shared" si="10"/>
        <v>0</v>
      </c>
      <c r="O41" s="69">
        <f t="shared" si="10"/>
        <v>0</v>
      </c>
      <c r="P41" s="69">
        <f t="shared" si="10"/>
        <v>0</v>
      </c>
      <c r="Q41" s="69">
        <f t="shared" si="11"/>
        <v>0</v>
      </c>
      <c r="R41" s="69">
        <f t="shared" si="12"/>
        <v>0</v>
      </c>
      <c r="S41" s="69">
        <f t="shared" si="12"/>
        <v>0</v>
      </c>
      <c r="T41" s="69">
        <f t="shared" si="12"/>
        <v>0</v>
      </c>
      <c r="U41" s="69">
        <f t="shared" si="12"/>
        <v>0</v>
      </c>
      <c r="AB41" s="51"/>
      <c r="AC41" s="51"/>
      <c r="AD41" s="51"/>
      <c r="AE41" s="51"/>
      <c r="AF41" s="51"/>
      <c r="AG41" s="51"/>
      <c r="AH41" s="51"/>
      <c r="AI41" s="51"/>
    </row>
    <row r="42" spans="1:35" s="64" customFormat="1" x14ac:dyDescent="0.25">
      <c r="A42" s="13">
        <f>N8</f>
        <v>0</v>
      </c>
      <c r="B42" s="15"/>
      <c r="C42" s="69">
        <f t="shared" si="6"/>
        <v>0</v>
      </c>
      <c r="D42" s="69">
        <f t="shared" si="7"/>
        <v>0</v>
      </c>
      <c r="E42" s="69">
        <f t="shared" si="8"/>
        <v>0</v>
      </c>
      <c r="F42" s="69">
        <f t="shared" si="9"/>
        <v>0</v>
      </c>
      <c r="G42" s="69">
        <f t="shared" si="10"/>
        <v>0</v>
      </c>
      <c r="H42" s="69">
        <f t="shared" si="10"/>
        <v>0</v>
      </c>
      <c r="I42" s="69">
        <f t="shared" si="10"/>
        <v>0</v>
      </c>
      <c r="J42" s="69">
        <f t="shared" si="10"/>
        <v>0</v>
      </c>
      <c r="K42" s="69">
        <f t="shared" si="10"/>
        <v>0</v>
      </c>
      <c r="L42" s="69">
        <f t="shared" si="10"/>
        <v>0</v>
      </c>
      <c r="M42" s="69">
        <f t="shared" si="10"/>
        <v>0</v>
      </c>
      <c r="N42" s="69">
        <f t="shared" si="10"/>
        <v>0</v>
      </c>
      <c r="O42" s="69">
        <f t="shared" si="10"/>
        <v>0</v>
      </c>
      <c r="P42" s="69">
        <f t="shared" si="10"/>
        <v>0</v>
      </c>
      <c r="Q42" s="69">
        <f t="shared" si="11"/>
        <v>0</v>
      </c>
      <c r="R42" s="69">
        <f t="shared" si="12"/>
        <v>0</v>
      </c>
      <c r="S42" s="69">
        <f t="shared" si="12"/>
        <v>0</v>
      </c>
      <c r="T42" s="69">
        <f t="shared" si="12"/>
        <v>0</v>
      </c>
      <c r="U42" s="69">
        <f t="shared" si="12"/>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10"/>
        <v>0</v>
      </c>
      <c r="H43" s="69">
        <f t="shared" si="10"/>
        <v>0</v>
      </c>
      <c r="I43" s="69">
        <f t="shared" si="10"/>
        <v>0</v>
      </c>
      <c r="J43" s="69">
        <f t="shared" si="10"/>
        <v>0</v>
      </c>
      <c r="K43" s="69">
        <f t="shared" si="10"/>
        <v>0</v>
      </c>
      <c r="L43" s="69">
        <f t="shared" si="10"/>
        <v>0</v>
      </c>
      <c r="M43" s="69">
        <f t="shared" si="10"/>
        <v>0</v>
      </c>
      <c r="N43" s="69">
        <f t="shared" si="10"/>
        <v>0</v>
      </c>
      <c r="O43" s="69">
        <f t="shared" si="10"/>
        <v>0</v>
      </c>
      <c r="P43" s="69">
        <f t="shared" si="10"/>
        <v>0</v>
      </c>
      <c r="Q43" s="69">
        <f t="shared" si="11"/>
        <v>0</v>
      </c>
      <c r="R43" s="69">
        <f t="shared" si="12"/>
        <v>0</v>
      </c>
      <c r="S43" s="69">
        <f t="shared" si="12"/>
        <v>0</v>
      </c>
      <c r="T43" s="69">
        <f t="shared" si="12"/>
        <v>0</v>
      </c>
      <c r="U43" s="69">
        <f t="shared" si="12"/>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10"/>
        <v>0</v>
      </c>
      <c r="H44" s="69">
        <f t="shared" si="10"/>
        <v>0</v>
      </c>
      <c r="I44" s="69">
        <f t="shared" si="10"/>
        <v>0</v>
      </c>
      <c r="J44" s="69">
        <f t="shared" si="10"/>
        <v>0</v>
      </c>
      <c r="K44" s="69">
        <f t="shared" si="10"/>
        <v>0</v>
      </c>
      <c r="L44" s="69">
        <f t="shared" si="10"/>
        <v>0</v>
      </c>
      <c r="M44" s="69">
        <f t="shared" si="10"/>
        <v>0</v>
      </c>
      <c r="N44" s="69">
        <f t="shared" si="10"/>
        <v>0</v>
      </c>
      <c r="O44" s="69">
        <f t="shared" si="10"/>
        <v>0</v>
      </c>
      <c r="P44" s="69">
        <f t="shared" si="10"/>
        <v>0</v>
      </c>
      <c r="Q44" s="69">
        <f t="shared" si="11"/>
        <v>0</v>
      </c>
      <c r="R44" s="69">
        <f t="shared" si="12"/>
        <v>0</v>
      </c>
      <c r="S44" s="69">
        <f t="shared" si="12"/>
        <v>0</v>
      </c>
      <c r="T44" s="69">
        <f t="shared" si="12"/>
        <v>0</v>
      </c>
      <c r="U44" s="69">
        <f t="shared" si="12"/>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10"/>
        <v>0</v>
      </c>
      <c r="H45" s="69">
        <f t="shared" si="10"/>
        <v>0</v>
      </c>
      <c r="I45" s="69">
        <f t="shared" si="10"/>
        <v>0</v>
      </c>
      <c r="J45" s="69">
        <f t="shared" si="10"/>
        <v>0</v>
      </c>
      <c r="K45" s="69">
        <f t="shared" si="10"/>
        <v>0</v>
      </c>
      <c r="L45" s="69">
        <f t="shared" si="10"/>
        <v>0</v>
      </c>
      <c r="M45" s="69">
        <f t="shared" si="10"/>
        <v>0</v>
      </c>
      <c r="N45" s="69">
        <f t="shared" si="10"/>
        <v>0</v>
      </c>
      <c r="O45" s="69">
        <f t="shared" si="10"/>
        <v>0</v>
      </c>
      <c r="P45" s="69">
        <f t="shared" si="10"/>
        <v>0</v>
      </c>
      <c r="Q45" s="69">
        <f t="shared" si="11"/>
        <v>0</v>
      </c>
      <c r="R45" s="69">
        <f t="shared" si="12"/>
        <v>0</v>
      </c>
      <c r="S45" s="69">
        <f t="shared" si="12"/>
        <v>0</v>
      </c>
      <c r="T45" s="69">
        <f t="shared" si="12"/>
        <v>0</v>
      </c>
      <c r="U45" s="69">
        <f t="shared" si="12"/>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10"/>
        <v>0</v>
      </c>
      <c r="H46" s="69">
        <f t="shared" si="10"/>
        <v>0</v>
      </c>
      <c r="I46" s="69">
        <f t="shared" si="10"/>
        <v>0</v>
      </c>
      <c r="J46" s="69">
        <f t="shared" si="10"/>
        <v>0</v>
      </c>
      <c r="K46" s="69">
        <f t="shared" si="10"/>
        <v>0</v>
      </c>
      <c r="L46" s="69">
        <f t="shared" si="10"/>
        <v>0</v>
      </c>
      <c r="M46" s="69">
        <f t="shared" si="10"/>
        <v>0</v>
      </c>
      <c r="N46" s="69">
        <f t="shared" si="10"/>
        <v>0</v>
      </c>
      <c r="O46" s="69">
        <f t="shared" si="10"/>
        <v>0</v>
      </c>
      <c r="P46" s="69">
        <f t="shared" si="10"/>
        <v>0</v>
      </c>
      <c r="Q46" s="69">
        <f t="shared" si="11"/>
        <v>0</v>
      </c>
      <c r="R46" s="69">
        <f t="shared" si="12"/>
        <v>0</v>
      </c>
      <c r="S46" s="69">
        <f t="shared" si="12"/>
        <v>0</v>
      </c>
      <c r="T46" s="69">
        <f t="shared" si="12"/>
        <v>0</v>
      </c>
      <c r="U46" s="69">
        <f t="shared" si="12"/>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si="10"/>
        <v>0</v>
      </c>
      <c r="H47" s="69">
        <f t="shared" si="10"/>
        <v>0</v>
      </c>
      <c r="I47" s="69">
        <f t="shared" si="10"/>
        <v>0</v>
      </c>
      <c r="J47" s="69">
        <f t="shared" si="10"/>
        <v>0</v>
      </c>
      <c r="K47" s="69">
        <f t="shared" si="10"/>
        <v>0</v>
      </c>
      <c r="L47" s="69">
        <f t="shared" si="10"/>
        <v>0</v>
      </c>
      <c r="M47" s="69">
        <f t="shared" si="10"/>
        <v>0</v>
      </c>
      <c r="N47" s="69">
        <f t="shared" si="10"/>
        <v>0</v>
      </c>
      <c r="O47" s="69">
        <f t="shared" si="10"/>
        <v>0</v>
      </c>
      <c r="P47" s="69">
        <f t="shared" si="10"/>
        <v>0</v>
      </c>
      <c r="Q47" s="69">
        <f t="shared" si="11"/>
        <v>0</v>
      </c>
      <c r="R47" s="69">
        <f t="shared" si="12"/>
        <v>0</v>
      </c>
      <c r="S47" s="69">
        <f t="shared" si="12"/>
        <v>0</v>
      </c>
      <c r="T47" s="69">
        <f t="shared" si="12"/>
        <v>0</v>
      </c>
      <c r="U47" s="69">
        <f t="shared" si="12"/>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0"/>
        <v>0</v>
      </c>
      <c r="H48" s="69">
        <f t="shared" si="10"/>
        <v>0</v>
      </c>
      <c r="I48" s="69">
        <f t="shared" si="10"/>
        <v>0</v>
      </c>
      <c r="J48" s="69">
        <f t="shared" si="10"/>
        <v>0</v>
      </c>
      <c r="K48" s="69">
        <f t="shared" si="10"/>
        <v>0</v>
      </c>
      <c r="L48" s="69">
        <f t="shared" si="10"/>
        <v>0</v>
      </c>
      <c r="M48" s="69">
        <f t="shared" si="10"/>
        <v>0</v>
      </c>
      <c r="N48" s="69">
        <f t="shared" si="10"/>
        <v>0</v>
      </c>
      <c r="O48" s="69">
        <f t="shared" si="10"/>
        <v>0</v>
      </c>
      <c r="P48" s="69">
        <f t="shared" si="10"/>
        <v>0</v>
      </c>
      <c r="Q48" s="69">
        <f t="shared" si="11"/>
        <v>0</v>
      </c>
      <c r="R48" s="69">
        <f t="shared" si="12"/>
        <v>0</v>
      </c>
      <c r="S48" s="69">
        <f t="shared" si="12"/>
        <v>0</v>
      </c>
      <c r="T48" s="69">
        <f t="shared" si="12"/>
        <v>0</v>
      </c>
      <c r="U48" s="69">
        <f t="shared" si="12"/>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0"/>
        <v>0</v>
      </c>
      <c r="H49" s="69">
        <f t="shared" si="10"/>
        <v>0</v>
      </c>
      <c r="I49" s="69">
        <f t="shared" si="10"/>
        <v>0</v>
      </c>
      <c r="J49" s="69">
        <f t="shared" si="10"/>
        <v>0</v>
      </c>
      <c r="K49" s="69">
        <f t="shared" si="10"/>
        <v>0</v>
      </c>
      <c r="L49" s="69">
        <f t="shared" si="10"/>
        <v>0</v>
      </c>
      <c r="M49" s="69">
        <f t="shared" si="10"/>
        <v>0</v>
      </c>
      <c r="N49" s="69">
        <f t="shared" si="10"/>
        <v>0</v>
      </c>
      <c r="O49" s="69">
        <f t="shared" si="10"/>
        <v>0</v>
      </c>
      <c r="P49" s="69">
        <f t="shared" si="10"/>
        <v>0</v>
      </c>
      <c r="Q49" s="69">
        <f t="shared" si="11"/>
        <v>0</v>
      </c>
      <c r="R49" s="69">
        <f t="shared" si="12"/>
        <v>0</v>
      </c>
      <c r="S49" s="69">
        <f t="shared" si="12"/>
        <v>0</v>
      </c>
      <c r="T49" s="69">
        <f t="shared" si="12"/>
        <v>0</v>
      </c>
      <c r="U49" s="69">
        <f t="shared" si="12"/>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0"/>
        <v>0</v>
      </c>
      <c r="H50" s="77">
        <f t="shared" si="10"/>
        <v>0</v>
      </c>
      <c r="I50" s="77">
        <f t="shared" si="10"/>
        <v>0</v>
      </c>
      <c r="J50" s="77">
        <f t="shared" si="10"/>
        <v>0</v>
      </c>
      <c r="K50" s="77">
        <f t="shared" si="10"/>
        <v>0</v>
      </c>
      <c r="L50" s="77">
        <f t="shared" si="10"/>
        <v>0</v>
      </c>
      <c r="M50" s="77">
        <f t="shared" si="10"/>
        <v>0</v>
      </c>
      <c r="N50" s="77">
        <f t="shared" si="10"/>
        <v>0</v>
      </c>
      <c r="O50" s="77">
        <f t="shared" si="10"/>
        <v>0</v>
      </c>
      <c r="P50" s="77">
        <f t="shared" si="10"/>
        <v>0</v>
      </c>
      <c r="Q50" s="77">
        <f t="shared" si="11"/>
        <v>0</v>
      </c>
      <c r="R50" s="77">
        <f t="shared" si="12"/>
        <v>0</v>
      </c>
      <c r="S50" s="77">
        <f t="shared" si="12"/>
        <v>0</v>
      </c>
      <c r="T50" s="77">
        <f t="shared" si="12"/>
        <v>0</v>
      </c>
      <c r="U50" s="77">
        <f t="shared" si="12"/>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6201</v>
      </c>
      <c r="C57" s="8">
        <f t="shared" ref="C57:U57" si="13">D8</f>
        <v>3907</v>
      </c>
      <c r="D57" s="8" t="str">
        <f t="shared" si="13"/>
        <v>O415</v>
      </c>
      <c r="E57" s="8">
        <f t="shared" si="13"/>
        <v>1163</v>
      </c>
      <c r="F57" s="8" t="str">
        <f t="shared" si="13"/>
        <v>O173</v>
      </c>
      <c r="G57" s="8" t="str">
        <f t="shared" si="13"/>
        <v>O455</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134</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90" t="s">
        <v>130</v>
      </c>
      <c r="B59" s="68">
        <f>VLOOKUP(C$14,Table24[],5,FALSE)</f>
        <v>6.2</v>
      </c>
      <c r="C59" s="68">
        <f>VLOOKUP(D$14,Table24[],5,FALSE)</f>
        <v>6.2</v>
      </c>
      <c r="D59" s="68">
        <f>VLOOKUP(E$14,Table24[],5,FALSE)</f>
        <v>6.2</v>
      </c>
      <c r="E59" s="68">
        <f>VLOOKUP(F$14,Table24[],5,FALSE)</f>
        <v>6.2</v>
      </c>
      <c r="F59" s="68">
        <f>VLOOKUP(G$14,Table24[],5,FALSE)</f>
        <v>6.2</v>
      </c>
      <c r="G59" s="68">
        <f>VLOOKUP(H$14,Table24[],5,FALSE)</f>
        <v>6.2</v>
      </c>
      <c r="H59" s="68" t="e">
        <f>VLOOKUP(I$14,Table24[],5,FALSE)</f>
        <v>#N/A</v>
      </c>
      <c r="I59" s="68" t="e">
        <f>VLOOKUP(J$14,Table24[],5,FALSE)</f>
        <v>#N/A</v>
      </c>
      <c r="J59" s="68" t="e">
        <f>VLOOKUP(K$14,Table24[],5,FALSE)</f>
        <v>#N/A</v>
      </c>
      <c r="K59" s="68" t="e">
        <f>VLOOKUP(L$14,Table24[],5,FALSE)</f>
        <v>#N/A</v>
      </c>
      <c r="L59" s="68" t="e">
        <f>VLOOKUP(M$14,Table24[],5,FALSE)</f>
        <v>#N/A</v>
      </c>
      <c r="M59" s="68" t="e">
        <f>VLOOKUP(N$14,Table24[],5,FALSE)</f>
        <v>#N/A</v>
      </c>
      <c r="N59" s="68" t="e">
        <f>VLOOKUP(O$14,Table24[],5,FALSE)</f>
        <v>#N/A</v>
      </c>
      <c r="O59" s="68" t="e">
        <f>VLOOKUP(P$14,Table24[],5,FALSE)</f>
        <v>#N/A</v>
      </c>
      <c r="P59" s="68" t="e">
        <f>VLOOKUP(Q$14,Table24[],5,FALSE)</f>
        <v>#N/A</v>
      </c>
      <c r="Q59" s="68" t="e">
        <f>VLOOKUP(R$14,Table24[],5,FALSE)</f>
        <v>#N/A</v>
      </c>
      <c r="R59" s="68" t="e">
        <f>VLOOKUP(S$14,Table24[],5,FALSE)</f>
        <v>#N/A</v>
      </c>
      <c r="S59" s="68" t="e">
        <f>VLOOKUP(T$14,Table24[],5,FALSE)</f>
        <v>#N/A</v>
      </c>
      <c r="T59" s="68" t="e">
        <f>VLOOKUP(U$14,Table24[],5,FALSE)</f>
        <v>#N/A</v>
      </c>
      <c r="U59" s="68" t="e">
        <f>VLOOKUP(V$14,Table24[],5,FALSE)</f>
        <v>#N/A</v>
      </c>
    </row>
    <row r="60" spans="1:35" s="19" customFormat="1" x14ac:dyDescent="0.2">
      <c r="A60" s="90" t="s">
        <v>4</v>
      </c>
      <c r="B60" s="68">
        <f>C10</f>
        <v>7.9</v>
      </c>
      <c r="C60" s="68">
        <f t="shared" ref="C60:U60" si="14">D10</f>
        <v>8</v>
      </c>
      <c r="D60" s="68">
        <f t="shared" si="14"/>
        <v>8.1999999999999993</v>
      </c>
      <c r="E60" s="68">
        <f t="shared" si="14"/>
        <v>8.1</v>
      </c>
      <c r="F60" s="68">
        <f t="shared" si="14"/>
        <v>8</v>
      </c>
      <c r="G60" s="68">
        <f t="shared" si="14"/>
        <v>7.7</v>
      </c>
      <c r="H60" s="68">
        <f t="shared" si="14"/>
        <v>0</v>
      </c>
      <c r="I60" s="68">
        <f t="shared" si="14"/>
        <v>0</v>
      </c>
      <c r="J60" s="68">
        <f t="shared" si="14"/>
        <v>0</v>
      </c>
      <c r="K60" s="68">
        <f t="shared" si="14"/>
        <v>0</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0" t="s">
        <v>131</v>
      </c>
      <c r="B61" s="68">
        <f t="shared" ref="B61:U61" si="15">VLOOKUP(B58,$AD9:$AE18,2,FALSE)</f>
        <v>6</v>
      </c>
      <c r="C61" s="68">
        <f t="shared" si="15"/>
        <v>6</v>
      </c>
      <c r="D61" s="68">
        <f t="shared" si="15"/>
        <v>6</v>
      </c>
      <c r="E61" s="68">
        <f t="shared" si="15"/>
        <v>6</v>
      </c>
      <c r="F61" s="68">
        <f t="shared" si="15"/>
        <v>6</v>
      </c>
      <c r="G61" s="68">
        <f t="shared" si="15"/>
        <v>6</v>
      </c>
      <c r="H61" s="68" t="e">
        <f t="shared" si="15"/>
        <v>#N/A</v>
      </c>
      <c r="I61" s="68" t="e">
        <f t="shared" si="15"/>
        <v>#N/A</v>
      </c>
      <c r="J61" s="68" t="e">
        <f t="shared" si="15"/>
        <v>#N/A</v>
      </c>
      <c r="K61" s="68" t="e">
        <f t="shared" si="15"/>
        <v>#N/A</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40</v>
      </c>
      <c r="C62" s="69">
        <f>B32</f>
        <v>40</v>
      </c>
      <c r="D62" s="69">
        <f>B33</f>
        <v>40</v>
      </c>
      <c r="E62" s="69">
        <f>B34</f>
        <v>40</v>
      </c>
      <c r="F62" s="69">
        <f>B35</f>
        <v>40</v>
      </c>
      <c r="G62" s="69">
        <f>B36</f>
        <v>40</v>
      </c>
      <c r="H62" s="69">
        <f>B37</f>
        <v>0</v>
      </c>
      <c r="I62" s="69">
        <f>B38</f>
        <v>0</v>
      </c>
      <c r="J62" s="69">
        <f>B39</f>
        <v>0</v>
      </c>
      <c r="K62" s="69">
        <f>B40</f>
        <v>0</v>
      </c>
      <c r="L62" s="69">
        <f>B41</f>
        <v>0</v>
      </c>
      <c r="M62" s="69">
        <f>B42</f>
        <v>0</v>
      </c>
      <c r="N62" s="69">
        <f>B43</f>
        <v>0</v>
      </c>
      <c r="O62" s="69">
        <f>B44</f>
        <v>0</v>
      </c>
      <c r="P62" s="69">
        <f>B45</f>
        <v>0</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f>(B59-B60)*B61</f>
        <v>-10.200000000000001</v>
      </c>
      <c r="C64" s="69">
        <f t="shared" ref="C64:U64" si="17">(C59-C60)*C61</f>
        <v>-10.799999999999999</v>
      </c>
      <c r="D64" s="69">
        <f t="shared" si="17"/>
        <v>-11.999999999999995</v>
      </c>
      <c r="E64" s="69">
        <f t="shared" si="17"/>
        <v>-11.399999999999997</v>
      </c>
      <c r="F64" s="69">
        <f t="shared" si="17"/>
        <v>-10.799999999999999</v>
      </c>
      <c r="G64" s="69">
        <f t="shared" si="17"/>
        <v>-9</v>
      </c>
      <c r="H64" s="69" t="e">
        <f t="shared" si="17"/>
        <v>#N/A</v>
      </c>
      <c r="I64" s="69" t="e">
        <f t="shared" si="17"/>
        <v>#N/A</v>
      </c>
      <c r="J64" s="69" t="e">
        <f t="shared" si="17"/>
        <v>#N/A</v>
      </c>
      <c r="K64" s="69" t="e">
        <f t="shared" si="17"/>
        <v>#N/A</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1" t="s">
        <v>155</v>
      </c>
      <c r="B65" s="69">
        <f>B63-B64</f>
        <v>10.200000000000001</v>
      </c>
      <c r="C65" s="69">
        <f t="shared" ref="C65:U65" si="18">C63-C64</f>
        <v>10.799999999999999</v>
      </c>
      <c r="D65" s="69">
        <f t="shared" si="18"/>
        <v>11.999999999999995</v>
      </c>
      <c r="E65" s="69">
        <f t="shared" si="18"/>
        <v>11.399999999999997</v>
      </c>
      <c r="F65" s="69">
        <f t="shared" si="18"/>
        <v>10.799999999999999</v>
      </c>
      <c r="G65" s="69">
        <f t="shared" si="18"/>
        <v>9</v>
      </c>
      <c r="H65" s="69" t="e">
        <f t="shared" si="18"/>
        <v>#N/A</v>
      </c>
      <c r="I65" s="69" t="e">
        <f t="shared" si="18"/>
        <v>#N/A</v>
      </c>
      <c r="J65" s="69" t="e">
        <f t="shared" si="18"/>
        <v>#N/A</v>
      </c>
      <c r="K65" s="69" t="e">
        <f t="shared" si="18"/>
        <v>#N/A</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str">
        <f>IF(B64&lt;=B63,"OVER","UNDER")</f>
        <v>OVER</v>
      </c>
      <c r="C66" s="70" t="str">
        <f t="shared" ref="C66:U66" si="19">IF(C64&lt;=C63,"OVER","UNDER")</f>
        <v>OVER</v>
      </c>
      <c r="D66" s="70" t="str">
        <f t="shared" si="19"/>
        <v>OVER</v>
      </c>
      <c r="E66" s="70" t="str">
        <f t="shared" si="19"/>
        <v>OVER</v>
      </c>
      <c r="F66" s="70" t="str">
        <f t="shared" si="19"/>
        <v>OVER</v>
      </c>
      <c r="G66" s="70" t="str">
        <f t="shared" si="19"/>
        <v>OVER</v>
      </c>
      <c r="H66" s="70" t="e">
        <f t="shared" si="19"/>
        <v>#N/A</v>
      </c>
      <c r="I66" s="70" t="e">
        <f t="shared" si="19"/>
        <v>#N/A</v>
      </c>
      <c r="J66" s="70" t="e">
        <f t="shared" si="19"/>
        <v>#N/A</v>
      </c>
      <c r="K66" s="70" t="e">
        <f t="shared" si="19"/>
        <v>#N/A</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PhzbFgLGFSSZvjlzzVCO6AHwfXxB9rX/UQBxN6+4TsFm4z+UDBCNouO2m+t3tsqEg/6Vw9PowdlTYX4nlP6Bqw==" saltValue="x3uLChsC5j75k3cB/FvqQw=="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25" priority="43" operator="equal">
      <formula>"DECREASE"</formula>
    </cfRule>
    <cfRule type="cellIs" dxfId="124" priority="44" operator="equal">
      <formula>"INCREASE"</formula>
    </cfRule>
  </conditionalFormatting>
  <conditionalFormatting sqref="B62:U66 B31:B50">
    <cfRule type="cellIs" dxfId="123" priority="42" operator="greaterThan">
      <formula>$B$51</formula>
    </cfRule>
  </conditionalFormatting>
  <conditionalFormatting sqref="C31:C50">
    <cfRule type="cellIs" dxfId="122" priority="41" operator="greaterThan">
      <formula>$C$51</formula>
    </cfRule>
  </conditionalFormatting>
  <conditionalFormatting sqref="C18:V18">
    <cfRule type="cellIs" dxfId="121" priority="37" operator="equal">
      <formula>0</formula>
    </cfRule>
  </conditionalFormatting>
  <conditionalFormatting sqref="C17:V17">
    <cfRule type="cellIs" dxfId="120" priority="35" operator="equal">
      <formula>0</formula>
    </cfRule>
  </conditionalFormatting>
  <conditionalFormatting sqref="C19:V19">
    <cfRule type="cellIs" dxfId="119" priority="34"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7" operator="greaterThan">
      <formula>$K$51</formula>
    </cfRule>
  </conditionalFormatting>
  <conditionalFormatting sqref="L31:L50">
    <cfRule type="cellIs" dxfId="114" priority="26" operator="greaterThan">
      <formula>$L$51</formula>
    </cfRule>
  </conditionalFormatting>
  <conditionalFormatting sqref="M31:M50">
    <cfRule type="cellIs" dxfId="113" priority="25" operator="greaterThan">
      <formula>$M$51</formula>
    </cfRule>
  </conditionalFormatting>
  <conditionalFormatting sqref="P31:P50">
    <cfRule type="cellIs" dxfId="112" priority="24" operator="greaterThan">
      <formula>$P$51</formula>
    </cfRule>
  </conditionalFormatting>
  <conditionalFormatting sqref="R31:R50">
    <cfRule type="cellIs" dxfId="111" priority="23" operator="greaterThan">
      <formula>$R$51</formula>
    </cfRule>
  </conditionalFormatting>
  <conditionalFormatting sqref="S31:S50">
    <cfRule type="cellIs" dxfId="110" priority="22" operator="greaterThan">
      <formula>$S$51</formula>
    </cfRule>
  </conditionalFormatting>
  <conditionalFormatting sqref="T31:T50">
    <cfRule type="cellIs" dxfId="109" priority="21" operator="greaterThan">
      <formula>$T$51</formula>
    </cfRule>
  </conditionalFormatting>
  <conditionalFormatting sqref="U31:U50">
    <cfRule type="cellIs" dxfId="108" priority="20" operator="greaterThan">
      <formula>$U$51</formula>
    </cfRule>
  </conditionalFormatting>
  <conditionalFormatting sqref="C22:V22">
    <cfRule type="cellIs" dxfId="107" priority="18" operator="equal">
      <formula>0</formula>
    </cfRule>
  </conditionalFormatting>
  <conditionalFormatting sqref="C24:V24">
    <cfRule type="cellIs" dxfId="106" priority="16" operator="equal">
      <formula>"DECREASE"</formula>
    </cfRule>
    <cfRule type="cellIs" dxfId="105" priority="17" operator="equal">
      <formula>"INCREASE"</formula>
    </cfRule>
  </conditionalFormatting>
  <conditionalFormatting sqref="C23:V23">
    <cfRule type="cellIs" dxfId="104" priority="15" operator="equal">
      <formula>0</formula>
    </cfRule>
  </conditionalFormatting>
  <conditionalFormatting sqref="I1">
    <cfRule type="cellIs" dxfId="103" priority="11" operator="lessThan">
      <formula>5</formula>
    </cfRule>
  </conditionalFormatting>
  <conditionalFormatting sqref="I2">
    <cfRule type="cellIs" dxfId="102" priority="10" operator="greaterThan">
      <formula>5000.1</formula>
    </cfRule>
  </conditionalFormatting>
  <conditionalFormatting sqref="I3">
    <cfRule type="cellIs" dxfId="101" priority="9" operator="greaterThan">
      <formula>4.1</formula>
    </cfRule>
  </conditionalFormatting>
  <conditionalFormatting sqref="C21:V21">
    <cfRule type="cellIs" dxfId="100" priority="8" operator="equal">
      <formula>0</formula>
    </cfRule>
  </conditionalFormatting>
  <conditionalFormatting sqref="B66:U66">
    <cfRule type="cellIs" dxfId="99" priority="4" operator="equal">
      <formula>"UNDER"</formula>
    </cfRule>
    <cfRule type="cellIs" dxfId="98" priority="5" operator="equal">
      <formula>"OVER"</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C14" sqref="C1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07" t="s">
        <v>41</v>
      </c>
      <c r="B1" s="107"/>
      <c r="C1" s="120" t="str">
        <f>'DCWW Felindre Sludge Cake'!C1:D1</f>
        <v>PAN-014967</v>
      </c>
      <c r="D1" s="121"/>
      <c r="E1" s="73" t="s">
        <v>45</v>
      </c>
      <c r="F1" s="31">
        <f>'DCWW Felindre Sludge Cake'!F1</f>
        <v>15.7</v>
      </c>
      <c r="G1" s="103" t="s">
        <v>43</v>
      </c>
      <c r="H1" s="104"/>
      <c r="I1" s="76">
        <v>7</v>
      </c>
      <c r="J1" s="107" t="s">
        <v>150</v>
      </c>
      <c r="K1" s="107"/>
      <c r="L1" s="76">
        <v>531</v>
      </c>
      <c r="AB1" s="18"/>
      <c r="AC1" s="18"/>
      <c r="AD1" s="29" t="s">
        <v>124</v>
      </c>
      <c r="AE1" s="17"/>
      <c r="AF1" s="17"/>
      <c r="AG1" s="18"/>
      <c r="AH1" s="18"/>
      <c r="AI1" s="32" t="s">
        <v>79</v>
      </c>
      <c r="AJ1" s="33" t="s">
        <v>91</v>
      </c>
      <c r="AK1" s="34" t="s">
        <v>92</v>
      </c>
      <c r="AL1" s="35" t="s">
        <v>123</v>
      </c>
      <c r="AM1" s="35" t="s">
        <v>129</v>
      </c>
      <c r="AN1" s="35" t="s">
        <v>109</v>
      </c>
    </row>
    <row r="2" spans="1:41" x14ac:dyDescent="0.2">
      <c r="A2" s="107" t="s">
        <v>84</v>
      </c>
      <c r="B2" s="107"/>
      <c r="C2" s="122" t="str">
        <f>'DCWW Felindre Sludge Cake'!C2:D2</f>
        <v>EPR-GP3792SK</v>
      </c>
      <c r="D2" s="123"/>
      <c r="E2" s="73" t="s">
        <v>106</v>
      </c>
      <c r="F2" s="76" t="s">
        <v>164</v>
      </c>
      <c r="G2" s="105" t="s">
        <v>107</v>
      </c>
      <c r="H2" s="106"/>
      <c r="I2" s="76"/>
      <c r="J2" s="107" t="s">
        <v>151</v>
      </c>
      <c r="K2" s="107"/>
      <c r="L2" s="76">
        <v>11800</v>
      </c>
      <c r="AB2" s="29" t="s">
        <v>56</v>
      </c>
      <c r="AC2" s="17"/>
      <c r="AD2" s="29" t="s">
        <v>70</v>
      </c>
      <c r="AE2" s="17"/>
      <c r="AF2" s="17"/>
      <c r="AG2" s="36" t="s">
        <v>76</v>
      </c>
      <c r="AH2" s="18"/>
      <c r="AI2" s="37" t="s">
        <v>124</v>
      </c>
      <c r="AJ2" s="38">
        <v>0</v>
      </c>
      <c r="AK2" s="39">
        <v>0</v>
      </c>
      <c r="AL2" s="10">
        <v>0</v>
      </c>
      <c r="AM2" s="11">
        <v>0</v>
      </c>
      <c r="AN2" s="11">
        <v>0</v>
      </c>
    </row>
    <row r="3" spans="1:41" x14ac:dyDescent="0.2">
      <c r="A3" s="103" t="s">
        <v>42</v>
      </c>
      <c r="B3" s="104"/>
      <c r="C3" s="122" t="str">
        <f>'DCWW Felindre Sludge Cake'!C3:D3</f>
        <v>Byproduct Recovery Limited</v>
      </c>
      <c r="D3" s="123"/>
      <c r="E3" s="73" t="s">
        <v>105</v>
      </c>
      <c r="F3" s="30" t="s">
        <v>78</v>
      </c>
      <c r="G3" s="103" t="s">
        <v>108</v>
      </c>
      <c r="H3" s="104"/>
      <c r="I3" s="76"/>
      <c r="J3" s="103" t="s">
        <v>152</v>
      </c>
      <c r="K3" s="104"/>
      <c r="L3" s="76">
        <f>(L1/L2)*100</f>
        <v>4.5</v>
      </c>
      <c r="AB3" s="29" t="s">
        <v>57</v>
      </c>
      <c r="AC3" s="17"/>
      <c r="AD3" s="29" t="s">
        <v>71</v>
      </c>
      <c r="AE3" s="17"/>
      <c r="AF3" s="17"/>
      <c r="AG3" s="36" t="s">
        <v>77</v>
      </c>
      <c r="AH3" s="18"/>
      <c r="AI3" s="40" t="s">
        <v>111</v>
      </c>
      <c r="AJ3" s="41">
        <v>1.7</v>
      </c>
      <c r="AK3" s="42">
        <v>6</v>
      </c>
      <c r="AL3" s="43">
        <v>1</v>
      </c>
      <c r="AM3" s="11">
        <v>6.2</v>
      </c>
      <c r="AN3" s="11" t="s">
        <v>110</v>
      </c>
    </row>
    <row r="4" spans="1:41" ht="25.5" x14ac:dyDescent="0.2">
      <c r="A4" s="107" t="s">
        <v>0</v>
      </c>
      <c r="B4" s="107"/>
      <c r="C4" s="120" t="str">
        <f>'DCWW Felindre Sludge Cake'!C4:D4</f>
        <v>Abergelli Farm, Felindre, Swansea, SA5 7NN</v>
      </c>
      <c r="D4" s="121"/>
      <c r="E4" s="74" t="s">
        <v>1</v>
      </c>
      <c r="F4" s="98" t="s">
        <v>168</v>
      </c>
      <c r="G4" s="103"/>
      <c r="H4" s="104"/>
      <c r="I4" s="31"/>
      <c r="J4" s="103"/>
      <c r="K4" s="104"/>
      <c r="L4" s="76"/>
      <c r="AB4" s="29" t="s">
        <v>52</v>
      </c>
      <c r="AC4" s="17"/>
      <c r="AD4" s="44" t="s">
        <v>72</v>
      </c>
      <c r="AE4" s="17"/>
      <c r="AF4" s="17"/>
      <c r="AG4" s="36" t="s">
        <v>78</v>
      </c>
      <c r="AH4" s="18"/>
      <c r="AI4" s="45" t="s">
        <v>122</v>
      </c>
      <c r="AJ4" s="46">
        <v>7</v>
      </c>
      <c r="AK4" s="47">
        <v>10.5</v>
      </c>
      <c r="AL4" s="11">
        <v>2</v>
      </c>
      <c r="AM4" s="11">
        <v>6.7</v>
      </c>
      <c r="AN4" s="11" t="s">
        <v>133</v>
      </c>
    </row>
    <row r="5" spans="1:41" x14ac:dyDescent="0.2">
      <c r="A5" s="107" t="s">
        <v>47</v>
      </c>
      <c r="B5" s="107"/>
      <c r="C5" s="120" t="str">
        <f>'DCWW Felindre Sludge Cake'!C5:D5</f>
        <v>Louise Bailey</v>
      </c>
      <c r="D5" s="121"/>
      <c r="E5" s="73"/>
      <c r="F5" s="31"/>
      <c r="G5" s="103"/>
      <c r="H5" s="104"/>
      <c r="I5" s="31"/>
      <c r="J5" s="103"/>
      <c r="K5" s="104"/>
      <c r="L5" s="76"/>
      <c r="AB5" s="29" t="s">
        <v>53</v>
      </c>
      <c r="AC5" s="17"/>
      <c r="AD5" s="44" t="s">
        <v>73</v>
      </c>
      <c r="AE5" s="17"/>
      <c r="AF5" s="17"/>
      <c r="AG5" s="36" t="s">
        <v>101</v>
      </c>
      <c r="AH5" s="18"/>
      <c r="AI5" s="45" t="s">
        <v>121</v>
      </c>
      <c r="AJ5" s="46">
        <v>6.5</v>
      </c>
      <c r="AK5" s="47">
        <v>5.5</v>
      </c>
      <c r="AL5" s="11">
        <v>3</v>
      </c>
      <c r="AM5" s="11">
        <v>6.7</v>
      </c>
      <c r="AN5" s="11" t="s">
        <v>133</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1" s="12" customFormat="1" x14ac:dyDescent="0.2">
      <c r="A7" s="112" t="s">
        <v>63</v>
      </c>
      <c r="B7" s="11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c r="AO7" s="78"/>
    </row>
    <row r="8" spans="1:41" x14ac:dyDescent="0.2">
      <c r="A8" s="107" t="s">
        <v>2</v>
      </c>
      <c r="B8" s="107"/>
      <c r="C8" s="52">
        <f>'DCWW Felindre Sludge Cake'!C8</f>
        <v>6201</v>
      </c>
      <c r="D8" s="52">
        <f>'DCWW Felindre Sludge Cake'!D8</f>
        <v>3907</v>
      </c>
      <c r="E8" s="52" t="str">
        <f>'DCWW Felindre Sludge Cake'!E8</f>
        <v>O415</v>
      </c>
      <c r="F8" s="52">
        <f>'DCWW Felindre Sludge Cake'!F8</f>
        <v>1163</v>
      </c>
      <c r="G8" s="52" t="str">
        <f>'DCWW Felindre Sludge Cake'!G8</f>
        <v>O173</v>
      </c>
      <c r="H8" s="52" t="str">
        <f>'DCWW Felindre Sludge Cake'!H8</f>
        <v>O455</v>
      </c>
      <c r="I8" s="52">
        <f>'DCWW Felindre Sludge Cake'!I8</f>
        <v>0</v>
      </c>
      <c r="J8" s="52">
        <f>'DCWW Felindre Sludge Cake'!J8</f>
        <v>0</v>
      </c>
      <c r="K8" s="52">
        <f>'DCWW Felindre Sludge Cake'!K8</f>
        <v>0</v>
      </c>
      <c r="L8" s="52">
        <f>'DCWW Felindre Sludge Cake'!L8</f>
        <v>0</v>
      </c>
      <c r="M8" s="52">
        <f>'DCWW Felindre Sludge Cake'!M8</f>
        <v>0</v>
      </c>
      <c r="N8" s="52">
        <f>'DCWW Felindre Sludge Cake'!N8</f>
        <v>0</v>
      </c>
      <c r="O8" s="52">
        <f>'DCWW Felindre Sludge Cake'!O8</f>
        <v>0</v>
      </c>
      <c r="P8" s="52">
        <f>'DCWW Felindre Sludge Cake'!P8</f>
        <v>0</v>
      </c>
      <c r="Q8" s="52">
        <f>'DCWW Felindre Sludge Cake'!Q8</f>
        <v>0</v>
      </c>
      <c r="R8" s="52">
        <f>'DCWW Felindre Sludge Cake'!R8</f>
        <v>0</v>
      </c>
      <c r="S8" s="52">
        <f>'DCWW Felindre Sludge Cake'!S8</f>
        <v>0</v>
      </c>
      <c r="T8" s="52">
        <f>'DCWW Felindre Sludge Cake'!T8</f>
        <v>0</v>
      </c>
      <c r="U8" s="52">
        <f>'DCWW Felindre Sludge Cake'!U8</f>
        <v>0</v>
      </c>
      <c r="V8" s="52">
        <f>'DCWW Felindre Sludge Cake'!V8</f>
        <v>0</v>
      </c>
      <c r="AB8" s="53"/>
      <c r="AC8" s="53"/>
      <c r="AD8" s="18"/>
      <c r="AE8" s="17" t="s">
        <v>137</v>
      </c>
      <c r="AF8" s="17"/>
      <c r="AG8" s="18"/>
      <c r="AH8" s="18"/>
      <c r="AI8" s="45" t="s">
        <v>102</v>
      </c>
      <c r="AJ8" s="54">
        <v>1.4</v>
      </c>
      <c r="AK8" s="47">
        <v>4.4000000000000004</v>
      </c>
      <c r="AL8" s="11">
        <v>6</v>
      </c>
      <c r="AM8" s="11">
        <v>6.7</v>
      </c>
      <c r="AN8" s="11" t="s">
        <v>133</v>
      </c>
      <c r="AO8" s="71"/>
    </row>
    <row r="9" spans="1:41" x14ac:dyDescent="0.2">
      <c r="A9" s="107" t="s">
        <v>3</v>
      </c>
      <c r="B9" s="107"/>
      <c r="C9" s="52" t="str">
        <f>'DCWW Felindre Sludge Cake'!C9</f>
        <v>Mod</v>
      </c>
      <c r="D9" s="52" t="str">
        <f>'DCWW Felindre Sludge Cake'!D9</f>
        <v>Mod</v>
      </c>
      <c r="E9" s="52" t="str">
        <f>'DCWW Felindre Sludge Cake'!E9</f>
        <v>Mod</v>
      </c>
      <c r="F9" s="52" t="str">
        <f>'DCWW Felindre Sludge Cake'!F9</f>
        <v>Mod</v>
      </c>
      <c r="G9" s="52" t="str">
        <f>'DCWW Felindre Sludge Cake'!G9</f>
        <v>Mod</v>
      </c>
      <c r="H9" s="52" t="str">
        <f>'DCWW Felindre Sludge Cake'!H9</f>
        <v>Mod</v>
      </c>
      <c r="I9" s="52">
        <f>'DCWW Felindre Sludge Cake'!I9</f>
        <v>0</v>
      </c>
      <c r="J9" s="52">
        <f>'DCWW Felindre Sludge Cake'!J9</f>
        <v>0</v>
      </c>
      <c r="K9" s="52">
        <f>'DCWW Felindre Sludge Cake'!K9</f>
        <v>0</v>
      </c>
      <c r="L9" s="52">
        <f>'DCWW Felindre Sludge Cake'!L9</f>
        <v>0</v>
      </c>
      <c r="M9" s="52">
        <f>'DCWW Felindre Sludge Cake'!M9</f>
        <v>0</v>
      </c>
      <c r="N9" s="52">
        <f>'DCWW Felindre Sludge Cake'!N9</f>
        <v>0</v>
      </c>
      <c r="O9" s="52">
        <f>'DCWW Felindre Sludge Cake'!O9</f>
        <v>0</v>
      </c>
      <c r="P9" s="52">
        <f>'DCWW Felindre Sludge Cake'!P9</f>
        <v>0</v>
      </c>
      <c r="Q9" s="52">
        <f>'DCWW Felindre Sludge Cake'!Q9</f>
        <v>0</v>
      </c>
      <c r="R9" s="52">
        <f>'DCWW Felindre Sludge Cake'!R9</f>
        <v>0</v>
      </c>
      <c r="S9" s="52">
        <f>'DCWW Felindre Sludge Cake'!S9</f>
        <v>0</v>
      </c>
      <c r="T9" s="52">
        <f>'DCWW Felindre Sludge Cake'!T9</f>
        <v>0</v>
      </c>
      <c r="U9" s="52">
        <f>'DCWW Felindre Sludge Cake'!U9</f>
        <v>0</v>
      </c>
      <c r="V9" s="52">
        <f>'DCWW Felindre Sludge Cake'!V9</f>
        <v>0</v>
      </c>
      <c r="AB9" s="17"/>
      <c r="AC9" s="17"/>
      <c r="AD9" s="29" t="s">
        <v>135</v>
      </c>
      <c r="AE9" s="29">
        <v>4.5</v>
      </c>
      <c r="AF9" s="17"/>
      <c r="AG9" s="18"/>
      <c r="AH9" s="18"/>
      <c r="AI9" s="55" t="s">
        <v>100</v>
      </c>
      <c r="AJ9" s="56">
        <v>0.7</v>
      </c>
      <c r="AK9" s="57">
        <v>4</v>
      </c>
      <c r="AL9" s="28">
        <v>7</v>
      </c>
      <c r="AM9" s="11">
        <v>6.7</v>
      </c>
      <c r="AN9" s="11" t="s">
        <v>133</v>
      </c>
      <c r="AO9" s="78"/>
    </row>
    <row r="10" spans="1:41" x14ac:dyDescent="0.2">
      <c r="A10" s="107" t="s">
        <v>4</v>
      </c>
      <c r="B10" s="107"/>
      <c r="C10" s="52">
        <f>'DCWW Felindre Sludge Cake'!C10</f>
        <v>7.9</v>
      </c>
      <c r="D10" s="52">
        <f>'DCWW Felindre Sludge Cake'!D10</f>
        <v>8</v>
      </c>
      <c r="E10" s="52">
        <f>'DCWW Felindre Sludge Cake'!E10</f>
        <v>8.1999999999999993</v>
      </c>
      <c r="F10" s="52">
        <f>'DCWW Felindre Sludge Cake'!F10</f>
        <v>8.1</v>
      </c>
      <c r="G10" s="52">
        <f>'DCWW Felindre Sludge Cake'!G10</f>
        <v>8</v>
      </c>
      <c r="H10" s="52">
        <f>'DCWW Felindre Sludge Cake'!H10</f>
        <v>7.7</v>
      </c>
      <c r="I10" s="52">
        <f>'DCWW Felindre Sludge Cake'!I10</f>
        <v>0</v>
      </c>
      <c r="J10" s="52">
        <f>'DCWW Felindre Sludge Cake'!J10</f>
        <v>0</v>
      </c>
      <c r="K10" s="52">
        <f>'DCWW Felindre Sludge Cake'!K10</f>
        <v>0</v>
      </c>
      <c r="L10" s="52">
        <f>'DCWW Felindre Sludge Cake'!L10</f>
        <v>0</v>
      </c>
      <c r="M10" s="52">
        <f>'DCWW Felindre Sludge Cake'!M10</f>
        <v>0</v>
      </c>
      <c r="N10" s="52">
        <f>'DCWW Felindre Sludge Cake'!N10</f>
        <v>0</v>
      </c>
      <c r="O10" s="52">
        <f>'DCWW Felindre Sludge Cake'!O10</f>
        <v>0</v>
      </c>
      <c r="P10" s="52">
        <f>'DCWW Felindre Sludge Cake'!P10</f>
        <v>0</v>
      </c>
      <c r="Q10" s="52">
        <f>'DCWW Felindre Sludge Cake'!Q10</f>
        <v>0</v>
      </c>
      <c r="R10" s="52">
        <f>'DCWW Felindre Sludge Cake'!R10</f>
        <v>0</v>
      </c>
      <c r="S10" s="52">
        <f>'DCWW Felindre Sludge Cake'!S10</f>
        <v>0</v>
      </c>
      <c r="T10" s="52">
        <f>'DCWW Felindre Sludge Cake'!T10</f>
        <v>0</v>
      </c>
      <c r="U10" s="52">
        <f>'DCWW Felindre Sludge Cake'!U10</f>
        <v>0</v>
      </c>
      <c r="V10" s="52">
        <f>'DCWW Felindre Sludge Cake'!V10</f>
        <v>0</v>
      </c>
      <c r="AB10" s="17"/>
      <c r="AC10" s="17"/>
      <c r="AD10" s="29" t="s">
        <v>138</v>
      </c>
      <c r="AE10" s="29">
        <v>5</v>
      </c>
      <c r="AF10" s="17"/>
      <c r="AG10" s="18"/>
      <c r="AH10" s="18"/>
      <c r="AI10" s="45" t="s">
        <v>94</v>
      </c>
      <c r="AJ10" s="46">
        <v>9</v>
      </c>
      <c r="AK10" s="47">
        <v>16.5</v>
      </c>
      <c r="AL10" s="11">
        <v>8</v>
      </c>
      <c r="AM10" s="11">
        <v>6.7</v>
      </c>
      <c r="AN10" s="11" t="s">
        <v>133</v>
      </c>
    </row>
    <row r="11" spans="1:41" x14ac:dyDescent="0.2">
      <c r="A11" s="107" t="s">
        <v>5</v>
      </c>
      <c r="B11" s="107"/>
      <c r="C11" s="52">
        <f>'DCWW Felindre Sludge Cake'!C11</f>
        <v>1</v>
      </c>
      <c r="D11" s="52">
        <f>'DCWW Felindre Sludge Cake'!D11</f>
        <v>0</v>
      </c>
      <c r="E11" s="52">
        <f>'DCWW Felindre Sludge Cake'!E11</f>
        <v>0</v>
      </c>
      <c r="F11" s="52">
        <f>'DCWW Felindre Sludge Cake'!F11</f>
        <v>0</v>
      </c>
      <c r="G11" s="52">
        <f>'DCWW Felindre Sludge Cake'!G11</f>
        <v>0</v>
      </c>
      <c r="H11" s="52">
        <f>'DCWW Felindre Sludge Cake'!H11</f>
        <v>2</v>
      </c>
      <c r="I11" s="52">
        <f>'DCWW Felindre Sludge Cake'!I11</f>
        <v>0</v>
      </c>
      <c r="J11" s="52">
        <f>'DCWW Felindre Sludge Cake'!J11</f>
        <v>0</v>
      </c>
      <c r="K11" s="52">
        <f>'DCWW Felindre Sludge Cake'!K11</f>
        <v>0</v>
      </c>
      <c r="L11" s="52">
        <f>'DCWW Felindre Sludge Cake'!L11</f>
        <v>0</v>
      </c>
      <c r="M11" s="52">
        <f>'DCWW Felindre Sludge Cake'!M11</f>
        <v>0</v>
      </c>
      <c r="N11" s="52">
        <f>'DCWW Felindre Sludge Cake'!N11</f>
        <v>0</v>
      </c>
      <c r="O11" s="52">
        <f>'DCWW Felindre Sludge Cake'!O11</f>
        <v>0</v>
      </c>
      <c r="P11" s="52">
        <f>'DCWW Felindre Sludge Cake'!P11</f>
        <v>0</v>
      </c>
      <c r="Q11" s="52">
        <f>'DCWW Felindre Sludge Cake'!Q11</f>
        <v>0</v>
      </c>
      <c r="R11" s="52">
        <f>'DCWW Felindre Sludge Cake'!R11</f>
        <v>0</v>
      </c>
      <c r="S11" s="52">
        <f>'DCWW Felindre Sludge Cake'!S11</f>
        <v>0</v>
      </c>
      <c r="T11" s="52">
        <f>'DCWW Felindre Sludge Cake'!T11</f>
        <v>0</v>
      </c>
      <c r="U11" s="52">
        <f>'DCWW Felindre Sludge Cake'!U11</f>
        <v>0</v>
      </c>
      <c r="V11" s="52">
        <f>'DCWW Felindre Sludge Cake'!V11</f>
        <v>0</v>
      </c>
      <c r="AB11" s="17"/>
      <c r="AC11" s="17"/>
      <c r="AD11" s="44" t="s">
        <v>139</v>
      </c>
      <c r="AE11" s="29">
        <v>6</v>
      </c>
      <c r="AF11" s="17"/>
      <c r="AG11" s="18"/>
      <c r="AH11" s="18"/>
      <c r="AI11" s="45" t="s">
        <v>120</v>
      </c>
      <c r="AJ11" s="46">
        <v>15</v>
      </c>
      <c r="AK11" s="47">
        <v>17.5</v>
      </c>
      <c r="AL11" s="11">
        <v>9</v>
      </c>
      <c r="AM11" s="11">
        <v>7</v>
      </c>
      <c r="AN11" s="11" t="s">
        <v>133</v>
      </c>
    </row>
    <row r="12" spans="1:41" x14ac:dyDescent="0.2">
      <c r="A12" s="107" t="s">
        <v>6</v>
      </c>
      <c r="B12" s="107"/>
      <c r="C12" s="52">
        <f>'DCWW Felindre Sludge Cake'!C12</f>
        <v>1</v>
      </c>
      <c r="D12" s="52">
        <f>'DCWW Felindre Sludge Cake'!D12</f>
        <v>0</v>
      </c>
      <c r="E12" s="52">
        <f>'DCWW Felindre Sludge Cake'!E12</f>
        <v>0</v>
      </c>
      <c r="F12" s="52">
        <f>'DCWW Felindre Sludge Cake'!F12</f>
        <v>0</v>
      </c>
      <c r="G12" s="52">
        <f>'DCWW Felindre Sludge Cake'!G12</f>
        <v>0</v>
      </c>
      <c r="H12" s="52">
        <f>'DCWW Felindre Sludge Cake'!H12</f>
        <v>1</v>
      </c>
      <c r="I12" s="52">
        <f>'DCWW Felindre Sludge Cake'!I12</f>
        <v>0</v>
      </c>
      <c r="J12" s="52">
        <f>'DCWW Felindre Sludge Cake'!J12</f>
        <v>0</v>
      </c>
      <c r="K12" s="52">
        <f>'DCWW Felindre Sludge Cake'!K12</f>
        <v>0</v>
      </c>
      <c r="L12" s="52">
        <f>'DCWW Felindre Sludge Cake'!L12</f>
        <v>0</v>
      </c>
      <c r="M12" s="52">
        <f>'DCWW Felindre Sludge Cake'!M12</f>
        <v>0</v>
      </c>
      <c r="N12" s="52">
        <f>'DCWW Felindre Sludge Cake'!N12</f>
        <v>0</v>
      </c>
      <c r="O12" s="52">
        <f>'DCWW Felindre Sludge Cake'!O12</f>
        <v>0</v>
      </c>
      <c r="P12" s="52">
        <f>'DCWW Felindre Sludge Cake'!P12</f>
        <v>0</v>
      </c>
      <c r="Q12" s="52">
        <f>'DCWW Felindre Sludge Cake'!Q12</f>
        <v>0</v>
      </c>
      <c r="R12" s="52">
        <f>'DCWW Felindre Sludge Cake'!R12</f>
        <v>0</v>
      </c>
      <c r="S12" s="52">
        <f>'DCWW Felindre Sludge Cake'!S12</f>
        <v>0</v>
      </c>
      <c r="T12" s="52">
        <f>'DCWW Felindre Sludge Cake'!T12</f>
        <v>0</v>
      </c>
      <c r="U12" s="52">
        <f>'DCWW Felindre Sludge Cake'!U12</f>
        <v>0</v>
      </c>
      <c r="V12" s="52">
        <f>'DCWW Felindre Sludge Cake'!V12</f>
        <v>0</v>
      </c>
      <c r="AB12" s="17"/>
      <c r="AC12" s="17"/>
      <c r="AD12" s="44" t="s">
        <v>140</v>
      </c>
      <c r="AE12" s="29">
        <v>7.5</v>
      </c>
      <c r="AF12" s="17"/>
      <c r="AG12" s="18"/>
      <c r="AH12" s="18"/>
      <c r="AI12" s="45" t="s">
        <v>119</v>
      </c>
      <c r="AJ12" s="46">
        <v>14</v>
      </c>
      <c r="AK12" s="47">
        <v>11</v>
      </c>
      <c r="AL12" s="11">
        <v>10</v>
      </c>
      <c r="AM12" s="11">
        <v>7</v>
      </c>
      <c r="AN12" s="11" t="s">
        <v>133</v>
      </c>
    </row>
    <row r="13" spans="1:41" x14ac:dyDescent="0.2">
      <c r="A13" s="107" t="s">
        <v>7</v>
      </c>
      <c r="B13" s="107"/>
      <c r="C13" s="52">
        <f>'DCWW Felindre Sludge Cake'!C13</f>
        <v>1</v>
      </c>
      <c r="D13" s="52">
        <f>'DCWW Felindre Sludge Cake'!D13</f>
        <v>1</v>
      </c>
      <c r="E13" s="52">
        <f>'DCWW Felindre Sludge Cake'!E13</f>
        <v>1</v>
      </c>
      <c r="F13" s="52">
        <f>'DCWW Felindre Sludge Cake'!F13</f>
        <v>1</v>
      </c>
      <c r="G13" s="52">
        <f>'DCWW Felindre Sludge Cake'!G13</f>
        <v>2</v>
      </c>
      <c r="H13" s="52">
        <f>'DCWW Felindre Sludge Cake'!H13</f>
        <v>2</v>
      </c>
      <c r="I13" s="52">
        <f>'DCWW Felindre Sludge Cake'!I13</f>
        <v>0</v>
      </c>
      <c r="J13" s="52">
        <f>'DCWW Felindre Sludge Cake'!J13</f>
        <v>0</v>
      </c>
      <c r="K13" s="52">
        <f>'DCWW Felindre Sludge Cake'!K13</f>
        <v>0</v>
      </c>
      <c r="L13" s="52">
        <f>'DCWW Felindre Sludge Cake'!L13</f>
        <v>0</v>
      </c>
      <c r="M13" s="52">
        <f>'DCWW Felindre Sludge Cake'!M13</f>
        <v>0</v>
      </c>
      <c r="N13" s="52">
        <f>'DCWW Felindre Sludge Cake'!N13</f>
        <v>0</v>
      </c>
      <c r="O13" s="52">
        <f>'DCWW Felindre Sludge Cake'!O13</f>
        <v>0</v>
      </c>
      <c r="P13" s="52">
        <f>'DCWW Felindre Sludge Cake'!P13</f>
        <v>0</v>
      </c>
      <c r="Q13" s="52">
        <f>'DCWW Felindre Sludge Cake'!Q13</f>
        <v>0</v>
      </c>
      <c r="R13" s="52">
        <f>'DCWW Felindre Sludge Cake'!R13</f>
        <v>0</v>
      </c>
      <c r="S13" s="52">
        <f>'DCWW Felindre Sludge Cake'!S13</f>
        <v>0</v>
      </c>
      <c r="T13" s="52">
        <f>'DCWW Felindre Sludge Cake'!T13</f>
        <v>0</v>
      </c>
      <c r="U13" s="52">
        <f>'DCWW Felindre Sludge Cake'!U13</f>
        <v>0</v>
      </c>
      <c r="V13" s="52">
        <f>'DCWW Felindre Sludge Cake'!V13</f>
        <v>0</v>
      </c>
      <c r="AB13" s="17"/>
      <c r="AC13" s="17"/>
      <c r="AD13" s="44" t="s">
        <v>141</v>
      </c>
      <c r="AE13" s="29">
        <v>12</v>
      </c>
      <c r="AF13" s="17"/>
      <c r="AG13" s="18"/>
      <c r="AH13" s="18"/>
      <c r="AI13" s="45" t="s">
        <v>118</v>
      </c>
      <c r="AJ13" s="46">
        <v>1.9</v>
      </c>
      <c r="AK13" s="47">
        <v>7.5</v>
      </c>
      <c r="AL13" s="11">
        <v>11</v>
      </c>
      <c r="AM13" s="11">
        <v>6.7</v>
      </c>
      <c r="AN13" s="11" t="s">
        <v>133</v>
      </c>
    </row>
    <row r="14" spans="1:41" x14ac:dyDescent="0.2">
      <c r="A14" s="116" t="s">
        <v>8</v>
      </c>
      <c r="B14" s="116"/>
      <c r="C14" s="81" t="str">
        <f>'DCWW Felindre Sludge Cake'!C14</f>
        <v xml:space="preserve">Grass Silage (25% DM) </v>
      </c>
      <c r="D14" s="81" t="str">
        <f>'DCWW Felindre Sludge Cake'!D14</f>
        <v xml:space="preserve">Grass Silage (25% DM) </v>
      </c>
      <c r="E14" s="81" t="str">
        <f>'DCWW Felindre Sludge Cake'!E14</f>
        <v xml:space="preserve">Grass Silage (25% DM) </v>
      </c>
      <c r="F14" s="81" t="str">
        <f>'DCWW Felindre Sludge Cake'!F14</f>
        <v xml:space="preserve">Grass Silage (25% DM) </v>
      </c>
      <c r="G14" s="81" t="str">
        <f>'DCWW Felindre Sludge Cake'!G14</f>
        <v xml:space="preserve">Grass Silage (25% DM) </v>
      </c>
      <c r="H14" s="81" t="str">
        <f>'DCWW Felindre Sludge Cake'!H14</f>
        <v xml:space="preserve">Grass Silage (25% DM) </v>
      </c>
      <c r="I14" s="81">
        <f>'DCWW Felindre Sludge Cake'!I14</f>
        <v>0</v>
      </c>
      <c r="J14" s="81">
        <f>'DCWW Felindre Sludge Cake'!J14</f>
        <v>0</v>
      </c>
      <c r="K14" s="81">
        <f>'DCWW Felindre Sludge Cake'!K14</f>
        <v>0</v>
      </c>
      <c r="L14" s="81">
        <f>'DCWW Felindre Sludge Cake'!L14</f>
        <v>0</v>
      </c>
      <c r="M14" s="81">
        <f>'DCWW Felindre Sludge Cake'!M14</f>
        <v>0</v>
      </c>
      <c r="N14" s="81">
        <f>'DCWW Felindre Sludge Cake'!N14</f>
        <v>0</v>
      </c>
      <c r="O14" s="81">
        <f>'DCWW Felindre Sludge Cake'!O14</f>
        <v>0</v>
      </c>
      <c r="P14" s="81">
        <f>'DCWW Felindre Sludge Cake'!P14</f>
        <v>0</v>
      </c>
      <c r="Q14" s="81">
        <f>'DCWW Felindre Sludge Cake'!Q14</f>
        <v>0</v>
      </c>
      <c r="R14" s="81">
        <f>'DCWW Felindre Sludge Cake'!R14</f>
        <v>0</v>
      </c>
      <c r="S14" s="81">
        <f>'DCWW Felindre Sludge Cake'!S14</f>
        <v>0</v>
      </c>
      <c r="T14" s="81">
        <f>'DCWW Felindre Sludge Cake'!T14</f>
        <v>0</v>
      </c>
      <c r="U14" s="81">
        <f>'DCWW Felindre Sludge Cake'!U14</f>
        <v>0</v>
      </c>
      <c r="V14" s="81">
        <f>'DCWW Felindre Sludge Cake'!V14</f>
        <v>0</v>
      </c>
      <c r="AD14" s="29" t="s">
        <v>136</v>
      </c>
      <c r="AE14" s="29">
        <v>6</v>
      </c>
      <c r="AI14" s="45" t="s">
        <v>117</v>
      </c>
      <c r="AJ14" s="46">
        <v>0.8</v>
      </c>
      <c r="AK14" s="47">
        <v>1.7</v>
      </c>
      <c r="AL14" s="11">
        <v>12</v>
      </c>
      <c r="AM14" s="11">
        <v>6.7</v>
      </c>
      <c r="AN14" s="11" t="s">
        <v>133</v>
      </c>
    </row>
    <row r="15" spans="1:41" x14ac:dyDescent="0.2">
      <c r="A15" s="115" t="s">
        <v>9</v>
      </c>
      <c r="B15" s="115"/>
      <c r="C15" s="52">
        <f>'DCWW Felindre Sludge Cake'!C15</f>
        <v>38</v>
      </c>
      <c r="D15" s="52">
        <f>'DCWW Felindre Sludge Cake'!D15</f>
        <v>38</v>
      </c>
      <c r="E15" s="52">
        <f>'DCWW Felindre Sludge Cake'!E15</f>
        <v>38</v>
      </c>
      <c r="F15" s="52">
        <f>'DCWW Felindre Sludge Cake'!F15</f>
        <v>38</v>
      </c>
      <c r="G15" s="52">
        <f>'DCWW Felindre Sludge Cake'!G15</f>
        <v>38</v>
      </c>
      <c r="H15" s="52">
        <f>'DCWW Felindre Sludge Cake'!H15</f>
        <v>38</v>
      </c>
      <c r="I15" s="52">
        <f>'DCWW Felindre Sludge Cake'!I15</f>
        <v>0</v>
      </c>
      <c r="J15" s="52">
        <f>'DCWW Felindre Sludge Cake'!J15</f>
        <v>0</v>
      </c>
      <c r="K15" s="52">
        <f>'DCWW Felindre Sludge Cake'!K15</f>
        <v>0</v>
      </c>
      <c r="L15" s="52">
        <f>'DCWW Felindre Sludge Cake'!L15</f>
        <v>0</v>
      </c>
      <c r="M15" s="52">
        <f>'DCWW Felindre Sludge Cake'!M15</f>
        <v>0</v>
      </c>
      <c r="N15" s="52">
        <f>'DCWW Felindre Sludge Cake'!N15</f>
        <v>0</v>
      </c>
      <c r="O15" s="52">
        <f>'DCWW Felindre Sludge Cake'!O15</f>
        <v>0</v>
      </c>
      <c r="P15" s="52">
        <f>'DCWW Felindre Sludge Cake'!P15</f>
        <v>0</v>
      </c>
      <c r="Q15" s="52">
        <f>'DCWW Felindre Sludge Cake'!Q15</f>
        <v>0</v>
      </c>
      <c r="R15" s="52">
        <f>'DCWW Felindre Sludge Cake'!R15</f>
        <v>0</v>
      </c>
      <c r="S15" s="52">
        <f>'DCWW Felindre Sludge Cake'!S15</f>
        <v>0</v>
      </c>
      <c r="T15" s="52">
        <f>'DCWW Felindre Sludge Cake'!T15</f>
        <v>0</v>
      </c>
      <c r="U15" s="52">
        <f>'DCWW Felindre Sludge Cake'!U15</f>
        <v>0</v>
      </c>
      <c r="V15" s="52">
        <f>'DCWW Felindre Sludge Cake'!V15</f>
        <v>0</v>
      </c>
      <c r="AD15" s="29" t="s">
        <v>142</v>
      </c>
      <c r="AE15" s="29">
        <v>7</v>
      </c>
      <c r="AI15" s="45" t="s">
        <v>98</v>
      </c>
      <c r="AJ15" s="54">
        <v>1.8</v>
      </c>
      <c r="AK15" s="47">
        <v>5.4</v>
      </c>
      <c r="AL15" s="11">
        <v>13</v>
      </c>
      <c r="AM15" s="11">
        <v>6.7</v>
      </c>
      <c r="AN15" s="11" t="s">
        <v>133</v>
      </c>
    </row>
    <row r="16" spans="1:41" ht="13.5" thickBot="1" x14ac:dyDescent="0.25">
      <c r="A16" s="117" t="s">
        <v>44</v>
      </c>
      <c r="B16" s="117"/>
      <c r="C16" s="82" t="str">
        <f>'DCWW Felindre Sludge Cake'!C16</f>
        <v>Medium/Clay</v>
      </c>
      <c r="D16" s="82" t="str">
        <f>'DCWW Felindre Sludge Cake'!D16</f>
        <v>Medium/Clay</v>
      </c>
      <c r="E16" s="82" t="str">
        <f>'DCWW Felindre Sludge Cake'!E16</f>
        <v>Medium/Clay</v>
      </c>
      <c r="F16" s="82" t="str">
        <f>'DCWW Felindre Sludge Cake'!F16</f>
        <v>Medium/Clay</v>
      </c>
      <c r="G16" s="82" t="str">
        <f>'DCWW Felindre Sludge Cake'!G16</f>
        <v>Medium/Clay</v>
      </c>
      <c r="H16" s="82" t="str">
        <f>'DCWW Felindre Sludge Cake'!H16</f>
        <v>Medium/Clay</v>
      </c>
      <c r="I16" s="82">
        <f>'DCWW Felindre Sludge Cake'!I16</f>
        <v>0</v>
      </c>
      <c r="J16" s="82">
        <f>'DCWW Felindre Sludge Cake'!J16</f>
        <v>0</v>
      </c>
      <c r="K16" s="82">
        <f>'DCWW Felindre Sludge Cake'!K16</f>
        <v>0</v>
      </c>
      <c r="L16" s="82">
        <f>'DCWW Felindre Sludge Cake'!L16</f>
        <v>0</v>
      </c>
      <c r="M16" s="82">
        <f>'DCWW Felindre Sludge Cake'!M16</f>
        <v>0</v>
      </c>
      <c r="N16" s="82">
        <f>'DCWW Felindre Sludge Cake'!N16</f>
        <v>0</v>
      </c>
      <c r="O16" s="82">
        <f>'DCWW Felindre Sludge Cake'!O16</f>
        <v>0</v>
      </c>
      <c r="P16" s="82">
        <f>'DCWW Felindre Sludge Cake'!P16</f>
        <v>0</v>
      </c>
      <c r="Q16" s="82">
        <f>'DCWW Felindre Sludge Cake'!Q16</f>
        <v>0</v>
      </c>
      <c r="R16" s="82">
        <f>'DCWW Felindre Sludge Cake'!R16</f>
        <v>0</v>
      </c>
      <c r="S16" s="82">
        <f>'DCWW Felindre Sludge Cake'!S16</f>
        <v>0</v>
      </c>
      <c r="T16" s="82">
        <f>'DCWW Felindre Sludge Cake'!T16</f>
        <v>0</v>
      </c>
      <c r="U16" s="82">
        <f>'DCWW Felindre Sludge Cake'!U16</f>
        <v>0</v>
      </c>
      <c r="V16" s="82">
        <f>'DCWW Felindre Sludge Cake'!V16</f>
        <v>0</v>
      </c>
      <c r="AD16" s="44" t="s">
        <v>143</v>
      </c>
      <c r="AE16" s="29">
        <v>8</v>
      </c>
      <c r="AI16" s="45" t="s">
        <v>116</v>
      </c>
      <c r="AJ16" s="46">
        <v>8</v>
      </c>
      <c r="AK16" s="47">
        <v>5.5</v>
      </c>
      <c r="AL16" s="12">
        <v>14</v>
      </c>
      <c r="AM16" s="11">
        <v>6.7</v>
      </c>
      <c r="AN16" s="11" t="s">
        <v>133</v>
      </c>
    </row>
    <row r="17" spans="1:40" x14ac:dyDescent="0.2">
      <c r="A17" s="113" t="s">
        <v>69</v>
      </c>
      <c r="B17" s="11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11" t="s">
        <v>23</v>
      </c>
      <c r="B18" s="112"/>
      <c r="C18" s="16">
        <f>$D31</f>
        <v>18.471187499999999</v>
      </c>
      <c r="D18" s="16">
        <f>$D32</f>
        <v>18.471187499999999</v>
      </c>
      <c r="E18" s="16">
        <f>$D33</f>
        <v>18.471187499999999</v>
      </c>
      <c r="F18" s="16">
        <f>$D34</f>
        <v>18.471187499999999</v>
      </c>
      <c r="G18" s="16">
        <f>$D35</f>
        <v>18.471187499999999</v>
      </c>
      <c r="H18" s="16">
        <f>$D36</f>
        <v>18.471187499999999</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11" t="s">
        <v>87</v>
      </c>
      <c r="B19" s="112"/>
      <c r="C19" s="16">
        <f>C18-C17</f>
        <v>-46.128812499999995</v>
      </c>
      <c r="D19" s="16">
        <f t="shared" ref="D19:V19" si="1">D18-D17</f>
        <v>-46.128812499999995</v>
      </c>
      <c r="E19" s="16">
        <f t="shared" si="1"/>
        <v>-46.128812499999995</v>
      </c>
      <c r="F19" s="16">
        <f t="shared" si="1"/>
        <v>-46.128812499999995</v>
      </c>
      <c r="G19" s="16">
        <f t="shared" si="1"/>
        <v>-46.128812499999995</v>
      </c>
      <c r="H19" s="16">
        <f t="shared" si="1"/>
        <v>-46.128812499999995</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9" t="s">
        <v>88</v>
      </c>
      <c r="B20" s="11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13" t="s">
        <v>85</v>
      </c>
      <c r="B21" s="114"/>
      <c r="C21" s="27">
        <f>(VLOOKUP(C$14,$AI2:$AK26,3,FALSE))*C$15</f>
        <v>228</v>
      </c>
      <c r="D21" s="27">
        <f t="shared" ref="D21:V21" si="2">(VLOOKUP(D$14,$AI2:$AK26,3,FALSE))*D$15</f>
        <v>228</v>
      </c>
      <c r="E21" s="27">
        <f t="shared" si="2"/>
        <v>228</v>
      </c>
      <c r="F21" s="27">
        <f t="shared" si="2"/>
        <v>228</v>
      </c>
      <c r="G21" s="27">
        <f t="shared" si="2"/>
        <v>228</v>
      </c>
      <c r="H21" s="27">
        <f t="shared" si="2"/>
        <v>228</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11" t="s">
        <v>86</v>
      </c>
      <c r="B22" s="112"/>
      <c r="C22" s="16">
        <f>$E31</f>
        <v>4.2164456250000004</v>
      </c>
      <c r="D22" s="16">
        <f>$E32</f>
        <v>4.2164456250000004</v>
      </c>
      <c r="E22" s="16">
        <f>$E33</f>
        <v>4.2164456250000004</v>
      </c>
      <c r="F22" s="16">
        <f>$E34</f>
        <v>4.2164456250000004</v>
      </c>
      <c r="G22" s="16">
        <f>$E35</f>
        <v>4.2164456250000004</v>
      </c>
      <c r="H22" s="16">
        <f>$E36</f>
        <v>4.2164456250000004</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11" t="s">
        <v>89</v>
      </c>
      <c r="B23" s="112"/>
      <c r="C23" s="16">
        <f>C22-C21</f>
        <v>-223.78355437499999</v>
      </c>
      <c r="D23" s="16">
        <f t="shared" ref="D23:V23" si="3">D22-D21</f>
        <v>-223.78355437499999</v>
      </c>
      <c r="E23" s="16">
        <f t="shared" si="3"/>
        <v>-223.78355437499999</v>
      </c>
      <c r="F23" s="16">
        <f t="shared" si="3"/>
        <v>-223.78355437499999</v>
      </c>
      <c r="G23" s="16">
        <f t="shared" si="3"/>
        <v>-223.78355437499999</v>
      </c>
      <c r="H23" s="16">
        <f t="shared" si="3"/>
        <v>-223.78355437499999</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9" t="s">
        <v>90</v>
      </c>
      <c r="B24" s="11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57</v>
      </c>
      <c r="D27" s="86" t="s">
        <v>57</v>
      </c>
      <c r="E27" s="86" t="s">
        <v>57</v>
      </c>
      <c r="F27" s="86" t="s">
        <v>55</v>
      </c>
      <c r="G27" s="86" t="s">
        <v>55</v>
      </c>
      <c r="H27" s="86" t="s">
        <v>55</v>
      </c>
      <c r="I27" s="86" t="s">
        <v>55</v>
      </c>
      <c r="J27" s="86" t="s">
        <v>55</v>
      </c>
      <c r="K27" s="86" t="s">
        <v>55</v>
      </c>
      <c r="L27" s="86" t="s">
        <v>55</v>
      </c>
      <c r="M27" s="86" t="s">
        <v>55</v>
      </c>
      <c r="N27" s="86" t="s">
        <v>55</v>
      </c>
      <c r="O27" s="86" t="s">
        <v>55</v>
      </c>
      <c r="P27" s="86"/>
      <c r="Q27" s="86" t="s">
        <v>55</v>
      </c>
      <c r="R27" s="86"/>
      <c r="S27" s="86" t="s">
        <v>55</v>
      </c>
      <c r="T27" s="86"/>
      <c r="U27" s="86"/>
    </row>
    <row r="28" spans="1:40" s="49" customFormat="1" x14ac:dyDescent="0.25">
      <c r="A28" s="87"/>
      <c r="B28" s="23">
        <v>2.15</v>
      </c>
      <c r="C28" s="15">
        <v>1.18</v>
      </c>
      <c r="D28" s="15">
        <v>0.15</v>
      </c>
      <c r="E28" s="15">
        <v>6.5100000000000005E-2</v>
      </c>
      <c r="F28" s="15">
        <v>1160</v>
      </c>
      <c r="G28" s="15">
        <v>53.7</v>
      </c>
      <c r="H28" s="15">
        <v>344</v>
      </c>
      <c r="I28" s="15">
        <v>17</v>
      </c>
      <c r="J28" s="15">
        <v>1.31</v>
      </c>
      <c r="K28" s="22">
        <v>0.94</v>
      </c>
      <c r="L28" s="15">
        <v>17</v>
      </c>
      <c r="M28" s="15">
        <v>7.38</v>
      </c>
      <c r="N28" s="15">
        <v>183000</v>
      </c>
      <c r="O28" s="15">
        <v>22800</v>
      </c>
      <c r="P28" s="15"/>
      <c r="Q28" s="15">
        <v>6020</v>
      </c>
      <c r="R28" s="15"/>
      <c r="S28" s="15">
        <v>42.4</v>
      </c>
      <c r="T28" s="15"/>
      <c r="U28" s="15"/>
    </row>
    <row r="29" spans="1:40" s="7" customFormat="1" ht="27" x14ac:dyDescent="0.25">
      <c r="A29" s="11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1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6201</v>
      </c>
      <c r="B31" s="15">
        <v>250</v>
      </c>
      <c r="C31" s="69">
        <f>IF(C$27="%w/w SAR",((C$28*10)*$B31),IF(C$27="%w/w DM",(((C$28*10)*($B$28/100))*$B31),IF(C$27="kg/t SAR",(C$28*$B31),IF(C$27="kg/t DM",((C$28*($B$28/100))*$B31),IF(C$27="mg/kg SAR",((C$28*0.001)*$B31),IF(C$27="mg/kg DM",(((C$28*0.001)*($B$28/100))*$B31),0))))))</f>
        <v>63.424999999999997</v>
      </c>
      <c r="D31" s="69">
        <f>(IF(D$27="%w/w SAR",((D$28*10)*$B31),IF(D$27="%w/w DM",(((D$28*10)*($B$28/100))*$B31),IF(D$27="kg/t SAR",(D$28*$B31),IF(D$27="kg/t DM",((D$28*($B$28/100))*$B31),IF(D$27="mg/kg SAR",((D$28*0.001)*$B31),IF(D$27="mg/kg DM",(((D$28*0.001)*($B$28/100))*$B31),"0")))))))*2.291</f>
        <v>18.471187499999999</v>
      </c>
      <c r="E31" s="69">
        <f>(IF(E$27="%w/w SAR",((E$28*10)*$B31),IF(E$27="%w/w DM",(((E$28*10)*($B$28/100))*$B31),IF(E$27="kg/t SAR",(E$28*$B31),IF(E$27="kg/t DM",((E$28*($B$28/100))*$B31),IF(E$27="mg/kg SAR",((E$28*0.001)*$B31),IF(E$27="mg/kg DM",(((E$28*0.001)*($B$28/100))*$B31),"0")))))))*1.205</f>
        <v>4.2164456250000004</v>
      </c>
      <c r="F31" s="69">
        <f>(IF(F$27="%w/w SAR",((F$28*10)*$B31),IF(F$27="%w/w DM",(((F$28*10)*($B$28/100))*$B31),IF(F$27="kg/t SAR",(F$28*$B31),IF(F$27="kg/t DM",((F$28*($B$28/100))*$B31),IF(F$27="mg/kg SAR",((F$28*0.001)*$B31),IF(F$27="mg/kg DM",(((F$28*0.001)*($B$28/100))*$B31),"0")))))))*1.658</f>
        <v>10.337629999999999</v>
      </c>
      <c r="G31" s="69">
        <f t="shared" ref="G31:P46" si="5">IF(G$27="%w/w SAR",((G$28*10)*$B31),IF(G$27="%w/w DM",(((G$28*10)*($B$28/100))*$B31),IF(G$27="kg/t SAR",(G$28*$B31),IF(G$27="kg/t DM",((G$28*($B$28/100))*$B31),IF(G$27="mg/kg SAR",((G$28*0.001)*$B31),IF(G$27="mg/kg DM",(((G$28*0.001)*($B$28/100))*$B31),0))))))</f>
        <v>0.28863749999999999</v>
      </c>
      <c r="H31" s="69">
        <f t="shared" si="5"/>
        <v>1.849</v>
      </c>
      <c r="I31" s="69">
        <f t="shared" si="5"/>
        <v>9.1374999999999998E-2</v>
      </c>
      <c r="J31" s="69">
        <f t="shared" si="5"/>
        <v>7.0412500000000006E-3</v>
      </c>
      <c r="K31" s="69">
        <f t="shared" si="5"/>
        <v>5.0524999999999997E-3</v>
      </c>
      <c r="L31" s="69">
        <f t="shared" si="5"/>
        <v>9.1374999999999998E-2</v>
      </c>
      <c r="M31" s="69">
        <f t="shared" si="5"/>
        <v>3.9667500000000001E-2</v>
      </c>
      <c r="N31" s="69">
        <f t="shared" si="5"/>
        <v>983.625</v>
      </c>
      <c r="O31" s="69">
        <f t="shared" si="5"/>
        <v>122.55</v>
      </c>
      <c r="P31" s="69">
        <f t="shared" si="5"/>
        <v>0</v>
      </c>
      <c r="Q31" s="69">
        <f>(IF(Q$27="%w/w SAR",((Q$28*10)*$B31),IF(Q$27="%w/w DM",(((Q$28*10)*($B$28/100))*$B31),IF(Q$27="kg/t SAR",(Q$28*$B31),IF(Q$27="kg/t DM",((Q$28*($B$28/100))*$B31),IF(Q$27="mg/kg SAR",((Q$28*0.001)*$B31),IF(Q$27="mg/kg DM",(((Q$28*0.001)*($B$28/100))*$B31),0)))))))*2.5</f>
        <v>80.893749999999983</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0.22789999999999999</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3907</v>
      </c>
      <c r="B32" s="15">
        <v>250</v>
      </c>
      <c r="C32" s="69">
        <f t="shared" ref="C32:C50" si="6">IF(C$27="%w/w SAR",((C$28*10)*$B32),IF(C$27="%w/w DM",(((C$28*10)*($B$28/100))*$B32),IF(C$27="kg/t SAR",(C$28*$B32),IF(C$27="kg/t DM",((C$28*($B$28/100))*$B32),IF(C$27="mg/kg SAR",((C$28*0.001)*$B32),IF(C$27="mg/kg DM",(((C$28*0.001)*($B$28/100))*$B32),0))))))</f>
        <v>63.424999999999997</v>
      </c>
      <c r="D32" s="69">
        <f t="shared" ref="D32:D50" si="7">(IF(D$27="%w/w SAR",((D$28*10)*$B32),IF(D$27="%w/w DM",(((D$28*10)*($B$28/100))*$B32),IF(D$27="kg/t SAR",(D$28*$B32),IF(D$27="kg/t DM",((D$28*($B$28/100))*$B32),IF(D$27="mg/kg SAR",((D$28*0.001)*$B32),IF(D$27="mg/kg DM",(((D$28*0.001)*($B$28/100))*$B32),"0")))))))*2.291</f>
        <v>18.471187499999999</v>
      </c>
      <c r="E32" s="69">
        <f t="shared" ref="E32:E50" si="8">(IF(E$27="%w/w SAR",((E$28*10)*$B32),IF(E$27="%w/w DM",(((E$28*10)*($B$28/100))*$B32),IF(E$27="kg/t SAR",(E$28*$B32),IF(E$27="kg/t DM",((E$28*($B$28/100))*$B32),IF(E$27="mg/kg SAR",((E$28*0.001)*$B32),IF(E$27="mg/kg DM",(((E$28*0.001)*($B$28/100))*$B32),"0")))))))*1.205</f>
        <v>4.2164456250000004</v>
      </c>
      <c r="F32" s="69">
        <f t="shared" ref="F32:F50" si="9">(IF(F$27="%w/w SAR",((F$28*10)*$B32),IF(F$27="%w/w DM",(((F$28*10)*($B$28/100))*$B32),IF(F$27="kg/t SAR",(F$28*$B32),IF(F$27="kg/t DM",((F$28*($B$28/100))*$B32),IF(F$27="mg/kg SAR",((F$28*0.001)*$B32),IF(F$27="mg/kg DM",(((F$28*0.001)*($B$28/100))*$B32),"0")))))))*1.658</f>
        <v>10.337629999999999</v>
      </c>
      <c r="G32" s="69">
        <f t="shared" si="5"/>
        <v>0.28863749999999999</v>
      </c>
      <c r="H32" s="69">
        <f t="shared" si="5"/>
        <v>1.849</v>
      </c>
      <c r="I32" s="69">
        <f t="shared" si="5"/>
        <v>9.1374999999999998E-2</v>
      </c>
      <c r="J32" s="69">
        <f t="shared" si="5"/>
        <v>7.0412500000000006E-3</v>
      </c>
      <c r="K32" s="69">
        <f t="shared" si="5"/>
        <v>5.0524999999999997E-3</v>
      </c>
      <c r="L32" s="69">
        <f t="shared" si="5"/>
        <v>9.1374999999999998E-2</v>
      </c>
      <c r="M32" s="69">
        <f t="shared" si="5"/>
        <v>3.9667500000000001E-2</v>
      </c>
      <c r="N32" s="69">
        <f t="shared" si="5"/>
        <v>983.625</v>
      </c>
      <c r="O32" s="69">
        <f t="shared" si="5"/>
        <v>122.55</v>
      </c>
      <c r="P32" s="69">
        <f t="shared" si="5"/>
        <v>0</v>
      </c>
      <c r="Q32" s="69">
        <f t="shared" ref="Q32:Q50" si="10">(IF(Q$27="%w/w SAR",((Q$28*10)*$B32),IF(Q$27="%w/w DM",(((Q$28*10)*($B$28/100))*$B32),IF(Q$27="kg/t SAR",(Q$28*$B32),IF(Q$27="kg/t DM",((Q$28*($B$28/100))*$B32),IF(Q$27="mg/kg SAR",((Q$28*0.001)*$B32),IF(Q$27="mg/kg DM",(((Q$28*0.001)*($B$28/100))*$B32),0)))))))*2.5</f>
        <v>80.893749999999983</v>
      </c>
      <c r="R32" s="69">
        <f t="shared" ref="R32:U50" si="11">IF(R$27="%w/w SAR",((R$28*10)*$B32),IF(R$27="%w/w DM",(((R$28*10)*($B$28/100))*$B32),IF(R$27="kg/t SAR",(R$28*$B32),IF(R$27="kg/t DM",((R$28*($B$28/100))*$B32),IF(R$27="mg/kg SAR",((R$28*0.001)*$B32),IF(R$27="mg/kg DM",(((R$28*0.001)*($B$28/100))*$B32),0))))))</f>
        <v>0</v>
      </c>
      <c r="S32" s="69">
        <f t="shared" si="11"/>
        <v>0.22789999999999999</v>
      </c>
      <c r="T32" s="69">
        <f t="shared" si="11"/>
        <v>0</v>
      </c>
      <c r="U32" s="69">
        <f t="shared" si="11"/>
        <v>0</v>
      </c>
      <c r="AB32" s="51"/>
      <c r="AC32" s="51"/>
      <c r="AD32" s="51"/>
      <c r="AE32" s="51"/>
      <c r="AF32" s="51"/>
      <c r="AG32" s="51"/>
      <c r="AH32" s="51"/>
      <c r="AI32" s="51"/>
    </row>
    <row r="33" spans="1:35" s="64" customFormat="1" x14ac:dyDescent="0.25">
      <c r="A33" s="13" t="str">
        <f>E8</f>
        <v>O415</v>
      </c>
      <c r="B33" s="15">
        <v>250</v>
      </c>
      <c r="C33" s="69">
        <f t="shared" si="6"/>
        <v>63.424999999999997</v>
      </c>
      <c r="D33" s="69">
        <f t="shared" si="7"/>
        <v>18.471187499999999</v>
      </c>
      <c r="E33" s="69">
        <f t="shared" si="8"/>
        <v>4.2164456250000004</v>
      </c>
      <c r="F33" s="69">
        <f t="shared" si="9"/>
        <v>10.337629999999999</v>
      </c>
      <c r="G33" s="69">
        <f t="shared" si="5"/>
        <v>0.28863749999999999</v>
      </c>
      <c r="H33" s="69">
        <f t="shared" si="5"/>
        <v>1.849</v>
      </c>
      <c r="I33" s="69">
        <f t="shared" si="5"/>
        <v>9.1374999999999998E-2</v>
      </c>
      <c r="J33" s="69">
        <f t="shared" si="5"/>
        <v>7.0412500000000006E-3</v>
      </c>
      <c r="K33" s="69">
        <f t="shared" si="5"/>
        <v>5.0524999999999997E-3</v>
      </c>
      <c r="L33" s="69">
        <f t="shared" si="5"/>
        <v>9.1374999999999998E-2</v>
      </c>
      <c r="M33" s="69">
        <f t="shared" si="5"/>
        <v>3.9667500000000001E-2</v>
      </c>
      <c r="N33" s="69">
        <f t="shared" si="5"/>
        <v>983.625</v>
      </c>
      <c r="O33" s="69">
        <f t="shared" si="5"/>
        <v>122.55</v>
      </c>
      <c r="P33" s="69">
        <f t="shared" si="5"/>
        <v>0</v>
      </c>
      <c r="Q33" s="69">
        <f t="shared" si="10"/>
        <v>80.893749999999983</v>
      </c>
      <c r="R33" s="69">
        <f t="shared" si="11"/>
        <v>0</v>
      </c>
      <c r="S33" s="69">
        <f t="shared" si="11"/>
        <v>0.22789999999999999</v>
      </c>
      <c r="T33" s="69">
        <f t="shared" si="11"/>
        <v>0</v>
      </c>
      <c r="U33" s="69">
        <f t="shared" si="11"/>
        <v>0</v>
      </c>
      <c r="AB33" s="51"/>
      <c r="AC33" s="51"/>
      <c r="AD33" s="51"/>
      <c r="AE33" s="51"/>
      <c r="AF33" s="51"/>
      <c r="AG33" s="51"/>
      <c r="AH33" s="51"/>
      <c r="AI33" s="51"/>
    </row>
    <row r="34" spans="1:35" s="64" customFormat="1" x14ac:dyDescent="0.25">
      <c r="A34" s="13">
        <f>F8</f>
        <v>1163</v>
      </c>
      <c r="B34" s="15">
        <v>250</v>
      </c>
      <c r="C34" s="69">
        <f t="shared" si="6"/>
        <v>63.424999999999997</v>
      </c>
      <c r="D34" s="69">
        <f t="shared" si="7"/>
        <v>18.471187499999999</v>
      </c>
      <c r="E34" s="69">
        <f t="shared" si="8"/>
        <v>4.2164456250000004</v>
      </c>
      <c r="F34" s="69">
        <f t="shared" si="9"/>
        <v>10.337629999999999</v>
      </c>
      <c r="G34" s="69">
        <f t="shared" si="5"/>
        <v>0.28863749999999999</v>
      </c>
      <c r="H34" s="69">
        <f t="shared" si="5"/>
        <v>1.849</v>
      </c>
      <c r="I34" s="69">
        <f t="shared" si="5"/>
        <v>9.1374999999999998E-2</v>
      </c>
      <c r="J34" s="69">
        <f t="shared" si="5"/>
        <v>7.0412500000000006E-3</v>
      </c>
      <c r="K34" s="69">
        <f t="shared" si="5"/>
        <v>5.0524999999999997E-3</v>
      </c>
      <c r="L34" s="69">
        <f t="shared" si="5"/>
        <v>9.1374999999999998E-2</v>
      </c>
      <c r="M34" s="69">
        <f t="shared" si="5"/>
        <v>3.9667500000000001E-2</v>
      </c>
      <c r="N34" s="69">
        <f t="shared" si="5"/>
        <v>983.625</v>
      </c>
      <c r="O34" s="69">
        <f t="shared" si="5"/>
        <v>122.55</v>
      </c>
      <c r="P34" s="69">
        <f t="shared" si="5"/>
        <v>0</v>
      </c>
      <c r="Q34" s="69">
        <f t="shared" si="10"/>
        <v>80.893749999999983</v>
      </c>
      <c r="R34" s="69">
        <f t="shared" si="11"/>
        <v>0</v>
      </c>
      <c r="S34" s="69">
        <f t="shared" si="11"/>
        <v>0.22789999999999999</v>
      </c>
      <c r="T34" s="69">
        <f t="shared" si="11"/>
        <v>0</v>
      </c>
      <c r="U34" s="69">
        <f t="shared" si="11"/>
        <v>0</v>
      </c>
      <c r="AB34" s="51"/>
      <c r="AC34" s="51"/>
      <c r="AD34" s="51"/>
      <c r="AE34" s="51"/>
      <c r="AF34" s="51"/>
      <c r="AG34" s="51"/>
      <c r="AH34" s="51"/>
      <c r="AI34" s="51"/>
    </row>
    <row r="35" spans="1:35" s="64" customFormat="1" x14ac:dyDescent="0.25">
      <c r="A35" s="13" t="str">
        <f>G8</f>
        <v>O173</v>
      </c>
      <c r="B35" s="15">
        <v>250</v>
      </c>
      <c r="C35" s="69">
        <f t="shared" si="6"/>
        <v>63.424999999999997</v>
      </c>
      <c r="D35" s="69">
        <f t="shared" si="7"/>
        <v>18.471187499999999</v>
      </c>
      <c r="E35" s="69">
        <f t="shared" si="8"/>
        <v>4.2164456250000004</v>
      </c>
      <c r="F35" s="69">
        <f t="shared" si="9"/>
        <v>10.337629999999999</v>
      </c>
      <c r="G35" s="69">
        <f t="shared" si="5"/>
        <v>0.28863749999999999</v>
      </c>
      <c r="H35" s="69">
        <f t="shared" si="5"/>
        <v>1.849</v>
      </c>
      <c r="I35" s="69">
        <f t="shared" si="5"/>
        <v>9.1374999999999998E-2</v>
      </c>
      <c r="J35" s="69">
        <f t="shared" si="5"/>
        <v>7.0412500000000006E-3</v>
      </c>
      <c r="K35" s="69">
        <f t="shared" si="5"/>
        <v>5.0524999999999997E-3</v>
      </c>
      <c r="L35" s="69">
        <f t="shared" si="5"/>
        <v>9.1374999999999998E-2</v>
      </c>
      <c r="M35" s="69">
        <f t="shared" si="5"/>
        <v>3.9667500000000001E-2</v>
      </c>
      <c r="N35" s="69">
        <f t="shared" si="5"/>
        <v>983.625</v>
      </c>
      <c r="O35" s="69">
        <f t="shared" si="5"/>
        <v>122.55</v>
      </c>
      <c r="P35" s="69">
        <f t="shared" si="5"/>
        <v>0</v>
      </c>
      <c r="Q35" s="69">
        <f t="shared" si="10"/>
        <v>80.893749999999983</v>
      </c>
      <c r="R35" s="69">
        <f t="shared" si="11"/>
        <v>0</v>
      </c>
      <c r="S35" s="69">
        <f t="shared" si="11"/>
        <v>0.22789999999999999</v>
      </c>
      <c r="T35" s="69">
        <f t="shared" si="11"/>
        <v>0</v>
      </c>
      <c r="U35" s="69">
        <f t="shared" si="11"/>
        <v>0</v>
      </c>
      <c r="AB35" s="51"/>
      <c r="AC35" s="51"/>
      <c r="AD35" s="51"/>
      <c r="AE35" s="51"/>
      <c r="AF35" s="51"/>
      <c r="AG35" s="51"/>
      <c r="AH35" s="51"/>
      <c r="AI35" s="51"/>
    </row>
    <row r="36" spans="1:35" s="64" customFormat="1" x14ac:dyDescent="0.25">
      <c r="A36" s="13" t="str">
        <f>H8</f>
        <v>O455</v>
      </c>
      <c r="B36" s="15">
        <v>250</v>
      </c>
      <c r="C36" s="69">
        <f t="shared" si="6"/>
        <v>63.424999999999997</v>
      </c>
      <c r="D36" s="69">
        <f t="shared" si="7"/>
        <v>18.471187499999999</v>
      </c>
      <c r="E36" s="69">
        <f t="shared" si="8"/>
        <v>4.2164456250000004</v>
      </c>
      <c r="F36" s="69">
        <f t="shared" si="9"/>
        <v>10.337629999999999</v>
      </c>
      <c r="G36" s="69">
        <f t="shared" si="5"/>
        <v>0.28863749999999999</v>
      </c>
      <c r="H36" s="69">
        <f t="shared" si="5"/>
        <v>1.849</v>
      </c>
      <c r="I36" s="69">
        <f t="shared" si="5"/>
        <v>9.1374999999999998E-2</v>
      </c>
      <c r="J36" s="69">
        <f t="shared" si="5"/>
        <v>7.0412500000000006E-3</v>
      </c>
      <c r="K36" s="69">
        <f t="shared" si="5"/>
        <v>5.0524999999999997E-3</v>
      </c>
      <c r="L36" s="69">
        <f t="shared" si="5"/>
        <v>9.1374999999999998E-2</v>
      </c>
      <c r="M36" s="69">
        <f t="shared" si="5"/>
        <v>3.9667500000000001E-2</v>
      </c>
      <c r="N36" s="69">
        <f t="shared" si="5"/>
        <v>983.625</v>
      </c>
      <c r="O36" s="69">
        <f t="shared" si="5"/>
        <v>122.55</v>
      </c>
      <c r="P36" s="69">
        <f t="shared" si="5"/>
        <v>0</v>
      </c>
      <c r="Q36" s="69">
        <f t="shared" si="10"/>
        <v>80.893749999999983</v>
      </c>
      <c r="R36" s="69">
        <f t="shared" si="11"/>
        <v>0</v>
      </c>
      <c r="S36" s="69">
        <f t="shared" si="11"/>
        <v>0.22789999999999999</v>
      </c>
      <c r="T36" s="69">
        <f t="shared" si="11"/>
        <v>0</v>
      </c>
      <c r="U36" s="69">
        <f t="shared" si="11"/>
        <v>0</v>
      </c>
      <c r="AB36" s="51"/>
      <c r="AC36" s="51"/>
      <c r="AD36" s="51"/>
      <c r="AE36" s="51"/>
      <c r="AF36" s="51"/>
      <c r="AG36" s="51"/>
      <c r="AH36" s="51"/>
      <c r="AI36" s="51"/>
    </row>
    <row r="37" spans="1:35" s="64" customFormat="1" x14ac:dyDescent="0.25">
      <c r="A37" s="13">
        <f>I8</f>
        <v>0</v>
      </c>
      <c r="B37" s="15"/>
      <c r="C37" s="69">
        <f t="shared" si="6"/>
        <v>0</v>
      </c>
      <c r="D37" s="69">
        <f t="shared" si="7"/>
        <v>0</v>
      </c>
      <c r="E37" s="69">
        <f t="shared" si="8"/>
        <v>0</v>
      </c>
      <c r="F37" s="69">
        <f t="shared" si="9"/>
        <v>0</v>
      </c>
      <c r="G37" s="69">
        <f t="shared" si="5"/>
        <v>0</v>
      </c>
      <c r="H37" s="69">
        <f t="shared" si="5"/>
        <v>0</v>
      </c>
      <c r="I37" s="69">
        <f t="shared" si="5"/>
        <v>0</v>
      </c>
      <c r="J37" s="69">
        <f t="shared" si="5"/>
        <v>0</v>
      </c>
      <c r="K37" s="69">
        <f t="shared" si="5"/>
        <v>0</v>
      </c>
      <c r="L37" s="69">
        <f t="shared" si="5"/>
        <v>0</v>
      </c>
      <c r="M37" s="69">
        <f t="shared" si="5"/>
        <v>0</v>
      </c>
      <c r="N37" s="69">
        <f t="shared" si="5"/>
        <v>0</v>
      </c>
      <c r="O37" s="69">
        <f t="shared" si="5"/>
        <v>0</v>
      </c>
      <c r="P37" s="69">
        <f t="shared" si="5"/>
        <v>0</v>
      </c>
      <c r="Q37" s="69">
        <f t="shared" si="10"/>
        <v>0</v>
      </c>
      <c r="R37" s="69">
        <f t="shared" si="11"/>
        <v>0</v>
      </c>
      <c r="S37" s="69">
        <f t="shared" si="11"/>
        <v>0</v>
      </c>
      <c r="T37" s="69">
        <f t="shared" si="11"/>
        <v>0</v>
      </c>
      <c r="U37" s="69">
        <f t="shared" si="11"/>
        <v>0</v>
      </c>
      <c r="AB37" s="51"/>
      <c r="AC37" s="51"/>
      <c r="AD37" s="51"/>
      <c r="AE37" s="51"/>
      <c r="AF37" s="51"/>
      <c r="AG37" s="51"/>
      <c r="AH37" s="51"/>
      <c r="AI37" s="51"/>
    </row>
    <row r="38" spans="1:35" s="64" customFormat="1" x14ac:dyDescent="0.25">
      <c r="A38" s="13">
        <f>J8</f>
        <v>0</v>
      </c>
      <c r="B38" s="15"/>
      <c r="C38" s="69">
        <f t="shared" si="6"/>
        <v>0</v>
      </c>
      <c r="D38" s="69">
        <f t="shared" si="7"/>
        <v>0</v>
      </c>
      <c r="E38" s="69">
        <f t="shared" si="8"/>
        <v>0</v>
      </c>
      <c r="F38" s="69">
        <f t="shared" si="9"/>
        <v>0</v>
      </c>
      <c r="G38" s="69">
        <f t="shared" si="5"/>
        <v>0</v>
      </c>
      <c r="H38" s="69">
        <f t="shared" si="5"/>
        <v>0</v>
      </c>
      <c r="I38" s="69">
        <f t="shared" si="5"/>
        <v>0</v>
      </c>
      <c r="J38" s="69">
        <f t="shared" si="5"/>
        <v>0</v>
      </c>
      <c r="K38" s="69">
        <f t="shared" si="5"/>
        <v>0</v>
      </c>
      <c r="L38" s="69">
        <f t="shared" si="5"/>
        <v>0</v>
      </c>
      <c r="M38" s="69">
        <f t="shared" si="5"/>
        <v>0</v>
      </c>
      <c r="N38" s="69">
        <f t="shared" si="5"/>
        <v>0</v>
      </c>
      <c r="O38" s="69">
        <f t="shared" si="5"/>
        <v>0</v>
      </c>
      <c r="P38" s="69">
        <f t="shared" si="5"/>
        <v>0</v>
      </c>
      <c r="Q38" s="69">
        <f t="shared" si="10"/>
        <v>0</v>
      </c>
      <c r="R38" s="69">
        <f t="shared" si="11"/>
        <v>0</v>
      </c>
      <c r="S38" s="69">
        <f t="shared" si="11"/>
        <v>0</v>
      </c>
      <c r="T38" s="69">
        <f t="shared" si="11"/>
        <v>0</v>
      </c>
      <c r="U38" s="69">
        <f t="shared" si="11"/>
        <v>0</v>
      </c>
      <c r="AB38" s="51"/>
      <c r="AC38" s="51"/>
      <c r="AD38" s="51"/>
      <c r="AE38" s="51"/>
      <c r="AF38" s="51"/>
      <c r="AG38" s="51"/>
      <c r="AH38" s="51"/>
      <c r="AI38" s="51"/>
    </row>
    <row r="39" spans="1:35" s="64" customFormat="1" x14ac:dyDescent="0.25">
      <c r="A39" s="13">
        <f>K8</f>
        <v>0</v>
      </c>
      <c r="B39" s="15"/>
      <c r="C39" s="69">
        <f t="shared" si="6"/>
        <v>0</v>
      </c>
      <c r="D39" s="69">
        <f t="shared" si="7"/>
        <v>0</v>
      </c>
      <c r="E39" s="69">
        <f t="shared" si="8"/>
        <v>0</v>
      </c>
      <c r="F39" s="69">
        <f t="shared" si="9"/>
        <v>0</v>
      </c>
      <c r="G39" s="69">
        <f t="shared" si="5"/>
        <v>0</v>
      </c>
      <c r="H39" s="69">
        <f t="shared" si="5"/>
        <v>0</v>
      </c>
      <c r="I39" s="69">
        <f t="shared" si="5"/>
        <v>0</v>
      </c>
      <c r="J39" s="69">
        <f t="shared" si="5"/>
        <v>0</v>
      </c>
      <c r="K39" s="69">
        <f t="shared" si="5"/>
        <v>0</v>
      </c>
      <c r="L39" s="69">
        <f t="shared" si="5"/>
        <v>0</v>
      </c>
      <c r="M39" s="69">
        <f t="shared" si="5"/>
        <v>0</v>
      </c>
      <c r="N39" s="69">
        <f t="shared" si="5"/>
        <v>0</v>
      </c>
      <c r="O39" s="69">
        <f t="shared" si="5"/>
        <v>0</v>
      </c>
      <c r="P39" s="69">
        <f t="shared" si="5"/>
        <v>0</v>
      </c>
      <c r="Q39" s="69">
        <f t="shared" si="10"/>
        <v>0</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f>L8</f>
        <v>0</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0</v>
      </c>
      <c r="B41" s="15"/>
      <c r="C41" s="69">
        <f t="shared" si="6"/>
        <v>0</v>
      </c>
      <c r="D41" s="69">
        <f t="shared" si="7"/>
        <v>0</v>
      </c>
      <c r="E41" s="69">
        <f t="shared" si="8"/>
        <v>0</v>
      </c>
      <c r="F41" s="69">
        <f t="shared" si="9"/>
        <v>0</v>
      </c>
      <c r="G41" s="69">
        <f t="shared" si="5"/>
        <v>0</v>
      </c>
      <c r="H41" s="69">
        <f t="shared" si="5"/>
        <v>0</v>
      </c>
      <c r="I41" s="69">
        <f t="shared" si="5"/>
        <v>0</v>
      </c>
      <c r="J41" s="69">
        <f t="shared" si="5"/>
        <v>0</v>
      </c>
      <c r="K41" s="69">
        <f t="shared" si="5"/>
        <v>0</v>
      </c>
      <c r="L41" s="69">
        <f t="shared" si="5"/>
        <v>0</v>
      </c>
      <c r="M41" s="69">
        <f t="shared" si="5"/>
        <v>0</v>
      </c>
      <c r="N41" s="69">
        <f t="shared" si="5"/>
        <v>0</v>
      </c>
      <c r="O41" s="69">
        <f t="shared" si="5"/>
        <v>0</v>
      </c>
      <c r="P41" s="69">
        <f t="shared" si="5"/>
        <v>0</v>
      </c>
      <c r="Q41" s="69">
        <f t="shared" si="10"/>
        <v>0</v>
      </c>
      <c r="R41" s="69">
        <f t="shared" si="11"/>
        <v>0</v>
      </c>
      <c r="S41" s="69">
        <f t="shared" si="11"/>
        <v>0</v>
      </c>
      <c r="T41" s="69">
        <f t="shared" si="11"/>
        <v>0</v>
      </c>
      <c r="U41" s="69">
        <f t="shared" si="11"/>
        <v>0</v>
      </c>
      <c r="AB41" s="51"/>
      <c r="AC41" s="51"/>
      <c r="AD41" s="51"/>
      <c r="AE41" s="51"/>
      <c r="AF41" s="51"/>
      <c r="AG41" s="51"/>
      <c r="AH41" s="51"/>
      <c r="AI41" s="51"/>
    </row>
    <row r="42" spans="1:35" s="64" customFormat="1" x14ac:dyDescent="0.25">
      <c r="A42" s="13">
        <f>N8</f>
        <v>0</v>
      </c>
      <c r="B42" s="15"/>
      <c r="C42" s="69">
        <f t="shared" si="6"/>
        <v>0</v>
      </c>
      <c r="D42" s="69">
        <f t="shared" si="7"/>
        <v>0</v>
      </c>
      <c r="E42" s="69">
        <f t="shared" si="8"/>
        <v>0</v>
      </c>
      <c r="F42" s="69">
        <f t="shared" si="9"/>
        <v>0</v>
      </c>
      <c r="G42" s="69">
        <f t="shared" si="5"/>
        <v>0</v>
      </c>
      <c r="H42" s="69">
        <f t="shared" si="5"/>
        <v>0</v>
      </c>
      <c r="I42" s="69">
        <f t="shared" si="5"/>
        <v>0</v>
      </c>
      <c r="J42" s="69">
        <f t="shared" si="5"/>
        <v>0</v>
      </c>
      <c r="K42" s="69">
        <f t="shared" si="5"/>
        <v>0</v>
      </c>
      <c r="L42" s="69">
        <f t="shared" si="5"/>
        <v>0</v>
      </c>
      <c r="M42" s="69">
        <f t="shared" si="5"/>
        <v>0</v>
      </c>
      <c r="N42" s="69">
        <f t="shared" si="5"/>
        <v>0</v>
      </c>
      <c r="O42" s="69">
        <f t="shared" si="5"/>
        <v>0</v>
      </c>
      <c r="P42" s="69">
        <f t="shared" si="5"/>
        <v>0</v>
      </c>
      <c r="Q42" s="69">
        <f t="shared" si="10"/>
        <v>0</v>
      </c>
      <c r="R42" s="69">
        <f t="shared" si="11"/>
        <v>0</v>
      </c>
      <c r="S42" s="69">
        <f t="shared" si="11"/>
        <v>0</v>
      </c>
      <c r="T42" s="69">
        <f t="shared" si="11"/>
        <v>0</v>
      </c>
      <c r="U42" s="69">
        <f t="shared" si="11"/>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2"/>
        <v>0</v>
      </c>
      <c r="H50" s="77">
        <f t="shared" si="12"/>
        <v>0</v>
      </c>
      <c r="I50" s="77">
        <f t="shared" si="12"/>
        <v>0</v>
      </c>
      <c r="J50" s="77">
        <f t="shared" si="12"/>
        <v>0</v>
      </c>
      <c r="K50" s="77">
        <f t="shared" si="12"/>
        <v>0</v>
      </c>
      <c r="L50" s="77">
        <f t="shared" si="12"/>
        <v>0</v>
      </c>
      <c r="M50" s="77">
        <f t="shared" si="12"/>
        <v>0</v>
      </c>
      <c r="N50" s="77">
        <f t="shared" si="12"/>
        <v>0</v>
      </c>
      <c r="O50" s="77">
        <f t="shared" si="12"/>
        <v>0</v>
      </c>
      <c r="P50" s="77">
        <f t="shared" si="12"/>
        <v>0</v>
      </c>
      <c r="Q50" s="77">
        <f t="shared" si="10"/>
        <v>0</v>
      </c>
      <c r="R50" s="77">
        <f t="shared" si="11"/>
        <v>0</v>
      </c>
      <c r="S50" s="77">
        <f t="shared" si="11"/>
        <v>0</v>
      </c>
      <c r="T50" s="77">
        <f t="shared" si="11"/>
        <v>0</v>
      </c>
      <c r="U50" s="77">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6201</v>
      </c>
      <c r="C57" s="8">
        <f t="shared" ref="C57:U57" si="13">D8</f>
        <v>3907</v>
      </c>
      <c r="D57" s="8" t="str">
        <f t="shared" si="13"/>
        <v>O415</v>
      </c>
      <c r="E57" s="8">
        <f t="shared" si="13"/>
        <v>1163</v>
      </c>
      <c r="F57" s="8" t="str">
        <f t="shared" si="13"/>
        <v>O173</v>
      </c>
      <c r="G57" s="8" t="str">
        <f t="shared" si="13"/>
        <v>O455</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134</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90" t="s">
        <v>130</v>
      </c>
      <c r="B59" s="68">
        <f>VLOOKUP(C$14,Table245[],5,FALSE)</f>
        <v>6.2</v>
      </c>
      <c r="C59" s="68">
        <f>VLOOKUP(D$14,Table245[],5,FALSE)</f>
        <v>6.2</v>
      </c>
      <c r="D59" s="68">
        <f>VLOOKUP(E$14,Table245[],5,FALSE)</f>
        <v>6.2</v>
      </c>
      <c r="E59" s="68">
        <f>VLOOKUP(F$14,Table245[],5,FALSE)</f>
        <v>6.2</v>
      </c>
      <c r="F59" s="68">
        <f>VLOOKUP(G$14,Table245[],5,FALSE)</f>
        <v>6.2</v>
      </c>
      <c r="G59" s="68">
        <f>VLOOKUP(H$14,Table245[],5,FALSE)</f>
        <v>6.2</v>
      </c>
      <c r="H59" s="68" t="e">
        <f>VLOOKUP(I$14,Table245[],5,FALSE)</f>
        <v>#N/A</v>
      </c>
      <c r="I59" s="68" t="e">
        <f>VLOOKUP(J$14,Table245[],5,FALSE)</f>
        <v>#N/A</v>
      </c>
      <c r="J59" s="68" t="e">
        <f>VLOOKUP(K$14,Table245[],5,FALSE)</f>
        <v>#N/A</v>
      </c>
      <c r="K59" s="68" t="e">
        <f>VLOOKUP(L$14,Table245[],5,FALSE)</f>
        <v>#N/A</v>
      </c>
      <c r="L59" s="68" t="e">
        <f>VLOOKUP(M$14,Table245[],5,FALSE)</f>
        <v>#N/A</v>
      </c>
      <c r="M59" s="68" t="e">
        <f>VLOOKUP(N$14,Table245[],5,FALSE)</f>
        <v>#N/A</v>
      </c>
      <c r="N59" s="68" t="e">
        <f>VLOOKUP(O$14,Table245[],5,FALSE)</f>
        <v>#N/A</v>
      </c>
      <c r="O59" s="68" t="e">
        <f>VLOOKUP(P$14,Table245[],5,FALSE)</f>
        <v>#N/A</v>
      </c>
      <c r="P59" s="68" t="e">
        <f>VLOOKUP(Q$14,Table245[],5,FALSE)</f>
        <v>#N/A</v>
      </c>
      <c r="Q59" s="68" t="e">
        <f>VLOOKUP(R$14,Table245[],5,FALSE)</f>
        <v>#N/A</v>
      </c>
      <c r="R59" s="68" t="e">
        <f>VLOOKUP(S$14,Table245[],5,FALSE)</f>
        <v>#N/A</v>
      </c>
      <c r="S59" s="68" t="e">
        <f>VLOOKUP(T$14,Table245[],5,FALSE)</f>
        <v>#N/A</v>
      </c>
      <c r="T59" s="68" t="e">
        <f>VLOOKUP(U$14,Table245[],5,FALSE)</f>
        <v>#N/A</v>
      </c>
      <c r="U59" s="68" t="e">
        <f>VLOOKUP(V$14,Table245[],5,FALSE)</f>
        <v>#N/A</v>
      </c>
    </row>
    <row r="60" spans="1:35" s="19" customFormat="1" x14ac:dyDescent="0.2">
      <c r="A60" s="90" t="s">
        <v>4</v>
      </c>
      <c r="B60" s="68">
        <f>C10</f>
        <v>7.9</v>
      </c>
      <c r="C60" s="68">
        <f t="shared" ref="C60:U60" si="14">D10</f>
        <v>8</v>
      </c>
      <c r="D60" s="68">
        <f t="shared" si="14"/>
        <v>8.1999999999999993</v>
      </c>
      <c r="E60" s="68">
        <f t="shared" si="14"/>
        <v>8.1</v>
      </c>
      <c r="F60" s="68">
        <f t="shared" si="14"/>
        <v>8</v>
      </c>
      <c r="G60" s="68">
        <f t="shared" si="14"/>
        <v>7.7</v>
      </c>
      <c r="H60" s="68">
        <f t="shared" si="14"/>
        <v>0</v>
      </c>
      <c r="I60" s="68">
        <f t="shared" si="14"/>
        <v>0</v>
      </c>
      <c r="J60" s="68">
        <f t="shared" si="14"/>
        <v>0</v>
      </c>
      <c r="K60" s="68">
        <f t="shared" si="14"/>
        <v>0</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0" t="s">
        <v>131</v>
      </c>
      <c r="B61" s="68">
        <f t="shared" ref="B61:U61" si="15">VLOOKUP(B58,$AD9:$AE18,2,FALSE)</f>
        <v>6</v>
      </c>
      <c r="C61" s="68">
        <f t="shared" si="15"/>
        <v>6</v>
      </c>
      <c r="D61" s="68">
        <f t="shared" si="15"/>
        <v>6</v>
      </c>
      <c r="E61" s="68">
        <f t="shared" si="15"/>
        <v>6</v>
      </c>
      <c r="F61" s="68">
        <f t="shared" si="15"/>
        <v>6</v>
      </c>
      <c r="G61" s="68">
        <f t="shared" si="15"/>
        <v>6</v>
      </c>
      <c r="H61" s="68" t="e">
        <f t="shared" si="15"/>
        <v>#N/A</v>
      </c>
      <c r="I61" s="68" t="e">
        <f t="shared" si="15"/>
        <v>#N/A</v>
      </c>
      <c r="J61" s="68" t="e">
        <f t="shared" si="15"/>
        <v>#N/A</v>
      </c>
      <c r="K61" s="68" t="e">
        <f t="shared" si="15"/>
        <v>#N/A</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250</v>
      </c>
      <c r="C62" s="69">
        <f>B32</f>
        <v>250</v>
      </c>
      <c r="D62" s="69">
        <f>B33</f>
        <v>250</v>
      </c>
      <c r="E62" s="69">
        <f>B34</f>
        <v>250</v>
      </c>
      <c r="F62" s="69">
        <f>B35</f>
        <v>250</v>
      </c>
      <c r="G62" s="69">
        <f>B36</f>
        <v>250</v>
      </c>
      <c r="H62" s="69">
        <f>B37</f>
        <v>0</v>
      </c>
      <c r="I62" s="69">
        <f>B38</f>
        <v>0</v>
      </c>
      <c r="J62" s="69">
        <f>B39</f>
        <v>0</v>
      </c>
      <c r="K62" s="69">
        <f>B40</f>
        <v>0</v>
      </c>
      <c r="L62" s="69">
        <f>B41</f>
        <v>0</v>
      </c>
      <c r="M62" s="69">
        <f>B42</f>
        <v>0</v>
      </c>
      <c r="N62" s="69">
        <f>B43</f>
        <v>0</v>
      </c>
      <c r="O62" s="69">
        <f>B44</f>
        <v>0</v>
      </c>
      <c r="P62" s="69">
        <f>B45</f>
        <v>0</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f>(B59-B60)*B61</f>
        <v>-10.200000000000001</v>
      </c>
      <c r="C64" s="69">
        <f t="shared" ref="C64:U64" si="17">(C59-C60)*C61</f>
        <v>-10.799999999999999</v>
      </c>
      <c r="D64" s="69">
        <f t="shared" si="17"/>
        <v>-11.999999999999995</v>
      </c>
      <c r="E64" s="69">
        <f t="shared" si="17"/>
        <v>-11.399999999999997</v>
      </c>
      <c r="F64" s="69">
        <f t="shared" si="17"/>
        <v>-10.799999999999999</v>
      </c>
      <c r="G64" s="69">
        <f t="shared" si="17"/>
        <v>-9</v>
      </c>
      <c r="H64" s="69" t="e">
        <f t="shared" si="17"/>
        <v>#N/A</v>
      </c>
      <c r="I64" s="69" t="e">
        <f t="shared" si="17"/>
        <v>#N/A</v>
      </c>
      <c r="J64" s="69" t="e">
        <f t="shared" si="17"/>
        <v>#N/A</v>
      </c>
      <c r="K64" s="69" t="e">
        <f t="shared" si="17"/>
        <v>#N/A</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1" t="s">
        <v>155</v>
      </c>
      <c r="B65" s="69">
        <f>B63-B64</f>
        <v>10.200000000000001</v>
      </c>
      <c r="C65" s="69">
        <f t="shared" ref="C65:U65" si="18">C63-C64</f>
        <v>10.799999999999999</v>
      </c>
      <c r="D65" s="69">
        <f t="shared" si="18"/>
        <v>11.999999999999995</v>
      </c>
      <c r="E65" s="69">
        <f t="shared" si="18"/>
        <v>11.399999999999997</v>
      </c>
      <c r="F65" s="69">
        <f t="shared" si="18"/>
        <v>10.799999999999999</v>
      </c>
      <c r="G65" s="69">
        <f t="shared" si="18"/>
        <v>9</v>
      </c>
      <c r="H65" s="69" t="e">
        <f t="shared" si="18"/>
        <v>#N/A</v>
      </c>
      <c r="I65" s="69" t="e">
        <f t="shared" si="18"/>
        <v>#N/A</v>
      </c>
      <c r="J65" s="69" t="e">
        <f t="shared" si="18"/>
        <v>#N/A</v>
      </c>
      <c r="K65" s="69" t="e">
        <f t="shared" si="18"/>
        <v>#N/A</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str">
        <f>IF(B64&lt;=B63,"OVER","UNDER")</f>
        <v>OVER</v>
      </c>
      <c r="C66" s="70" t="str">
        <f t="shared" ref="C66:U66" si="19">IF(C64&lt;=C63,"OVER","UNDER")</f>
        <v>OVER</v>
      </c>
      <c r="D66" s="70" t="str">
        <f t="shared" si="19"/>
        <v>OVER</v>
      </c>
      <c r="E66" s="70" t="str">
        <f t="shared" si="19"/>
        <v>OVER</v>
      </c>
      <c r="F66" s="70" t="str">
        <f t="shared" si="19"/>
        <v>OVER</v>
      </c>
      <c r="G66" s="70" t="str">
        <f t="shared" si="19"/>
        <v>OVER</v>
      </c>
      <c r="H66" s="70" t="e">
        <f t="shared" si="19"/>
        <v>#N/A</v>
      </c>
      <c r="I66" s="70" t="e">
        <f t="shared" si="19"/>
        <v>#N/A</v>
      </c>
      <c r="J66" s="70" t="e">
        <f t="shared" si="19"/>
        <v>#N/A</v>
      </c>
      <c r="K66" s="70" t="e">
        <f t="shared" si="19"/>
        <v>#N/A</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dJMxiLL/nJephVicH2bPXIuR+wnncOrLcIrNlpM1fmHnFYzpfTo3YWUlPxATWcNaZIawnW3u63Rs+aIgSKEcMg==" saltValue="/L0QQ+19/6oz2z5oXXT5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2" operator="equal">
      <formula>"DECREASE"</formula>
    </cfRule>
    <cfRule type="cellIs" dxfId="82" priority="33" operator="equal">
      <formula>"INCREASE"</formula>
    </cfRule>
  </conditionalFormatting>
  <conditionalFormatting sqref="B62:U66 B31:B50">
    <cfRule type="cellIs" dxfId="81" priority="31" operator="greaterThan">
      <formula>$B$51</formula>
    </cfRule>
  </conditionalFormatting>
  <conditionalFormatting sqref="C31:C50">
    <cfRule type="cellIs" dxfId="80" priority="30" operator="greaterThan">
      <formula>$C$51</formula>
    </cfRule>
  </conditionalFormatting>
  <conditionalFormatting sqref="C18:V18">
    <cfRule type="cellIs" dxfId="79" priority="29" operator="equal">
      <formula>0</formula>
    </cfRule>
  </conditionalFormatting>
  <conditionalFormatting sqref="C17:V17">
    <cfRule type="cellIs" dxfId="78" priority="28" operator="equal">
      <formula>0</formula>
    </cfRule>
  </conditionalFormatting>
  <conditionalFormatting sqref="C19:V19">
    <cfRule type="cellIs" dxfId="77" priority="27" operator="equal">
      <formula>0</formula>
    </cfRule>
  </conditionalFormatting>
  <conditionalFormatting sqref="G31:G50">
    <cfRule type="cellIs" dxfId="76" priority="26" operator="greaterThan">
      <formula>$G$51</formula>
    </cfRule>
  </conditionalFormatting>
  <conditionalFormatting sqref="H31:H50">
    <cfRule type="cellIs" dxfId="75" priority="25" operator="greaterThan">
      <formula>$H$51</formula>
    </cfRule>
  </conditionalFormatting>
  <conditionalFormatting sqref="I31:I50">
    <cfRule type="cellIs" dxfId="74" priority="24" operator="greaterThan">
      <formula>$I$51</formula>
    </cfRule>
  </conditionalFormatting>
  <conditionalFormatting sqref="K31:K50">
    <cfRule type="cellIs" dxfId="73" priority="23" operator="greaterThan">
      <formula>$K$51</formula>
    </cfRule>
  </conditionalFormatting>
  <conditionalFormatting sqref="L31:L50">
    <cfRule type="cellIs" dxfId="72" priority="22" operator="greaterThan">
      <formula>$L$51</formula>
    </cfRule>
  </conditionalFormatting>
  <conditionalFormatting sqref="M31:M50">
    <cfRule type="cellIs" dxfId="71" priority="21" operator="greaterThan">
      <formula>$M$51</formula>
    </cfRule>
  </conditionalFormatting>
  <conditionalFormatting sqref="P31:P50">
    <cfRule type="cellIs" dxfId="70" priority="20" operator="greaterThan">
      <formula>$P$51</formula>
    </cfRule>
  </conditionalFormatting>
  <conditionalFormatting sqref="R31:R50">
    <cfRule type="cellIs" dxfId="69" priority="19" operator="greaterThan">
      <formula>$R$51</formula>
    </cfRule>
  </conditionalFormatting>
  <conditionalFormatting sqref="S31:S50">
    <cfRule type="cellIs" dxfId="68" priority="18" operator="greaterThan">
      <formula>$S$51</formula>
    </cfRule>
  </conditionalFormatting>
  <conditionalFormatting sqref="T31:T50">
    <cfRule type="cellIs" dxfId="67" priority="17" operator="greaterThan">
      <formula>$T$51</formula>
    </cfRule>
  </conditionalFormatting>
  <conditionalFormatting sqref="U31:U50">
    <cfRule type="cellIs" dxfId="66" priority="16" operator="greaterThan">
      <formula>$U$51</formula>
    </cfRule>
  </conditionalFormatting>
  <conditionalFormatting sqref="C22:V22">
    <cfRule type="cellIs" dxfId="65" priority="15" operator="equal">
      <formula>0</formula>
    </cfRule>
  </conditionalFormatting>
  <conditionalFormatting sqref="C24:V24">
    <cfRule type="cellIs" dxfId="64" priority="13" operator="equal">
      <formula>"DECREASE"</formula>
    </cfRule>
    <cfRule type="cellIs" dxfId="63" priority="14" operator="equal">
      <formula>"INCREASE"</formula>
    </cfRule>
  </conditionalFormatting>
  <conditionalFormatting sqref="C23:V23">
    <cfRule type="cellIs" dxfId="62" priority="12" operator="equal">
      <formula>0</formula>
    </cfRule>
  </conditionalFormatting>
  <conditionalFormatting sqref="I1">
    <cfRule type="cellIs" dxfId="61" priority="11" operator="lessThan">
      <formula>5</formula>
    </cfRule>
  </conditionalFormatting>
  <conditionalFormatting sqref="C21:V21">
    <cfRule type="cellIs" dxfId="60" priority="8" operator="equal">
      <formula>0</formula>
    </cfRule>
  </conditionalFormatting>
  <conditionalFormatting sqref="B66:U66">
    <cfRule type="cellIs" dxfId="59" priority="6" operator="equal">
      <formula>"UNDER"</formula>
    </cfRule>
    <cfRule type="cellIs" dxfId="58" priority="7" operator="equal">
      <formula>"OVER"</formula>
    </cfRule>
  </conditionalFormatting>
  <conditionalFormatting sqref="I2">
    <cfRule type="cellIs" dxfId="57" priority="5" operator="greaterThan">
      <formula>5000.1</formula>
    </cfRule>
  </conditionalFormatting>
  <conditionalFormatting sqref="I3">
    <cfRule type="cellIs" dxfId="56" priority="4" operator="greaterThan">
      <formula>4.1</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E24" sqref="E2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07" t="s">
        <v>41</v>
      </c>
      <c r="B1" s="107"/>
      <c r="C1" s="120" t="str">
        <f>'DCWW Felindre Sludge Cake'!C1:D1</f>
        <v>PAN-014967</v>
      </c>
      <c r="D1" s="121"/>
      <c r="E1" s="73" t="s">
        <v>45</v>
      </c>
      <c r="F1" s="31">
        <f>'DCWW Felindre Sludge Cake'!F1</f>
        <v>15.7</v>
      </c>
      <c r="G1" s="103" t="s">
        <v>43</v>
      </c>
      <c r="H1" s="104"/>
      <c r="I1" s="76">
        <v>8.5</v>
      </c>
      <c r="J1" s="107" t="s">
        <v>150</v>
      </c>
      <c r="K1" s="107"/>
      <c r="L1" s="76">
        <v>3158</v>
      </c>
      <c r="AB1" s="18"/>
      <c r="AC1" s="18"/>
      <c r="AD1" s="29" t="s">
        <v>124</v>
      </c>
      <c r="AE1" s="17"/>
      <c r="AF1" s="17"/>
      <c r="AG1" s="18"/>
      <c r="AH1" s="18"/>
      <c r="AI1" s="32" t="s">
        <v>79</v>
      </c>
      <c r="AJ1" s="33" t="s">
        <v>91</v>
      </c>
      <c r="AK1" s="34" t="s">
        <v>92</v>
      </c>
      <c r="AL1" s="35" t="s">
        <v>123</v>
      </c>
      <c r="AM1" s="35" t="s">
        <v>129</v>
      </c>
      <c r="AN1" s="35" t="s">
        <v>109</v>
      </c>
    </row>
    <row r="2" spans="1:41" x14ac:dyDescent="0.2">
      <c r="A2" s="107" t="s">
        <v>84</v>
      </c>
      <c r="B2" s="107"/>
      <c r="C2" s="122" t="str">
        <f>'DCWW Felindre Sludge Cake'!C2:D2</f>
        <v>EPR-GP3792SK</v>
      </c>
      <c r="D2" s="123"/>
      <c r="E2" s="73" t="s">
        <v>106</v>
      </c>
      <c r="F2" s="76" t="s">
        <v>165</v>
      </c>
      <c r="G2" s="105" t="s">
        <v>107</v>
      </c>
      <c r="H2" s="106"/>
      <c r="I2" s="76"/>
      <c r="J2" s="107" t="s">
        <v>151</v>
      </c>
      <c r="K2" s="107"/>
      <c r="L2" s="76">
        <v>5000</v>
      </c>
      <c r="AB2" s="29" t="s">
        <v>56</v>
      </c>
      <c r="AC2" s="17"/>
      <c r="AD2" s="29" t="s">
        <v>70</v>
      </c>
      <c r="AE2" s="17"/>
      <c r="AF2" s="17"/>
      <c r="AG2" s="36" t="s">
        <v>76</v>
      </c>
      <c r="AH2" s="18"/>
      <c r="AI2" s="37" t="s">
        <v>124</v>
      </c>
      <c r="AJ2" s="38">
        <v>0</v>
      </c>
      <c r="AK2" s="39">
        <v>0</v>
      </c>
      <c r="AL2" s="10">
        <v>0</v>
      </c>
      <c r="AM2" s="11">
        <v>0</v>
      </c>
      <c r="AN2" s="11">
        <v>0</v>
      </c>
    </row>
    <row r="3" spans="1:41" x14ac:dyDescent="0.2">
      <c r="A3" s="103" t="s">
        <v>42</v>
      </c>
      <c r="B3" s="104"/>
      <c r="C3" s="122" t="str">
        <f>'DCWW Felindre Sludge Cake'!C3:D3</f>
        <v>Byproduct Recovery Limited</v>
      </c>
      <c r="D3" s="123"/>
      <c r="E3" s="73" t="s">
        <v>105</v>
      </c>
      <c r="F3" s="30" t="s">
        <v>78</v>
      </c>
      <c r="G3" s="103" t="s">
        <v>108</v>
      </c>
      <c r="H3" s="104"/>
      <c r="I3" s="76"/>
      <c r="J3" s="103" t="s">
        <v>152</v>
      </c>
      <c r="K3" s="104"/>
      <c r="L3" s="76">
        <f>(L1/L2)*100</f>
        <v>63.160000000000004</v>
      </c>
      <c r="AB3" s="29" t="s">
        <v>57</v>
      </c>
      <c r="AC3" s="17"/>
      <c r="AD3" s="29" t="s">
        <v>71</v>
      </c>
      <c r="AE3" s="17"/>
      <c r="AF3" s="17"/>
      <c r="AG3" s="36" t="s">
        <v>77</v>
      </c>
      <c r="AH3" s="18"/>
      <c r="AI3" s="40" t="s">
        <v>111</v>
      </c>
      <c r="AJ3" s="41">
        <v>1.7</v>
      </c>
      <c r="AK3" s="42">
        <v>6</v>
      </c>
      <c r="AL3" s="43">
        <v>1</v>
      </c>
      <c r="AM3" s="11">
        <v>6.2</v>
      </c>
      <c r="AN3" s="11" t="s">
        <v>110</v>
      </c>
    </row>
    <row r="4" spans="1:41" x14ac:dyDescent="0.2">
      <c r="A4" s="107" t="s">
        <v>0</v>
      </c>
      <c r="B4" s="107"/>
      <c r="C4" s="120" t="str">
        <f>'DCWW Felindre Sludge Cake'!C4:D4</f>
        <v>Abergelli Farm, Felindre, Swansea, SA5 7NN</v>
      </c>
      <c r="D4" s="121"/>
      <c r="E4" s="74" t="s">
        <v>1</v>
      </c>
      <c r="F4" s="76" t="s">
        <v>166</v>
      </c>
      <c r="G4" s="103"/>
      <c r="H4" s="104"/>
      <c r="I4" s="31"/>
      <c r="J4" s="103"/>
      <c r="K4" s="104"/>
      <c r="L4" s="76"/>
      <c r="AB4" s="29" t="s">
        <v>52</v>
      </c>
      <c r="AC4" s="17"/>
      <c r="AD4" s="44" t="s">
        <v>72</v>
      </c>
      <c r="AE4" s="17"/>
      <c r="AF4" s="17"/>
      <c r="AG4" s="36" t="s">
        <v>78</v>
      </c>
      <c r="AH4" s="18"/>
      <c r="AI4" s="45" t="s">
        <v>122</v>
      </c>
      <c r="AJ4" s="46">
        <v>7</v>
      </c>
      <c r="AK4" s="47">
        <v>10.5</v>
      </c>
      <c r="AL4" s="11">
        <v>2</v>
      </c>
      <c r="AM4" s="11">
        <v>6.7</v>
      </c>
      <c r="AN4" s="11" t="s">
        <v>133</v>
      </c>
    </row>
    <row r="5" spans="1:41" x14ac:dyDescent="0.2">
      <c r="A5" s="107" t="s">
        <v>47</v>
      </c>
      <c r="B5" s="107"/>
      <c r="C5" s="120" t="str">
        <f>'DCWW Felindre Sludge Cake'!C5:D5</f>
        <v>Louise Bailey</v>
      </c>
      <c r="D5" s="121"/>
      <c r="E5" s="73"/>
      <c r="F5" s="31"/>
      <c r="G5" s="103"/>
      <c r="H5" s="104"/>
      <c r="I5" s="31"/>
      <c r="J5" s="103"/>
      <c r="K5" s="104"/>
      <c r="L5" s="76"/>
      <c r="AB5" s="29" t="s">
        <v>53</v>
      </c>
      <c r="AC5" s="17"/>
      <c r="AD5" s="44" t="s">
        <v>73</v>
      </c>
      <c r="AE5" s="17"/>
      <c r="AF5" s="17"/>
      <c r="AG5" s="36" t="s">
        <v>101</v>
      </c>
      <c r="AH5" s="18"/>
      <c r="AI5" s="45" t="s">
        <v>121</v>
      </c>
      <c r="AJ5" s="46">
        <v>6.5</v>
      </c>
      <c r="AK5" s="47">
        <v>5.5</v>
      </c>
      <c r="AL5" s="11">
        <v>3</v>
      </c>
      <c r="AM5" s="11">
        <v>6.7</v>
      </c>
      <c r="AN5" s="11" t="s">
        <v>133</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1" s="12" customFormat="1" x14ac:dyDescent="0.2">
      <c r="A7" s="112" t="s">
        <v>63</v>
      </c>
      <c r="B7" s="11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c r="AO7" s="78"/>
    </row>
    <row r="8" spans="1:41" x14ac:dyDescent="0.2">
      <c r="A8" s="107" t="s">
        <v>2</v>
      </c>
      <c r="B8" s="107"/>
      <c r="C8" s="52">
        <f>'DCWW Felindre Sludge Cake'!C8</f>
        <v>6201</v>
      </c>
      <c r="D8" s="52">
        <f>'DCWW Felindre Sludge Cake'!D8</f>
        <v>3907</v>
      </c>
      <c r="E8" s="52" t="str">
        <f>'DCWW Felindre Sludge Cake'!E8</f>
        <v>O415</v>
      </c>
      <c r="F8" s="52">
        <f>'DCWW Felindre Sludge Cake'!F8</f>
        <v>1163</v>
      </c>
      <c r="G8" s="52" t="str">
        <f>'DCWW Felindre Sludge Cake'!G8</f>
        <v>O173</v>
      </c>
      <c r="H8" s="52" t="str">
        <f>'DCWW Felindre Sludge Cake'!H8</f>
        <v>O455</v>
      </c>
      <c r="I8" s="52">
        <f>'DCWW Felindre Sludge Cake'!I8</f>
        <v>0</v>
      </c>
      <c r="J8" s="52">
        <f>'DCWW Felindre Sludge Cake'!J8</f>
        <v>0</v>
      </c>
      <c r="K8" s="52">
        <f>'DCWW Felindre Sludge Cake'!K8</f>
        <v>0</v>
      </c>
      <c r="L8" s="52">
        <f>'DCWW Felindre Sludge Cake'!L8</f>
        <v>0</v>
      </c>
      <c r="M8" s="52">
        <f>'DCWW Felindre Sludge Cake'!M8</f>
        <v>0</v>
      </c>
      <c r="N8" s="52">
        <f>'DCWW Felindre Sludge Cake'!N8</f>
        <v>0</v>
      </c>
      <c r="O8" s="52">
        <f>'DCWW Felindre Sludge Cake'!O8</f>
        <v>0</v>
      </c>
      <c r="P8" s="52">
        <f>'DCWW Felindre Sludge Cake'!P8</f>
        <v>0</v>
      </c>
      <c r="Q8" s="52">
        <f>'DCWW Felindre Sludge Cake'!Q8</f>
        <v>0</v>
      </c>
      <c r="R8" s="52">
        <f>'DCWW Felindre Sludge Cake'!R8</f>
        <v>0</v>
      </c>
      <c r="S8" s="52">
        <f>'DCWW Felindre Sludge Cake'!S8</f>
        <v>0</v>
      </c>
      <c r="T8" s="52">
        <f>'DCWW Felindre Sludge Cake'!T8</f>
        <v>0</v>
      </c>
      <c r="U8" s="52">
        <f>'DCWW Felindre Sludge Cake'!U8</f>
        <v>0</v>
      </c>
      <c r="V8" s="52">
        <f>'DCWW Felindre Sludge Cake'!V8</f>
        <v>0</v>
      </c>
      <c r="AB8" s="53"/>
      <c r="AC8" s="53"/>
      <c r="AD8" s="18"/>
      <c r="AE8" s="17" t="s">
        <v>137</v>
      </c>
      <c r="AF8" s="17"/>
      <c r="AG8" s="18"/>
      <c r="AH8" s="18"/>
      <c r="AI8" s="45" t="s">
        <v>102</v>
      </c>
      <c r="AJ8" s="54">
        <v>1.4</v>
      </c>
      <c r="AK8" s="47">
        <v>4.4000000000000004</v>
      </c>
      <c r="AL8" s="11">
        <v>6</v>
      </c>
      <c r="AM8" s="11">
        <v>6.7</v>
      </c>
      <c r="AN8" s="11" t="s">
        <v>133</v>
      </c>
      <c r="AO8" s="71"/>
    </row>
    <row r="9" spans="1:41" x14ac:dyDescent="0.2">
      <c r="A9" s="107" t="s">
        <v>3</v>
      </c>
      <c r="B9" s="107"/>
      <c r="C9" s="52" t="str">
        <f>'DCWW Felindre Sludge Cake'!C9</f>
        <v>Mod</v>
      </c>
      <c r="D9" s="52" t="str">
        <f>'DCWW Felindre Sludge Cake'!D9</f>
        <v>Mod</v>
      </c>
      <c r="E9" s="52" t="str">
        <f>'DCWW Felindre Sludge Cake'!E9</f>
        <v>Mod</v>
      </c>
      <c r="F9" s="52" t="str">
        <f>'DCWW Felindre Sludge Cake'!F9</f>
        <v>Mod</v>
      </c>
      <c r="G9" s="52" t="str">
        <f>'DCWW Felindre Sludge Cake'!G9</f>
        <v>Mod</v>
      </c>
      <c r="H9" s="52" t="str">
        <f>'DCWW Felindre Sludge Cake'!H9</f>
        <v>Mod</v>
      </c>
      <c r="I9" s="52">
        <f>'DCWW Felindre Sludge Cake'!I9</f>
        <v>0</v>
      </c>
      <c r="J9" s="52">
        <f>'DCWW Felindre Sludge Cake'!J9</f>
        <v>0</v>
      </c>
      <c r="K9" s="52">
        <f>'DCWW Felindre Sludge Cake'!K9</f>
        <v>0</v>
      </c>
      <c r="L9" s="52">
        <f>'DCWW Felindre Sludge Cake'!L9</f>
        <v>0</v>
      </c>
      <c r="M9" s="52">
        <f>'DCWW Felindre Sludge Cake'!M9</f>
        <v>0</v>
      </c>
      <c r="N9" s="52">
        <f>'DCWW Felindre Sludge Cake'!N9</f>
        <v>0</v>
      </c>
      <c r="O9" s="52">
        <f>'DCWW Felindre Sludge Cake'!O9</f>
        <v>0</v>
      </c>
      <c r="P9" s="52">
        <f>'DCWW Felindre Sludge Cake'!P9</f>
        <v>0</v>
      </c>
      <c r="Q9" s="52">
        <f>'DCWW Felindre Sludge Cake'!Q9</f>
        <v>0</v>
      </c>
      <c r="R9" s="52">
        <f>'DCWW Felindre Sludge Cake'!R9</f>
        <v>0</v>
      </c>
      <c r="S9" s="52">
        <f>'DCWW Felindre Sludge Cake'!S9</f>
        <v>0</v>
      </c>
      <c r="T9" s="52">
        <f>'DCWW Felindre Sludge Cake'!T9</f>
        <v>0</v>
      </c>
      <c r="U9" s="52">
        <f>'DCWW Felindre Sludge Cake'!U9</f>
        <v>0</v>
      </c>
      <c r="V9" s="52">
        <f>'DCWW Felindre Sludge Cake'!V9</f>
        <v>0</v>
      </c>
      <c r="AB9" s="17"/>
      <c r="AC9" s="17"/>
      <c r="AD9" s="29" t="s">
        <v>135</v>
      </c>
      <c r="AE9" s="29">
        <v>4.5</v>
      </c>
      <c r="AF9" s="17"/>
      <c r="AG9" s="18"/>
      <c r="AH9" s="18"/>
      <c r="AI9" s="55" t="s">
        <v>100</v>
      </c>
      <c r="AJ9" s="56">
        <v>0.7</v>
      </c>
      <c r="AK9" s="57">
        <v>4</v>
      </c>
      <c r="AL9" s="28">
        <v>7</v>
      </c>
      <c r="AM9" s="11">
        <v>6.7</v>
      </c>
      <c r="AN9" s="11" t="s">
        <v>133</v>
      </c>
      <c r="AO9" s="78"/>
    </row>
    <row r="10" spans="1:41" x14ac:dyDescent="0.2">
      <c r="A10" s="107" t="s">
        <v>4</v>
      </c>
      <c r="B10" s="107"/>
      <c r="C10" s="52">
        <f>'DCWW Felindre Sludge Cake'!C10</f>
        <v>7.9</v>
      </c>
      <c r="D10" s="52">
        <f>'DCWW Felindre Sludge Cake'!D10</f>
        <v>8</v>
      </c>
      <c r="E10" s="52">
        <f>'DCWW Felindre Sludge Cake'!E10</f>
        <v>8.1999999999999993</v>
      </c>
      <c r="F10" s="52">
        <f>'DCWW Felindre Sludge Cake'!F10</f>
        <v>8.1</v>
      </c>
      <c r="G10" s="52">
        <f>'DCWW Felindre Sludge Cake'!G10</f>
        <v>8</v>
      </c>
      <c r="H10" s="52">
        <f>'DCWW Felindre Sludge Cake'!H10</f>
        <v>7.7</v>
      </c>
      <c r="I10" s="52">
        <f>'DCWW Felindre Sludge Cake'!I10</f>
        <v>0</v>
      </c>
      <c r="J10" s="52">
        <f>'DCWW Felindre Sludge Cake'!J10</f>
        <v>0</v>
      </c>
      <c r="K10" s="52">
        <f>'DCWW Felindre Sludge Cake'!K10</f>
        <v>0</v>
      </c>
      <c r="L10" s="52">
        <f>'DCWW Felindre Sludge Cake'!L10</f>
        <v>0</v>
      </c>
      <c r="M10" s="52">
        <f>'DCWW Felindre Sludge Cake'!M10</f>
        <v>0</v>
      </c>
      <c r="N10" s="52">
        <f>'DCWW Felindre Sludge Cake'!N10</f>
        <v>0</v>
      </c>
      <c r="O10" s="52">
        <f>'DCWW Felindre Sludge Cake'!O10</f>
        <v>0</v>
      </c>
      <c r="P10" s="52">
        <f>'DCWW Felindre Sludge Cake'!P10</f>
        <v>0</v>
      </c>
      <c r="Q10" s="52">
        <f>'DCWW Felindre Sludge Cake'!Q10</f>
        <v>0</v>
      </c>
      <c r="R10" s="52">
        <f>'DCWW Felindre Sludge Cake'!R10</f>
        <v>0</v>
      </c>
      <c r="S10" s="52">
        <f>'DCWW Felindre Sludge Cake'!S10</f>
        <v>0</v>
      </c>
      <c r="T10" s="52">
        <f>'DCWW Felindre Sludge Cake'!T10</f>
        <v>0</v>
      </c>
      <c r="U10" s="52">
        <f>'DCWW Felindre Sludge Cake'!U10</f>
        <v>0</v>
      </c>
      <c r="V10" s="52">
        <f>'DCWW Felindre Sludge Cake'!V10</f>
        <v>0</v>
      </c>
      <c r="AB10" s="17"/>
      <c r="AC10" s="17"/>
      <c r="AD10" s="29" t="s">
        <v>138</v>
      </c>
      <c r="AE10" s="29">
        <v>5</v>
      </c>
      <c r="AF10" s="17"/>
      <c r="AG10" s="18"/>
      <c r="AH10" s="18"/>
      <c r="AI10" s="45" t="s">
        <v>94</v>
      </c>
      <c r="AJ10" s="46">
        <v>9</v>
      </c>
      <c r="AK10" s="47">
        <v>16.5</v>
      </c>
      <c r="AL10" s="11">
        <v>8</v>
      </c>
      <c r="AM10" s="11">
        <v>6.7</v>
      </c>
      <c r="AN10" s="11" t="s">
        <v>133</v>
      </c>
    </row>
    <row r="11" spans="1:41" x14ac:dyDescent="0.2">
      <c r="A11" s="107" t="s">
        <v>5</v>
      </c>
      <c r="B11" s="107"/>
      <c r="C11" s="52">
        <f>'DCWW Felindre Sludge Cake'!C11</f>
        <v>1</v>
      </c>
      <c r="D11" s="52">
        <f>'DCWW Felindre Sludge Cake'!D11</f>
        <v>0</v>
      </c>
      <c r="E11" s="52">
        <f>'DCWW Felindre Sludge Cake'!E11</f>
        <v>0</v>
      </c>
      <c r="F11" s="52">
        <f>'DCWW Felindre Sludge Cake'!F11</f>
        <v>0</v>
      </c>
      <c r="G11" s="52">
        <f>'DCWW Felindre Sludge Cake'!G11</f>
        <v>0</v>
      </c>
      <c r="H11" s="52">
        <f>'DCWW Felindre Sludge Cake'!H11</f>
        <v>2</v>
      </c>
      <c r="I11" s="52">
        <f>'DCWW Felindre Sludge Cake'!I11</f>
        <v>0</v>
      </c>
      <c r="J11" s="52">
        <f>'DCWW Felindre Sludge Cake'!J11</f>
        <v>0</v>
      </c>
      <c r="K11" s="52">
        <f>'DCWW Felindre Sludge Cake'!K11</f>
        <v>0</v>
      </c>
      <c r="L11" s="52">
        <f>'DCWW Felindre Sludge Cake'!L11</f>
        <v>0</v>
      </c>
      <c r="M11" s="52">
        <f>'DCWW Felindre Sludge Cake'!M11</f>
        <v>0</v>
      </c>
      <c r="N11" s="52">
        <f>'DCWW Felindre Sludge Cake'!N11</f>
        <v>0</v>
      </c>
      <c r="O11" s="52">
        <f>'DCWW Felindre Sludge Cake'!O11</f>
        <v>0</v>
      </c>
      <c r="P11" s="52">
        <f>'DCWW Felindre Sludge Cake'!P11</f>
        <v>0</v>
      </c>
      <c r="Q11" s="52">
        <f>'DCWW Felindre Sludge Cake'!Q11</f>
        <v>0</v>
      </c>
      <c r="R11" s="52">
        <f>'DCWW Felindre Sludge Cake'!R11</f>
        <v>0</v>
      </c>
      <c r="S11" s="52">
        <f>'DCWW Felindre Sludge Cake'!S11</f>
        <v>0</v>
      </c>
      <c r="T11" s="52">
        <f>'DCWW Felindre Sludge Cake'!T11</f>
        <v>0</v>
      </c>
      <c r="U11" s="52">
        <f>'DCWW Felindre Sludge Cake'!U11</f>
        <v>0</v>
      </c>
      <c r="V11" s="52">
        <f>'DCWW Felindre Sludge Cake'!V11</f>
        <v>0</v>
      </c>
      <c r="AB11" s="17"/>
      <c r="AC11" s="17"/>
      <c r="AD11" s="44" t="s">
        <v>139</v>
      </c>
      <c r="AE11" s="29">
        <v>6</v>
      </c>
      <c r="AF11" s="17"/>
      <c r="AG11" s="18"/>
      <c r="AH11" s="18"/>
      <c r="AI11" s="45" t="s">
        <v>120</v>
      </c>
      <c r="AJ11" s="46">
        <v>15</v>
      </c>
      <c r="AK11" s="47">
        <v>17.5</v>
      </c>
      <c r="AL11" s="11">
        <v>9</v>
      </c>
      <c r="AM11" s="11">
        <v>7</v>
      </c>
      <c r="AN11" s="11" t="s">
        <v>133</v>
      </c>
    </row>
    <row r="12" spans="1:41" x14ac:dyDescent="0.2">
      <c r="A12" s="107" t="s">
        <v>6</v>
      </c>
      <c r="B12" s="107"/>
      <c r="C12" s="52">
        <f>'DCWW Felindre Sludge Cake'!C12</f>
        <v>1</v>
      </c>
      <c r="D12" s="52">
        <f>'DCWW Felindre Sludge Cake'!D12</f>
        <v>0</v>
      </c>
      <c r="E12" s="52">
        <f>'DCWW Felindre Sludge Cake'!E12</f>
        <v>0</v>
      </c>
      <c r="F12" s="52">
        <f>'DCWW Felindre Sludge Cake'!F12</f>
        <v>0</v>
      </c>
      <c r="G12" s="52">
        <f>'DCWW Felindre Sludge Cake'!G12</f>
        <v>0</v>
      </c>
      <c r="H12" s="52">
        <f>'DCWW Felindre Sludge Cake'!H12</f>
        <v>1</v>
      </c>
      <c r="I12" s="52">
        <f>'DCWW Felindre Sludge Cake'!I12</f>
        <v>0</v>
      </c>
      <c r="J12" s="52">
        <f>'DCWW Felindre Sludge Cake'!J12</f>
        <v>0</v>
      </c>
      <c r="K12" s="52">
        <f>'DCWW Felindre Sludge Cake'!K12</f>
        <v>0</v>
      </c>
      <c r="L12" s="52">
        <f>'DCWW Felindre Sludge Cake'!L12</f>
        <v>0</v>
      </c>
      <c r="M12" s="52">
        <f>'DCWW Felindre Sludge Cake'!M12</f>
        <v>0</v>
      </c>
      <c r="N12" s="52">
        <f>'DCWW Felindre Sludge Cake'!N12</f>
        <v>0</v>
      </c>
      <c r="O12" s="52">
        <f>'DCWW Felindre Sludge Cake'!O12</f>
        <v>0</v>
      </c>
      <c r="P12" s="52">
        <f>'DCWW Felindre Sludge Cake'!P12</f>
        <v>0</v>
      </c>
      <c r="Q12" s="52">
        <f>'DCWW Felindre Sludge Cake'!Q12</f>
        <v>0</v>
      </c>
      <c r="R12" s="52">
        <f>'DCWW Felindre Sludge Cake'!R12</f>
        <v>0</v>
      </c>
      <c r="S12" s="52">
        <f>'DCWW Felindre Sludge Cake'!S12</f>
        <v>0</v>
      </c>
      <c r="T12" s="52">
        <f>'DCWW Felindre Sludge Cake'!T12</f>
        <v>0</v>
      </c>
      <c r="U12" s="52">
        <f>'DCWW Felindre Sludge Cake'!U12</f>
        <v>0</v>
      </c>
      <c r="V12" s="52">
        <f>'DCWW Felindre Sludge Cake'!V12</f>
        <v>0</v>
      </c>
      <c r="AB12" s="17"/>
      <c r="AC12" s="17"/>
      <c r="AD12" s="44" t="s">
        <v>140</v>
      </c>
      <c r="AE12" s="29">
        <v>7.5</v>
      </c>
      <c r="AF12" s="17"/>
      <c r="AG12" s="18"/>
      <c r="AH12" s="18"/>
      <c r="AI12" s="45" t="s">
        <v>119</v>
      </c>
      <c r="AJ12" s="46">
        <v>14</v>
      </c>
      <c r="AK12" s="47">
        <v>11</v>
      </c>
      <c r="AL12" s="11">
        <v>10</v>
      </c>
      <c r="AM12" s="11">
        <v>7</v>
      </c>
      <c r="AN12" s="11" t="s">
        <v>133</v>
      </c>
    </row>
    <row r="13" spans="1:41" x14ac:dyDescent="0.2">
      <c r="A13" s="107" t="s">
        <v>7</v>
      </c>
      <c r="B13" s="107"/>
      <c r="C13" s="52">
        <f>'DCWW Felindre Sludge Cake'!C13</f>
        <v>1</v>
      </c>
      <c r="D13" s="52">
        <f>'DCWW Felindre Sludge Cake'!D13</f>
        <v>1</v>
      </c>
      <c r="E13" s="52">
        <f>'DCWW Felindre Sludge Cake'!E13</f>
        <v>1</v>
      </c>
      <c r="F13" s="52">
        <f>'DCWW Felindre Sludge Cake'!F13</f>
        <v>1</v>
      </c>
      <c r="G13" s="52">
        <f>'DCWW Felindre Sludge Cake'!G13</f>
        <v>2</v>
      </c>
      <c r="H13" s="52">
        <f>'DCWW Felindre Sludge Cake'!H13</f>
        <v>2</v>
      </c>
      <c r="I13" s="52">
        <f>'DCWW Felindre Sludge Cake'!I13</f>
        <v>0</v>
      </c>
      <c r="J13" s="52">
        <f>'DCWW Felindre Sludge Cake'!J13</f>
        <v>0</v>
      </c>
      <c r="K13" s="52">
        <f>'DCWW Felindre Sludge Cake'!K13</f>
        <v>0</v>
      </c>
      <c r="L13" s="52">
        <f>'DCWW Felindre Sludge Cake'!L13</f>
        <v>0</v>
      </c>
      <c r="M13" s="52">
        <f>'DCWW Felindre Sludge Cake'!M13</f>
        <v>0</v>
      </c>
      <c r="N13" s="52">
        <f>'DCWW Felindre Sludge Cake'!N13</f>
        <v>0</v>
      </c>
      <c r="O13" s="52">
        <f>'DCWW Felindre Sludge Cake'!O13</f>
        <v>0</v>
      </c>
      <c r="P13" s="52">
        <f>'DCWW Felindre Sludge Cake'!P13</f>
        <v>0</v>
      </c>
      <c r="Q13" s="52">
        <f>'DCWW Felindre Sludge Cake'!Q13</f>
        <v>0</v>
      </c>
      <c r="R13" s="52">
        <f>'DCWW Felindre Sludge Cake'!R13</f>
        <v>0</v>
      </c>
      <c r="S13" s="52">
        <f>'DCWW Felindre Sludge Cake'!S13</f>
        <v>0</v>
      </c>
      <c r="T13" s="52">
        <f>'DCWW Felindre Sludge Cake'!T13</f>
        <v>0</v>
      </c>
      <c r="U13" s="52">
        <f>'DCWW Felindre Sludge Cake'!U13</f>
        <v>0</v>
      </c>
      <c r="V13" s="52">
        <f>'DCWW Felindre Sludge Cake'!V13</f>
        <v>0</v>
      </c>
      <c r="AB13" s="17"/>
      <c r="AC13" s="17"/>
      <c r="AD13" s="44" t="s">
        <v>141</v>
      </c>
      <c r="AE13" s="29">
        <v>12</v>
      </c>
      <c r="AF13" s="17"/>
      <c r="AG13" s="18"/>
      <c r="AH13" s="18"/>
      <c r="AI13" s="45" t="s">
        <v>118</v>
      </c>
      <c r="AJ13" s="46">
        <v>1.9</v>
      </c>
      <c r="AK13" s="47">
        <v>7.5</v>
      </c>
      <c r="AL13" s="11">
        <v>11</v>
      </c>
      <c r="AM13" s="11">
        <v>6.7</v>
      </c>
      <c r="AN13" s="11" t="s">
        <v>133</v>
      </c>
    </row>
    <row r="14" spans="1:41" x14ac:dyDescent="0.2">
      <c r="A14" s="116" t="s">
        <v>8</v>
      </c>
      <c r="B14" s="116"/>
      <c r="C14" s="81" t="str">
        <f>'DCWW Felindre Sludge Cake'!C14</f>
        <v xml:space="preserve">Grass Silage (25% DM) </v>
      </c>
      <c r="D14" s="81" t="str">
        <f>'DCWW Felindre Sludge Cake'!D14</f>
        <v xml:space="preserve">Grass Silage (25% DM) </v>
      </c>
      <c r="E14" s="81" t="str">
        <f>'DCWW Felindre Sludge Cake'!E14</f>
        <v xml:space="preserve">Grass Silage (25% DM) </v>
      </c>
      <c r="F14" s="81" t="str">
        <f>'DCWW Felindre Sludge Cake'!F14</f>
        <v xml:space="preserve">Grass Silage (25% DM) </v>
      </c>
      <c r="G14" s="81" t="str">
        <f>'DCWW Felindre Sludge Cake'!G14</f>
        <v xml:space="preserve">Grass Silage (25% DM) </v>
      </c>
      <c r="H14" s="81" t="str">
        <f>'DCWW Felindre Sludge Cake'!H14</f>
        <v xml:space="preserve">Grass Silage (25% DM) </v>
      </c>
      <c r="I14" s="81">
        <f>'DCWW Felindre Sludge Cake'!I14</f>
        <v>0</v>
      </c>
      <c r="J14" s="81">
        <f>'DCWW Felindre Sludge Cake'!J14</f>
        <v>0</v>
      </c>
      <c r="K14" s="81">
        <f>'DCWW Felindre Sludge Cake'!K14</f>
        <v>0</v>
      </c>
      <c r="L14" s="81">
        <f>'DCWW Felindre Sludge Cake'!L14</f>
        <v>0</v>
      </c>
      <c r="M14" s="81">
        <f>'DCWW Felindre Sludge Cake'!M14</f>
        <v>0</v>
      </c>
      <c r="N14" s="81">
        <f>'DCWW Felindre Sludge Cake'!N14</f>
        <v>0</v>
      </c>
      <c r="O14" s="81">
        <f>'DCWW Felindre Sludge Cake'!O14</f>
        <v>0</v>
      </c>
      <c r="P14" s="81">
        <f>'DCWW Felindre Sludge Cake'!P14</f>
        <v>0</v>
      </c>
      <c r="Q14" s="81">
        <f>'DCWW Felindre Sludge Cake'!Q14</f>
        <v>0</v>
      </c>
      <c r="R14" s="81">
        <f>'DCWW Felindre Sludge Cake'!R14</f>
        <v>0</v>
      </c>
      <c r="S14" s="81">
        <f>'DCWW Felindre Sludge Cake'!S14</f>
        <v>0</v>
      </c>
      <c r="T14" s="81">
        <f>'DCWW Felindre Sludge Cake'!T14</f>
        <v>0</v>
      </c>
      <c r="U14" s="81">
        <f>'DCWW Felindre Sludge Cake'!U14</f>
        <v>0</v>
      </c>
      <c r="V14" s="81">
        <f>'DCWW Felindre Sludge Cake'!V14</f>
        <v>0</v>
      </c>
      <c r="AD14" s="29" t="s">
        <v>136</v>
      </c>
      <c r="AE14" s="29">
        <v>6</v>
      </c>
      <c r="AI14" s="45" t="s">
        <v>117</v>
      </c>
      <c r="AJ14" s="46">
        <v>0.8</v>
      </c>
      <c r="AK14" s="47">
        <v>1.7</v>
      </c>
      <c r="AL14" s="11">
        <v>12</v>
      </c>
      <c r="AM14" s="11">
        <v>6.7</v>
      </c>
      <c r="AN14" s="11" t="s">
        <v>133</v>
      </c>
    </row>
    <row r="15" spans="1:41" x14ac:dyDescent="0.2">
      <c r="A15" s="115" t="s">
        <v>9</v>
      </c>
      <c r="B15" s="115"/>
      <c r="C15" s="52">
        <f>'DCWW Felindre Sludge Cake'!C15</f>
        <v>38</v>
      </c>
      <c r="D15" s="52">
        <f>'DCWW Felindre Sludge Cake'!D15</f>
        <v>38</v>
      </c>
      <c r="E15" s="52">
        <f>'DCWW Felindre Sludge Cake'!E15</f>
        <v>38</v>
      </c>
      <c r="F15" s="52">
        <f>'DCWW Felindre Sludge Cake'!F15</f>
        <v>38</v>
      </c>
      <c r="G15" s="52">
        <f>'DCWW Felindre Sludge Cake'!G15</f>
        <v>38</v>
      </c>
      <c r="H15" s="52">
        <f>'DCWW Felindre Sludge Cake'!H15</f>
        <v>38</v>
      </c>
      <c r="I15" s="52">
        <f>'DCWW Felindre Sludge Cake'!I15</f>
        <v>0</v>
      </c>
      <c r="J15" s="52">
        <f>'DCWW Felindre Sludge Cake'!J15</f>
        <v>0</v>
      </c>
      <c r="K15" s="52">
        <f>'DCWW Felindre Sludge Cake'!K15</f>
        <v>0</v>
      </c>
      <c r="L15" s="52">
        <f>'DCWW Felindre Sludge Cake'!L15</f>
        <v>0</v>
      </c>
      <c r="M15" s="52">
        <f>'DCWW Felindre Sludge Cake'!M15</f>
        <v>0</v>
      </c>
      <c r="N15" s="52">
        <f>'DCWW Felindre Sludge Cake'!N15</f>
        <v>0</v>
      </c>
      <c r="O15" s="52">
        <f>'DCWW Felindre Sludge Cake'!O15</f>
        <v>0</v>
      </c>
      <c r="P15" s="52">
        <f>'DCWW Felindre Sludge Cake'!P15</f>
        <v>0</v>
      </c>
      <c r="Q15" s="52">
        <f>'DCWW Felindre Sludge Cake'!Q15</f>
        <v>0</v>
      </c>
      <c r="R15" s="52">
        <f>'DCWW Felindre Sludge Cake'!R15</f>
        <v>0</v>
      </c>
      <c r="S15" s="52">
        <f>'DCWW Felindre Sludge Cake'!S15</f>
        <v>0</v>
      </c>
      <c r="T15" s="52">
        <f>'DCWW Felindre Sludge Cake'!T15</f>
        <v>0</v>
      </c>
      <c r="U15" s="52">
        <f>'DCWW Felindre Sludge Cake'!U15</f>
        <v>0</v>
      </c>
      <c r="V15" s="52">
        <f>'DCWW Felindre Sludge Cake'!V15</f>
        <v>0</v>
      </c>
      <c r="AD15" s="29" t="s">
        <v>142</v>
      </c>
      <c r="AE15" s="29">
        <v>7</v>
      </c>
      <c r="AI15" s="45" t="s">
        <v>98</v>
      </c>
      <c r="AJ15" s="54">
        <v>1.8</v>
      </c>
      <c r="AK15" s="47">
        <v>5.4</v>
      </c>
      <c r="AL15" s="11">
        <v>13</v>
      </c>
      <c r="AM15" s="11">
        <v>6.7</v>
      </c>
      <c r="AN15" s="11" t="s">
        <v>133</v>
      </c>
    </row>
    <row r="16" spans="1:41" ht="13.5" thickBot="1" x14ac:dyDescent="0.25">
      <c r="A16" s="117" t="s">
        <v>44</v>
      </c>
      <c r="B16" s="117"/>
      <c r="C16" s="82" t="str">
        <f>'DCWW Felindre Sludge Cake'!C16</f>
        <v>Medium/Clay</v>
      </c>
      <c r="D16" s="82" t="str">
        <f>'DCWW Felindre Sludge Cake'!D16</f>
        <v>Medium/Clay</v>
      </c>
      <c r="E16" s="82" t="str">
        <f>'DCWW Felindre Sludge Cake'!E16</f>
        <v>Medium/Clay</v>
      </c>
      <c r="F16" s="82" t="str">
        <f>'DCWW Felindre Sludge Cake'!F16</f>
        <v>Medium/Clay</v>
      </c>
      <c r="G16" s="82" t="str">
        <f>'DCWW Felindre Sludge Cake'!G16</f>
        <v>Medium/Clay</v>
      </c>
      <c r="H16" s="82" t="str">
        <f>'DCWW Felindre Sludge Cake'!H16</f>
        <v>Medium/Clay</v>
      </c>
      <c r="I16" s="82">
        <f>'DCWW Felindre Sludge Cake'!I16</f>
        <v>0</v>
      </c>
      <c r="J16" s="82">
        <f>'DCWW Felindre Sludge Cake'!J16</f>
        <v>0</v>
      </c>
      <c r="K16" s="82">
        <f>'DCWW Felindre Sludge Cake'!K16</f>
        <v>0</v>
      </c>
      <c r="L16" s="82">
        <f>'DCWW Felindre Sludge Cake'!L16</f>
        <v>0</v>
      </c>
      <c r="M16" s="82">
        <f>'DCWW Felindre Sludge Cake'!M16</f>
        <v>0</v>
      </c>
      <c r="N16" s="82">
        <f>'DCWW Felindre Sludge Cake'!N16</f>
        <v>0</v>
      </c>
      <c r="O16" s="82">
        <f>'DCWW Felindre Sludge Cake'!O16</f>
        <v>0</v>
      </c>
      <c r="P16" s="82">
        <f>'DCWW Felindre Sludge Cake'!P16</f>
        <v>0</v>
      </c>
      <c r="Q16" s="82">
        <f>'DCWW Felindre Sludge Cake'!Q16</f>
        <v>0</v>
      </c>
      <c r="R16" s="82">
        <f>'DCWW Felindre Sludge Cake'!R16</f>
        <v>0</v>
      </c>
      <c r="S16" s="82">
        <f>'DCWW Felindre Sludge Cake'!S16</f>
        <v>0</v>
      </c>
      <c r="T16" s="82">
        <f>'DCWW Felindre Sludge Cake'!T16</f>
        <v>0</v>
      </c>
      <c r="U16" s="82">
        <f>'DCWW Felindre Sludge Cake'!U16</f>
        <v>0</v>
      </c>
      <c r="V16" s="82">
        <f>'DCWW Felindre Sludge Cake'!V16</f>
        <v>0</v>
      </c>
      <c r="AD16" s="44" t="s">
        <v>143</v>
      </c>
      <c r="AE16" s="29">
        <v>8</v>
      </c>
      <c r="AI16" s="45" t="s">
        <v>116</v>
      </c>
      <c r="AJ16" s="46">
        <v>8</v>
      </c>
      <c r="AK16" s="47">
        <v>5.5</v>
      </c>
      <c r="AL16" s="12">
        <v>14</v>
      </c>
      <c r="AM16" s="11">
        <v>6.7</v>
      </c>
      <c r="AN16" s="11" t="s">
        <v>133</v>
      </c>
    </row>
    <row r="17" spans="1:40" x14ac:dyDescent="0.2">
      <c r="A17" s="113" t="s">
        <v>69</v>
      </c>
      <c r="B17" s="11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11" t="s">
        <v>23</v>
      </c>
      <c r="B18" s="112"/>
      <c r="C18" s="16">
        <f>$D31</f>
        <v>46.301110000000001</v>
      </c>
      <c r="D18" s="16">
        <f>$D32</f>
        <v>46.301110000000001</v>
      </c>
      <c r="E18" s="16">
        <f>$D33</f>
        <v>46.301110000000001</v>
      </c>
      <c r="F18" s="16">
        <f>$D34</f>
        <v>46.301110000000001</v>
      </c>
      <c r="G18" s="16">
        <f>$D35</f>
        <v>46.301110000000001</v>
      </c>
      <c r="H18" s="16">
        <f>$D36</f>
        <v>46.301110000000001</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11" t="s">
        <v>87</v>
      </c>
      <c r="B19" s="112"/>
      <c r="C19" s="16">
        <f>C18-C17</f>
        <v>-18.298889999999993</v>
      </c>
      <c r="D19" s="16">
        <f t="shared" ref="D19:V19" si="1">D18-D17</f>
        <v>-18.298889999999993</v>
      </c>
      <c r="E19" s="16">
        <f t="shared" si="1"/>
        <v>-18.298889999999993</v>
      </c>
      <c r="F19" s="16">
        <f t="shared" si="1"/>
        <v>-18.298889999999993</v>
      </c>
      <c r="G19" s="16">
        <f t="shared" si="1"/>
        <v>-18.298889999999993</v>
      </c>
      <c r="H19" s="16">
        <f t="shared" si="1"/>
        <v>-18.298889999999993</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9" t="s">
        <v>88</v>
      </c>
      <c r="B20" s="11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13" t="s">
        <v>85</v>
      </c>
      <c r="B21" s="114"/>
      <c r="C21" s="27">
        <f>(VLOOKUP(C$14,$AI2:$AK26,3,FALSE))*C$15</f>
        <v>228</v>
      </c>
      <c r="D21" s="27">
        <f t="shared" ref="D21:V21" si="2">(VLOOKUP(D$14,$AI2:$AK24,3,FALSE))*D$15</f>
        <v>228</v>
      </c>
      <c r="E21" s="27">
        <f t="shared" si="2"/>
        <v>228</v>
      </c>
      <c r="F21" s="27">
        <f t="shared" si="2"/>
        <v>228</v>
      </c>
      <c r="G21" s="27">
        <f t="shared" si="2"/>
        <v>228</v>
      </c>
      <c r="H21" s="27">
        <f t="shared" si="2"/>
        <v>228</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11" t="s">
        <v>86</v>
      </c>
      <c r="B22" s="112"/>
      <c r="C22" s="16">
        <f>$E31</f>
        <v>107.49323000000001</v>
      </c>
      <c r="D22" s="16">
        <f>$E32</f>
        <v>107.49323000000001</v>
      </c>
      <c r="E22" s="16">
        <f>$E33</f>
        <v>107.49323000000001</v>
      </c>
      <c r="F22" s="16">
        <f>$E34</f>
        <v>107.49323000000001</v>
      </c>
      <c r="G22" s="16">
        <f>$E35</f>
        <v>107.49323000000001</v>
      </c>
      <c r="H22" s="16">
        <f>$E36</f>
        <v>107.49323000000001</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11" t="s">
        <v>89</v>
      </c>
      <c r="B23" s="112"/>
      <c r="C23" s="16">
        <f>C22-C21</f>
        <v>-120.50676999999999</v>
      </c>
      <c r="D23" s="16">
        <f t="shared" ref="D23:V23" si="3">D22-D21</f>
        <v>-120.50676999999999</v>
      </c>
      <c r="E23" s="16">
        <f t="shared" si="3"/>
        <v>-120.50676999999999</v>
      </c>
      <c r="F23" s="16">
        <f t="shared" si="3"/>
        <v>-120.50676999999999</v>
      </c>
      <c r="G23" s="16">
        <f t="shared" si="3"/>
        <v>-120.50676999999999</v>
      </c>
      <c r="H23" s="16">
        <f t="shared" si="3"/>
        <v>-120.50676999999999</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9" t="s">
        <v>90</v>
      </c>
      <c r="B24" s="11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56</v>
      </c>
      <c r="D27" s="86" t="s">
        <v>54</v>
      </c>
      <c r="E27" s="86" t="s">
        <v>54</v>
      </c>
      <c r="F27" s="86" t="s">
        <v>54</v>
      </c>
      <c r="G27" s="86" t="s">
        <v>54</v>
      </c>
      <c r="H27" s="86" t="s">
        <v>54</v>
      </c>
      <c r="I27" s="86" t="s">
        <v>54</v>
      </c>
      <c r="J27" s="86" t="s">
        <v>54</v>
      </c>
      <c r="K27" s="86" t="s">
        <v>54</v>
      </c>
      <c r="L27" s="86" t="s">
        <v>54</v>
      </c>
      <c r="M27" s="86" t="s">
        <v>54</v>
      </c>
      <c r="N27" s="86"/>
      <c r="O27" s="86"/>
      <c r="P27" s="86"/>
      <c r="Q27" s="86" t="s">
        <v>54</v>
      </c>
      <c r="R27" s="86"/>
      <c r="S27" s="86"/>
      <c r="T27" s="86"/>
      <c r="U27" s="86"/>
    </row>
    <row r="28" spans="1:40" s="49" customFormat="1" x14ac:dyDescent="0.25">
      <c r="A28" s="87"/>
      <c r="B28" s="23">
        <v>3.99</v>
      </c>
      <c r="C28" s="15">
        <v>0.5</v>
      </c>
      <c r="D28" s="15">
        <v>430</v>
      </c>
      <c r="E28" s="15">
        <v>1898</v>
      </c>
      <c r="F28" s="15">
        <v>70.900000000000006</v>
      </c>
      <c r="G28" s="15">
        <v>1.1299999999999999</v>
      </c>
      <c r="H28" s="15">
        <v>4.92</v>
      </c>
      <c r="I28" s="15">
        <v>0.5</v>
      </c>
      <c r="J28" s="15">
        <v>0.01</v>
      </c>
      <c r="K28" s="22">
        <v>0.05</v>
      </c>
      <c r="L28" s="15">
        <v>0.71</v>
      </c>
      <c r="M28" s="15">
        <v>0.43</v>
      </c>
      <c r="N28" s="15"/>
      <c r="O28" s="15"/>
      <c r="P28" s="15"/>
      <c r="Q28" s="15">
        <v>405</v>
      </c>
      <c r="R28" s="15"/>
      <c r="S28" s="15"/>
      <c r="T28" s="15"/>
      <c r="U28" s="15"/>
    </row>
    <row r="29" spans="1:40" s="7" customFormat="1" ht="27" x14ac:dyDescent="0.25">
      <c r="A29" s="11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1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6201</v>
      </c>
      <c r="B31" s="15">
        <v>47</v>
      </c>
      <c r="C31" s="69">
        <f>IF(C$27="%w/w SAR",((C$28*10)*$B31),IF(C$27="%w/w DM",(((C$28*10)*($B$28/100))*$B31),IF(C$27="kg/t SAR",(C$28*$B31),IF(C$27="kg/t DM",((C$28*($B$28/100))*$B31),IF(C$27="mg/kg SAR",((C$28*0.001)*$B31),IF(C$27="mg/kg DM",(((C$28*0.001)*($B$28/100))*$B31),0))))))</f>
        <v>235</v>
      </c>
      <c r="D31" s="69">
        <f>(IF(D$27="%w/w SAR",((D$28*10)*$B31),IF(D$27="%w/w DM",(((D$28*10)*($B$28/100))*$B31),IF(D$27="kg/t SAR",(D$28*$B31),IF(D$27="kg/t DM",((D$28*($B$28/100))*$B31),IF(D$27="mg/kg SAR",((D$28*0.001)*$B31),IF(D$27="mg/kg DM",(((D$28*0.001)*($B$28/100))*$B31),"0")))))))*2.291</f>
        <v>46.301110000000001</v>
      </c>
      <c r="E31" s="69">
        <f>(IF(E$27="%w/w SAR",((E$28*10)*$B31),IF(E$27="%w/w DM",(((E$28*10)*($B$28/100))*$B31),IF(E$27="kg/t SAR",(E$28*$B31),IF(E$27="kg/t DM",((E$28*($B$28/100))*$B31),IF(E$27="mg/kg SAR",((E$28*0.001)*$B31),IF(E$27="mg/kg DM",(((E$28*0.001)*($B$28/100))*$B31),"0")))))))*1.205</f>
        <v>107.49323000000001</v>
      </c>
      <c r="F31" s="69">
        <f>(IF(F$27="%w/w SAR",((F$28*10)*$B31),IF(F$27="%w/w DM",(((F$28*10)*($B$28/100))*$B31),IF(F$27="kg/t SAR",(F$28*$B31),IF(F$27="kg/t DM",((F$28*($B$28/100))*$B31),IF(F$27="mg/kg SAR",((F$28*0.001)*$B31),IF(F$27="mg/kg DM",(((F$28*0.001)*($B$28/100))*$B31),"0")))))))*1.658</f>
        <v>5.5249534000000002</v>
      </c>
      <c r="G31" s="69">
        <f t="shared" ref="G31:P46" si="5">IF(G$27="%w/w SAR",((G$28*10)*$B31),IF(G$27="%w/w DM",(((G$28*10)*($B$28/100))*$B31),IF(G$27="kg/t SAR",(G$28*$B31),IF(G$27="kg/t DM",((G$28*($B$28/100))*$B31),IF(G$27="mg/kg SAR",((G$28*0.001)*$B31),IF(G$27="mg/kg DM",(((G$28*0.001)*($B$28/100))*$B31),0))))))</f>
        <v>5.3109999999999997E-2</v>
      </c>
      <c r="H31" s="69">
        <f t="shared" si="5"/>
        <v>0.23124</v>
      </c>
      <c r="I31" s="69">
        <f t="shared" si="5"/>
        <v>2.35E-2</v>
      </c>
      <c r="J31" s="69">
        <f t="shared" si="5"/>
        <v>4.7000000000000004E-4</v>
      </c>
      <c r="K31" s="69">
        <f t="shared" si="5"/>
        <v>2.3500000000000001E-3</v>
      </c>
      <c r="L31" s="69">
        <f t="shared" si="5"/>
        <v>3.3370000000000004E-2</v>
      </c>
      <c r="M31" s="69">
        <f t="shared" si="5"/>
        <v>2.0209999999999999E-2</v>
      </c>
      <c r="N31" s="69">
        <f t="shared" si="5"/>
        <v>0</v>
      </c>
      <c r="O31" s="69">
        <f t="shared" si="5"/>
        <v>0</v>
      </c>
      <c r="P31" s="69">
        <f t="shared" si="5"/>
        <v>0</v>
      </c>
      <c r="Q31" s="69">
        <f>(IF(Q$27="%w/w SAR",((Q$28*10)*$B31),IF(Q$27="%w/w DM",(((Q$28*10)*($B$28/100))*$B31),IF(Q$27="kg/t SAR",(Q$28*$B31),IF(Q$27="kg/t DM",((Q$28*($B$28/100))*$B31),IF(Q$27="mg/kg SAR",((Q$28*0.001)*$B31),IF(Q$27="mg/kg DM",(((Q$28*0.001)*($B$28/100))*$B31),0)))))))*2.5</f>
        <v>47.587499999999999</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f>D8</f>
        <v>3907</v>
      </c>
      <c r="B32" s="15">
        <v>47</v>
      </c>
      <c r="C32" s="69">
        <f t="shared" ref="C32:C50" si="6">IF(C$27="%w/w SAR",((C$28*10)*$B32),IF(C$27="%w/w DM",(((C$28*10)*($B$28/100))*$B32),IF(C$27="kg/t SAR",(C$28*$B32),IF(C$27="kg/t DM",((C$28*($B$28/100))*$B32),IF(C$27="mg/kg SAR",((C$28*0.001)*$B32),IF(C$27="mg/kg DM",(((C$28*0.001)*($B$28/100))*$B32),0))))))</f>
        <v>235</v>
      </c>
      <c r="D32" s="69">
        <f t="shared" ref="D32:D50" si="7">(IF(D$27="%w/w SAR",((D$28*10)*$B32),IF(D$27="%w/w DM",(((D$28*10)*($B$28/100))*$B32),IF(D$27="kg/t SAR",(D$28*$B32),IF(D$27="kg/t DM",((D$28*($B$28/100))*$B32),IF(D$27="mg/kg SAR",((D$28*0.001)*$B32),IF(D$27="mg/kg DM",(((D$28*0.001)*($B$28/100))*$B32),"0")))))))*2.291</f>
        <v>46.301110000000001</v>
      </c>
      <c r="E32" s="69">
        <f t="shared" ref="E32:E50" si="8">(IF(E$27="%w/w SAR",((E$28*10)*$B32),IF(E$27="%w/w DM",(((E$28*10)*($B$28/100))*$B32),IF(E$27="kg/t SAR",(E$28*$B32),IF(E$27="kg/t DM",((E$28*($B$28/100))*$B32),IF(E$27="mg/kg SAR",((E$28*0.001)*$B32),IF(E$27="mg/kg DM",(((E$28*0.001)*($B$28/100))*$B32),"0")))))))*1.205</f>
        <v>107.49323000000001</v>
      </c>
      <c r="F32" s="69">
        <f t="shared" ref="F32:F50" si="9">(IF(F$27="%w/w SAR",((F$28*10)*$B32),IF(F$27="%w/w DM",(((F$28*10)*($B$28/100))*$B32),IF(F$27="kg/t SAR",(F$28*$B32),IF(F$27="kg/t DM",((F$28*($B$28/100))*$B32),IF(F$27="mg/kg SAR",((F$28*0.001)*$B32),IF(F$27="mg/kg DM",(((F$28*0.001)*($B$28/100))*$B32),"0")))))))*1.658</f>
        <v>5.5249534000000002</v>
      </c>
      <c r="G32" s="69">
        <f t="shared" si="5"/>
        <v>5.3109999999999997E-2</v>
      </c>
      <c r="H32" s="69">
        <f t="shared" si="5"/>
        <v>0.23124</v>
      </c>
      <c r="I32" s="69">
        <f t="shared" si="5"/>
        <v>2.35E-2</v>
      </c>
      <c r="J32" s="69">
        <f t="shared" si="5"/>
        <v>4.7000000000000004E-4</v>
      </c>
      <c r="K32" s="69">
        <f t="shared" si="5"/>
        <v>2.3500000000000001E-3</v>
      </c>
      <c r="L32" s="69">
        <f t="shared" si="5"/>
        <v>3.3370000000000004E-2</v>
      </c>
      <c r="M32" s="69">
        <f t="shared" si="5"/>
        <v>2.0209999999999999E-2</v>
      </c>
      <c r="N32" s="69">
        <f t="shared" si="5"/>
        <v>0</v>
      </c>
      <c r="O32" s="69">
        <f t="shared" si="5"/>
        <v>0</v>
      </c>
      <c r="P32" s="69">
        <f t="shared" si="5"/>
        <v>0</v>
      </c>
      <c r="Q32" s="69">
        <f t="shared" ref="Q32:Q50" si="10">(IF(Q$27="%w/w SAR",((Q$28*10)*$B32),IF(Q$27="%w/w DM",(((Q$28*10)*($B$28/100))*$B32),IF(Q$27="kg/t SAR",(Q$28*$B32),IF(Q$27="kg/t DM",((Q$28*($B$28/100))*$B32),IF(Q$27="mg/kg SAR",((Q$28*0.001)*$B32),IF(Q$27="mg/kg DM",(((Q$28*0.001)*($B$28/100))*$B32),0)))))))*2.5</f>
        <v>47.587499999999999</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x14ac:dyDescent="0.25">
      <c r="A33" s="13" t="str">
        <f>E8</f>
        <v>O415</v>
      </c>
      <c r="B33" s="15">
        <v>47</v>
      </c>
      <c r="C33" s="69">
        <f t="shared" si="6"/>
        <v>235</v>
      </c>
      <c r="D33" s="69">
        <f t="shared" si="7"/>
        <v>46.301110000000001</v>
      </c>
      <c r="E33" s="69">
        <f t="shared" si="8"/>
        <v>107.49323000000001</v>
      </c>
      <c r="F33" s="69">
        <f t="shared" si="9"/>
        <v>5.5249534000000002</v>
      </c>
      <c r="G33" s="69">
        <f t="shared" si="5"/>
        <v>5.3109999999999997E-2</v>
      </c>
      <c r="H33" s="69">
        <f t="shared" si="5"/>
        <v>0.23124</v>
      </c>
      <c r="I33" s="69">
        <f t="shared" si="5"/>
        <v>2.35E-2</v>
      </c>
      <c r="J33" s="69">
        <f t="shared" si="5"/>
        <v>4.7000000000000004E-4</v>
      </c>
      <c r="K33" s="69">
        <f t="shared" si="5"/>
        <v>2.3500000000000001E-3</v>
      </c>
      <c r="L33" s="69">
        <f t="shared" si="5"/>
        <v>3.3370000000000004E-2</v>
      </c>
      <c r="M33" s="69">
        <f t="shared" si="5"/>
        <v>2.0209999999999999E-2</v>
      </c>
      <c r="N33" s="69">
        <f t="shared" si="5"/>
        <v>0</v>
      </c>
      <c r="O33" s="69">
        <f t="shared" si="5"/>
        <v>0</v>
      </c>
      <c r="P33" s="69">
        <f t="shared" si="5"/>
        <v>0</v>
      </c>
      <c r="Q33" s="69">
        <f t="shared" si="10"/>
        <v>47.587499999999999</v>
      </c>
      <c r="R33" s="69">
        <f t="shared" si="11"/>
        <v>0</v>
      </c>
      <c r="S33" s="69">
        <f t="shared" si="11"/>
        <v>0</v>
      </c>
      <c r="T33" s="69">
        <f t="shared" si="11"/>
        <v>0</v>
      </c>
      <c r="U33" s="69">
        <f t="shared" si="11"/>
        <v>0</v>
      </c>
      <c r="AB33" s="51"/>
      <c r="AC33" s="51"/>
      <c r="AD33" s="51"/>
      <c r="AE33" s="51"/>
      <c r="AF33" s="51"/>
      <c r="AG33" s="51"/>
      <c r="AH33" s="51"/>
      <c r="AI33" s="51"/>
    </row>
    <row r="34" spans="1:35" s="64" customFormat="1" x14ac:dyDescent="0.25">
      <c r="A34" s="13">
        <f>F8</f>
        <v>1163</v>
      </c>
      <c r="B34" s="15">
        <v>47</v>
      </c>
      <c r="C34" s="69">
        <f t="shared" si="6"/>
        <v>235</v>
      </c>
      <c r="D34" s="69">
        <f t="shared" si="7"/>
        <v>46.301110000000001</v>
      </c>
      <c r="E34" s="69">
        <f t="shared" si="8"/>
        <v>107.49323000000001</v>
      </c>
      <c r="F34" s="69">
        <f t="shared" si="9"/>
        <v>5.5249534000000002</v>
      </c>
      <c r="G34" s="69">
        <f t="shared" si="5"/>
        <v>5.3109999999999997E-2</v>
      </c>
      <c r="H34" s="69">
        <f t="shared" si="5"/>
        <v>0.23124</v>
      </c>
      <c r="I34" s="69">
        <f t="shared" si="5"/>
        <v>2.35E-2</v>
      </c>
      <c r="J34" s="69">
        <f t="shared" si="5"/>
        <v>4.7000000000000004E-4</v>
      </c>
      <c r="K34" s="69">
        <f t="shared" si="5"/>
        <v>2.3500000000000001E-3</v>
      </c>
      <c r="L34" s="69">
        <f t="shared" si="5"/>
        <v>3.3370000000000004E-2</v>
      </c>
      <c r="M34" s="69">
        <f t="shared" si="5"/>
        <v>2.0209999999999999E-2</v>
      </c>
      <c r="N34" s="69">
        <f t="shared" si="5"/>
        <v>0</v>
      </c>
      <c r="O34" s="69">
        <f t="shared" si="5"/>
        <v>0</v>
      </c>
      <c r="P34" s="69">
        <f t="shared" si="5"/>
        <v>0</v>
      </c>
      <c r="Q34" s="69">
        <f t="shared" si="10"/>
        <v>47.587499999999999</v>
      </c>
      <c r="R34" s="69">
        <f t="shared" si="11"/>
        <v>0</v>
      </c>
      <c r="S34" s="69">
        <f t="shared" si="11"/>
        <v>0</v>
      </c>
      <c r="T34" s="69">
        <f t="shared" si="11"/>
        <v>0</v>
      </c>
      <c r="U34" s="69">
        <f t="shared" si="11"/>
        <v>0</v>
      </c>
      <c r="AB34" s="51"/>
      <c r="AC34" s="51"/>
      <c r="AD34" s="51"/>
      <c r="AE34" s="51"/>
      <c r="AF34" s="51"/>
      <c r="AG34" s="51"/>
      <c r="AH34" s="51"/>
      <c r="AI34" s="51"/>
    </row>
    <row r="35" spans="1:35" s="64" customFormat="1" x14ac:dyDescent="0.25">
      <c r="A35" s="13" t="str">
        <f>G8</f>
        <v>O173</v>
      </c>
      <c r="B35" s="15">
        <v>47</v>
      </c>
      <c r="C35" s="69">
        <f t="shared" si="6"/>
        <v>235</v>
      </c>
      <c r="D35" s="69">
        <f t="shared" si="7"/>
        <v>46.301110000000001</v>
      </c>
      <c r="E35" s="69">
        <f t="shared" si="8"/>
        <v>107.49323000000001</v>
      </c>
      <c r="F35" s="69">
        <f t="shared" si="9"/>
        <v>5.5249534000000002</v>
      </c>
      <c r="G35" s="69">
        <f t="shared" si="5"/>
        <v>5.3109999999999997E-2</v>
      </c>
      <c r="H35" s="69">
        <f t="shared" si="5"/>
        <v>0.23124</v>
      </c>
      <c r="I35" s="69">
        <f t="shared" si="5"/>
        <v>2.35E-2</v>
      </c>
      <c r="J35" s="69">
        <f t="shared" si="5"/>
        <v>4.7000000000000004E-4</v>
      </c>
      <c r="K35" s="69">
        <f t="shared" si="5"/>
        <v>2.3500000000000001E-3</v>
      </c>
      <c r="L35" s="69">
        <f t="shared" si="5"/>
        <v>3.3370000000000004E-2</v>
      </c>
      <c r="M35" s="69">
        <f t="shared" si="5"/>
        <v>2.0209999999999999E-2</v>
      </c>
      <c r="N35" s="69">
        <f t="shared" si="5"/>
        <v>0</v>
      </c>
      <c r="O35" s="69">
        <f t="shared" si="5"/>
        <v>0</v>
      </c>
      <c r="P35" s="69">
        <f t="shared" si="5"/>
        <v>0</v>
      </c>
      <c r="Q35" s="69">
        <f t="shared" si="10"/>
        <v>47.587499999999999</v>
      </c>
      <c r="R35" s="69">
        <f t="shared" si="11"/>
        <v>0</v>
      </c>
      <c r="S35" s="69">
        <f t="shared" si="11"/>
        <v>0</v>
      </c>
      <c r="T35" s="69">
        <f t="shared" si="11"/>
        <v>0</v>
      </c>
      <c r="U35" s="69">
        <f t="shared" si="11"/>
        <v>0</v>
      </c>
      <c r="AB35" s="51"/>
      <c r="AC35" s="51"/>
      <c r="AD35" s="51"/>
      <c r="AE35" s="51"/>
      <c r="AF35" s="51"/>
      <c r="AG35" s="51"/>
      <c r="AH35" s="51"/>
      <c r="AI35" s="51"/>
    </row>
    <row r="36" spans="1:35" s="64" customFormat="1" x14ac:dyDescent="0.25">
      <c r="A36" s="13" t="str">
        <f>H8</f>
        <v>O455</v>
      </c>
      <c r="B36" s="15">
        <v>47</v>
      </c>
      <c r="C36" s="69">
        <f t="shared" si="6"/>
        <v>235</v>
      </c>
      <c r="D36" s="69">
        <f t="shared" si="7"/>
        <v>46.301110000000001</v>
      </c>
      <c r="E36" s="69">
        <f t="shared" si="8"/>
        <v>107.49323000000001</v>
      </c>
      <c r="F36" s="69">
        <f t="shared" si="9"/>
        <v>5.5249534000000002</v>
      </c>
      <c r="G36" s="69">
        <f t="shared" si="5"/>
        <v>5.3109999999999997E-2</v>
      </c>
      <c r="H36" s="69">
        <f t="shared" si="5"/>
        <v>0.23124</v>
      </c>
      <c r="I36" s="69">
        <f t="shared" si="5"/>
        <v>2.35E-2</v>
      </c>
      <c r="J36" s="69">
        <f t="shared" si="5"/>
        <v>4.7000000000000004E-4</v>
      </c>
      <c r="K36" s="69">
        <f t="shared" si="5"/>
        <v>2.3500000000000001E-3</v>
      </c>
      <c r="L36" s="69">
        <f t="shared" si="5"/>
        <v>3.3370000000000004E-2</v>
      </c>
      <c r="M36" s="69">
        <f t="shared" si="5"/>
        <v>2.0209999999999999E-2</v>
      </c>
      <c r="N36" s="69">
        <f t="shared" si="5"/>
        <v>0</v>
      </c>
      <c r="O36" s="69">
        <f t="shared" si="5"/>
        <v>0</v>
      </c>
      <c r="P36" s="69">
        <f t="shared" si="5"/>
        <v>0</v>
      </c>
      <c r="Q36" s="69">
        <f t="shared" si="10"/>
        <v>47.587499999999999</v>
      </c>
      <c r="R36" s="69">
        <f t="shared" si="11"/>
        <v>0</v>
      </c>
      <c r="S36" s="69">
        <f t="shared" si="11"/>
        <v>0</v>
      </c>
      <c r="T36" s="69">
        <f t="shared" si="11"/>
        <v>0</v>
      </c>
      <c r="U36" s="69">
        <f t="shared" si="11"/>
        <v>0</v>
      </c>
      <c r="AB36" s="51"/>
      <c r="AC36" s="51"/>
      <c r="AD36" s="51"/>
      <c r="AE36" s="51"/>
      <c r="AF36" s="51"/>
      <c r="AG36" s="51"/>
      <c r="AH36" s="51"/>
      <c r="AI36" s="51"/>
    </row>
    <row r="37" spans="1:35" s="64" customFormat="1" x14ac:dyDescent="0.25">
      <c r="A37" s="13">
        <f>I8</f>
        <v>0</v>
      </c>
      <c r="B37" s="15"/>
      <c r="C37" s="69">
        <f t="shared" si="6"/>
        <v>0</v>
      </c>
      <c r="D37" s="69">
        <f t="shared" si="7"/>
        <v>0</v>
      </c>
      <c r="E37" s="69">
        <f t="shared" si="8"/>
        <v>0</v>
      </c>
      <c r="F37" s="69">
        <f t="shared" si="9"/>
        <v>0</v>
      </c>
      <c r="G37" s="69">
        <f t="shared" si="5"/>
        <v>0</v>
      </c>
      <c r="H37" s="69">
        <f t="shared" si="5"/>
        <v>0</v>
      </c>
      <c r="I37" s="69">
        <f t="shared" si="5"/>
        <v>0</v>
      </c>
      <c r="J37" s="69">
        <f t="shared" si="5"/>
        <v>0</v>
      </c>
      <c r="K37" s="69">
        <f t="shared" si="5"/>
        <v>0</v>
      </c>
      <c r="L37" s="69">
        <f t="shared" si="5"/>
        <v>0</v>
      </c>
      <c r="M37" s="69">
        <f t="shared" si="5"/>
        <v>0</v>
      </c>
      <c r="N37" s="69">
        <f t="shared" si="5"/>
        <v>0</v>
      </c>
      <c r="O37" s="69">
        <f t="shared" si="5"/>
        <v>0</v>
      </c>
      <c r="P37" s="69">
        <f t="shared" si="5"/>
        <v>0</v>
      </c>
      <c r="Q37" s="69">
        <f t="shared" si="10"/>
        <v>0</v>
      </c>
      <c r="R37" s="69">
        <f t="shared" si="11"/>
        <v>0</v>
      </c>
      <c r="S37" s="69">
        <f t="shared" si="11"/>
        <v>0</v>
      </c>
      <c r="T37" s="69">
        <f t="shared" si="11"/>
        <v>0</v>
      </c>
      <c r="U37" s="69">
        <f t="shared" si="11"/>
        <v>0</v>
      </c>
      <c r="AB37" s="51"/>
      <c r="AC37" s="51"/>
      <c r="AD37" s="51"/>
      <c r="AE37" s="51"/>
      <c r="AF37" s="51"/>
      <c r="AG37" s="51"/>
      <c r="AH37" s="51"/>
      <c r="AI37" s="51"/>
    </row>
    <row r="38" spans="1:35" s="64" customFormat="1" x14ac:dyDescent="0.25">
      <c r="A38" s="13">
        <f>J8</f>
        <v>0</v>
      </c>
      <c r="B38" s="15"/>
      <c r="C38" s="69">
        <f t="shared" si="6"/>
        <v>0</v>
      </c>
      <c r="D38" s="69">
        <f t="shared" si="7"/>
        <v>0</v>
      </c>
      <c r="E38" s="69">
        <f t="shared" si="8"/>
        <v>0</v>
      </c>
      <c r="F38" s="69">
        <f t="shared" si="9"/>
        <v>0</v>
      </c>
      <c r="G38" s="69">
        <f t="shared" si="5"/>
        <v>0</v>
      </c>
      <c r="H38" s="69">
        <f t="shared" si="5"/>
        <v>0</v>
      </c>
      <c r="I38" s="69">
        <f t="shared" si="5"/>
        <v>0</v>
      </c>
      <c r="J38" s="69">
        <f t="shared" si="5"/>
        <v>0</v>
      </c>
      <c r="K38" s="69">
        <f t="shared" si="5"/>
        <v>0</v>
      </c>
      <c r="L38" s="69">
        <f t="shared" si="5"/>
        <v>0</v>
      </c>
      <c r="M38" s="69">
        <f t="shared" si="5"/>
        <v>0</v>
      </c>
      <c r="N38" s="69">
        <f t="shared" si="5"/>
        <v>0</v>
      </c>
      <c r="O38" s="69">
        <f t="shared" si="5"/>
        <v>0</v>
      </c>
      <c r="P38" s="69">
        <f t="shared" si="5"/>
        <v>0</v>
      </c>
      <c r="Q38" s="69">
        <f t="shared" si="10"/>
        <v>0</v>
      </c>
      <c r="R38" s="69">
        <f t="shared" si="11"/>
        <v>0</v>
      </c>
      <c r="S38" s="69">
        <f t="shared" si="11"/>
        <v>0</v>
      </c>
      <c r="T38" s="69">
        <f t="shared" si="11"/>
        <v>0</v>
      </c>
      <c r="U38" s="69">
        <f t="shared" si="11"/>
        <v>0</v>
      </c>
      <c r="AB38" s="51"/>
      <c r="AC38" s="51"/>
      <c r="AD38" s="51"/>
      <c r="AE38" s="51"/>
      <c r="AF38" s="51"/>
      <c r="AG38" s="51"/>
      <c r="AH38" s="51"/>
      <c r="AI38" s="51"/>
    </row>
    <row r="39" spans="1:35" s="64" customFormat="1" x14ac:dyDescent="0.25">
      <c r="A39" s="13">
        <f>K8</f>
        <v>0</v>
      </c>
      <c r="B39" s="15"/>
      <c r="C39" s="69">
        <f t="shared" si="6"/>
        <v>0</v>
      </c>
      <c r="D39" s="69">
        <f t="shared" si="7"/>
        <v>0</v>
      </c>
      <c r="E39" s="69">
        <f t="shared" si="8"/>
        <v>0</v>
      </c>
      <c r="F39" s="69">
        <f t="shared" si="9"/>
        <v>0</v>
      </c>
      <c r="G39" s="69">
        <f t="shared" si="5"/>
        <v>0</v>
      </c>
      <c r="H39" s="69">
        <f t="shared" si="5"/>
        <v>0</v>
      </c>
      <c r="I39" s="69">
        <f t="shared" si="5"/>
        <v>0</v>
      </c>
      <c r="J39" s="69">
        <f t="shared" si="5"/>
        <v>0</v>
      </c>
      <c r="K39" s="69">
        <f t="shared" si="5"/>
        <v>0</v>
      </c>
      <c r="L39" s="69">
        <f t="shared" si="5"/>
        <v>0</v>
      </c>
      <c r="M39" s="69">
        <f t="shared" si="5"/>
        <v>0</v>
      </c>
      <c r="N39" s="69">
        <f t="shared" si="5"/>
        <v>0</v>
      </c>
      <c r="O39" s="69">
        <f t="shared" si="5"/>
        <v>0</v>
      </c>
      <c r="P39" s="69">
        <f t="shared" si="5"/>
        <v>0</v>
      </c>
      <c r="Q39" s="69">
        <f t="shared" si="10"/>
        <v>0</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f>L8</f>
        <v>0</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0</v>
      </c>
      <c r="B41" s="15"/>
      <c r="C41" s="69">
        <f t="shared" si="6"/>
        <v>0</v>
      </c>
      <c r="D41" s="69">
        <f t="shared" si="7"/>
        <v>0</v>
      </c>
      <c r="E41" s="69">
        <f t="shared" si="8"/>
        <v>0</v>
      </c>
      <c r="F41" s="69">
        <f t="shared" si="9"/>
        <v>0</v>
      </c>
      <c r="G41" s="69">
        <f t="shared" si="5"/>
        <v>0</v>
      </c>
      <c r="H41" s="69">
        <f t="shared" si="5"/>
        <v>0</v>
      </c>
      <c r="I41" s="69">
        <f t="shared" si="5"/>
        <v>0</v>
      </c>
      <c r="J41" s="69">
        <f t="shared" si="5"/>
        <v>0</v>
      </c>
      <c r="K41" s="69">
        <f t="shared" si="5"/>
        <v>0</v>
      </c>
      <c r="L41" s="69">
        <f t="shared" si="5"/>
        <v>0</v>
      </c>
      <c r="M41" s="69">
        <f t="shared" si="5"/>
        <v>0</v>
      </c>
      <c r="N41" s="69">
        <f t="shared" si="5"/>
        <v>0</v>
      </c>
      <c r="O41" s="69">
        <f t="shared" si="5"/>
        <v>0</v>
      </c>
      <c r="P41" s="69">
        <f t="shared" si="5"/>
        <v>0</v>
      </c>
      <c r="Q41" s="69">
        <f t="shared" si="10"/>
        <v>0</v>
      </c>
      <c r="R41" s="69">
        <f t="shared" si="11"/>
        <v>0</v>
      </c>
      <c r="S41" s="69">
        <f t="shared" si="11"/>
        <v>0</v>
      </c>
      <c r="T41" s="69">
        <f t="shared" si="11"/>
        <v>0</v>
      </c>
      <c r="U41" s="69">
        <f t="shared" si="11"/>
        <v>0</v>
      </c>
      <c r="AB41" s="51"/>
      <c r="AC41" s="51"/>
      <c r="AD41" s="51"/>
      <c r="AE41" s="51"/>
      <c r="AF41" s="51"/>
      <c r="AG41" s="51"/>
      <c r="AH41" s="51"/>
      <c r="AI41" s="51"/>
    </row>
    <row r="42" spans="1:35" s="64" customFormat="1" x14ac:dyDescent="0.25">
      <c r="A42" s="13">
        <f>N8</f>
        <v>0</v>
      </c>
      <c r="B42" s="15"/>
      <c r="C42" s="69">
        <f t="shared" si="6"/>
        <v>0</v>
      </c>
      <c r="D42" s="69">
        <f t="shared" si="7"/>
        <v>0</v>
      </c>
      <c r="E42" s="69">
        <f t="shared" si="8"/>
        <v>0</v>
      </c>
      <c r="F42" s="69">
        <f t="shared" si="9"/>
        <v>0</v>
      </c>
      <c r="G42" s="69">
        <f t="shared" si="5"/>
        <v>0</v>
      </c>
      <c r="H42" s="69">
        <f t="shared" si="5"/>
        <v>0</v>
      </c>
      <c r="I42" s="69">
        <f t="shared" si="5"/>
        <v>0</v>
      </c>
      <c r="J42" s="69">
        <f t="shared" si="5"/>
        <v>0</v>
      </c>
      <c r="K42" s="69">
        <f t="shared" si="5"/>
        <v>0</v>
      </c>
      <c r="L42" s="69">
        <f t="shared" si="5"/>
        <v>0</v>
      </c>
      <c r="M42" s="69">
        <f t="shared" si="5"/>
        <v>0</v>
      </c>
      <c r="N42" s="69">
        <f t="shared" si="5"/>
        <v>0</v>
      </c>
      <c r="O42" s="69">
        <f t="shared" si="5"/>
        <v>0</v>
      </c>
      <c r="P42" s="69">
        <f t="shared" si="5"/>
        <v>0</v>
      </c>
      <c r="Q42" s="69">
        <f t="shared" si="10"/>
        <v>0</v>
      </c>
      <c r="R42" s="69">
        <f t="shared" si="11"/>
        <v>0</v>
      </c>
      <c r="S42" s="69">
        <f t="shared" si="11"/>
        <v>0</v>
      </c>
      <c r="T42" s="69">
        <f t="shared" si="11"/>
        <v>0</v>
      </c>
      <c r="U42" s="69">
        <f t="shared" si="11"/>
        <v>0</v>
      </c>
      <c r="AB42" s="51"/>
      <c r="AC42" s="51"/>
      <c r="AD42" s="51"/>
      <c r="AE42" s="51"/>
      <c r="AF42" s="51"/>
      <c r="AG42" s="51"/>
      <c r="AH42" s="51"/>
      <c r="AI42" s="51"/>
    </row>
    <row r="43" spans="1:35" s="64" customFormat="1" x14ac:dyDescent="0.25">
      <c r="A43" s="13">
        <f>O8</f>
        <v>0</v>
      </c>
      <c r="B43" s="15"/>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f>P8</f>
        <v>0</v>
      </c>
      <c r="B44" s="15"/>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2"/>
        <v>0</v>
      </c>
      <c r="H50" s="77">
        <f t="shared" si="12"/>
        <v>0</v>
      </c>
      <c r="I50" s="77">
        <f t="shared" si="12"/>
        <v>0</v>
      </c>
      <c r="J50" s="77">
        <f t="shared" si="12"/>
        <v>0</v>
      </c>
      <c r="K50" s="77">
        <f t="shared" si="12"/>
        <v>0</v>
      </c>
      <c r="L50" s="77">
        <f t="shared" si="12"/>
        <v>0</v>
      </c>
      <c r="M50" s="77">
        <f t="shared" si="12"/>
        <v>0</v>
      </c>
      <c r="N50" s="77">
        <f t="shared" si="12"/>
        <v>0</v>
      </c>
      <c r="O50" s="77">
        <f t="shared" si="12"/>
        <v>0</v>
      </c>
      <c r="P50" s="77">
        <f t="shared" si="12"/>
        <v>0</v>
      </c>
      <c r="Q50" s="77">
        <f t="shared" si="10"/>
        <v>0</v>
      </c>
      <c r="R50" s="77">
        <f t="shared" si="11"/>
        <v>0</v>
      </c>
      <c r="S50" s="77">
        <f t="shared" si="11"/>
        <v>0</v>
      </c>
      <c r="T50" s="77">
        <f t="shared" si="11"/>
        <v>0</v>
      </c>
      <c r="U50" s="77">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6201</v>
      </c>
      <c r="C57" s="8">
        <f t="shared" ref="C57:U57" si="13">D8</f>
        <v>3907</v>
      </c>
      <c r="D57" s="8" t="str">
        <f t="shared" si="13"/>
        <v>O415</v>
      </c>
      <c r="E57" s="8">
        <f t="shared" si="13"/>
        <v>1163</v>
      </c>
      <c r="F57" s="8" t="str">
        <f t="shared" si="13"/>
        <v>O173</v>
      </c>
      <c r="G57" s="8" t="str">
        <f t="shared" si="13"/>
        <v>O455</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72" t="s">
        <v>134</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90" t="s">
        <v>130</v>
      </c>
      <c r="B59" s="68">
        <f>VLOOKUP(C$14,Table245811[],5,FALSE)</f>
        <v>6.2</v>
      </c>
      <c r="C59" s="68">
        <f>VLOOKUP(D$14,Table245811[],5,FALSE)</f>
        <v>6.2</v>
      </c>
      <c r="D59" s="68">
        <f>VLOOKUP(E$14,Table245811[],5,FALSE)</f>
        <v>6.2</v>
      </c>
      <c r="E59" s="68">
        <f>VLOOKUP(F$14,Table245811[],5,FALSE)</f>
        <v>6.2</v>
      </c>
      <c r="F59" s="68">
        <f>VLOOKUP(G$14,Table245811[],5,FALSE)</f>
        <v>6.2</v>
      </c>
      <c r="G59" s="68">
        <f>VLOOKUP(H$14,Table245811[],5,FALSE)</f>
        <v>6.2</v>
      </c>
      <c r="H59" s="68" t="e">
        <f>VLOOKUP(I$14,Table245811[],5,FALSE)</f>
        <v>#N/A</v>
      </c>
      <c r="I59" s="68" t="e">
        <f>VLOOKUP(J$14,Table245811[],5,FALSE)</f>
        <v>#N/A</v>
      </c>
      <c r="J59" s="68" t="e">
        <f>VLOOKUP(K$14,Table245811[],5,FALSE)</f>
        <v>#N/A</v>
      </c>
      <c r="K59" s="68" t="e">
        <f>VLOOKUP(L$14,Table245811[],5,FALSE)</f>
        <v>#N/A</v>
      </c>
      <c r="L59" s="68" t="e">
        <f>VLOOKUP(M$14,Table245811[],5,FALSE)</f>
        <v>#N/A</v>
      </c>
      <c r="M59" s="68" t="e">
        <f>VLOOKUP(N$14,Table245811[],5,FALSE)</f>
        <v>#N/A</v>
      </c>
      <c r="N59" s="68" t="e">
        <f>VLOOKUP(O$14,Table245811[],5,FALSE)</f>
        <v>#N/A</v>
      </c>
      <c r="O59" s="68" t="e">
        <f>VLOOKUP(P$14,Table245811[],5,FALSE)</f>
        <v>#N/A</v>
      </c>
      <c r="P59" s="68" t="e">
        <f>VLOOKUP(Q$14,Table245811[],5,FALSE)</f>
        <v>#N/A</v>
      </c>
      <c r="Q59" s="68" t="e">
        <f>VLOOKUP(R$14,Table245811[],5,FALSE)</f>
        <v>#N/A</v>
      </c>
      <c r="R59" s="68" t="e">
        <f>VLOOKUP(S$14,Table245811[],5,FALSE)</f>
        <v>#N/A</v>
      </c>
      <c r="S59" s="68" t="e">
        <f>VLOOKUP(T$14,Table245811[],5,FALSE)</f>
        <v>#N/A</v>
      </c>
      <c r="T59" s="68" t="e">
        <f>VLOOKUP(U$14,Table245811[],5,FALSE)</f>
        <v>#N/A</v>
      </c>
      <c r="U59" s="68" t="e">
        <f>VLOOKUP(V$14,Table245811[],5,FALSE)</f>
        <v>#N/A</v>
      </c>
    </row>
    <row r="60" spans="1:35" s="19" customFormat="1" x14ac:dyDescent="0.2">
      <c r="A60" s="90" t="s">
        <v>4</v>
      </c>
      <c r="B60" s="68">
        <f>C10</f>
        <v>7.9</v>
      </c>
      <c r="C60" s="68">
        <f t="shared" ref="C60:U60" si="14">D10</f>
        <v>8</v>
      </c>
      <c r="D60" s="68">
        <f t="shared" si="14"/>
        <v>8.1999999999999993</v>
      </c>
      <c r="E60" s="68">
        <f t="shared" si="14"/>
        <v>8.1</v>
      </c>
      <c r="F60" s="68">
        <f t="shared" si="14"/>
        <v>8</v>
      </c>
      <c r="G60" s="68">
        <f t="shared" si="14"/>
        <v>7.7</v>
      </c>
      <c r="H60" s="68">
        <f t="shared" si="14"/>
        <v>0</v>
      </c>
      <c r="I60" s="68">
        <f t="shared" si="14"/>
        <v>0</v>
      </c>
      <c r="J60" s="68">
        <f t="shared" si="14"/>
        <v>0</v>
      </c>
      <c r="K60" s="68">
        <f t="shared" si="14"/>
        <v>0</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x14ac:dyDescent="0.2">
      <c r="A61" s="90" t="s">
        <v>131</v>
      </c>
      <c r="B61" s="68">
        <f t="shared" ref="B61:U61" si="15">VLOOKUP(B58,$AD9:$AE18,2,FALSE)</f>
        <v>6</v>
      </c>
      <c r="C61" s="68">
        <f t="shared" si="15"/>
        <v>6</v>
      </c>
      <c r="D61" s="68">
        <f t="shared" si="15"/>
        <v>6</v>
      </c>
      <c r="E61" s="68">
        <f t="shared" si="15"/>
        <v>6</v>
      </c>
      <c r="F61" s="68">
        <f t="shared" si="15"/>
        <v>6</v>
      </c>
      <c r="G61" s="68">
        <f t="shared" si="15"/>
        <v>6</v>
      </c>
      <c r="H61" s="68" t="e">
        <f t="shared" si="15"/>
        <v>#N/A</v>
      </c>
      <c r="I61" s="68" t="e">
        <f t="shared" si="15"/>
        <v>#N/A</v>
      </c>
      <c r="J61" s="68" t="e">
        <f t="shared" si="15"/>
        <v>#N/A</v>
      </c>
      <c r="K61" s="68" t="e">
        <f t="shared" si="15"/>
        <v>#N/A</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47</v>
      </c>
      <c r="C62" s="69">
        <f>B32</f>
        <v>47</v>
      </c>
      <c r="D62" s="69">
        <f>B33</f>
        <v>47</v>
      </c>
      <c r="E62" s="69">
        <f>B34</f>
        <v>47</v>
      </c>
      <c r="F62" s="69">
        <f>B35</f>
        <v>47</v>
      </c>
      <c r="G62" s="69">
        <f>B36</f>
        <v>47</v>
      </c>
      <c r="H62" s="69">
        <f>B37</f>
        <v>0</v>
      </c>
      <c r="I62" s="69">
        <f>B38</f>
        <v>0</v>
      </c>
      <c r="J62" s="69">
        <f>B39</f>
        <v>0</v>
      </c>
      <c r="K62" s="69">
        <f>B40</f>
        <v>0</v>
      </c>
      <c r="L62" s="69">
        <f>B41</f>
        <v>0</v>
      </c>
      <c r="M62" s="69">
        <f>B42</f>
        <v>0</v>
      </c>
      <c r="N62" s="69">
        <f>B43</f>
        <v>0</v>
      </c>
      <c r="O62" s="69">
        <f>B44</f>
        <v>0</v>
      </c>
      <c r="P62" s="69">
        <f>B45</f>
        <v>0</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f>(B59-B60)*B61</f>
        <v>-10.200000000000001</v>
      </c>
      <c r="C64" s="69">
        <f t="shared" ref="C64:U64" si="17">(C59-C60)*C61</f>
        <v>-10.799999999999999</v>
      </c>
      <c r="D64" s="69">
        <f t="shared" si="17"/>
        <v>-11.999999999999995</v>
      </c>
      <c r="E64" s="69">
        <f t="shared" si="17"/>
        <v>-11.399999999999997</v>
      </c>
      <c r="F64" s="69">
        <f t="shared" si="17"/>
        <v>-10.799999999999999</v>
      </c>
      <c r="G64" s="69">
        <f t="shared" si="17"/>
        <v>-9</v>
      </c>
      <c r="H64" s="69" t="e">
        <f t="shared" si="17"/>
        <v>#N/A</v>
      </c>
      <c r="I64" s="69" t="e">
        <f t="shared" si="17"/>
        <v>#N/A</v>
      </c>
      <c r="J64" s="69" t="e">
        <f t="shared" si="17"/>
        <v>#N/A</v>
      </c>
      <c r="K64" s="69" t="e">
        <f t="shared" si="17"/>
        <v>#N/A</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1" t="s">
        <v>155</v>
      </c>
      <c r="B65" s="69">
        <f>B63-B64</f>
        <v>10.200000000000001</v>
      </c>
      <c r="C65" s="69">
        <f t="shared" ref="C65:U65" si="18">C63-C64</f>
        <v>10.799999999999999</v>
      </c>
      <c r="D65" s="69">
        <f t="shared" si="18"/>
        <v>11.999999999999995</v>
      </c>
      <c r="E65" s="69">
        <f t="shared" si="18"/>
        <v>11.399999999999997</v>
      </c>
      <c r="F65" s="69">
        <f t="shared" si="18"/>
        <v>10.799999999999999</v>
      </c>
      <c r="G65" s="69">
        <f t="shared" si="18"/>
        <v>9</v>
      </c>
      <c r="H65" s="69" t="e">
        <f t="shared" si="18"/>
        <v>#N/A</v>
      </c>
      <c r="I65" s="69" t="e">
        <f t="shared" si="18"/>
        <v>#N/A</v>
      </c>
      <c r="J65" s="69" t="e">
        <f t="shared" si="18"/>
        <v>#N/A</v>
      </c>
      <c r="K65" s="69" t="e">
        <f t="shared" si="18"/>
        <v>#N/A</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str">
        <f>IF(B64&lt;=B63,"OVER","UNDER")</f>
        <v>OVER</v>
      </c>
      <c r="C66" s="70" t="str">
        <f t="shared" ref="C66:U66" si="19">IF(C64&lt;=C63,"OVER","UNDER")</f>
        <v>OVER</v>
      </c>
      <c r="D66" s="70" t="str">
        <f t="shared" si="19"/>
        <v>OVER</v>
      </c>
      <c r="E66" s="70" t="str">
        <f t="shared" si="19"/>
        <v>OVER</v>
      </c>
      <c r="F66" s="70" t="str">
        <f t="shared" si="19"/>
        <v>OVER</v>
      </c>
      <c r="G66" s="70" t="str">
        <f t="shared" si="19"/>
        <v>OVER</v>
      </c>
      <c r="H66" s="70" t="e">
        <f t="shared" si="19"/>
        <v>#N/A</v>
      </c>
      <c r="I66" s="70" t="e">
        <f t="shared" si="19"/>
        <v>#N/A</v>
      </c>
      <c r="J66" s="70" t="e">
        <f t="shared" si="19"/>
        <v>#N/A</v>
      </c>
      <c r="K66" s="70" t="e">
        <f t="shared" si="19"/>
        <v>#N/A</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MusFaws/jy6wG3oUWyhkdg7vUaqT2RKdcJAnEBIE31GtDtfPQxksjeeDO5zxo6efznSIHevv6M5SPmrVk/7T5g==" saltValue="n4iNlzpVIfGqxgxv6nqQm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2" operator="equal">
      <formula>"DECREASE"</formula>
    </cfRule>
    <cfRule type="cellIs" dxfId="40" priority="33" operator="equal">
      <formula>"INCREASE"</formula>
    </cfRule>
  </conditionalFormatting>
  <conditionalFormatting sqref="B62:U66 B31:B50">
    <cfRule type="cellIs" dxfId="39" priority="31" operator="greaterThan">
      <formula>$B$51</formula>
    </cfRule>
  </conditionalFormatting>
  <conditionalFormatting sqref="C31:C50">
    <cfRule type="cellIs" dxfId="38" priority="30" operator="greaterThan">
      <formula>$C$51</formula>
    </cfRule>
  </conditionalFormatting>
  <conditionalFormatting sqref="C18:V18">
    <cfRule type="cellIs" dxfId="37" priority="29" operator="equal">
      <formula>0</formula>
    </cfRule>
  </conditionalFormatting>
  <conditionalFormatting sqref="C17:V17">
    <cfRule type="cellIs" dxfId="36" priority="28" operator="equal">
      <formula>0</formula>
    </cfRule>
  </conditionalFormatting>
  <conditionalFormatting sqref="C19:V19">
    <cfRule type="cellIs" dxfId="35" priority="27" operator="equal">
      <formula>0</formula>
    </cfRule>
  </conditionalFormatting>
  <conditionalFormatting sqref="G31:G50">
    <cfRule type="cellIs" dxfId="34" priority="26" operator="greaterThan">
      <formula>$G$51</formula>
    </cfRule>
  </conditionalFormatting>
  <conditionalFormatting sqref="H31:H50">
    <cfRule type="cellIs" dxfId="33" priority="25" operator="greaterThan">
      <formula>$H$51</formula>
    </cfRule>
  </conditionalFormatting>
  <conditionalFormatting sqref="I31:I50">
    <cfRule type="cellIs" dxfId="32" priority="24" operator="greaterThan">
      <formula>$I$51</formula>
    </cfRule>
  </conditionalFormatting>
  <conditionalFormatting sqref="K31:K50">
    <cfRule type="cellIs" dxfId="31" priority="23" operator="greaterThan">
      <formula>$K$51</formula>
    </cfRule>
  </conditionalFormatting>
  <conditionalFormatting sqref="L31:L50">
    <cfRule type="cellIs" dxfId="30" priority="22" operator="greaterThan">
      <formula>$L$51</formula>
    </cfRule>
  </conditionalFormatting>
  <conditionalFormatting sqref="M31:M50">
    <cfRule type="cellIs" dxfId="29" priority="21" operator="greaterThan">
      <formula>$M$51</formula>
    </cfRule>
  </conditionalFormatting>
  <conditionalFormatting sqref="P31:P50">
    <cfRule type="cellIs" dxfId="28" priority="20" operator="greaterThan">
      <formula>$P$51</formula>
    </cfRule>
  </conditionalFormatting>
  <conditionalFormatting sqref="R31:R50">
    <cfRule type="cellIs" dxfId="27" priority="19" operator="greaterThan">
      <formula>$R$51</formula>
    </cfRule>
  </conditionalFormatting>
  <conditionalFormatting sqref="S31:S50">
    <cfRule type="cellIs" dxfId="26" priority="18" operator="greaterThan">
      <formula>$S$51</formula>
    </cfRule>
  </conditionalFormatting>
  <conditionalFormatting sqref="T31:T50">
    <cfRule type="cellIs" dxfId="25" priority="17" operator="greaterThan">
      <formula>$T$51</formula>
    </cfRule>
  </conditionalFormatting>
  <conditionalFormatting sqref="U31:U50">
    <cfRule type="cellIs" dxfId="24" priority="16" operator="greaterThan">
      <formula>$U$51</formula>
    </cfRule>
  </conditionalFormatting>
  <conditionalFormatting sqref="C22:V22">
    <cfRule type="cellIs" dxfId="23" priority="15" operator="equal">
      <formula>0</formula>
    </cfRule>
  </conditionalFormatting>
  <conditionalFormatting sqref="C24:V24">
    <cfRule type="cellIs" dxfId="22" priority="13" operator="equal">
      <formula>"DECREASE"</formula>
    </cfRule>
    <cfRule type="cellIs" dxfId="21" priority="14" operator="equal">
      <formula>"INCREASE"</formula>
    </cfRule>
  </conditionalFormatting>
  <conditionalFormatting sqref="C23:V23">
    <cfRule type="cellIs" dxfId="20" priority="12" operator="equal">
      <formula>0</formula>
    </cfRule>
  </conditionalFormatting>
  <conditionalFormatting sqref="I1">
    <cfRule type="cellIs" dxfId="19" priority="11" operator="lessThan">
      <formula>5</formula>
    </cfRule>
  </conditionalFormatting>
  <conditionalFormatting sqref="C21:V21">
    <cfRule type="cellIs" dxfId="18" priority="8" operator="equal">
      <formula>0</formula>
    </cfRule>
  </conditionalFormatting>
  <conditionalFormatting sqref="B66:U66">
    <cfRule type="cellIs" dxfId="17" priority="6" operator="equal">
      <formula>"UNDER"</formula>
    </cfRule>
    <cfRule type="cellIs" dxfId="16" priority="7" operator="equal">
      <formula>"OVER"</formula>
    </cfRule>
  </conditionalFormatting>
  <conditionalFormatting sqref="I2">
    <cfRule type="cellIs" dxfId="15" priority="5" operator="greaterThan">
      <formula>5000.1</formula>
    </cfRule>
  </conditionalFormatting>
  <conditionalFormatting sqref="I3">
    <cfRule type="cellIs" dxfId="14" priority="4" operator="greaterThan">
      <formula>4.1</formula>
    </cfRule>
  </conditionalFormatting>
  <conditionalFormatting sqref="J31:J50">
    <cfRule type="cellIs" dxfId="13" priority="3"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REGU-415-1629136</_dlc_DocId>
    <_dlc_DocIdUrl xmlns="9be56660-2c31-41ef-bc00-23e72f632f2a">
      <Url>https://cyfoethnaturiolcymru.sharepoint.com/teams/Regulatory/Permitting/_layouts/15/DocIdRedir.aspx?ID=REGU-415-1629136</Url>
      <Description>REGU-415-1629136</Description>
    </_dlc_DocIdUrl>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2021-09-13T23:00:00+00:00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53dba09e5b401df9c1f0efdafb3d2ec9">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1bc443f9f3682df67ede8a8b722b0515"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5A3FDE45-7BFF-42F9-B54A-9FA1F8ECCB0F}"/>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36DDBF64-3E21-447A-818E-AD806764FD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DCWW Felindre Sludge Cake</vt:lpstr>
      <vt:lpstr>DCWW Felindre Liquid sludge</vt:lpstr>
      <vt:lpstr>Andigestion Ltd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lastModifiedBy>Bailey, Louise</cp:lastModifiedBy>
  <dcterms:created xsi:type="dcterms:W3CDTF">2016-09-26T10:07:59Z</dcterms:created>
  <dcterms:modified xsi:type="dcterms:W3CDTF">2021-09-14T09:16:40Z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3d1bb700-c7cd-44d2-b540-41115bca1743</vt:lpwstr>
  </property>
  <property fmtid="{D5CDD505-2E9C-101B-9397-08002B2CF9AE}" pid="4" name="_docset_NoMedatataSyncRequired">
    <vt:lpwstr>False</vt:lpwstr>
  </property>
</Properties>
</file>