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5164 dep/"/>
    </mc:Choice>
  </mc:AlternateContent>
  <xr:revisionPtr revIDLastSave="0" documentId="13_ncr:1_{2F8CE736-0DF5-4496-8ED9-E1418A868786}" xr6:coauthVersionLast="45" xr6:coauthVersionMax="45" xr10:uidLastSave="{00000000-0000-0000-0000-000000000000}"/>
  <bookViews>
    <workbookView xWindow="-120" yWindow="-120" windowWidth="29040" windowHeight="15840" tabRatio="698" xr2:uid="{00000000-000D-0000-FFFF-FFFF00000000}"/>
  </bookViews>
  <sheets>
    <sheet name="Secanim" sheetId="1" r:id="rId1"/>
    <sheet name="Croda Goole" sheetId="21" r:id="rId2"/>
    <sheet name="Croda Widnes" sheetId="27" r:id="rId3"/>
    <sheet name="Maelor" sheetId="28" r:id="rId4"/>
    <sheet name="Encirc" sheetId="30" r:id="rId5"/>
    <sheet name="Beechdean" sheetId="26" r:id="rId6"/>
    <sheet name="Westland Horticulture" sheetId="24" r:id="rId7"/>
    <sheet name="Kelloggs" sheetId="29" r:id="rId8"/>
    <sheet name="Rowan Foods" sheetId="23" r:id="rId9"/>
    <sheet name="D Wis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L3" i="27"/>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N20" i="30"/>
  <c r="M20" i="30"/>
  <c r="L20" i="30"/>
  <c r="K20" i="30"/>
  <c r="J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T22" i="29"/>
  <c r="V20" i="29"/>
  <c r="U20" i="29"/>
  <c r="T20" i="29"/>
  <c r="S20" i="29"/>
  <c r="R20" i="29"/>
  <c r="Q20" i="29"/>
  <c r="P20" i="29"/>
  <c r="O20" i="29"/>
  <c r="N20" i="29"/>
  <c r="M20" i="29"/>
  <c r="L20" i="29"/>
  <c r="K20" i="29"/>
  <c r="J20" i="29"/>
  <c r="T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U22" i="28"/>
  <c r="M22" i="28"/>
  <c r="V20" i="28"/>
  <c r="U20" i="28"/>
  <c r="T20" i="28"/>
  <c r="S20" i="28"/>
  <c r="R20" i="28"/>
  <c r="Q20" i="28"/>
  <c r="P20" i="28"/>
  <c r="O20" i="28"/>
  <c r="N20" i="28"/>
  <c r="M20" i="28"/>
  <c r="L20" i="28"/>
  <c r="K20" i="28"/>
  <c r="J20" i="28"/>
  <c r="U18" i="28"/>
  <c r="P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K20" i="27"/>
  <c r="J20" i="27"/>
  <c r="U18" i="27"/>
  <c r="T18" i="27"/>
  <c r="R18" i="27"/>
  <c r="O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G22" i="26"/>
  <c r="V20" i="26"/>
  <c r="U20" i="26"/>
  <c r="T20" i="26"/>
  <c r="S20" i="26"/>
  <c r="R20" i="26"/>
  <c r="Q20" i="26"/>
  <c r="P20" i="26"/>
  <c r="O20" i="26"/>
  <c r="N20" i="26"/>
  <c r="M20" i="26"/>
  <c r="L20" i="26"/>
  <c r="K20" i="26"/>
  <c r="J20" i="26"/>
  <c r="V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U22" i="24"/>
  <c r="M22" i="24"/>
  <c r="E22" i="24"/>
  <c r="V20" i="24"/>
  <c r="U20" i="24"/>
  <c r="T20" i="24"/>
  <c r="S20" i="24"/>
  <c r="R20" i="24"/>
  <c r="Q20" i="24"/>
  <c r="P20" i="24"/>
  <c r="O20" i="24"/>
  <c r="N20" i="24"/>
  <c r="M20" i="24"/>
  <c r="L20" i="24"/>
  <c r="K20" i="24"/>
  <c r="J20"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2" i="23"/>
  <c r="V20" i="23"/>
  <c r="U20" i="23"/>
  <c r="T20" i="23"/>
  <c r="S20" i="23"/>
  <c r="R20" i="23"/>
  <c r="Q20" i="23"/>
  <c r="P20" i="23"/>
  <c r="O20" i="23"/>
  <c r="N20" i="23"/>
  <c r="M20" i="23"/>
  <c r="L20" i="23"/>
  <c r="K20" i="23"/>
  <c r="J20" i="23"/>
  <c r="S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P20" i="22"/>
  <c r="O20" i="22"/>
  <c r="N20" i="22"/>
  <c r="M20" i="22"/>
  <c r="L20" i="22"/>
  <c r="K20" i="22"/>
  <c r="J20" i="22"/>
  <c r="V18" i="22"/>
  <c r="S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19" i="23" s="1"/>
  <c r="E20" i="23" s="1"/>
  <c r="E21" i="23"/>
  <c r="E23" i="23" s="1"/>
  <c r="E24" i="23" s="1"/>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17" i="24"/>
  <c r="R59" i="24"/>
  <c r="S21" i="24"/>
  <c r="S23" i="24" s="1"/>
  <c r="S17" i="24"/>
  <c r="G21" i="26"/>
  <c r="G17" i="26"/>
  <c r="G19" i="26" s="1"/>
  <c r="G20" i="26" s="1"/>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O24" i="22" s="1"/>
  <c r="H59" i="23"/>
  <c r="I21" i="23"/>
  <c r="I23" i="23" s="1"/>
  <c r="I24"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17" i="23"/>
  <c r="J19" i="23" s="1"/>
  <c r="Q59" i="23"/>
  <c r="R21" i="23"/>
  <c r="R17" i="23"/>
  <c r="D59" i="24"/>
  <c r="E17" i="24"/>
  <c r="E19" i="24" s="1"/>
  <c r="E20" i="24" s="1"/>
  <c r="E21" i="24"/>
  <c r="L59" i="24"/>
  <c r="M17" i="24"/>
  <c r="M19" i="24" s="1"/>
  <c r="M21" i="24"/>
  <c r="M23"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17" i="28"/>
  <c r="Q19" i="28" s="1"/>
  <c r="H21" i="29"/>
  <c r="H23" i="29" s="1"/>
  <c r="H24" i="29" s="1"/>
  <c r="H17" i="29"/>
  <c r="H19" i="29" s="1"/>
  <c r="H20" i="29" s="1"/>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K58" i="22"/>
  <c r="K61" i="22" s="1"/>
  <c r="K64" i="22" s="1"/>
  <c r="S58" i="22"/>
  <c r="S61" i="22" s="1"/>
  <c r="S64" i="22" s="1"/>
  <c r="F57" i="23"/>
  <c r="L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O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F20" i="29" s="1"/>
  <c r="N19" i="29"/>
  <c r="V19" i="29"/>
  <c r="N23" i="29"/>
  <c r="B63" i="29"/>
  <c r="J63" i="29"/>
  <c r="R63" i="29"/>
  <c r="L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M19" i="28"/>
  <c r="U19" i="28"/>
  <c r="M23" i="28"/>
  <c r="I57" i="28"/>
  <c r="Q57" i="28"/>
  <c r="I63" i="28"/>
  <c r="Q63" i="28"/>
  <c r="R19" i="28"/>
  <c r="V19" i="28"/>
  <c r="N23" i="28"/>
  <c r="V23" i="28"/>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Q19" i="27"/>
  <c r="E63" i="27"/>
  <c r="M63" i="27"/>
  <c r="U64" i="26"/>
  <c r="U66" i="26" s="1"/>
  <c r="O23" i="26"/>
  <c r="O24" i="26" s="1"/>
  <c r="J23" i="26"/>
  <c r="J24" i="26" s="1"/>
  <c r="H64" i="26"/>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H20" i="26" s="1"/>
  <c r="P19" i="26"/>
  <c r="D63" i="26"/>
  <c r="L63" i="26"/>
  <c r="J23" i="24"/>
  <c r="P23" i="24"/>
  <c r="K19" i="24"/>
  <c r="S19" i="24"/>
  <c r="K23" i="24"/>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M19" i="23"/>
  <c r="M23" i="23"/>
  <c r="I57" i="23"/>
  <c r="Q57" i="23"/>
  <c r="F23" i="23"/>
  <c r="F24" i="23" s="1"/>
  <c r="N23" i="23"/>
  <c r="G19" i="23"/>
  <c r="G20" i="23" s="1"/>
  <c r="O19" i="23"/>
  <c r="A32" i="23"/>
  <c r="A34" i="23"/>
  <c r="A40" i="23"/>
  <c r="A42" i="23"/>
  <c r="A48" i="23"/>
  <c r="A50" i="23"/>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9" l="1"/>
  <c r="H65" i="23"/>
  <c r="C65" i="21"/>
  <c r="E65" i="30"/>
  <c r="D65" i="28"/>
  <c r="D65" i="24"/>
  <c r="C65" i="26"/>
  <c r="E65" i="22"/>
  <c r="H65" i="26"/>
  <c r="C65" i="27"/>
  <c r="E65" i="23"/>
  <c r="E65" i="27"/>
  <c r="B65" i="24"/>
  <c r="B65" i="30"/>
  <c r="H64" i="22"/>
  <c r="H65" i="22" s="1"/>
  <c r="C64" i="22"/>
  <c r="C65" i="22" s="1"/>
  <c r="C64" i="23"/>
  <c r="C65" i="23" s="1"/>
  <c r="G64" i="30"/>
  <c r="G65" i="30" s="1"/>
  <c r="F64" i="26"/>
  <c r="F66" i="26" s="1"/>
  <c r="C23" i="22"/>
  <c r="C24" i="22" s="1"/>
  <c r="C19" i="29"/>
  <c r="C20" i="29" s="1"/>
  <c r="C23" i="21"/>
  <c r="C24" i="21"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T66" i="21"/>
  <c r="S66" i="23"/>
  <c r="H66" i="30"/>
  <c r="E66" i="30"/>
  <c r="S66" i="24"/>
  <c r="L66" i="21"/>
  <c r="S66" i="26"/>
  <c r="L66" i="28"/>
  <c r="L66" i="26"/>
  <c r="T66" i="30"/>
  <c r="C66" i="29"/>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G65" i="1" l="1"/>
  <c r="C65" i="1"/>
  <c r="D65" i="1"/>
  <c r="E65" i="1"/>
  <c r="F65" i="1"/>
  <c r="H65" i="1"/>
  <c r="B65" i="1"/>
  <c r="H66" i="22"/>
  <c r="C66" i="22"/>
  <c r="H66" i="21"/>
  <c r="G66" i="30"/>
  <c r="F65" i="26"/>
  <c r="D66" i="22"/>
  <c r="D66" i="23"/>
  <c r="D66" i="29"/>
  <c r="H66" i="28"/>
  <c r="H65" i="28"/>
  <c r="H66" i="29"/>
  <c r="H65" i="29"/>
  <c r="H66" i="24"/>
  <c r="H65" i="24"/>
  <c r="H66" i="27"/>
  <c r="H65" i="27"/>
  <c r="G66" i="28"/>
  <c r="G65" i="28"/>
  <c r="G66" i="26"/>
  <c r="G65" i="26"/>
  <c r="G66" i="22"/>
  <c r="G65" i="22"/>
  <c r="G66" i="27"/>
  <c r="G65" i="27"/>
  <c r="G66" i="23"/>
  <c r="G65" i="23"/>
  <c r="G66" i="29"/>
  <c r="G65" i="29"/>
  <c r="G66" i="21"/>
  <c r="G65" i="21"/>
  <c r="G66" i="24"/>
  <c r="G65" i="24"/>
  <c r="F66" i="21"/>
  <c r="F65" i="21"/>
  <c r="F66" i="22"/>
  <c r="F65" i="22"/>
  <c r="F66" i="28"/>
  <c r="F65" i="28"/>
  <c r="F66" i="23"/>
  <c r="F65" i="23"/>
  <c r="F66" i="27"/>
  <c r="F65" i="27"/>
  <c r="F66" i="29"/>
  <c r="F65" i="29"/>
  <c r="F66" i="24"/>
  <c r="F65" i="24"/>
  <c r="F66" i="30"/>
  <c r="F65" i="30"/>
  <c r="E66" i="26"/>
  <c r="E65" i="26"/>
  <c r="E66" i="21"/>
  <c r="E65" i="21"/>
  <c r="E66" i="28"/>
  <c r="E65" i="28"/>
  <c r="E66" i="29"/>
  <c r="E65" i="29"/>
  <c r="E66" i="24"/>
  <c r="E65" i="24"/>
  <c r="D66" i="26"/>
  <c r="C66" i="24"/>
  <c r="C65" i="24"/>
  <c r="C66" i="28"/>
  <c r="C65" i="28"/>
  <c r="B66" i="28"/>
  <c r="B65" i="28"/>
  <c r="B66" i="29"/>
  <c r="B65" i="29"/>
  <c r="B66" i="22"/>
  <c r="B65" i="22"/>
  <c r="B66" i="27"/>
  <c r="B65" i="27"/>
  <c r="B66" i="21"/>
  <c r="B65" i="21"/>
  <c r="B66" i="23"/>
  <c r="B65" i="23"/>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<sst xmlns="http://schemas.openxmlformats.org/spreadsheetml/2006/main" count="2216" uniqueCount="182">
  <si>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</si>
  <si>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</si>
  <si>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</si>
  <si>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</si>
  <si>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</si>
  <si>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</si>
  <si>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</si>
  <si>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</si>
  <si>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</si>
  <si>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</si>
  <si>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</si>
  <si>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</si>
  <si>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</si>
  <si>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</si>
  <si>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</si>
  <si>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</si>
  <si>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</si>
  <si>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</si>
  <si>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</si>
  <si>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</si>
  <si>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</si>
  <si>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</si>
  <si>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</si>
  <si>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</si>
  <si>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</si>
  <si>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</si>
  <si>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</si>
  <si>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</si>
  <si>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</si>
  <si>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</si>
  <si>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</si>
  <si>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</si>
  <si>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</si>
  <si>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</si>
  <si>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</si>
  <si>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</si>
  <si>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</si>
  <si>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</si>
  <si>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</si>
  <si>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</si>
  <si>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</si>
  <si>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</si>
  <si>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</si>
  <si>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</si>
  <si>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</si>
  <si>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</si>
  <si>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</si>
  <si>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</si>
  <si>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</si>
  <si>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</si>
  <si>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</si>
  <si>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</si>
  <si>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</si>
  <si>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</si>
  <si>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</si>
  <si>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</si>
  <si>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</si>
  <si>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</si>
  <si>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</si>
  <si>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</si>
  <si>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</si>
  <si>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</si>
  <si>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</si>
  <si>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</si>
  <si>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</si>
  <si>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</si>
  <si>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</si>
  <si>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</si>
  <si>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</si>
  <si>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</si>
  <si>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</si>
  <si>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</si>
  <si>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</si>
  <si>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</si>
  <si>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</si>
  <si>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</si>
  <si>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</si>
  <si>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</si>
  <si>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</si>
  <si>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</si>
  <si>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</si>
  <si>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</si>
  <si>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</si>
  <si>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</si>
  <si>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</si>
  <si>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</si>
  <si>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</si>
  <si>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</si>
  <si>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</si>
  <si>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</si>
  <si>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</si>
  <si>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</si>
  <si>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</si>
  <si>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</si>
  <si>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</si>
  <si>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</si>
  <si>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</si>
  <si>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</si>
  <si>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</si>
  <si>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</si>
  <si>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</si>
  <si>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</si>
  <si>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</si>
  <si>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</si>
  <si>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</si>
  <si>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</si>
  <si>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</si>
  <si>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</si>
  <si>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</si>
  <si>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</si>
  <si>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</si>
  <si>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</si>
  <si>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</si>
  <si>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</si>
  <si>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</si>
  <si>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</si>
  <si>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</si>
  <si>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</si>
  <si>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</si>
  <si>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</si>
  <si>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</si>
  <si>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</si>
  <si>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</si>
  <si>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</si>
  <si>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</si>
  <si>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</si>
  <si>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</si>
  <si>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</si>
  <si>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</si>
  <si>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</si>
  <si>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</si>
  <si>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</si>
  <si>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</si>
  <si>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</si>
  <si>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</si>
  <si>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</si>
  <si>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</si>
  <si>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</si>
  <si>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</si>
  <si>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</si>
  <si>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</si>
  <si>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</si>
  <si>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</si>
  <si>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</si>
  <si>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</si>
  <si>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</si>
  <si>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</si>
  <si>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</si>
  <si>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</si>
  <si>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</si>
  <si>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</si>
  <si>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</si>
  <si>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</si>
  <si>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</si>
  <si>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</si>
  <si>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</si>
  <si>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</si>
  <si>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</si>
  <si>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</si>
  <si>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</si>
  <si>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PAN-015164</t>
  </si>
  <si>
    <t>EPR-KP3594VE</t>
  </si>
  <si>
    <t>Trade Effluent Services Limited</t>
  </si>
  <si>
    <t>Hugmore House, Hugmore Lane, LL13 9YE</t>
  </si>
  <si>
    <t>Louise Bailey</t>
  </si>
  <si>
    <t>02 02 04</t>
  </si>
  <si>
    <t>Secanim
CP3230BE</t>
  </si>
  <si>
    <t>07 07 12</t>
  </si>
  <si>
    <t>02 03 05</t>
  </si>
  <si>
    <t>Croda Widnes 
HP3093SY</t>
  </si>
  <si>
    <t>Croda Goole 
JP3037SB</t>
  </si>
  <si>
    <t>Maelor 
AB3591ZQ</t>
  </si>
  <si>
    <t>02 07 05</t>
  </si>
  <si>
    <t>Encirc
UP3935LR</t>
  </si>
  <si>
    <t>02 05 01</t>
  </si>
  <si>
    <t>Beechdean
Ice cream</t>
  </si>
  <si>
    <t>02 01 03</t>
  </si>
  <si>
    <t>Westland Horticulture</t>
  </si>
  <si>
    <t>Kelloggs</t>
  </si>
  <si>
    <t>Rowan Foods
WP3534GX</t>
  </si>
  <si>
    <t>D Wise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</si>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</sst>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42" sqref="C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16.899999999999999</v>
      </c>
      <c r="G1" s="123" t="s">
        <v>43</v>
      </c>
      <c r="H1" s="124"/>
      <c r="I1" s="96">
        <v>7.45</v>
      </c>
      <c r="J1" s="127" t="s">
        <v>154</v>
      </c>
      <c r="K1" s="127"/>
      <c r="L1" s="96">
        <v>27</v>
      </c>
      <c r="AB1" s="18"/>
      <c r="AC1" s="18"/>
      <c r="AD1" s="30" t="s">
        <v>127</v>
      </c>
      <c r="AE1" s="17"/>
      <c r="AF1" s="17"/>
      <c r="AG1" s="18"/>
      <c r="AH1" s="18"/>
      <c r="AI1" s="40" t="s">
        <v>79</v>
      </c>
      <c r="AJ1" s="41" t="s">
        <v>94</v>
      </c>
      <c r="AK1" s="42" t="s">
        <v>95</v>
      </c>
      <c r="AL1" s="43" t="s">
        <v>126</v>
      </c>
      <c r="AM1" s="43" t="s">
        <v>132</v>
      </c>
      <c r="AN1" s="43" t="s">
        <v>112</v>
      </c>
    </row>
    <row r="2" spans="1:40" x14ac:dyDescent="0.2">
      <c r="A2" s="127" t="s">
        <v>87</v>
      </c>
      <c r="B2" s="127"/>
      <c r="C2" s="119" t="s">
        <v>161</v>
      </c>
      <c r="D2" s="120"/>
      <c r="E2" s="93" t="s">
        <v>109</v>
      </c>
      <c r="F2" s="117" t="s">
        <v>165</v>
      </c>
      <c r="G2" s="125" t="s">
        <v>110</v>
      </c>
      <c r="H2" s="126"/>
      <c r="I2" s="96">
        <v>1045</v>
      </c>
      <c r="J2" s="127" t="s">
        <v>155</v>
      </c>
      <c r="K2" s="127"/>
      <c r="L2" s="96">
        <v>700</v>
      </c>
      <c r="AB2" s="30" t="s">
        <v>56</v>
      </c>
      <c r="AC2" s="17"/>
      <c r="AD2" s="30" t="s">
        <v>70</v>
      </c>
      <c r="AE2" s="17"/>
      <c r="AF2" s="17"/>
      <c r="AG2" s="44" t="s">
        <v>76</v>
      </c>
      <c r="AH2" s="18"/>
      <c r="AI2" s="45" t="s">
        <v>127</v>
      </c>
      <c r="AJ2" s="46">
        <v>0</v>
      </c>
      <c r="AK2" s="47">
        <v>0</v>
      </c>
      <c r="AL2" s="10">
        <v>0</v>
      </c>
      <c r="AM2" s="11">
        <v>0</v>
      </c>
      <c r="AN2" s="11">
        <v>0</v>
      </c>
    </row>
    <row r="3" spans="1:40" x14ac:dyDescent="0.2">
      <c r="A3" s="123" t="s">
        <v>42</v>
      </c>
      <c r="B3" s="124"/>
      <c r="C3" s="119" t="s">
        <v>162</v>
      </c>
      <c r="D3" s="120"/>
      <c r="E3" s="93" t="s">
        <v>108</v>
      </c>
      <c r="F3" s="31" t="s">
        <v>78</v>
      </c>
      <c r="G3" s="127" t="s">
        <v>111</v>
      </c>
      <c r="H3" s="127"/>
      <c r="I3" s="96">
        <v>0.02</v>
      </c>
      <c r="J3" s="123" t="s">
        <v>156</v>
      </c>
      <c r="K3" s="124"/>
      <c r="L3" s="96">
        <f>(L1/L2)*100</f>
        <v>3.8571428571428568</v>
      </c>
      <c r="AB3" s="30" t="s">
        <v>57</v>
      </c>
      <c r="AC3" s="17"/>
      <c r="AD3" s="30" t="s">
        <v>71</v>
      </c>
      <c r="AE3" s="17"/>
      <c r="AF3" s="17"/>
      <c r="AG3" s="44" t="s">
        <v>77</v>
      </c>
      <c r="AH3" s="18"/>
      <c r="AI3" s="48" t="s">
        <v>114</v>
      </c>
      <c r="AJ3" s="49">
        <v>1.7</v>
      </c>
      <c r="AK3" s="50">
        <v>6</v>
      </c>
      <c r="AL3" s="51">
        <v>1</v>
      </c>
      <c r="AM3" s="11">
        <v>6.2</v>
      </c>
      <c r="AN3" s="11" t="s">
        <v>113</v>
      </c>
    </row>
    <row r="4" spans="1:40" ht="25.5" x14ac:dyDescent="0.2">
      <c r="A4" s="127" t="s">
        <v>0</v>
      </c>
      <c r="B4" s="127"/>
      <c r="C4" s="121" t="s">
        <v>163</v>
      </c>
      <c r="D4" s="122"/>
      <c r="E4" s="94" t="s">
        <v>1</v>
      </c>
      <c r="F4" s="118" t="s">
        <v>166</v>
      </c>
      <c r="G4" s="127"/>
      <c r="H4" s="127"/>
      <c r="I4" s="96"/>
      <c r="J4" s="123"/>
      <c r="K4" s="124"/>
      <c r="L4" s="96"/>
      <c r="AB4" s="30" t="s">
        <v>52</v>
      </c>
      <c r="AC4" s="17"/>
      <c r="AD4" s="52" t="s">
        <v>72</v>
      </c>
      <c r="AE4" s="17"/>
      <c r="AF4" s="17"/>
      <c r="AG4" s="44" t="s">
        <v>78</v>
      </c>
      <c r="AH4" s="18"/>
      <c r="AI4" s="53" t="s">
        <v>125</v>
      </c>
      <c r="AJ4" s="54">
        <v>7</v>
      </c>
      <c r="AK4" s="55">
        <v>10.5</v>
      </c>
      <c r="AL4" s="11">
        <v>2</v>
      </c>
      <c r="AM4" s="11">
        <v>6.7</v>
      </c>
      <c r="AN4" s="11" t="s">
        <v>136</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x14ac:dyDescent="0.2">
      <c r="A8" s="127" t="s">
        <v>2</v>
      </c>
      <c r="B8" s="127"/>
      <c r="C8" s="15">
        <v>1</v>
      </c>
      <c r="D8" s="15">
        <v>2</v>
      </c>
      <c r="E8" s="15">
        <v>3</v>
      </c>
      <c r="F8" s="15">
        <v>4</v>
      </c>
      <c r="G8" s="15">
        <v>5</v>
      </c>
      <c r="H8" s="15">
        <v>6</v>
      </c>
      <c r="I8" s="15">
        <v>7</v>
      </c>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x14ac:dyDescent="0.2">
      <c r="A9" s="127" t="s">
        <v>3</v>
      </c>
      <c r="B9" s="127"/>
      <c r="C9" s="15" t="s">
        <v>181</v>
      </c>
      <c r="D9" s="15" t="s">
        <v>181</v>
      </c>
      <c r="E9" s="15" t="s">
        <v>181</v>
      </c>
      <c r="F9" s="15" t="s">
        <v>181</v>
      </c>
      <c r="G9" s="15" t="s">
        <v>181</v>
      </c>
      <c r="H9" s="15" t="s">
        <v>181</v>
      </c>
      <c r="I9" s="15" t="s">
        <v>181</v>
      </c>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x14ac:dyDescent="0.2">
      <c r="A10" s="127" t="s">
        <v>4</v>
      </c>
      <c r="B10" s="127"/>
      <c r="C10" s="15">
        <v>5.6</v>
      </c>
      <c r="D10" s="15">
        <v>5.9</v>
      </c>
      <c r="E10" s="15">
        <v>7.7</v>
      </c>
      <c r="F10" s="15">
        <v>6.4</v>
      </c>
      <c r="G10" s="15">
        <v>5.8</v>
      </c>
      <c r="H10" s="15">
        <v>6.2</v>
      </c>
      <c r="I10" s="15">
        <v>6</v>
      </c>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x14ac:dyDescent="0.2">
      <c r="A11" s="127" t="s">
        <v>5</v>
      </c>
      <c r="B11" s="127"/>
      <c r="C11" s="15">
        <v>0</v>
      </c>
      <c r="D11" s="15">
        <v>1</v>
      </c>
      <c r="E11" s="15">
        <v>3</v>
      </c>
      <c r="F11" s="15">
        <v>1</v>
      </c>
      <c r="G11" s="15">
        <v>1</v>
      </c>
      <c r="H11" s="15">
        <v>1</v>
      </c>
      <c r="I11" s="15">
        <v>2</v>
      </c>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x14ac:dyDescent="0.2">
      <c r="A12" s="127" t="s">
        <v>6</v>
      </c>
      <c r="B12" s="127"/>
      <c r="C12" s="15">
        <v>0</v>
      </c>
      <c r="D12" s="15">
        <v>0</v>
      </c>
      <c r="E12" s="15">
        <v>3</v>
      </c>
      <c r="F12" s="15">
        <v>1</v>
      </c>
      <c r="G12" s="15">
        <v>0</v>
      </c>
      <c r="H12" s="15">
        <v>0</v>
      </c>
      <c r="I12" s="15">
        <v>0</v>
      </c>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x14ac:dyDescent="0.2">
      <c r="A13" s="127" t="s">
        <v>7</v>
      </c>
      <c r="B13" s="127"/>
      <c r="C13" s="15">
        <v>2</v>
      </c>
      <c r="D13" s="15">
        <v>3</v>
      </c>
      <c r="E13" s="15">
        <v>3</v>
      </c>
      <c r="F13" s="15">
        <v>4</v>
      </c>
      <c r="G13" s="15">
        <v>4</v>
      </c>
      <c r="H13" s="15">
        <v>4</v>
      </c>
      <c r="I13" s="15">
        <v>3</v>
      </c>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x14ac:dyDescent="0.2">
      <c r="A14" s="136" t="s">
        <v>8</v>
      </c>
      <c r="B14" s="136"/>
      <c r="C14" s="99" t="s">
        <v>114</v>
      </c>
      <c r="D14" s="99" t="s">
        <v>114</v>
      </c>
      <c r="E14" s="99" t="s">
        <v>114</v>
      </c>
      <c r="F14" s="99" t="s">
        <v>114</v>
      </c>
      <c r="G14" s="99" t="s">
        <v>114</v>
      </c>
      <c r="H14" s="99" t="s">
        <v>114</v>
      </c>
      <c r="I14" s="99" t="s">
        <v>114</v>
      </c>
      <c r="J14" s="99"/>
      <c r="K14" s="99"/>
      <c r="L14" s="99"/>
      <c r="M14" s="99"/>
      <c r="N14" s="99"/>
      <c r="O14" s="99"/>
      <c r="P14" s="99"/>
      <c r="Q14" s="99"/>
      <c r="R14" s="99"/>
      <c r="S14" s="99"/>
      <c r="T14" s="99"/>
      <c r="U14" s="99"/>
      <c r="V14" s="99"/>
      <c r="AD14" s="30" t="s">
        <v>139</v>
      </c>
      <c r="AE14" s="30">
        <v>6</v>
      </c>
      <c r="AI14" s="53" t="s">
        <v>120</v>
      </c>
      <c r="AJ14" s="54">
        <v>0.8</v>
      </c>
      <c r="AK14" s="55">
        <v>1.7</v>
      </c>
      <c r="AL14" s="11">
        <v>12</v>
      </c>
      <c r="AM14" s="11">
        <v>6.7</v>
      </c>
      <c r="AN14" s="11" t="s">
        <v>136</v>
      </c>
    </row>
    <row r="15" spans="1:40" x14ac:dyDescent="0.2">
      <c r="A15" s="135" t="s">
        <v>9</v>
      </c>
      <c r="B15" s="135"/>
      <c r="C15" s="15">
        <v>38</v>
      </c>
      <c r="D15" s="15">
        <v>38</v>
      </c>
      <c r="E15" s="15">
        <v>38</v>
      </c>
      <c r="F15" s="15">
        <v>38</v>
      </c>
      <c r="G15" s="15">
        <v>38</v>
      </c>
      <c r="H15" s="15">
        <v>38</v>
      </c>
      <c r="I15" s="15">
        <v>38</v>
      </c>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25">
      <c r="A16" s="137" t="s">
        <v>44</v>
      </c>
      <c r="B16" s="137"/>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0"/>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65.15603999999999</v>
      </c>
      <c r="D18" s="16">
        <f>$D32</f>
        <v>65.15603999999999</v>
      </c>
      <c r="E18" s="16">
        <f>$D33</f>
        <v>65.15603999999999</v>
      </c>
      <c r="F18" s="16">
        <f>$D34</f>
        <v>65.15603999999999</v>
      </c>
      <c r="G18" s="16">
        <f>$D35</f>
        <v>65.15603999999999</v>
      </c>
      <c r="H18" s="16">
        <f>$D36</f>
        <v>65.15603999999999</v>
      </c>
      <c r="I18" s="16">
        <f>$D37</f>
        <v>65.15603999999999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0.55603999999999587</v>
      </c>
      <c r="D19" s="16">
        <f t="shared" ref="D19:V19" si="1">D18-D17</f>
        <v>0.55603999999999587</v>
      </c>
      <c r="E19" s="16">
        <f t="shared" si="1"/>
        <v>0.55603999999999587</v>
      </c>
      <c r="F19" s="16">
        <f t="shared" si="1"/>
        <v>0.55603999999999587</v>
      </c>
      <c r="G19" s="16">
        <f t="shared" si="1"/>
        <v>0.55603999999999587</v>
      </c>
      <c r="H19" s="16">
        <f t="shared" si="1"/>
        <v>0.55603999999999587</v>
      </c>
      <c r="I19" s="16">
        <f t="shared" si="1"/>
        <v>0.55603999999999587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50.834130000000002</v>
      </c>
      <c r="D22" s="16">
        <f>$E32</f>
        <v>50.834130000000002</v>
      </c>
      <c r="E22" s="16">
        <f>$E33</f>
        <v>50.834130000000002</v>
      </c>
      <c r="F22" s="16">
        <f>$E34</f>
        <v>50.834130000000002</v>
      </c>
      <c r="G22" s="16">
        <f>$E35</f>
        <v>50.834130000000002</v>
      </c>
      <c r="H22" s="16">
        <f>$E36</f>
        <v>50.834130000000002</v>
      </c>
      <c r="I22" s="16">
        <f>$E37</f>
        <v>50.834130000000002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-177.16586999999998</v>
      </c>
      <c r="D23" s="16">
        <f t="shared" ref="D23:V23" si="3">D22-D21</f>
        <v>-177.16586999999998</v>
      </c>
      <c r="E23" s="16">
        <f t="shared" si="3"/>
        <v>-177.16586999999998</v>
      </c>
      <c r="F23" s="16">
        <f t="shared" si="3"/>
        <v>-177.16586999999998</v>
      </c>
      <c r="G23" s="16">
        <f t="shared" si="3"/>
        <v>-177.16586999999998</v>
      </c>
      <c r="H23" s="16">
        <f t="shared" si="3"/>
        <v>-177.16586999999998</v>
      </c>
      <c r="I23" s="16">
        <f t="shared" si="3"/>
        <v>-177.16586999999998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237</v>
      </c>
      <c r="C31" s="77">
        <f>IF(C$27="%w/w SAR",((C$28*10)*$B31),IF(C$27="%w/w DM",(((C$28*10)*($B$28/100))*$B31),IF(C$27="kg/t SAR",(C$28*$B31),IF(C$27="kg/t DM",((C$28*($B$28/100))*$B31),IF(C$27="mg/kg SAR",((C$28*0.001)*$B31),IF(C$27="mg/kg DM",(((C$28*0.001)*($B$28/100))*$B31),0))))))</f>
        <v>165.9</v>
      </c>
      <c r="D31" s="77">
        <f>(IF(D$27="%w/w SAR",((D$28*10)*$B31),IF(D$27="%w/w DM",(((D$28*10)*($B$28/100))*$B31),IF(D$27="kg/t SAR",(D$28*$B31),IF(D$27="kg/t DM",((D$28*($B$28/100))*$B31),IF(D$27="mg/kg SAR",((D$28*0.001)*$B31),IF(D$27="mg/kg DM",(((D$28*0.001)*($B$28/100))*$B31),"0")))))))*2.291</f>
        <v>65.15603999999999</v>
      </c>
      <c r="E31" s="77">
        <f>(IF(E$27="%w/w SAR",((E$28*10)*$B31),IF(E$27="%w/w DM",(((E$28*10)*($B$28/100))*$B31),IF(E$27="kg/t SAR",(E$28*$B31),IF(E$27="kg/t DM",((E$28*($B$28/100))*$B31),IF(E$27="mg/kg SAR",((E$28*0.001)*$B31),IF(E$27="mg/kg DM",(((E$28*0.001)*($B$28/100))*$B31),"0")))))))*1.205</f>
        <v>50.834130000000002</v>
      </c>
      <c r="F31" s="77">
        <f>(IF(F$27="%w/w SAR",((F$28*10)*$B31),IF(F$27="%w/w DM",(((F$28*10)*($B$28/100))*$B31),IF(F$27="kg/t SAR",(F$28*$B31),IF(F$27="kg/t DM",((F$28*($B$28/100))*$B31),IF(F$27="mg/kg SAR",((F$28*0.001)*$B31),IF(F$27="mg/kg DM",(((F$28*0.001)*($B$28/100))*$B31),"0")))))))*1.658</f>
        <v>8.9198742000000006</v>
      </c>
      <c r="G31" s="77">
        <f t="shared" ref="G31:P31" si="5">IF(G$27="%w/w SAR",((G$28*10)*$B31),IF(G$27="%w/w DM",(((G$28*10)*($B$28/100))*$B31),IF(G$27="kg/t SAR",(G$28*$B31),IF(G$27="kg/t DM",((G$28*($B$28/100))*$B31),IF(G$27="mg/kg SAR",((G$28*0.001)*$B31),IF(G$27="mg/kg DM",(((G$28*0.001)*($B$28/100))*$B31),0))))))</f>
        <v>0.183201</v>
      </c>
      <c r="H31" s="77">
        <f t="shared" si="5"/>
        <v>0.50717999999999996</v>
      </c>
      <c r="I31" s="77">
        <f t="shared" si="5"/>
        <v>0.11850000000000001</v>
      </c>
      <c r="J31" s="77">
        <f t="shared" si="5"/>
        <v>2.3700000000000001E-3</v>
      </c>
      <c r="K31" s="77">
        <f t="shared" si="5"/>
        <v>1.1850000000000001E-2</v>
      </c>
      <c r="L31" s="77">
        <f t="shared" si="5"/>
        <v>4.7400000000000005E-2</v>
      </c>
      <c r="M31" s="77">
        <f t="shared" si="5"/>
        <v>4.7400000000000005E-2</v>
      </c>
      <c r="N31" s="77">
        <f t="shared" si="5"/>
        <v>0</v>
      </c>
      <c r="O31" s="77">
        <f t="shared" si="5"/>
        <v>0</v>
      </c>
      <c r="P31" s="77">
        <f t="shared" si="5"/>
        <v>307.62600000000003</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237</v>
      </c>
      <c r="C32" s="77">
        <f t="shared" ref="C32:C50" si="6">IF(C$27="%w/w SAR",((C$28*10)*$B32),IF(C$27="%w/w DM",(((C$28*10)*($B$28/100))*$B32),IF(C$27="kg/t SAR",(C$28*$B32),IF(C$27="kg/t DM",((C$28*($B$28/100))*$B32),IF(C$27="mg/kg SAR",((C$28*0.001)*$B32),IF(C$27="mg/kg DM",(((C$28*0.001)*($B$28/100))*$B32),0))))))</f>
        <v>165.9</v>
      </c>
      <c r="D32" s="77">
        <f t="shared" ref="D32:D50" si="7">(IF(D$27="%w/w SAR",((D$28*10)*$B32),IF(D$27="%w/w DM",(((D$28*10)*($B$28/100))*$B32),IF(D$27="kg/t SAR",(D$28*$B32),IF(D$27="kg/t DM",((D$28*($B$28/100))*$B32),IF(D$27="mg/kg SAR",((D$28*0.001)*$B32),IF(D$27="mg/kg DM",(((D$28*0.001)*($B$28/100))*$B32),"0")))))))*2.291</f>
        <v>65.15603999999999</v>
      </c>
      <c r="E32" s="77">
        <f t="shared" ref="E32:E50" si="8">(IF(E$27="%w/w SAR",((E$28*10)*$B32),IF(E$27="%w/w DM",(((E$28*10)*($B$28/100))*$B32),IF(E$27="kg/t SAR",(E$28*$B32),IF(E$27="kg/t DM",((E$28*($B$28/100))*$B32),IF(E$27="mg/kg SAR",((E$28*0.001)*$B32),IF(E$27="mg/kg DM",(((E$28*0.001)*($B$28/100))*$B32),"0")))))))*1.205</f>
        <v>50.834130000000002</v>
      </c>
      <c r="F32" s="77">
        <f t="shared" ref="F32:F50" si="9">(IF(F$27="%w/w SAR",((F$28*10)*$B32),IF(F$27="%w/w DM",(((F$28*10)*($B$28/100))*$B32),IF(F$27="kg/t SAR",(F$28*$B32),IF(F$27="kg/t DM",((F$28*($B$28/100))*$B32),IF(F$27="mg/kg SAR",((F$28*0.001)*$B32),IF(F$27="mg/kg DM",(((F$28*0.001)*($B$28/100))*$B32),"0")))))))*1.658</f>
        <v>8.9198742000000006</v>
      </c>
      <c r="G32" s="77">
        <f t="shared" ref="G32:P50" si="10">IF(G$27="%w/w SAR",((G$28*10)*$B32),IF(G$27="%w/w DM",(((G$28*10)*($B$28/100))*$B32),IF(G$27="kg/t SAR",(G$28*$B32),IF(G$27="kg/t DM",((G$28*($B$28/100))*$B32),IF(G$27="mg/kg SAR",((G$28*0.001)*$B32),IF(G$27="mg/kg DM",(((G$28*0.001)*($B$28/100))*$B32),0))))))</f>
        <v>0.183201</v>
      </c>
      <c r="H32" s="77">
        <f t="shared" si="10"/>
        <v>0.50717999999999996</v>
      </c>
      <c r="I32" s="77">
        <f t="shared" si="10"/>
        <v>0.11850000000000001</v>
      </c>
      <c r="J32" s="77">
        <f t="shared" si="10"/>
        <v>2.3700000000000001E-3</v>
      </c>
      <c r="K32" s="77">
        <f t="shared" si="10"/>
        <v>1.1850000000000001E-2</v>
      </c>
      <c r="L32" s="77">
        <f t="shared" si="10"/>
        <v>4.7400000000000005E-2</v>
      </c>
      <c r="M32" s="77">
        <f t="shared" si="10"/>
        <v>4.7400000000000005E-2</v>
      </c>
      <c r="N32" s="77">
        <f t="shared" si="10"/>
        <v>0</v>
      </c>
      <c r="O32" s="77">
        <f t="shared" si="10"/>
        <v>0</v>
      </c>
      <c r="P32" s="77">
        <f t="shared" si="10"/>
        <v>307.62600000000003</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3</v>
      </c>
      <c r="B33" s="15">
        <v>237</v>
      </c>
      <c r="C33" s="77">
        <f t="shared" si="6"/>
        <v>165.9</v>
      </c>
      <c r="D33" s="77">
        <f t="shared" si="7"/>
        <v>65.15603999999999</v>
      </c>
      <c r="E33" s="77">
        <f t="shared" si="8"/>
        <v>50.834130000000002</v>
      </c>
      <c r="F33" s="77">
        <f t="shared" si="9"/>
        <v>8.9198742000000006</v>
      </c>
      <c r="G33" s="77">
        <f t="shared" si="10"/>
        <v>0.183201</v>
      </c>
      <c r="H33" s="77">
        <f t="shared" si="10"/>
        <v>0.50717999999999996</v>
      </c>
      <c r="I33" s="77">
        <f t="shared" si="10"/>
        <v>0.11850000000000001</v>
      </c>
      <c r="J33" s="77">
        <f t="shared" si="10"/>
        <v>2.3700000000000001E-3</v>
      </c>
      <c r="K33" s="77">
        <f t="shared" si="10"/>
        <v>1.1850000000000001E-2</v>
      </c>
      <c r="L33" s="77">
        <f t="shared" si="10"/>
        <v>4.7400000000000005E-2</v>
      </c>
      <c r="M33" s="77">
        <f t="shared" si="10"/>
        <v>4.7400000000000005E-2</v>
      </c>
      <c r="N33" s="77">
        <f t="shared" si="10"/>
        <v>0</v>
      </c>
      <c r="O33" s="77">
        <f t="shared" si="10"/>
        <v>0</v>
      </c>
      <c r="P33" s="77">
        <f t="shared" si="10"/>
        <v>307.62600000000003</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4</v>
      </c>
      <c r="B34" s="15">
        <v>237</v>
      </c>
      <c r="C34" s="77">
        <f t="shared" si="6"/>
        <v>165.9</v>
      </c>
      <c r="D34" s="77">
        <f t="shared" si="7"/>
        <v>65.15603999999999</v>
      </c>
      <c r="E34" s="77">
        <f t="shared" si="8"/>
        <v>50.834130000000002</v>
      </c>
      <c r="F34" s="77">
        <f t="shared" si="9"/>
        <v>8.9198742000000006</v>
      </c>
      <c r="G34" s="77">
        <f t="shared" si="10"/>
        <v>0.183201</v>
      </c>
      <c r="H34" s="77">
        <f t="shared" si="10"/>
        <v>0.50717999999999996</v>
      </c>
      <c r="I34" s="77">
        <f t="shared" si="10"/>
        <v>0.11850000000000001</v>
      </c>
      <c r="J34" s="77">
        <f t="shared" si="10"/>
        <v>2.3700000000000001E-3</v>
      </c>
      <c r="K34" s="77">
        <f t="shared" si="10"/>
        <v>1.1850000000000001E-2</v>
      </c>
      <c r="L34" s="77">
        <f t="shared" si="10"/>
        <v>4.7400000000000005E-2</v>
      </c>
      <c r="M34" s="77">
        <f t="shared" si="10"/>
        <v>4.7400000000000005E-2</v>
      </c>
      <c r="N34" s="77">
        <f t="shared" si="10"/>
        <v>0</v>
      </c>
      <c r="O34" s="77">
        <f t="shared" si="10"/>
        <v>0</v>
      </c>
      <c r="P34" s="77">
        <f t="shared" si="10"/>
        <v>307.62600000000003</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5</v>
      </c>
      <c r="B35" s="15">
        <v>237</v>
      </c>
      <c r="C35" s="77">
        <f t="shared" si="6"/>
        <v>165.9</v>
      </c>
      <c r="D35" s="77">
        <f t="shared" si="7"/>
        <v>65.15603999999999</v>
      </c>
      <c r="E35" s="77">
        <f t="shared" si="8"/>
        <v>50.834130000000002</v>
      </c>
      <c r="F35" s="77">
        <f t="shared" si="9"/>
        <v>8.9198742000000006</v>
      </c>
      <c r="G35" s="77">
        <f t="shared" si="10"/>
        <v>0.183201</v>
      </c>
      <c r="H35" s="77">
        <f t="shared" si="10"/>
        <v>0.50717999999999996</v>
      </c>
      <c r="I35" s="77">
        <f t="shared" si="10"/>
        <v>0.11850000000000001</v>
      </c>
      <c r="J35" s="77">
        <f t="shared" si="10"/>
        <v>2.3700000000000001E-3</v>
      </c>
      <c r="K35" s="77">
        <f t="shared" si="10"/>
        <v>1.1850000000000001E-2</v>
      </c>
      <c r="L35" s="77">
        <f t="shared" si="10"/>
        <v>4.7400000000000005E-2</v>
      </c>
      <c r="M35" s="77">
        <f t="shared" si="10"/>
        <v>4.7400000000000005E-2</v>
      </c>
      <c r="N35" s="77">
        <f t="shared" si="10"/>
        <v>0</v>
      </c>
      <c r="O35" s="77">
        <f t="shared" si="10"/>
        <v>0</v>
      </c>
      <c r="P35" s="77">
        <f t="shared" si="10"/>
        <v>307.62600000000003</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6</v>
      </c>
      <c r="B36" s="15">
        <v>237</v>
      </c>
      <c r="C36" s="77">
        <f t="shared" si="6"/>
        <v>165.9</v>
      </c>
      <c r="D36" s="77">
        <f t="shared" si="7"/>
        <v>65.15603999999999</v>
      </c>
      <c r="E36" s="77">
        <f t="shared" si="8"/>
        <v>50.834130000000002</v>
      </c>
      <c r="F36" s="77">
        <f t="shared" si="9"/>
        <v>8.9198742000000006</v>
      </c>
      <c r="G36" s="77">
        <f t="shared" si="10"/>
        <v>0.183201</v>
      </c>
      <c r="H36" s="77">
        <f t="shared" si="10"/>
        <v>0.50717999999999996</v>
      </c>
      <c r="I36" s="77">
        <f t="shared" si="10"/>
        <v>0.11850000000000001</v>
      </c>
      <c r="J36" s="77">
        <f t="shared" si="10"/>
        <v>2.3700000000000001E-3</v>
      </c>
      <c r="K36" s="77">
        <f t="shared" si="10"/>
        <v>1.1850000000000001E-2</v>
      </c>
      <c r="L36" s="77">
        <f t="shared" si="10"/>
        <v>4.7400000000000005E-2</v>
      </c>
      <c r="M36" s="77">
        <f t="shared" si="10"/>
        <v>4.7400000000000005E-2</v>
      </c>
      <c r="N36" s="77">
        <f t="shared" si="10"/>
        <v>0</v>
      </c>
      <c r="O36" s="77">
        <f t="shared" si="10"/>
        <v>0</v>
      </c>
      <c r="P36" s="77">
        <f t="shared" si="10"/>
        <v>307.62600000000003</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7</v>
      </c>
      <c r="B37" s="15">
        <v>237</v>
      </c>
      <c r="C37" s="77">
        <f t="shared" si="6"/>
        <v>165.9</v>
      </c>
      <c r="D37" s="77">
        <f t="shared" si="7"/>
        <v>65.15603999999999</v>
      </c>
      <c r="E37" s="77">
        <f t="shared" si="8"/>
        <v>50.834130000000002</v>
      </c>
      <c r="F37" s="77">
        <f t="shared" si="9"/>
        <v>8.9198742000000006</v>
      </c>
      <c r="G37" s="77">
        <f t="shared" si="10"/>
        <v>0.183201</v>
      </c>
      <c r="H37" s="77">
        <f t="shared" si="10"/>
        <v>0.50717999999999996</v>
      </c>
      <c r="I37" s="77">
        <f t="shared" si="10"/>
        <v>0.11850000000000001</v>
      </c>
      <c r="J37" s="77">
        <f t="shared" si="10"/>
        <v>2.3700000000000001E-3</v>
      </c>
      <c r="K37" s="77">
        <f t="shared" si="10"/>
        <v>1.1850000000000001E-2</v>
      </c>
      <c r="L37" s="77">
        <f t="shared" si="10"/>
        <v>4.7400000000000005E-2</v>
      </c>
      <c r="M37" s="77">
        <f t="shared" si="10"/>
        <v>4.7400000000000005E-2</v>
      </c>
      <c r="N37" s="77">
        <f t="shared" si="10"/>
        <v>0</v>
      </c>
      <c r="O37" s="77">
        <f t="shared" si="10"/>
        <v>0</v>
      </c>
      <c r="P37" s="77">
        <f t="shared" si="10"/>
        <v>307.62600000000003</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0"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237</v>
      </c>
      <c r="C62" s="77">
        <f>B32</f>
        <v>237</v>
      </c>
      <c r="D62" s="77">
        <f>B33</f>
        <v>237</v>
      </c>
      <c r="E62" s="77">
        <f>B34</f>
        <v>237</v>
      </c>
      <c r="F62" s="77">
        <f>B35</f>
        <v>237</v>
      </c>
      <c r="G62" s="77">
        <f>B36</f>
        <v>237</v>
      </c>
      <c r="H62" s="77">
        <f>B37</f>
        <v>237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47" sqref="D4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6.89</v>
      </c>
      <c r="J1" s="127" t="s">
        <v>154</v>
      </c>
      <c r="K1" s="127"/>
      <c r="L1" s="96">
        <v>146</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167</v>
      </c>
      <c r="G2" s="125" t="s">
        <v>110</v>
      </c>
      <c r="H2" s="126"/>
      <c r="I2" s="96">
        <v>3182</v>
      </c>
      <c r="J2" s="127" t="s">
        <v>155</v>
      </c>
      <c r="K2" s="127"/>
      <c r="L2" s="96">
        <v>2600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c r="J3" s="123" t="s">
        <v>156</v>
      </c>
      <c r="K3" s="124"/>
      <c r="L3" s="96">
        <f>(L1/L2)*100</f>
        <v>5.615384615384615</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170</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63.873080000000002</v>
      </c>
      <c r="D18" s="16">
        <f>$D32</f>
        <v>63.873080000000002</v>
      </c>
      <c r="E18" s="16">
        <f>$D33</f>
        <v>63.873080000000002</v>
      </c>
      <c r="F18" s="16">
        <f>$D34</f>
        <v>63.873080000000002</v>
      </c>
      <c r="G18" s="16">
        <f>$D35</f>
        <v>63.873080000000002</v>
      </c>
      <c r="H18" s="16">
        <f>$D36</f>
        <v>63.873080000000002</v>
      </c>
      <c r="I18" s="16">
        <f>$D37</f>
        <v>63.873080000000002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-0.72691999999999268</v>
      </c>
      <c r="D19" s="16">
        <f t="shared" ref="D19:V19" si="1">D18-D17</f>
        <v>-0.72691999999999268</v>
      </c>
      <c r="E19" s="16">
        <f t="shared" si="1"/>
        <v>-0.72691999999999268</v>
      </c>
      <c r="F19" s="16">
        <f t="shared" si="1"/>
        <v>-0.72691999999999268</v>
      </c>
      <c r="G19" s="16">
        <f t="shared" si="1"/>
        <v>-0.72691999999999268</v>
      </c>
      <c r="H19" s="16">
        <f t="shared" si="1"/>
        <v>-0.72691999999999268</v>
      </c>
      <c r="I19" s="16">
        <f t="shared" si="1"/>
        <v>-0.72691999999999268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14.267200000000001</v>
      </c>
      <c r="D22" s="16">
        <f>$E32</f>
        <v>14.267200000000001</v>
      </c>
      <c r="E22" s="16">
        <f>$E33</f>
        <v>14.267200000000001</v>
      </c>
      <c r="F22" s="16">
        <f>$E34</f>
        <v>14.267200000000001</v>
      </c>
      <c r="G22" s="16">
        <f>$E35</f>
        <v>14.267200000000001</v>
      </c>
      <c r="H22" s="16">
        <f>$E36</f>
        <v>14.267200000000001</v>
      </c>
      <c r="I22" s="16">
        <f>$E37</f>
        <v>14.267200000000001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-213.7328</v>
      </c>
      <c r="D23" s="16">
        <f t="shared" ref="D23:V23" si="3">D22-D21</f>
        <v>-213.7328</v>
      </c>
      <c r="E23" s="16">
        <f t="shared" si="3"/>
        <v>-213.7328</v>
      </c>
      <c r="F23" s="16">
        <f t="shared" si="3"/>
        <v>-213.7328</v>
      </c>
      <c r="G23" s="16">
        <f t="shared" si="3"/>
        <v>-213.7328</v>
      </c>
      <c r="H23" s="16">
        <f t="shared" si="3"/>
        <v>-213.7328</v>
      </c>
      <c r="I23" s="16">
        <f t="shared" si="3"/>
        <v>-213.7328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4.3099999999999996</v>
      </c>
      <c r="C28" s="15">
        <v>0.26</v>
      </c>
      <c r="D28" s="15">
        <v>697</v>
      </c>
      <c r="E28" s="15">
        <v>296</v>
      </c>
      <c r="F28" s="15">
        <v>88.2</v>
      </c>
      <c r="G28" s="15">
        <v>0.91</v>
      </c>
      <c r="H28" s="15">
        <v>15.7</v>
      </c>
      <c r="I28" s="15">
        <v>0.5</v>
      </c>
      <c r="J28" s="15">
        <v>0.01</v>
      </c>
      <c r="K28" s="23">
        <v>0.05</v>
      </c>
      <c r="L28" s="15">
        <v>0.62</v>
      </c>
      <c r="M28" s="15">
        <v>3.9</v>
      </c>
      <c r="N28" s="15"/>
      <c r="O28" s="15"/>
      <c r="P28" s="15">
        <v>4202</v>
      </c>
      <c r="Q28" s="15">
        <v>2220</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40</v>
      </c>
      <c r="C31" s="77">
        <f>IF(C$27="%w/w SAR",((C$28*10)*$B31),IF(C$27="%w/w DM",(((C$28*10)*($B$28/100))*$B31),IF(C$27="kg/t SAR",(C$28*$B31),IF(C$27="kg/t DM",((C$28*($B$28/100))*$B31),IF(C$27="mg/kg SAR",((C$28*0.001)*$B31),IF(C$27="mg/kg DM",(((C$28*0.001)*($B$28/100))*$B31),0))))))</f>
        <v>104</v>
      </c>
      <c r="D31" s="77">
        <f>(IF(D$27="%w/w SAR",((D$28*10)*$B31),IF(D$27="%w/w DM",(((D$28*10)*($B$28/100))*$B31),IF(D$27="kg/t SAR",(D$28*$B31),IF(D$27="kg/t DM",((D$28*($B$28/100))*$B31),IF(D$27="mg/kg SAR",((D$28*0.001)*$B31),IF(D$27="mg/kg DM",(((D$28*0.001)*($B$28/100))*$B31),"0")))))))*2.291</f>
        <v>63.873080000000002</v>
      </c>
      <c r="E31" s="77">
        <f>(IF(E$27="%w/w SAR",((E$28*10)*$B31),IF(E$27="%w/w DM",(((E$28*10)*($B$28/100))*$B31),IF(E$27="kg/t SAR",(E$28*$B31),IF(E$27="kg/t DM",((E$28*($B$28/100))*$B31),IF(E$27="mg/kg SAR",((E$28*0.001)*$B31),IF(E$27="mg/kg DM",(((E$28*0.001)*($B$28/100))*$B31),"0")))))))*1.205</f>
        <v>14.267200000000001</v>
      </c>
      <c r="F31" s="77">
        <f>(IF(F$27="%w/w SAR",((F$28*10)*$B31),IF(F$27="%w/w DM",(((F$28*10)*($B$28/100))*$B31),IF(F$27="kg/t SAR",(F$28*$B31),IF(F$27="kg/t DM",((F$28*($B$28/100))*$B31),IF(F$27="mg/kg SAR",((F$28*0.001)*$B31),IF(F$27="mg/kg DM",(((F$28*0.001)*($B$28/100))*$B31),"0")))))))*1.658</f>
        <v>5.849424</v>
      </c>
      <c r="G31" s="77">
        <f t="shared" ref="G31:P46" si="5">IF(G$27="%w/w SAR",((G$28*10)*$B31),IF(G$27="%w/w DM",(((G$28*10)*($B$28/100))*$B31),IF(G$27="kg/t SAR",(G$28*$B31),IF(G$27="kg/t DM",((G$28*($B$28/100))*$B31),IF(G$27="mg/kg SAR",((G$28*0.001)*$B31),IF(G$27="mg/kg DM",(((G$28*0.001)*($B$28/100))*$B31),0))))))</f>
        <v>3.6400000000000002E-2</v>
      </c>
      <c r="H31" s="77">
        <f t="shared" si="5"/>
        <v>0.62799999999999989</v>
      </c>
      <c r="I31" s="77">
        <f t="shared" si="5"/>
        <v>0.02</v>
      </c>
      <c r="J31" s="77">
        <f t="shared" si="5"/>
        <v>4.0000000000000002E-4</v>
      </c>
      <c r="K31" s="77">
        <f t="shared" si="5"/>
        <v>2E-3</v>
      </c>
      <c r="L31" s="77">
        <f t="shared" si="5"/>
        <v>2.4799999999999999E-2</v>
      </c>
      <c r="M31" s="77">
        <f t="shared" si="5"/>
        <v>0.156</v>
      </c>
      <c r="N31" s="77">
        <f t="shared" si="5"/>
        <v>0</v>
      </c>
      <c r="O31" s="77">
        <f t="shared" si="5"/>
        <v>0</v>
      </c>
      <c r="P31" s="77">
        <f t="shared" si="5"/>
        <v>168.07999999999998</v>
      </c>
      <c r="Q31" s="77">
        <f>(IF(Q$27="%w/w SAR",((Q$28*10)*$B31),IF(Q$27="%w/w DM",(((Q$28*10)*($B$28/100))*$B31),IF(Q$27="kg/t SAR",(Q$28*$B31),IF(Q$27="kg/t DM",((Q$28*($B$28/100))*$B31),IF(Q$27="mg/kg SAR",((Q$28*0.001)*$B31),IF(Q$27="mg/kg DM",(((Q$28*0.001)*($B$28/100))*$B31),0)))))))*2.5</f>
        <v>222.00000000000003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40</v>
      </c>
      <c r="C32" s="77">
        <f t="shared" ref="C32:C50" si="6">IF(C$27="%w/w SAR",((C$28*10)*$B32),IF(C$27="%w/w DM",(((C$28*10)*($B$28/100))*$B32),IF(C$27="kg/t SAR",(C$28*$B32),IF(C$27="kg/t DM",((C$28*($B$28/100))*$B32),IF(C$27="mg/kg SAR",((C$28*0.001)*$B32),IF(C$27="mg/kg DM",(((C$28*0.001)*($B$28/100))*$B32),0))))))</f>
        <v>104</v>
      </c>
      <c r="D32" s="77">
        <f t="shared" ref="D32:D50" si="7">(IF(D$27="%w/w SAR",((D$28*10)*$B32),IF(D$27="%w/w DM",(((D$28*10)*($B$28/100))*$B32),IF(D$27="kg/t SAR",(D$28*$B32),IF(D$27="kg/t DM",((D$28*($B$28/100))*$B32),IF(D$27="mg/kg SAR",((D$28*0.001)*$B32),IF(D$27="mg/kg DM",(((D$28*0.001)*($B$28/100))*$B32),"0")))))))*2.291</f>
        <v>63.873080000000002</v>
      </c>
      <c r="E32" s="77">
        <f t="shared" ref="E32:E50" si="8">(IF(E$27="%w/w SAR",((E$28*10)*$B32),IF(E$27="%w/w DM",(((E$28*10)*($B$28/100))*$B32),IF(E$27="kg/t SAR",(E$28*$B32),IF(E$27="kg/t DM",((E$28*($B$28/100))*$B32),IF(E$27="mg/kg SAR",((E$28*0.001)*$B32),IF(E$27="mg/kg DM",(((E$28*0.001)*($B$28/100))*$B32),"0")))))))*1.205</f>
        <v>14.267200000000001</v>
      </c>
      <c r="F32" s="77">
        <f t="shared" ref="F32:F50" si="9">(IF(F$27="%w/w SAR",((F$28*10)*$B32),IF(F$27="%w/w DM",(((F$28*10)*($B$28/100))*$B32),IF(F$27="kg/t SAR",(F$28*$B32),IF(F$27="kg/t DM",((F$28*($B$28/100))*$B32),IF(F$27="mg/kg SAR",((F$28*0.001)*$B32),IF(F$27="mg/kg DM",(((F$28*0.001)*($B$28/100))*$B32),"0")))))))*1.658</f>
        <v>5.849424</v>
      </c>
      <c r="G32" s="77">
        <f t="shared" si="5"/>
        <v>3.6400000000000002E-2</v>
      </c>
      <c r="H32" s="77">
        <f t="shared" si="5"/>
        <v>0.62799999999999989</v>
      </c>
      <c r="I32" s="77">
        <f t="shared" si="5"/>
        <v>0.02</v>
      </c>
      <c r="J32" s="77">
        <f t="shared" si="5"/>
        <v>4.0000000000000002E-4</v>
      </c>
      <c r="K32" s="77">
        <f t="shared" si="5"/>
        <v>2E-3</v>
      </c>
      <c r="L32" s="77">
        <f t="shared" si="5"/>
        <v>2.4799999999999999E-2</v>
      </c>
      <c r="M32" s="77">
        <f t="shared" si="5"/>
        <v>0.156</v>
      </c>
      <c r="N32" s="77">
        <f t="shared" si="5"/>
        <v>0</v>
      </c>
      <c r="O32" s="77">
        <f t="shared" si="5"/>
        <v>0</v>
      </c>
      <c r="P32" s="77">
        <f t="shared" si="5"/>
        <v>168.07999999999998</v>
      </c>
      <c r="Q32" s="77">
        <f t="shared" ref="Q32:Q50" si="10">(IF(Q$27="%w/w SAR",((Q$28*10)*$B32),IF(Q$27="%w/w DM",(((Q$28*10)*($B$28/100))*$B32),IF(Q$27="kg/t SAR",(Q$28*$B32),IF(Q$27="kg/t DM",((Q$28*($B$28/100))*$B32),IF(Q$27="mg/kg SAR",((Q$28*0.001)*$B32),IF(Q$27="mg/kg DM",(((Q$28*0.001)*($B$28/100))*$B32),0)))))))*2.5</f>
        <v>222.00000000000003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40</v>
      </c>
      <c r="C33" s="77">
        <f t="shared" si="6"/>
        <v>104</v>
      </c>
      <c r="D33" s="77">
        <f t="shared" si="7"/>
        <v>63.873080000000002</v>
      </c>
      <c r="E33" s="77">
        <f t="shared" si="8"/>
        <v>14.267200000000001</v>
      </c>
      <c r="F33" s="77">
        <f t="shared" si="9"/>
        <v>5.849424</v>
      </c>
      <c r="G33" s="77">
        <f t="shared" si="5"/>
        <v>3.6400000000000002E-2</v>
      </c>
      <c r="H33" s="77">
        <f t="shared" si="5"/>
        <v>0.62799999999999989</v>
      </c>
      <c r="I33" s="77">
        <f t="shared" si="5"/>
        <v>0.02</v>
      </c>
      <c r="J33" s="77">
        <f t="shared" si="5"/>
        <v>4.0000000000000002E-4</v>
      </c>
      <c r="K33" s="77">
        <f t="shared" si="5"/>
        <v>2E-3</v>
      </c>
      <c r="L33" s="77">
        <f t="shared" si="5"/>
        <v>2.4799999999999999E-2</v>
      </c>
      <c r="M33" s="77">
        <f t="shared" si="5"/>
        <v>0.156</v>
      </c>
      <c r="N33" s="77">
        <f t="shared" si="5"/>
        <v>0</v>
      </c>
      <c r="O33" s="77">
        <f t="shared" si="5"/>
        <v>0</v>
      </c>
      <c r="P33" s="77">
        <f t="shared" si="5"/>
        <v>168.07999999999998</v>
      </c>
      <c r="Q33" s="77">
        <f t="shared" si="10"/>
        <v>222.00000000000003</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40</v>
      </c>
      <c r="C34" s="77">
        <f t="shared" si="6"/>
        <v>104</v>
      </c>
      <c r="D34" s="77">
        <f t="shared" si="7"/>
        <v>63.873080000000002</v>
      </c>
      <c r="E34" s="77">
        <f t="shared" si="8"/>
        <v>14.267200000000001</v>
      </c>
      <c r="F34" s="77">
        <f t="shared" si="9"/>
        <v>5.849424</v>
      </c>
      <c r="G34" s="77">
        <f t="shared" si="5"/>
        <v>3.6400000000000002E-2</v>
      </c>
      <c r="H34" s="77">
        <f t="shared" si="5"/>
        <v>0.62799999999999989</v>
      </c>
      <c r="I34" s="77">
        <f t="shared" si="5"/>
        <v>0.02</v>
      </c>
      <c r="J34" s="77">
        <f t="shared" si="5"/>
        <v>4.0000000000000002E-4</v>
      </c>
      <c r="K34" s="77">
        <f t="shared" si="5"/>
        <v>2E-3</v>
      </c>
      <c r="L34" s="77">
        <f t="shared" si="5"/>
        <v>2.4799999999999999E-2</v>
      </c>
      <c r="M34" s="77">
        <f t="shared" si="5"/>
        <v>0.156</v>
      </c>
      <c r="N34" s="77">
        <f t="shared" si="5"/>
        <v>0</v>
      </c>
      <c r="O34" s="77">
        <f t="shared" si="5"/>
        <v>0</v>
      </c>
      <c r="P34" s="77">
        <f t="shared" si="5"/>
        <v>168.07999999999998</v>
      </c>
      <c r="Q34" s="77">
        <f t="shared" si="10"/>
        <v>222.00000000000003</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40</v>
      </c>
      <c r="C35" s="77">
        <f t="shared" si="6"/>
        <v>104</v>
      </c>
      <c r="D35" s="77">
        <f t="shared" si="7"/>
        <v>63.873080000000002</v>
      </c>
      <c r="E35" s="77">
        <f t="shared" si="8"/>
        <v>14.267200000000001</v>
      </c>
      <c r="F35" s="77">
        <f t="shared" si="9"/>
        <v>5.849424</v>
      </c>
      <c r="G35" s="77">
        <f t="shared" si="5"/>
        <v>3.6400000000000002E-2</v>
      </c>
      <c r="H35" s="77">
        <f t="shared" si="5"/>
        <v>0.62799999999999989</v>
      </c>
      <c r="I35" s="77">
        <f t="shared" si="5"/>
        <v>0.02</v>
      </c>
      <c r="J35" s="77">
        <f t="shared" si="5"/>
        <v>4.0000000000000002E-4</v>
      </c>
      <c r="K35" s="77">
        <f t="shared" si="5"/>
        <v>2E-3</v>
      </c>
      <c r="L35" s="77">
        <f t="shared" si="5"/>
        <v>2.4799999999999999E-2</v>
      </c>
      <c r="M35" s="77">
        <f t="shared" si="5"/>
        <v>0.156</v>
      </c>
      <c r="N35" s="77">
        <f t="shared" si="5"/>
        <v>0</v>
      </c>
      <c r="O35" s="77">
        <f t="shared" si="5"/>
        <v>0</v>
      </c>
      <c r="P35" s="77">
        <f t="shared" si="5"/>
        <v>168.07999999999998</v>
      </c>
      <c r="Q35" s="77">
        <f t="shared" si="10"/>
        <v>222.00000000000003</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40</v>
      </c>
      <c r="C36" s="77">
        <f t="shared" si="6"/>
        <v>104</v>
      </c>
      <c r="D36" s="77">
        <f t="shared" si="7"/>
        <v>63.873080000000002</v>
      </c>
      <c r="E36" s="77">
        <f t="shared" si="8"/>
        <v>14.267200000000001</v>
      </c>
      <c r="F36" s="77">
        <f t="shared" si="9"/>
        <v>5.849424</v>
      </c>
      <c r="G36" s="77">
        <f t="shared" si="5"/>
        <v>3.6400000000000002E-2</v>
      </c>
      <c r="H36" s="77">
        <f t="shared" si="5"/>
        <v>0.62799999999999989</v>
      </c>
      <c r="I36" s="77">
        <f t="shared" si="5"/>
        <v>0.02</v>
      </c>
      <c r="J36" s="77">
        <f t="shared" si="5"/>
        <v>4.0000000000000002E-4</v>
      </c>
      <c r="K36" s="77">
        <f t="shared" si="5"/>
        <v>2E-3</v>
      </c>
      <c r="L36" s="77">
        <f t="shared" si="5"/>
        <v>2.4799999999999999E-2</v>
      </c>
      <c r="M36" s="77">
        <f t="shared" si="5"/>
        <v>0.156</v>
      </c>
      <c r="N36" s="77">
        <f t="shared" si="5"/>
        <v>0</v>
      </c>
      <c r="O36" s="77">
        <f t="shared" si="5"/>
        <v>0</v>
      </c>
      <c r="P36" s="77">
        <f t="shared" si="5"/>
        <v>168.07999999999998</v>
      </c>
      <c r="Q36" s="77">
        <f t="shared" si="10"/>
        <v>222.00000000000003</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40</v>
      </c>
      <c r="C37" s="77">
        <f t="shared" si="6"/>
        <v>104</v>
      </c>
      <c r="D37" s="77">
        <f t="shared" si="7"/>
        <v>63.873080000000002</v>
      </c>
      <c r="E37" s="77">
        <f t="shared" si="8"/>
        <v>14.267200000000001</v>
      </c>
      <c r="F37" s="77">
        <f t="shared" si="9"/>
        <v>5.849424</v>
      </c>
      <c r="G37" s="77">
        <f t="shared" si="5"/>
        <v>3.6400000000000002E-2</v>
      </c>
      <c r="H37" s="77">
        <f t="shared" si="5"/>
        <v>0.62799999999999989</v>
      </c>
      <c r="I37" s="77">
        <f t="shared" si="5"/>
        <v>0.02</v>
      </c>
      <c r="J37" s="77">
        <f t="shared" si="5"/>
        <v>4.0000000000000002E-4</v>
      </c>
      <c r="K37" s="77">
        <f t="shared" si="5"/>
        <v>2E-3</v>
      </c>
      <c r="L37" s="77">
        <f t="shared" si="5"/>
        <v>2.4799999999999999E-2</v>
      </c>
      <c r="M37" s="77">
        <f t="shared" si="5"/>
        <v>0.156</v>
      </c>
      <c r="N37" s="77">
        <f t="shared" si="5"/>
        <v>0</v>
      </c>
      <c r="O37" s="77">
        <f t="shared" si="5"/>
        <v>0</v>
      </c>
      <c r="P37" s="77">
        <f t="shared" si="5"/>
        <v>168.07999999999998</v>
      </c>
      <c r="Q37" s="77">
        <f t="shared" si="10"/>
        <v>222.00000000000003</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0"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40</v>
      </c>
      <c r="C62" s="77">
        <f>B32</f>
        <v>40</v>
      </c>
      <c r="D62" s="77">
        <f>B33</f>
        <v>40</v>
      </c>
      <c r="E62" s="77">
        <f>B34</f>
        <v>40</v>
      </c>
      <c r="F62" s="77">
        <f>B35</f>
        <v>40</v>
      </c>
      <c r="G62" s="77">
        <f>B36</f>
        <v>40</v>
      </c>
      <c r="H62" s="77">
        <f>B37</f>
        <v>40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2" operator="equal">
      <formula>"DECREASE"</formula>
    </cfRule>
    <cfRule type="cellIs" dxfId="376" priority="33" operator="equal">
      <formula>"INCREASE"</formula>
    </cfRule>
  </conditionalFormatting>
  <conditionalFormatting sqref="B62:U66 B31:B50">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48" sqref="D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6.98</v>
      </c>
      <c r="J1" s="127" t="s">
        <v>154</v>
      </c>
      <c r="K1" s="127"/>
      <c r="L1" s="96">
        <v>779</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168</v>
      </c>
      <c r="G2" s="125" t="s">
        <v>110</v>
      </c>
      <c r="H2" s="126"/>
      <c r="I2" s="96">
        <v>1731</v>
      </c>
      <c r="J2" s="127" t="s">
        <v>155</v>
      </c>
      <c r="K2" s="127"/>
      <c r="L2" s="96">
        <v>4500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0.42799999999999999</v>
      </c>
      <c r="J3" s="123" t="s">
        <v>156</v>
      </c>
      <c r="K3" s="124"/>
      <c r="L3" s="96">
        <f>(L1/L2)*100</f>
        <v>17.31111111111111</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169</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28.032676000000002</v>
      </c>
      <c r="D18" s="16">
        <f>$D32</f>
        <v>28.032676000000002</v>
      </c>
      <c r="E18" s="16">
        <f>$D33</f>
        <v>28.032676000000002</v>
      </c>
      <c r="F18" s="16">
        <f>$D34</f>
        <v>28.032676000000002</v>
      </c>
      <c r="G18" s="16">
        <f>$D35</f>
        <v>28.032676000000002</v>
      </c>
      <c r="H18" s="16">
        <f>$D36</f>
        <v>28.032676000000002</v>
      </c>
      <c r="I18" s="16">
        <f>$D37</f>
        <v>28.032676000000002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-36.567323999999992</v>
      </c>
      <c r="D19" s="16">
        <f t="shared" ref="D19:V19" si="1">D18-D17</f>
        <v>-36.567323999999992</v>
      </c>
      <c r="E19" s="16">
        <f t="shared" si="1"/>
        <v>-36.567323999999992</v>
      </c>
      <c r="F19" s="16">
        <f t="shared" si="1"/>
        <v>-36.567323999999992</v>
      </c>
      <c r="G19" s="16">
        <f t="shared" si="1"/>
        <v>-36.567323999999992</v>
      </c>
      <c r="H19" s="16">
        <f t="shared" si="1"/>
        <v>-36.567323999999992</v>
      </c>
      <c r="I19" s="16">
        <f t="shared" si="1"/>
        <v>-36.567323999999992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4.3069110000000004</v>
      </c>
      <c r="D22" s="16">
        <f>$E32</f>
        <v>4.3069110000000004</v>
      </c>
      <c r="E22" s="16">
        <f>$E33</f>
        <v>4.3069110000000004</v>
      </c>
      <c r="F22" s="16">
        <f>$E34</f>
        <v>4.3069110000000004</v>
      </c>
      <c r="G22" s="16">
        <f>$E35</f>
        <v>4.3069110000000004</v>
      </c>
      <c r="H22" s="16">
        <f>$E36</f>
        <v>4.3069110000000004</v>
      </c>
      <c r="I22" s="16">
        <f>$E37</f>
        <v>4.3069110000000004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-223.69308899999999</v>
      </c>
      <c r="D23" s="16">
        <f t="shared" ref="D23:V23" si="3">D22-D21</f>
        <v>-223.69308899999999</v>
      </c>
      <c r="E23" s="16">
        <f t="shared" si="3"/>
        <v>-223.69308899999999</v>
      </c>
      <c r="F23" s="16">
        <f t="shared" si="3"/>
        <v>-223.69308899999999</v>
      </c>
      <c r="G23" s="16">
        <f t="shared" si="3"/>
        <v>-223.69308899999999</v>
      </c>
      <c r="H23" s="16">
        <f t="shared" si="3"/>
        <v>-223.69308899999999</v>
      </c>
      <c r="I23" s="16">
        <f t="shared" si="3"/>
        <v>-223.69308899999999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12.7</v>
      </c>
      <c r="C28" s="15">
        <v>0.45</v>
      </c>
      <c r="D28" s="15">
        <v>266</v>
      </c>
      <c r="E28" s="15">
        <v>77.7</v>
      </c>
      <c r="F28" s="15">
        <v>366</v>
      </c>
      <c r="G28" s="15">
        <v>1.98</v>
      </c>
      <c r="H28" s="15">
        <v>8.23</v>
      </c>
      <c r="I28" s="15">
        <v>0.5</v>
      </c>
      <c r="J28" s="15">
        <v>1.4999999999999999E-2</v>
      </c>
      <c r="K28" s="23">
        <v>0.05</v>
      </c>
      <c r="L28" s="15">
        <v>0.30299999999999999</v>
      </c>
      <c r="M28" s="15">
        <v>0.67</v>
      </c>
      <c r="N28" s="15"/>
      <c r="O28" s="15"/>
      <c r="P28" s="15">
        <v>625</v>
      </c>
      <c r="Q28" s="15">
        <v>406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46</v>
      </c>
      <c r="C31" s="77">
        <f>IF(C$27="%w/w SAR",((C$28*10)*$B31),IF(C$27="%w/w DM",(((C$28*10)*($B$28/100))*$B31),IF(C$27="kg/t SAR",(C$28*$B31),IF(C$27="kg/t DM",((C$28*($B$28/100))*$B31),IF(C$27="mg/kg SAR",((C$28*0.001)*$B31),IF(C$27="mg/kg DM",(((C$28*0.001)*($B$28/100))*$B31),0))))))</f>
        <v>207</v>
      </c>
      <c r="D31" s="77">
        <f>(IF(D$27="%w/w SAR",((D$28*10)*$B31),IF(D$27="%w/w DM",(((D$28*10)*($B$28/100))*$B31),IF(D$27="kg/t SAR",(D$28*$B31),IF(D$27="kg/t DM",((D$28*($B$28/100))*$B31),IF(D$27="mg/kg SAR",((D$28*0.001)*$B31),IF(D$27="mg/kg DM",(((D$28*0.001)*($B$28/100))*$B31),"0")))))))*2.291</f>
        <v>28.032676000000002</v>
      </c>
      <c r="E31" s="77">
        <f>(IF(E$27="%w/w SAR",((E$28*10)*$B31),IF(E$27="%w/w DM",(((E$28*10)*($B$28/100))*$B31),IF(E$27="kg/t SAR",(E$28*$B31),IF(E$27="kg/t DM",((E$28*($B$28/100))*$B31),IF(E$27="mg/kg SAR",((E$28*0.001)*$B31),IF(E$27="mg/kg DM",(((E$28*0.001)*($B$28/100))*$B31),"0")))))))*1.205</f>
        <v>4.3069110000000004</v>
      </c>
      <c r="F31" s="77">
        <f>(IF(F$27="%w/w SAR",((F$28*10)*$B31),IF(F$27="%w/w DM",(((F$28*10)*($B$28/100))*$B31),IF(F$27="kg/t SAR",(F$28*$B31),IF(F$27="kg/t DM",((F$28*($B$28/100))*$B31),IF(F$27="mg/kg SAR",((F$28*0.001)*$B31),IF(F$27="mg/kg DM",(((F$28*0.001)*($B$28/100))*$B31),"0")))))))*1.658</f>
        <v>27.914087999999996</v>
      </c>
      <c r="G31" s="77">
        <f t="shared" ref="G31:P46" si="5">IF(G$27="%w/w SAR",((G$28*10)*$B31),IF(G$27="%w/w DM",(((G$28*10)*($B$28/100))*$B31),IF(G$27="kg/t SAR",(G$28*$B31),IF(G$27="kg/t DM",((G$28*($B$28/100))*$B31),IF(G$27="mg/kg SAR",((G$28*0.001)*$B31),IF(G$27="mg/kg DM",(((G$28*0.001)*($B$28/100))*$B31),0))))))</f>
        <v>9.1079999999999994E-2</v>
      </c>
      <c r="H31" s="77">
        <f t="shared" si="5"/>
        <v>0.37858000000000003</v>
      </c>
      <c r="I31" s="77">
        <f t="shared" si="5"/>
        <v>2.3E-2</v>
      </c>
      <c r="J31" s="77">
        <f t="shared" si="5"/>
        <v>6.8999999999999997E-4</v>
      </c>
      <c r="K31" s="77">
        <f t="shared" si="5"/>
        <v>2.3E-3</v>
      </c>
      <c r="L31" s="77">
        <f t="shared" si="5"/>
        <v>1.3937999999999999E-2</v>
      </c>
      <c r="M31" s="77">
        <f t="shared" si="5"/>
        <v>3.082E-2</v>
      </c>
      <c r="N31" s="77">
        <f t="shared" si="5"/>
        <v>0</v>
      </c>
      <c r="O31" s="77">
        <f t="shared" si="5"/>
        <v>0</v>
      </c>
      <c r="P31" s="77">
        <f t="shared" si="5"/>
        <v>28.75</v>
      </c>
      <c r="Q31" s="77">
        <f>(IF(Q$27="%w/w SAR",((Q$28*10)*$B31),IF(Q$27="%w/w DM",(((Q$28*10)*($B$28/100))*$B31),IF(Q$27="kg/t SAR",(Q$28*$B31),IF(Q$27="kg/t DM",((Q$28*($B$28/100))*$B31),IF(Q$27="mg/kg SAR",((Q$28*0.001)*$B31),IF(Q$27="mg/kg DM",(((Q$28*0.001)*($B$28/100))*$B31),0)))))))*2.5</f>
        <v>46.690000000000005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46</v>
      </c>
      <c r="C32" s="77">
        <f t="shared" ref="C32:C50" si="6">IF(C$27="%w/w SAR",((C$28*10)*$B32),IF(C$27="%w/w DM",(((C$28*10)*($B$28/100))*$B32),IF(C$27="kg/t SAR",(C$28*$B32),IF(C$27="kg/t DM",((C$28*($B$28/100))*$B32),IF(C$27="mg/kg SAR",((C$28*0.001)*$B32),IF(C$27="mg/kg DM",(((C$28*0.001)*($B$28/100))*$B32),0))))))</f>
        <v>207</v>
      </c>
      <c r="D32" s="77">
        <f t="shared" ref="D32:D50" si="7">(IF(D$27="%w/w SAR",((D$28*10)*$B32),IF(D$27="%w/w DM",(((D$28*10)*($B$28/100))*$B32),IF(D$27="kg/t SAR",(D$28*$B32),IF(D$27="kg/t DM",((D$28*($B$28/100))*$B32),IF(D$27="mg/kg SAR",((D$28*0.001)*$B32),IF(D$27="mg/kg DM",(((D$28*0.001)*($B$28/100))*$B32),"0")))))))*2.291</f>
        <v>28.032676000000002</v>
      </c>
      <c r="E32" s="77">
        <f t="shared" ref="E32:E50" si="8">(IF(E$27="%w/w SAR",((E$28*10)*$B32),IF(E$27="%w/w DM",(((E$28*10)*($B$28/100))*$B32),IF(E$27="kg/t SAR",(E$28*$B32),IF(E$27="kg/t DM",((E$28*($B$28/100))*$B32),IF(E$27="mg/kg SAR",((E$28*0.001)*$B32),IF(E$27="mg/kg DM",(((E$28*0.001)*($B$28/100))*$B32),"0")))))))*1.205</f>
        <v>4.3069110000000004</v>
      </c>
      <c r="F32" s="77">
        <f t="shared" ref="F32:F50" si="9">(IF(F$27="%w/w SAR",((F$28*10)*$B32),IF(F$27="%w/w DM",(((F$28*10)*($B$28/100))*$B32),IF(F$27="kg/t SAR",(F$28*$B32),IF(F$27="kg/t DM",((F$28*($B$28/100))*$B32),IF(F$27="mg/kg SAR",((F$28*0.001)*$B32),IF(F$27="mg/kg DM",(((F$28*0.001)*($B$28/100))*$B32),"0")))))))*1.658</f>
        <v>27.914087999999996</v>
      </c>
      <c r="G32" s="77">
        <f t="shared" si="5"/>
        <v>9.1079999999999994E-2</v>
      </c>
      <c r="H32" s="77">
        <f t="shared" si="5"/>
        <v>0.37858000000000003</v>
      </c>
      <c r="I32" s="77">
        <f t="shared" si="5"/>
        <v>2.3E-2</v>
      </c>
      <c r="J32" s="77">
        <f t="shared" si="5"/>
        <v>6.8999999999999997E-4</v>
      </c>
      <c r="K32" s="77">
        <f t="shared" si="5"/>
        <v>2.3E-3</v>
      </c>
      <c r="L32" s="77">
        <f t="shared" si="5"/>
        <v>1.3937999999999999E-2</v>
      </c>
      <c r="M32" s="77">
        <f t="shared" si="5"/>
        <v>3.082E-2</v>
      </c>
      <c r="N32" s="77">
        <f t="shared" si="5"/>
        <v>0</v>
      </c>
      <c r="O32" s="77">
        <f t="shared" si="5"/>
        <v>0</v>
      </c>
      <c r="P32" s="77">
        <f t="shared" si="5"/>
        <v>28.75</v>
      </c>
      <c r="Q32" s="77">
        <f t="shared" ref="Q32:Q50" si="10">(IF(Q$27="%w/w SAR",((Q$28*10)*$B32),IF(Q$27="%w/w DM",(((Q$28*10)*($B$28/100))*$B32),IF(Q$27="kg/t SAR",(Q$28*$B32),IF(Q$27="kg/t DM",((Q$28*($B$28/100))*$B32),IF(Q$27="mg/kg SAR",((Q$28*0.001)*$B32),IF(Q$27="mg/kg DM",(((Q$28*0.001)*($B$28/100))*$B32),0)))))))*2.5</f>
        <v>46.690000000000005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46</v>
      </c>
      <c r="C33" s="77">
        <f t="shared" si="6"/>
        <v>207</v>
      </c>
      <c r="D33" s="77">
        <f t="shared" si="7"/>
        <v>28.032676000000002</v>
      </c>
      <c r="E33" s="77">
        <f t="shared" si="8"/>
        <v>4.3069110000000004</v>
      </c>
      <c r="F33" s="77">
        <f t="shared" si="9"/>
        <v>27.914087999999996</v>
      </c>
      <c r="G33" s="77">
        <f t="shared" si="5"/>
        <v>9.1079999999999994E-2</v>
      </c>
      <c r="H33" s="77">
        <f t="shared" si="5"/>
        <v>0.37858000000000003</v>
      </c>
      <c r="I33" s="77">
        <f t="shared" si="5"/>
        <v>2.3E-2</v>
      </c>
      <c r="J33" s="77">
        <f t="shared" si="5"/>
        <v>6.8999999999999997E-4</v>
      </c>
      <c r="K33" s="77">
        <f t="shared" si="5"/>
        <v>2.3E-3</v>
      </c>
      <c r="L33" s="77">
        <f t="shared" si="5"/>
        <v>1.3937999999999999E-2</v>
      </c>
      <c r="M33" s="77">
        <f t="shared" si="5"/>
        <v>3.082E-2</v>
      </c>
      <c r="N33" s="77">
        <f t="shared" si="5"/>
        <v>0</v>
      </c>
      <c r="O33" s="77">
        <f t="shared" si="5"/>
        <v>0</v>
      </c>
      <c r="P33" s="77">
        <f t="shared" si="5"/>
        <v>28.75</v>
      </c>
      <c r="Q33" s="77">
        <f t="shared" si="10"/>
        <v>46.690000000000005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46</v>
      </c>
      <c r="C34" s="77">
        <f t="shared" si="6"/>
        <v>207</v>
      </c>
      <c r="D34" s="77">
        <f t="shared" si="7"/>
        <v>28.032676000000002</v>
      </c>
      <c r="E34" s="77">
        <f t="shared" si="8"/>
        <v>4.3069110000000004</v>
      </c>
      <c r="F34" s="77">
        <f t="shared" si="9"/>
        <v>27.914087999999996</v>
      </c>
      <c r="G34" s="77">
        <f t="shared" si="5"/>
        <v>9.1079999999999994E-2</v>
      </c>
      <c r="H34" s="77">
        <f t="shared" si="5"/>
        <v>0.37858000000000003</v>
      </c>
      <c r="I34" s="77">
        <f t="shared" si="5"/>
        <v>2.3E-2</v>
      </c>
      <c r="J34" s="77">
        <f t="shared" si="5"/>
        <v>6.8999999999999997E-4</v>
      </c>
      <c r="K34" s="77">
        <f t="shared" si="5"/>
        <v>2.3E-3</v>
      </c>
      <c r="L34" s="77">
        <f t="shared" si="5"/>
        <v>1.3937999999999999E-2</v>
      </c>
      <c r="M34" s="77">
        <f t="shared" si="5"/>
        <v>3.082E-2</v>
      </c>
      <c r="N34" s="77">
        <f t="shared" si="5"/>
        <v>0</v>
      </c>
      <c r="O34" s="77">
        <f t="shared" si="5"/>
        <v>0</v>
      </c>
      <c r="P34" s="77">
        <f t="shared" si="5"/>
        <v>28.75</v>
      </c>
      <c r="Q34" s="77">
        <f t="shared" si="10"/>
        <v>46.690000000000005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46</v>
      </c>
      <c r="C35" s="77">
        <f t="shared" si="6"/>
        <v>207</v>
      </c>
      <c r="D35" s="77">
        <f t="shared" si="7"/>
        <v>28.032676000000002</v>
      </c>
      <c r="E35" s="77">
        <f t="shared" si="8"/>
        <v>4.3069110000000004</v>
      </c>
      <c r="F35" s="77">
        <f t="shared" si="9"/>
        <v>27.914087999999996</v>
      </c>
      <c r="G35" s="77">
        <f t="shared" si="5"/>
        <v>9.1079999999999994E-2</v>
      </c>
      <c r="H35" s="77">
        <f t="shared" si="5"/>
        <v>0.37858000000000003</v>
      </c>
      <c r="I35" s="77">
        <f t="shared" si="5"/>
        <v>2.3E-2</v>
      </c>
      <c r="J35" s="77">
        <f t="shared" si="5"/>
        <v>6.8999999999999997E-4</v>
      </c>
      <c r="K35" s="77">
        <f t="shared" si="5"/>
        <v>2.3E-3</v>
      </c>
      <c r="L35" s="77">
        <f t="shared" si="5"/>
        <v>1.3937999999999999E-2</v>
      </c>
      <c r="M35" s="77">
        <f t="shared" si="5"/>
        <v>3.082E-2</v>
      </c>
      <c r="N35" s="77">
        <f t="shared" si="5"/>
        <v>0</v>
      </c>
      <c r="O35" s="77">
        <f t="shared" si="5"/>
        <v>0</v>
      </c>
      <c r="P35" s="77">
        <f t="shared" si="5"/>
        <v>28.75</v>
      </c>
      <c r="Q35" s="77">
        <f t="shared" si="10"/>
        <v>46.690000000000005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46</v>
      </c>
      <c r="C36" s="77">
        <f t="shared" si="6"/>
        <v>207</v>
      </c>
      <c r="D36" s="77">
        <f t="shared" si="7"/>
        <v>28.032676000000002</v>
      </c>
      <c r="E36" s="77">
        <f t="shared" si="8"/>
        <v>4.3069110000000004</v>
      </c>
      <c r="F36" s="77">
        <f t="shared" si="9"/>
        <v>27.914087999999996</v>
      </c>
      <c r="G36" s="77">
        <f t="shared" si="5"/>
        <v>9.1079999999999994E-2</v>
      </c>
      <c r="H36" s="77">
        <f t="shared" si="5"/>
        <v>0.37858000000000003</v>
      </c>
      <c r="I36" s="77">
        <f t="shared" si="5"/>
        <v>2.3E-2</v>
      </c>
      <c r="J36" s="77">
        <f t="shared" si="5"/>
        <v>6.8999999999999997E-4</v>
      </c>
      <c r="K36" s="77">
        <f t="shared" si="5"/>
        <v>2.3E-3</v>
      </c>
      <c r="L36" s="77">
        <f t="shared" si="5"/>
        <v>1.3937999999999999E-2</v>
      </c>
      <c r="M36" s="77">
        <f t="shared" si="5"/>
        <v>3.082E-2</v>
      </c>
      <c r="N36" s="77">
        <f t="shared" si="5"/>
        <v>0</v>
      </c>
      <c r="O36" s="77">
        <f t="shared" si="5"/>
        <v>0</v>
      </c>
      <c r="P36" s="77">
        <f t="shared" si="5"/>
        <v>28.75</v>
      </c>
      <c r="Q36" s="77">
        <f t="shared" si="10"/>
        <v>46.690000000000005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46</v>
      </c>
      <c r="C37" s="77">
        <f t="shared" si="6"/>
        <v>207</v>
      </c>
      <c r="D37" s="77">
        <f t="shared" si="7"/>
        <v>28.032676000000002</v>
      </c>
      <c r="E37" s="77">
        <f t="shared" si="8"/>
        <v>4.3069110000000004</v>
      </c>
      <c r="F37" s="77">
        <f t="shared" si="9"/>
        <v>27.914087999999996</v>
      </c>
      <c r="G37" s="77">
        <f t="shared" si="5"/>
        <v>9.1079999999999994E-2</v>
      </c>
      <c r="H37" s="77">
        <f t="shared" si="5"/>
        <v>0.37858000000000003</v>
      </c>
      <c r="I37" s="77">
        <f t="shared" si="5"/>
        <v>2.3E-2</v>
      </c>
      <c r="J37" s="77">
        <f t="shared" si="5"/>
        <v>6.8999999999999997E-4</v>
      </c>
      <c r="K37" s="77">
        <f t="shared" si="5"/>
        <v>2.3E-3</v>
      </c>
      <c r="L37" s="77">
        <f t="shared" si="5"/>
        <v>1.3937999999999999E-2</v>
      </c>
      <c r="M37" s="77">
        <f t="shared" si="5"/>
        <v>3.082E-2</v>
      </c>
      <c r="N37" s="77">
        <f t="shared" si="5"/>
        <v>0</v>
      </c>
      <c r="O37" s="77">
        <f t="shared" si="5"/>
        <v>0</v>
      </c>
      <c r="P37" s="77">
        <f t="shared" si="5"/>
        <v>28.75</v>
      </c>
      <c r="Q37" s="77">
        <f t="shared" si="10"/>
        <v>46.690000000000005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0"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46</v>
      </c>
      <c r="C62" s="77">
        <f>B32</f>
        <v>46</v>
      </c>
      <c r="D62" s="77">
        <f>B33</f>
        <v>46</v>
      </c>
      <c r="E62" s="77">
        <f>B34</f>
        <v>46</v>
      </c>
      <c r="F62" s="77">
        <f>B35</f>
        <v>46</v>
      </c>
      <c r="G62" s="77">
        <f>B36</f>
        <v>46</v>
      </c>
      <c r="H62" s="77">
        <f>B37</f>
        <v>46</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2" operator="equal">
      <formula>"DECREASE"</formula>
    </cfRule>
    <cfRule type="cellIs" dxfId="334" priority="33" operator="equal">
      <formula>"INCREASE"</formula>
    </cfRule>
  </conditionalFormatting>
  <conditionalFormatting sqref="B62:U66 B31:B50">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6.91</v>
      </c>
      <c r="J1" s="127" t="s">
        <v>154</v>
      </c>
      <c r="K1" s="127"/>
      <c r="L1" s="96">
        <v>1176</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165</v>
      </c>
      <c r="G2" s="125" t="s">
        <v>110</v>
      </c>
      <c r="H2" s="126"/>
      <c r="I2" s="96">
        <v>2115</v>
      </c>
      <c r="J2" s="127" t="s">
        <v>155</v>
      </c>
      <c r="K2" s="127"/>
      <c r="L2" s="96">
        <v>4100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0.41199999999999998</v>
      </c>
      <c r="J3" s="123" t="s">
        <v>156</v>
      </c>
      <c r="K3" s="124"/>
      <c r="L3" s="96">
        <f>(L1/L2)*100</f>
        <v>28.68292682926829</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171</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62.388511999999999</v>
      </c>
      <c r="D18" s="16">
        <f>$D32</f>
        <v>62.388511999999999</v>
      </c>
      <c r="E18" s="16">
        <f>$D33</f>
        <v>62.388511999999999</v>
      </c>
      <c r="F18" s="16">
        <f>$D34</f>
        <v>62.388511999999999</v>
      </c>
      <c r="G18" s="16">
        <f>$D35</f>
        <v>62.388511999999999</v>
      </c>
      <c r="H18" s="16">
        <f>$D36</f>
        <v>62.388511999999999</v>
      </c>
      <c r="I18" s="16">
        <f>$D37</f>
        <v>62.388511999999999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-2.2114879999999957</v>
      </c>
      <c r="D19" s="16">
        <f t="shared" ref="D19:V19" si="1">D18-D17</f>
        <v>-2.2114879999999957</v>
      </c>
      <c r="E19" s="16">
        <f t="shared" si="1"/>
        <v>-2.2114879999999957</v>
      </c>
      <c r="F19" s="16">
        <f t="shared" si="1"/>
        <v>-2.2114879999999957</v>
      </c>
      <c r="G19" s="16">
        <f t="shared" si="1"/>
        <v>-2.2114879999999957</v>
      </c>
      <c r="H19" s="16">
        <f t="shared" si="1"/>
        <v>-2.2114879999999957</v>
      </c>
      <c r="I19" s="16">
        <f t="shared" si="1"/>
        <v>-2.2114879999999957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10.031625000000002</v>
      </c>
      <c r="D22" s="16">
        <f>$E32</f>
        <v>10.031625000000002</v>
      </c>
      <c r="E22" s="16">
        <f>$E33</f>
        <v>10.031625000000002</v>
      </c>
      <c r="F22" s="16">
        <f>$E34</f>
        <v>10.031625000000002</v>
      </c>
      <c r="G22" s="16">
        <f>$E35</f>
        <v>10.031625000000002</v>
      </c>
      <c r="H22" s="16">
        <f>$E36</f>
        <v>10.031625000000002</v>
      </c>
      <c r="I22" s="16">
        <f>$E37</f>
        <v>10.031625000000002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-217.96837500000001</v>
      </c>
      <c r="D23" s="16">
        <f t="shared" ref="D23:V23" si="3">D22-D21</f>
        <v>-217.96837500000001</v>
      </c>
      <c r="E23" s="16">
        <f t="shared" si="3"/>
        <v>-217.96837500000001</v>
      </c>
      <c r="F23" s="16">
        <f t="shared" si="3"/>
        <v>-217.96837500000001</v>
      </c>
      <c r="G23" s="16">
        <f t="shared" si="3"/>
        <v>-217.96837500000001</v>
      </c>
      <c r="H23" s="16">
        <f t="shared" si="3"/>
        <v>-217.96837500000001</v>
      </c>
      <c r="I23" s="16">
        <f t="shared" si="3"/>
        <v>-217.96837500000001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5.23</v>
      </c>
      <c r="C28" s="15">
        <v>0.41</v>
      </c>
      <c r="D28" s="15">
        <v>736</v>
      </c>
      <c r="E28" s="15">
        <v>225</v>
      </c>
      <c r="F28" s="15">
        <v>186</v>
      </c>
      <c r="G28" s="15">
        <v>3.53</v>
      </c>
      <c r="H28" s="15">
        <v>20.399999999999999</v>
      </c>
      <c r="I28" s="15">
        <v>0.5</v>
      </c>
      <c r="J28" s="15">
        <v>1.2E-2</v>
      </c>
      <c r="K28" s="23">
        <v>0.05</v>
      </c>
      <c r="L28" s="15">
        <v>0.67400000000000004</v>
      </c>
      <c r="M28" s="15">
        <v>1.42</v>
      </c>
      <c r="N28" s="15"/>
      <c r="O28" s="15"/>
      <c r="P28" s="15">
        <v>627</v>
      </c>
      <c r="Q28" s="15">
        <v>474</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37</v>
      </c>
      <c r="C31" s="77">
        <f>IF(C$27="%w/w SAR",((C$28*10)*$B31),IF(C$27="%w/w DM",(((C$28*10)*($B$28/100))*$B31),IF(C$27="kg/t SAR",(C$28*$B31),IF(C$27="kg/t DM",((C$28*($B$28/100))*$B31),IF(C$27="mg/kg SAR",((C$28*0.001)*$B31),IF(C$27="mg/kg DM",(((C$28*0.001)*($B$28/100))*$B31),0))))))</f>
        <v>151.69999999999999</v>
      </c>
      <c r="D31" s="77">
        <f>(IF(D$27="%w/w SAR",((D$28*10)*$B31),IF(D$27="%w/w DM",(((D$28*10)*($B$28/100))*$B31),IF(D$27="kg/t SAR",(D$28*$B31),IF(D$27="kg/t DM",((D$28*($B$28/100))*$B31),IF(D$27="mg/kg SAR",((D$28*0.001)*$B31),IF(D$27="mg/kg DM",(((D$28*0.001)*($B$28/100))*$B31),"0")))))))*2.291</f>
        <v>62.388511999999999</v>
      </c>
      <c r="E31" s="77">
        <f>(IF(E$27="%w/w SAR",((E$28*10)*$B31),IF(E$27="%w/w DM",(((E$28*10)*($B$28/100))*$B31),IF(E$27="kg/t SAR",(E$28*$B31),IF(E$27="kg/t DM",((E$28*($B$28/100))*$B31),IF(E$27="mg/kg SAR",((E$28*0.001)*$B31),IF(E$27="mg/kg DM",(((E$28*0.001)*($B$28/100))*$B31),"0")))))))*1.205</f>
        <v>10.031625000000002</v>
      </c>
      <c r="F31" s="77">
        <f>(IF(F$27="%w/w SAR",((F$28*10)*$B31),IF(F$27="%w/w DM",(((F$28*10)*($B$28/100))*$B31),IF(F$27="kg/t SAR",(F$28*$B31),IF(F$27="kg/t DM",((F$28*($B$28/100))*$B31),IF(F$27="mg/kg SAR",((F$28*0.001)*$B31),IF(F$27="mg/kg DM",(((F$28*0.001)*($B$28/100))*$B31),"0")))))))*1.658</f>
        <v>11.410355999999998</v>
      </c>
      <c r="G31" s="77">
        <f t="shared" ref="G31:P46" si="5">IF(G$27="%w/w SAR",((G$28*10)*$B31),IF(G$27="%w/w DM",(((G$28*10)*($B$28/100))*$B31),IF(G$27="kg/t SAR",(G$28*$B31),IF(G$27="kg/t DM",((G$28*($B$28/100))*$B31),IF(G$27="mg/kg SAR",((G$28*0.001)*$B31),IF(G$27="mg/kg DM",(((G$28*0.001)*($B$28/100))*$B31),0))))))</f>
        <v>0.13060999999999998</v>
      </c>
      <c r="H31" s="77">
        <f t="shared" si="5"/>
        <v>0.75479999999999992</v>
      </c>
      <c r="I31" s="77">
        <f t="shared" si="5"/>
        <v>1.8499999999999999E-2</v>
      </c>
      <c r="J31" s="77">
        <f t="shared" si="5"/>
        <v>4.44E-4</v>
      </c>
      <c r="K31" s="77">
        <f t="shared" si="5"/>
        <v>1.8500000000000001E-3</v>
      </c>
      <c r="L31" s="77">
        <f t="shared" si="5"/>
        <v>2.4938000000000002E-2</v>
      </c>
      <c r="M31" s="77">
        <f t="shared" si="5"/>
        <v>5.2540000000000003E-2</v>
      </c>
      <c r="N31" s="77">
        <f t="shared" si="5"/>
        <v>0</v>
      </c>
      <c r="O31" s="77">
        <f t="shared" si="5"/>
        <v>0</v>
      </c>
      <c r="P31" s="77">
        <f t="shared" si="5"/>
        <v>23.199000000000002</v>
      </c>
      <c r="Q31" s="77">
        <f>(IF(Q$27="%w/w SAR",((Q$28*10)*$B31),IF(Q$27="%w/w DM",(((Q$28*10)*($B$28/100))*$B31),IF(Q$27="kg/t SAR",(Q$28*$B31),IF(Q$27="kg/t DM",((Q$28*($B$28/100))*$B31),IF(Q$27="mg/kg SAR",((Q$28*0.001)*$B31),IF(Q$27="mg/kg DM",(((Q$28*0.001)*($B$28/100))*$B31),0)))))))*2.5</f>
        <v>43.844999999999999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37</v>
      </c>
      <c r="C32" s="77">
        <f t="shared" ref="C32:C50" si="6">IF(C$27="%w/w SAR",((C$28*10)*$B32),IF(C$27="%w/w DM",(((C$28*10)*($B$28/100))*$B32),IF(C$27="kg/t SAR",(C$28*$B32),IF(C$27="kg/t DM",((C$28*($B$28/100))*$B32),IF(C$27="mg/kg SAR",((C$28*0.001)*$B32),IF(C$27="mg/kg DM",(((C$28*0.001)*($B$28/100))*$B32),0))))))</f>
        <v>151.69999999999999</v>
      </c>
      <c r="D32" s="77">
        <f t="shared" ref="D32:D50" si="7">(IF(D$27="%w/w SAR",((D$28*10)*$B32),IF(D$27="%w/w DM",(((D$28*10)*($B$28/100))*$B32),IF(D$27="kg/t SAR",(D$28*$B32),IF(D$27="kg/t DM",((D$28*($B$28/100))*$B32),IF(D$27="mg/kg SAR",((D$28*0.001)*$B32),IF(D$27="mg/kg DM",(((D$28*0.001)*($B$28/100))*$B32),"0")))))))*2.291</f>
        <v>62.388511999999999</v>
      </c>
      <c r="E32" s="77">
        <f t="shared" ref="E32:E50" si="8">(IF(E$27="%w/w SAR",((E$28*10)*$B32),IF(E$27="%w/w DM",(((E$28*10)*($B$28/100))*$B32),IF(E$27="kg/t SAR",(E$28*$B32),IF(E$27="kg/t DM",((E$28*($B$28/100))*$B32),IF(E$27="mg/kg SAR",((E$28*0.001)*$B32),IF(E$27="mg/kg DM",(((E$28*0.001)*($B$28/100))*$B32),"0")))))))*1.205</f>
        <v>10.031625000000002</v>
      </c>
      <c r="F32" s="77">
        <f t="shared" ref="F32:F50" si="9">(IF(F$27="%w/w SAR",((F$28*10)*$B32),IF(F$27="%w/w DM",(((F$28*10)*($B$28/100))*$B32),IF(F$27="kg/t SAR",(F$28*$B32),IF(F$27="kg/t DM",((F$28*($B$28/100))*$B32),IF(F$27="mg/kg SAR",((F$28*0.001)*$B32),IF(F$27="mg/kg DM",(((F$28*0.001)*($B$28/100))*$B32),"0")))))))*1.658</f>
        <v>11.410355999999998</v>
      </c>
      <c r="G32" s="77">
        <f t="shared" si="5"/>
        <v>0.13060999999999998</v>
      </c>
      <c r="H32" s="77">
        <f t="shared" si="5"/>
        <v>0.75479999999999992</v>
      </c>
      <c r="I32" s="77">
        <f t="shared" si="5"/>
        <v>1.8499999999999999E-2</v>
      </c>
      <c r="J32" s="77">
        <f t="shared" si="5"/>
        <v>4.44E-4</v>
      </c>
      <c r="K32" s="77">
        <f t="shared" si="5"/>
        <v>1.8500000000000001E-3</v>
      </c>
      <c r="L32" s="77">
        <f t="shared" si="5"/>
        <v>2.4938000000000002E-2</v>
      </c>
      <c r="M32" s="77">
        <f t="shared" si="5"/>
        <v>5.2540000000000003E-2</v>
      </c>
      <c r="N32" s="77">
        <f t="shared" si="5"/>
        <v>0</v>
      </c>
      <c r="O32" s="77">
        <f t="shared" si="5"/>
        <v>0</v>
      </c>
      <c r="P32" s="77">
        <f t="shared" si="5"/>
        <v>23.199000000000002</v>
      </c>
      <c r="Q32" s="77">
        <f t="shared" ref="Q32:Q50" si="10">(IF(Q$27="%w/w SAR",((Q$28*10)*$B32),IF(Q$27="%w/w DM",(((Q$28*10)*($B$28/100))*$B32),IF(Q$27="kg/t SAR",(Q$28*$B32),IF(Q$27="kg/t DM",((Q$28*($B$28/100))*$B32),IF(Q$27="mg/kg SAR",((Q$28*0.001)*$B32),IF(Q$27="mg/kg DM",(((Q$28*0.001)*($B$28/100))*$B32),0)))))))*2.5</f>
        <v>43.844999999999999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37</v>
      </c>
      <c r="C33" s="77">
        <f t="shared" si="6"/>
        <v>151.69999999999999</v>
      </c>
      <c r="D33" s="77">
        <f t="shared" si="7"/>
        <v>62.388511999999999</v>
      </c>
      <c r="E33" s="77">
        <f t="shared" si="8"/>
        <v>10.031625000000002</v>
      </c>
      <c r="F33" s="77">
        <f t="shared" si="9"/>
        <v>11.410355999999998</v>
      </c>
      <c r="G33" s="77">
        <f t="shared" si="5"/>
        <v>0.13060999999999998</v>
      </c>
      <c r="H33" s="77">
        <f t="shared" si="5"/>
        <v>0.75479999999999992</v>
      </c>
      <c r="I33" s="77">
        <f t="shared" si="5"/>
        <v>1.8499999999999999E-2</v>
      </c>
      <c r="J33" s="77">
        <f t="shared" si="5"/>
        <v>4.44E-4</v>
      </c>
      <c r="K33" s="77">
        <f t="shared" si="5"/>
        <v>1.8500000000000001E-3</v>
      </c>
      <c r="L33" s="77">
        <f t="shared" si="5"/>
        <v>2.4938000000000002E-2</v>
      </c>
      <c r="M33" s="77">
        <f t="shared" si="5"/>
        <v>5.2540000000000003E-2</v>
      </c>
      <c r="N33" s="77">
        <f t="shared" si="5"/>
        <v>0</v>
      </c>
      <c r="O33" s="77">
        <f t="shared" si="5"/>
        <v>0</v>
      </c>
      <c r="P33" s="77">
        <f t="shared" si="5"/>
        <v>23.199000000000002</v>
      </c>
      <c r="Q33" s="77">
        <f t="shared" si="10"/>
        <v>43.844999999999999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37</v>
      </c>
      <c r="C34" s="77">
        <f t="shared" si="6"/>
        <v>151.69999999999999</v>
      </c>
      <c r="D34" s="77">
        <f t="shared" si="7"/>
        <v>62.388511999999999</v>
      </c>
      <c r="E34" s="77">
        <f t="shared" si="8"/>
        <v>10.031625000000002</v>
      </c>
      <c r="F34" s="77">
        <f t="shared" si="9"/>
        <v>11.410355999999998</v>
      </c>
      <c r="G34" s="77">
        <f t="shared" si="5"/>
        <v>0.13060999999999998</v>
      </c>
      <c r="H34" s="77">
        <f t="shared" si="5"/>
        <v>0.75479999999999992</v>
      </c>
      <c r="I34" s="77">
        <f t="shared" si="5"/>
        <v>1.8499999999999999E-2</v>
      </c>
      <c r="J34" s="77">
        <f t="shared" si="5"/>
        <v>4.44E-4</v>
      </c>
      <c r="K34" s="77">
        <f t="shared" si="5"/>
        <v>1.8500000000000001E-3</v>
      </c>
      <c r="L34" s="77">
        <f t="shared" si="5"/>
        <v>2.4938000000000002E-2</v>
      </c>
      <c r="M34" s="77">
        <f t="shared" si="5"/>
        <v>5.2540000000000003E-2</v>
      </c>
      <c r="N34" s="77">
        <f t="shared" si="5"/>
        <v>0</v>
      </c>
      <c r="O34" s="77">
        <f t="shared" si="5"/>
        <v>0</v>
      </c>
      <c r="P34" s="77">
        <f t="shared" si="5"/>
        <v>23.199000000000002</v>
      </c>
      <c r="Q34" s="77">
        <f t="shared" si="10"/>
        <v>43.844999999999999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37</v>
      </c>
      <c r="C35" s="77">
        <f t="shared" si="6"/>
        <v>151.69999999999999</v>
      </c>
      <c r="D35" s="77">
        <f t="shared" si="7"/>
        <v>62.388511999999999</v>
      </c>
      <c r="E35" s="77">
        <f t="shared" si="8"/>
        <v>10.031625000000002</v>
      </c>
      <c r="F35" s="77">
        <f t="shared" si="9"/>
        <v>11.410355999999998</v>
      </c>
      <c r="G35" s="77">
        <f t="shared" si="5"/>
        <v>0.13060999999999998</v>
      </c>
      <c r="H35" s="77">
        <f t="shared" si="5"/>
        <v>0.75479999999999992</v>
      </c>
      <c r="I35" s="77">
        <f t="shared" si="5"/>
        <v>1.8499999999999999E-2</v>
      </c>
      <c r="J35" s="77">
        <f t="shared" si="5"/>
        <v>4.44E-4</v>
      </c>
      <c r="K35" s="77">
        <f t="shared" si="5"/>
        <v>1.8500000000000001E-3</v>
      </c>
      <c r="L35" s="77">
        <f t="shared" si="5"/>
        <v>2.4938000000000002E-2</v>
      </c>
      <c r="M35" s="77">
        <f t="shared" si="5"/>
        <v>5.2540000000000003E-2</v>
      </c>
      <c r="N35" s="77">
        <f t="shared" si="5"/>
        <v>0</v>
      </c>
      <c r="O35" s="77">
        <f t="shared" si="5"/>
        <v>0</v>
      </c>
      <c r="P35" s="77">
        <f t="shared" si="5"/>
        <v>23.199000000000002</v>
      </c>
      <c r="Q35" s="77">
        <f t="shared" si="10"/>
        <v>43.844999999999999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37</v>
      </c>
      <c r="C36" s="77">
        <f t="shared" si="6"/>
        <v>151.69999999999999</v>
      </c>
      <c r="D36" s="77">
        <f t="shared" si="7"/>
        <v>62.388511999999999</v>
      </c>
      <c r="E36" s="77">
        <f t="shared" si="8"/>
        <v>10.031625000000002</v>
      </c>
      <c r="F36" s="77">
        <f t="shared" si="9"/>
        <v>11.410355999999998</v>
      </c>
      <c r="G36" s="77">
        <f t="shared" si="5"/>
        <v>0.13060999999999998</v>
      </c>
      <c r="H36" s="77">
        <f t="shared" si="5"/>
        <v>0.75479999999999992</v>
      </c>
      <c r="I36" s="77">
        <f t="shared" si="5"/>
        <v>1.8499999999999999E-2</v>
      </c>
      <c r="J36" s="77">
        <f t="shared" si="5"/>
        <v>4.44E-4</v>
      </c>
      <c r="K36" s="77">
        <f t="shared" si="5"/>
        <v>1.8500000000000001E-3</v>
      </c>
      <c r="L36" s="77">
        <f t="shared" si="5"/>
        <v>2.4938000000000002E-2</v>
      </c>
      <c r="M36" s="77">
        <f t="shared" si="5"/>
        <v>5.2540000000000003E-2</v>
      </c>
      <c r="N36" s="77">
        <f t="shared" si="5"/>
        <v>0</v>
      </c>
      <c r="O36" s="77">
        <f t="shared" si="5"/>
        <v>0</v>
      </c>
      <c r="P36" s="77">
        <f t="shared" si="5"/>
        <v>23.199000000000002</v>
      </c>
      <c r="Q36" s="77">
        <f t="shared" si="10"/>
        <v>43.844999999999999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37</v>
      </c>
      <c r="C37" s="77">
        <f t="shared" si="6"/>
        <v>151.69999999999999</v>
      </c>
      <c r="D37" s="77">
        <f t="shared" si="7"/>
        <v>62.388511999999999</v>
      </c>
      <c r="E37" s="77">
        <f t="shared" si="8"/>
        <v>10.031625000000002</v>
      </c>
      <c r="F37" s="77">
        <f t="shared" si="9"/>
        <v>11.410355999999998</v>
      </c>
      <c r="G37" s="77">
        <f t="shared" si="5"/>
        <v>0.13060999999999998</v>
      </c>
      <c r="H37" s="77">
        <f t="shared" si="5"/>
        <v>0.75479999999999992</v>
      </c>
      <c r="I37" s="77">
        <f t="shared" si="5"/>
        <v>1.8499999999999999E-2</v>
      </c>
      <c r="J37" s="77">
        <f t="shared" si="5"/>
        <v>4.44E-4</v>
      </c>
      <c r="K37" s="77">
        <f t="shared" si="5"/>
        <v>1.8500000000000001E-3</v>
      </c>
      <c r="L37" s="77">
        <f t="shared" si="5"/>
        <v>2.4938000000000002E-2</v>
      </c>
      <c r="M37" s="77">
        <f t="shared" si="5"/>
        <v>5.2540000000000003E-2</v>
      </c>
      <c r="N37" s="77">
        <f t="shared" si="5"/>
        <v>0</v>
      </c>
      <c r="O37" s="77">
        <f t="shared" si="5"/>
        <v>0</v>
      </c>
      <c r="P37" s="77">
        <f t="shared" si="5"/>
        <v>23.199000000000002</v>
      </c>
      <c r="Q37" s="77">
        <f t="shared" si="10"/>
        <v>43.844999999999999</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0"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37</v>
      </c>
      <c r="C62" s="77">
        <f>B32</f>
        <v>37</v>
      </c>
      <c r="D62" s="77">
        <f>B33</f>
        <v>37</v>
      </c>
      <c r="E62" s="77">
        <f>B34</f>
        <v>37</v>
      </c>
      <c r="F62" s="77">
        <f>B35</f>
        <v>37</v>
      </c>
      <c r="G62" s="77">
        <f>B36</f>
        <v>37</v>
      </c>
      <c r="H62" s="77">
        <f>B37</f>
        <v>37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2" operator="equal">
      <formula>"DECREASE"</formula>
    </cfRule>
    <cfRule type="cellIs" dxfId="292" priority="33" operator="equal">
      <formula>"INCREASE"</formula>
    </cfRule>
  </conditionalFormatting>
  <conditionalFormatting sqref="B62:U66 B31:B50">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Secanim!C1:D1</f>
        <v>PAN-015164</v>
      </c>
      <c r="D1" s="141"/>
      <c r="E1" s="93" t="s">
        <v>45</v>
      </c>
      <c r="F1" s="39">
        <f>Secanim!F1</f>
        <v>16.899999999999999</v>
      </c>
      <c r="G1" s="123" t="s">
        <v>43</v>
      </c>
      <c r="H1" s="124"/>
      <c r="I1" s="96">
        <v>6.96</v>
      </c>
      <c r="J1" s="127" t="s">
        <v>154</v>
      </c>
      <c r="K1" s="127"/>
      <c r="L1" s="96">
        <v>5746</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172</v>
      </c>
      <c r="G2" s="125" t="s">
        <v>110</v>
      </c>
      <c r="H2" s="126"/>
      <c r="I2" s="96">
        <v>887</v>
      </c>
      <c r="J2" s="127" t="s">
        <v>155</v>
      </c>
      <c r="K2" s="127"/>
      <c r="L2" s="96">
        <v>72400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104</v>
      </c>
      <c r="G3" s="123" t="s">
        <v>111</v>
      </c>
      <c r="H3" s="124"/>
      <c r="I3" s="96"/>
      <c r="J3" s="123" t="s">
        <v>156</v>
      </c>
      <c r="K3" s="124"/>
      <c r="L3" s="96">
        <f>(L1/L2)*100</f>
        <v>7.9364640883977904</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173</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61.371308000000006</v>
      </c>
      <c r="D18" s="16">
        <f>$D32</f>
        <v>61.371308000000006</v>
      </c>
      <c r="E18" s="16">
        <f>$D33</f>
        <v>61.371308000000006</v>
      </c>
      <c r="F18" s="16">
        <f>$D34</f>
        <v>61.371308000000006</v>
      </c>
      <c r="G18" s="16">
        <f>$D35</f>
        <v>61.371308000000006</v>
      </c>
      <c r="H18" s="16">
        <f>$D36</f>
        <v>61.371308000000006</v>
      </c>
      <c r="I18" s="16">
        <f>$D37</f>
        <v>61.371308000000006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-3.2286919999999881</v>
      </c>
      <c r="D19" s="16">
        <f t="shared" ref="D19:V19" si="1">D18-D17</f>
        <v>-3.2286919999999881</v>
      </c>
      <c r="E19" s="16">
        <f t="shared" si="1"/>
        <v>-3.2286919999999881</v>
      </c>
      <c r="F19" s="16">
        <f t="shared" si="1"/>
        <v>-3.2286919999999881</v>
      </c>
      <c r="G19" s="16">
        <f t="shared" si="1"/>
        <v>-3.2286919999999881</v>
      </c>
      <c r="H19" s="16">
        <f t="shared" si="1"/>
        <v>-3.2286919999999881</v>
      </c>
      <c r="I19" s="16">
        <f t="shared" si="1"/>
        <v>-3.2286919999999881</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9.5093780000000034</v>
      </c>
      <c r="D22" s="16">
        <f>$E32</f>
        <v>9.5093780000000034</v>
      </c>
      <c r="E22" s="16">
        <f>$E33</f>
        <v>9.5093780000000034</v>
      </c>
      <c r="F22" s="16">
        <f>$E34</f>
        <v>9.5093780000000034</v>
      </c>
      <c r="G22" s="16">
        <f>$E35</f>
        <v>9.5093780000000034</v>
      </c>
      <c r="H22" s="16">
        <f>$E36</f>
        <v>9.5093780000000034</v>
      </c>
      <c r="I22" s="16">
        <f>$E37</f>
        <v>9.5093780000000034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-218.490622</v>
      </c>
      <c r="D23" s="16">
        <f t="shared" ref="D23:V23" si="3">D22-D21</f>
        <v>-218.490622</v>
      </c>
      <c r="E23" s="16">
        <f t="shared" si="3"/>
        <v>-218.490622</v>
      </c>
      <c r="F23" s="16">
        <f t="shared" si="3"/>
        <v>-218.490622</v>
      </c>
      <c r="G23" s="16">
        <f t="shared" si="3"/>
        <v>-218.490622</v>
      </c>
      <c r="H23" s="16">
        <f t="shared" si="3"/>
        <v>-218.490622</v>
      </c>
      <c r="I23" s="16">
        <f t="shared" si="3"/>
        <v>-218.490622</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57</v>
      </c>
      <c r="G27" s="106" t="s">
        <v>55</v>
      </c>
      <c r="H27" s="106" t="s">
        <v>55</v>
      </c>
      <c r="I27" s="106" t="s">
        <v>55</v>
      </c>
      <c r="J27" s="106" t="s">
        <v>55</v>
      </c>
      <c r="K27" s="106" t="s">
        <v>55</v>
      </c>
      <c r="L27" s="106" t="s">
        <v>55</v>
      </c>
      <c r="M27" s="106" t="s">
        <v>55</v>
      </c>
      <c r="N27" s="106"/>
      <c r="O27" s="106"/>
      <c r="P27" s="106" t="s">
        <v>57</v>
      </c>
      <c r="Q27" s="106" t="s">
        <v>57</v>
      </c>
      <c r="R27" s="106"/>
      <c r="S27" s="106"/>
      <c r="T27" s="106"/>
      <c r="U27" s="106"/>
    </row>
    <row r="28" spans="1:40" s="57" customFormat="1" x14ac:dyDescent="0.25">
      <c r="A28" s="107"/>
      <c r="B28" s="24">
        <v>9.0500000000000007</v>
      </c>
      <c r="C28" s="15">
        <v>7.42</v>
      </c>
      <c r="D28" s="15">
        <v>1.48</v>
      </c>
      <c r="E28" s="15">
        <v>0.436</v>
      </c>
      <c r="F28" s="15">
        <v>0.156</v>
      </c>
      <c r="G28" s="15">
        <v>105</v>
      </c>
      <c r="H28" s="15">
        <v>229</v>
      </c>
      <c r="I28" s="15">
        <v>3.29</v>
      </c>
      <c r="J28" s="15">
        <v>0.1</v>
      </c>
      <c r="K28" s="23">
        <v>0.1</v>
      </c>
      <c r="L28" s="15">
        <v>20.2</v>
      </c>
      <c r="M28" s="15">
        <v>70.400000000000006</v>
      </c>
      <c r="N28" s="15"/>
      <c r="O28" s="15"/>
      <c r="P28" s="15">
        <v>0.72399999999999998</v>
      </c>
      <c r="Q28" s="15">
        <v>1.25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20</v>
      </c>
      <c r="C31" s="77">
        <f>IF(C$27="%w/w SAR",((C$28*10)*$B31),IF(C$27="%w/w DM",(((C$28*10)*($B$28/100))*$B31),IF(C$27="kg/t SAR",(C$28*$B31),IF(C$27="kg/t DM",((C$28*($B$28/100))*$B31),IF(C$27="mg/kg SAR",((C$28*0.001)*$B31),IF(C$27="mg/kg DM",(((C$28*0.001)*($B$28/100))*$B31),0))))))</f>
        <v>134.30200000000002</v>
      </c>
      <c r="D31" s="77">
        <f>(IF(D$27="%w/w SAR",((D$28*10)*$B31),IF(D$27="%w/w DM",(((D$28*10)*($B$28/100))*$B31),IF(D$27="kg/t SAR",(D$28*$B31),IF(D$27="kg/t DM",((D$28*($B$28/100))*$B31),IF(D$27="mg/kg SAR",((D$28*0.001)*$B31),IF(D$27="mg/kg DM",(((D$28*0.001)*($B$28/100))*$B31),"0")))))))*2.291</f>
        <v>61.371308000000006</v>
      </c>
      <c r="E31" s="77">
        <f>(IF(E$27="%w/w SAR",((E$28*10)*$B31),IF(E$27="%w/w DM",(((E$28*10)*($B$28/100))*$B31),IF(E$27="kg/t SAR",(E$28*$B31),IF(E$27="kg/t DM",((E$28*($B$28/100))*$B31),IF(E$27="mg/kg SAR",((E$28*0.001)*$B31),IF(E$27="mg/kg DM",(((E$28*0.001)*($B$28/100))*$B31),"0")))))))*1.205</f>
        <v>9.5093780000000034</v>
      </c>
      <c r="F31" s="77">
        <f>(IF(F$27="%w/w SAR",((F$28*10)*$B31),IF(F$27="%w/w DM",(((F$28*10)*($B$28/100))*$B31),IF(F$27="kg/t SAR",(F$28*$B31),IF(F$27="kg/t DM",((F$28*($B$28/100))*$B31),IF(F$27="mg/kg SAR",((F$28*0.001)*$B31),IF(F$27="mg/kg DM",(((F$28*0.001)*($B$28/100))*$B31),"0")))))))*1.658</f>
        <v>4.6815288000000015</v>
      </c>
      <c r="G31" s="77">
        <f t="shared" ref="G31:P46" si="5">IF(G$27="%w/w SAR",((G$28*10)*$B31),IF(G$27="%w/w DM",(((G$28*10)*($B$28/100))*$B31),IF(G$27="kg/t SAR",(G$28*$B31),IF(G$27="kg/t DM",((G$28*($B$28/100))*$B31),IF(G$27="mg/kg SAR",((G$28*0.001)*$B31),IF(G$27="mg/kg DM",(((G$28*0.001)*($B$28/100))*$B31),0))))))</f>
        <v>0.19005</v>
      </c>
      <c r="H31" s="77">
        <f t="shared" si="5"/>
        <v>0.41449000000000008</v>
      </c>
      <c r="I31" s="77">
        <f t="shared" si="5"/>
        <v>5.9549000000000008E-3</v>
      </c>
      <c r="J31" s="77">
        <f t="shared" si="5"/>
        <v>1.8100000000000004E-4</v>
      </c>
      <c r="K31" s="77">
        <f t="shared" si="5"/>
        <v>1.8100000000000004E-4</v>
      </c>
      <c r="L31" s="77">
        <f t="shared" si="5"/>
        <v>3.6562000000000004E-2</v>
      </c>
      <c r="M31" s="77">
        <f t="shared" si="5"/>
        <v>0.12742400000000004</v>
      </c>
      <c r="N31" s="77">
        <f t="shared" si="5"/>
        <v>0</v>
      </c>
      <c r="O31" s="77">
        <f t="shared" si="5"/>
        <v>0</v>
      </c>
      <c r="P31" s="77">
        <f t="shared" si="5"/>
        <v>13.104400000000002</v>
      </c>
      <c r="Q31" s="77">
        <f>(IF(Q$27="%w/w SAR",((Q$28*10)*$B31),IF(Q$27="%w/w DM",(((Q$28*10)*($B$28/100))*$B31),IF(Q$27="kg/t SAR",(Q$28*$B31),IF(Q$27="kg/t DM",((Q$28*($B$28/100))*$B31),IF(Q$27="mg/kg SAR",((Q$28*0.001)*$B31),IF(Q$27="mg/kg DM",(((Q$28*0.001)*($B$28/100))*$B31),0)))))))*2.5</f>
        <v>56.5625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20</v>
      </c>
      <c r="C32" s="77">
        <f t="shared" ref="C32:C50" si="6">IF(C$27="%w/w SAR",((C$28*10)*$B32),IF(C$27="%w/w DM",(((C$28*10)*($B$28/100))*$B32),IF(C$27="kg/t SAR",(C$28*$B32),IF(C$27="kg/t DM",((C$28*($B$28/100))*$B32),IF(C$27="mg/kg SAR",((C$28*0.001)*$B32),IF(C$27="mg/kg DM",(((C$28*0.001)*($B$28/100))*$B32),0))))))</f>
        <v>134.30200000000002</v>
      </c>
      <c r="D32" s="77">
        <f t="shared" ref="D32:D50" si="7">(IF(D$27="%w/w SAR",((D$28*10)*$B32),IF(D$27="%w/w DM",(((D$28*10)*($B$28/100))*$B32),IF(D$27="kg/t SAR",(D$28*$B32),IF(D$27="kg/t DM",((D$28*($B$28/100))*$B32),IF(D$27="mg/kg SAR",((D$28*0.001)*$B32),IF(D$27="mg/kg DM",(((D$28*0.001)*($B$28/100))*$B32),"0")))))))*2.291</f>
        <v>61.371308000000006</v>
      </c>
      <c r="E32" s="77">
        <f t="shared" ref="E32:E50" si="8">(IF(E$27="%w/w SAR",((E$28*10)*$B32),IF(E$27="%w/w DM",(((E$28*10)*($B$28/100))*$B32),IF(E$27="kg/t SAR",(E$28*$B32),IF(E$27="kg/t DM",((E$28*($B$28/100))*$B32),IF(E$27="mg/kg SAR",((E$28*0.001)*$B32),IF(E$27="mg/kg DM",(((E$28*0.001)*($B$28/100))*$B32),"0")))))))*1.205</f>
        <v>9.5093780000000034</v>
      </c>
      <c r="F32" s="77">
        <f t="shared" ref="F32:F50" si="9">(IF(F$27="%w/w SAR",((F$28*10)*$B32),IF(F$27="%w/w DM",(((F$28*10)*($B$28/100))*$B32),IF(F$27="kg/t SAR",(F$28*$B32),IF(F$27="kg/t DM",((F$28*($B$28/100))*$B32),IF(F$27="mg/kg SAR",((F$28*0.001)*$B32),IF(F$27="mg/kg DM",(((F$28*0.001)*($B$28/100))*$B32),"0")))))))*1.658</f>
        <v>4.6815288000000015</v>
      </c>
      <c r="G32" s="77">
        <f t="shared" si="5"/>
        <v>0.19005</v>
      </c>
      <c r="H32" s="77">
        <f t="shared" si="5"/>
        <v>0.41449000000000008</v>
      </c>
      <c r="I32" s="77">
        <f t="shared" si="5"/>
        <v>5.9549000000000008E-3</v>
      </c>
      <c r="J32" s="77">
        <f t="shared" si="5"/>
        <v>1.8100000000000004E-4</v>
      </c>
      <c r="K32" s="77">
        <f t="shared" si="5"/>
        <v>1.8100000000000004E-4</v>
      </c>
      <c r="L32" s="77">
        <f t="shared" si="5"/>
        <v>3.6562000000000004E-2</v>
      </c>
      <c r="M32" s="77">
        <f t="shared" si="5"/>
        <v>0.12742400000000004</v>
      </c>
      <c r="N32" s="77">
        <f t="shared" si="5"/>
        <v>0</v>
      </c>
      <c r="O32" s="77">
        <f t="shared" si="5"/>
        <v>0</v>
      </c>
      <c r="P32" s="77">
        <f t="shared" si="5"/>
        <v>13.104400000000002</v>
      </c>
      <c r="Q32" s="77">
        <f t="shared" ref="Q32:Q50" si="10">(IF(Q$27="%w/w SAR",((Q$28*10)*$B32),IF(Q$27="%w/w DM",(((Q$28*10)*($B$28/100))*$B32),IF(Q$27="kg/t SAR",(Q$28*$B32),IF(Q$27="kg/t DM",((Q$28*($B$28/100))*$B32),IF(Q$27="mg/kg SAR",((Q$28*0.001)*$B32),IF(Q$27="mg/kg DM",(((Q$28*0.001)*($B$28/100))*$B32),0)))))))*2.5</f>
        <v>56.5625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20</v>
      </c>
      <c r="C33" s="77">
        <f t="shared" si="6"/>
        <v>134.30200000000002</v>
      </c>
      <c r="D33" s="77">
        <f t="shared" si="7"/>
        <v>61.371308000000006</v>
      </c>
      <c r="E33" s="77">
        <f t="shared" si="8"/>
        <v>9.5093780000000034</v>
      </c>
      <c r="F33" s="77">
        <f t="shared" si="9"/>
        <v>4.6815288000000015</v>
      </c>
      <c r="G33" s="77">
        <f t="shared" si="5"/>
        <v>0.19005</v>
      </c>
      <c r="H33" s="77">
        <f t="shared" si="5"/>
        <v>0.41449000000000008</v>
      </c>
      <c r="I33" s="77">
        <f t="shared" si="5"/>
        <v>5.9549000000000008E-3</v>
      </c>
      <c r="J33" s="77">
        <f t="shared" si="5"/>
        <v>1.8100000000000004E-4</v>
      </c>
      <c r="K33" s="77">
        <f t="shared" si="5"/>
        <v>1.8100000000000004E-4</v>
      </c>
      <c r="L33" s="77">
        <f t="shared" si="5"/>
        <v>3.6562000000000004E-2</v>
      </c>
      <c r="M33" s="77">
        <f t="shared" si="5"/>
        <v>0.12742400000000004</v>
      </c>
      <c r="N33" s="77">
        <f t="shared" si="5"/>
        <v>0</v>
      </c>
      <c r="O33" s="77">
        <f t="shared" si="5"/>
        <v>0</v>
      </c>
      <c r="P33" s="77">
        <f t="shared" si="5"/>
        <v>13.104400000000002</v>
      </c>
      <c r="Q33" s="77">
        <f t="shared" si="10"/>
        <v>56.5625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20</v>
      </c>
      <c r="C34" s="77">
        <f t="shared" si="6"/>
        <v>134.30200000000002</v>
      </c>
      <c r="D34" s="77">
        <f t="shared" si="7"/>
        <v>61.371308000000006</v>
      </c>
      <c r="E34" s="77">
        <f t="shared" si="8"/>
        <v>9.5093780000000034</v>
      </c>
      <c r="F34" s="77">
        <f t="shared" si="9"/>
        <v>4.6815288000000015</v>
      </c>
      <c r="G34" s="77">
        <f t="shared" si="5"/>
        <v>0.19005</v>
      </c>
      <c r="H34" s="77">
        <f t="shared" si="5"/>
        <v>0.41449000000000008</v>
      </c>
      <c r="I34" s="77">
        <f t="shared" si="5"/>
        <v>5.9549000000000008E-3</v>
      </c>
      <c r="J34" s="77">
        <f t="shared" si="5"/>
        <v>1.8100000000000004E-4</v>
      </c>
      <c r="K34" s="77">
        <f t="shared" si="5"/>
        <v>1.8100000000000004E-4</v>
      </c>
      <c r="L34" s="77">
        <f t="shared" si="5"/>
        <v>3.6562000000000004E-2</v>
      </c>
      <c r="M34" s="77">
        <f t="shared" si="5"/>
        <v>0.12742400000000004</v>
      </c>
      <c r="N34" s="77">
        <f t="shared" si="5"/>
        <v>0</v>
      </c>
      <c r="O34" s="77">
        <f t="shared" si="5"/>
        <v>0</v>
      </c>
      <c r="P34" s="77">
        <f t="shared" si="5"/>
        <v>13.104400000000002</v>
      </c>
      <c r="Q34" s="77">
        <f t="shared" si="10"/>
        <v>56.5625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20</v>
      </c>
      <c r="C35" s="77">
        <f t="shared" si="6"/>
        <v>134.30200000000002</v>
      </c>
      <c r="D35" s="77">
        <f t="shared" si="7"/>
        <v>61.371308000000006</v>
      </c>
      <c r="E35" s="77">
        <f t="shared" si="8"/>
        <v>9.5093780000000034</v>
      </c>
      <c r="F35" s="77">
        <f t="shared" si="9"/>
        <v>4.6815288000000015</v>
      </c>
      <c r="G35" s="77">
        <f t="shared" si="5"/>
        <v>0.19005</v>
      </c>
      <c r="H35" s="77">
        <f t="shared" si="5"/>
        <v>0.41449000000000008</v>
      </c>
      <c r="I35" s="77">
        <f t="shared" si="5"/>
        <v>5.9549000000000008E-3</v>
      </c>
      <c r="J35" s="77">
        <f t="shared" si="5"/>
        <v>1.8100000000000004E-4</v>
      </c>
      <c r="K35" s="77">
        <f t="shared" si="5"/>
        <v>1.8100000000000004E-4</v>
      </c>
      <c r="L35" s="77">
        <f t="shared" si="5"/>
        <v>3.6562000000000004E-2</v>
      </c>
      <c r="M35" s="77">
        <f t="shared" si="5"/>
        <v>0.12742400000000004</v>
      </c>
      <c r="N35" s="77">
        <f t="shared" si="5"/>
        <v>0</v>
      </c>
      <c r="O35" s="77">
        <f t="shared" si="5"/>
        <v>0</v>
      </c>
      <c r="P35" s="77">
        <f t="shared" si="5"/>
        <v>13.104400000000002</v>
      </c>
      <c r="Q35" s="77">
        <f t="shared" si="10"/>
        <v>56.5625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20</v>
      </c>
      <c r="C36" s="77">
        <f t="shared" si="6"/>
        <v>134.30200000000002</v>
      </c>
      <c r="D36" s="77">
        <f t="shared" si="7"/>
        <v>61.371308000000006</v>
      </c>
      <c r="E36" s="77">
        <f t="shared" si="8"/>
        <v>9.5093780000000034</v>
      </c>
      <c r="F36" s="77">
        <f t="shared" si="9"/>
        <v>4.6815288000000015</v>
      </c>
      <c r="G36" s="77">
        <f t="shared" si="5"/>
        <v>0.19005</v>
      </c>
      <c r="H36" s="77">
        <f t="shared" si="5"/>
        <v>0.41449000000000008</v>
      </c>
      <c r="I36" s="77">
        <f t="shared" si="5"/>
        <v>5.9549000000000008E-3</v>
      </c>
      <c r="J36" s="77">
        <f t="shared" si="5"/>
        <v>1.8100000000000004E-4</v>
      </c>
      <c r="K36" s="77">
        <f t="shared" si="5"/>
        <v>1.8100000000000004E-4</v>
      </c>
      <c r="L36" s="77">
        <f t="shared" si="5"/>
        <v>3.6562000000000004E-2</v>
      </c>
      <c r="M36" s="77">
        <f t="shared" si="5"/>
        <v>0.12742400000000004</v>
      </c>
      <c r="N36" s="77">
        <f t="shared" si="5"/>
        <v>0</v>
      </c>
      <c r="O36" s="77">
        <f t="shared" si="5"/>
        <v>0</v>
      </c>
      <c r="P36" s="77">
        <f t="shared" si="5"/>
        <v>13.104400000000002</v>
      </c>
      <c r="Q36" s="77">
        <f t="shared" si="10"/>
        <v>56.5625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20</v>
      </c>
      <c r="C37" s="77">
        <f t="shared" si="6"/>
        <v>134.30200000000002</v>
      </c>
      <c r="D37" s="77">
        <f t="shared" si="7"/>
        <v>61.371308000000006</v>
      </c>
      <c r="E37" s="77">
        <f t="shared" si="8"/>
        <v>9.5093780000000034</v>
      </c>
      <c r="F37" s="77">
        <f t="shared" si="9"/>
        <v>4.6815288000000015</v>
      </c>
      <c r="G37" s="77">
        <f t="shared" si="5"/>
        <v>0.19005</v>
      </c>
      <c r="H37" s="77">
        <f t="shared" si="5"/>
        <v>0.41449000000000008</v>
      </c>
      <c r="I37" s="77">
        <f t="shared" si="5"/>
        <v>5.9549000000000008E-3</v>
      </c>
      <c r="J37" s="77">
        <f t="shared" si="5"/>
        <v>1.8100000000000004E-4</v>
      </c>
      <c r="K37" s="77">
        <f t="shared" si="5"/>
        <v>1.8100000000000004E-4</v>
      </c>
      <c r="L37" s="77">
        <f t="shared" si="5"/>
        <v>3.6562000000000004E-2</v>
      </c>
      <c r="M37" s="77">
        <f t="shared" si="5"/>
        <v>0.12742400000000004</v>
      </c>
      <c r="N37" s="77">
        <f t="shared" si="5"/>
        <v>0</v>
      </c>
      <c r="O37" s="77">
        <f t="shared" si="5"/>
        <v>0</v>
      </c>
      <c r="P37" s="77">
        <f t="shared" si="5"/>
        <v>13.104400000000002</v>
      </c>
      <c r="Q37" s="77">
        <f t="shared" si="10"/>
        <v>56.5625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0" t="s">
        <v>133</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20</v>
      </c>
      <c r="C62" s="77">
        <f>B32</f>
        <v>20</v>
      </c>
      <c r="D62" s="77">
        <f>B33</f>
        <v>20</v>
      </c>
      <c r="E62" s="77">
        <f>B34</f>
        <v>20</v>
      </c>
      <c r="F62" s="77">
        <f>B35</f>
        <v>20</v>
      </c>
      <c r="G62" s="77">
        <f>B36</f>
        <v>20</v>
      </c>
      <c r="H62" s="77">
        <f>B37</f>
        <v>20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2" operator="equal">
      <formula>"DECREASE"</formula>
    </cfRule>
    <cfRule type="cellIs" dxfId="250" priority="33" operator="equal">
      <formula>"INCREASE"</formula>
    </cfRule>
  </conditionalFormatting>
  <conditionalFormatting sqref="B62:U66 B31:B50">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8</v>
      </c>
      <c r="J1" s="127" t="s">
        <v>154</v>
      </c>
      <c r="K1" s="127"/>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174</v>
      </c>
      <c r="G2" s="125" t="s">
        <v>110</v>
      </c>
      <c r="H2" s="126"/>
      <c r="I2" s="96">
        <v>330</v>
      </c>
      <c r="J2" s="127" t="s">
        <v>155</v>
      </c>
      <c r="K2" s="127"/>
      <c r="L2" s="96">
        <v>200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0.23599999999999999</v>
      </c>
      <c r="J3" s="123" t="s">
        <v>156</v>
      </c>
      <c r="K3" s="124"/>
      <c r="L3" s="96">
        <f>(L1/L2)*100</f>
        <v>12.5</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175</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20.619000000000003</v>
      </c>
      <c r="D18" s="16">
        <f>$D32</f>
        <v>20.619000000000003</v>
      </c>
      <c r="E18" s="16">
        <f>$D33</f>
        <v>0</v>
      </c>
      <c r="F18" s="16">
        <f>$D34</f>
        <v>20.619000000000003</v>
      </c>
      <c r="G18" s="16">
        <f>$D35</f>
        <v>20.619000000000003</v>
      </c>
      <c r="H18" s="16">
        <f>$D36</f>
        <v>20.619000000000003</v>
      </c>
      <c r="I18" s="16">
        <f>$D37</f>
        <v>20.619000000000003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-43.980999999999995</v>
      </c>
      <c r="D19" s="16">
        <f t="shared" ref="D19:V19" si="1">D18-D17</f>
        <v>-43.980999999999995</v>
      </c>
      <c r="E19" s="16">
        <f t="shared" si="1"/>
        <v>-64.599999999999994</v>
      </c>
      <c r="F19" s="16">
        <f t="shared" si="1"/>
        <v>-43.980999999999995</v>
      </c>
      <c r="G19" s="16">
        <f t="shared" si="1"/>
        <v>-43.980999999999995</v>
      </c>
      <c r="H19" s="16">
        <f t="shared" si="1"/>
        <v>-43.980999999999995</v>
      </c>
      <c r="I19" s="16">
        <f t="shared" si="1"/>
        <v>-43.980999999999995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26.630500000000005</v>
      </c>
      <c r="D22" s="16">
        <f>$E32</f>
        <v>26.630500000000005</v>
      </c>
      <c r="E22" s="16">
        <f>$E33</f>
        <v>0</v>
      </c>
      <c r="F22" s="16">
        <f>$E34</f>
        <v>26.630500000000005</v>
      </c>
      <c r="G22" s="16">
        <f>$E35</f>
        <v>26.630500000000005</v>
      </c>
      <c r="H22" s="16">
        <f>$E36</f>
        <v>26.630500000000005</v>
      </c>
      <c r="I22" s="16">
        <f>$E37</f>
        <v>26.630500000000005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-201.36949999999999</v>
      </c>
      <c r="D23" s="16">
        <f t="shared" ref="D23:V23" si="3">D22-D21</f>
        <v>-201.36949999999999</v>
      </c>
      <c r="E23" s="16">
        <f t="shared" si="3"/>
        <v>-228</v>
      </c>
      <c r="F23" s="16">
        <f t="shared" si="3"/>
        <v>-201.36949999999999</v>
      </c>
      <c r="G23" s="16">
        <f t="shared" si="3"/>
        <v>-201.36949999999999</v>
      </c>
      <c r="H23" s="16">
        <f t="shared" si="3"/>
        <v>-201.36949999999999</v>
      </c>
      <c r="I23" s="16">
        <f t="shared" si="3"/>
        <v>-201.36949999999999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1.28</v>
      </c>
      <c r="C28" s="15">
        <v>0.02</v>
      </c>
      <c r="D28" s="15">
        <v>36</v>
      </c>
      <c r="E28" s="15">
        <v>88.4</v>
      </c>
      <c r="F28" s="15">
        <v>13.2</v>
      </c>
      <c r="G28" s="15">
        <v>0.2</v>
      </c>
      <c r="H28" s="15">
        <v>0.5</v>
      </c>
      <c r="I28" s="15">
        <v>0.5</v>
      </c>
      <c r="J28" s="15">
        <v>0.01</v>
      </c>
      <c r="K28" s="23">
        <v>0.05</v>
      </c>
      <c r="L28" s="15">
        <v>0.2</v>
      </c>
      <c r="M28" s="15">
        <v>0.2</v>
      </c>
      <c r="N28" s="15"/>
      <c r="O28" s="15"/>
      <c r="P28" s="15">
        <v>445</v>
      </c>
      <c r="Q28" s="15">
        <v>40.200000000000003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20.619000000000003</v>
      </c>
      <c r="E31" s="77">
        <f>(IF(E$27="%w/w SAR",((E$28*10)*$B31),IF(E$27="%w/w DM",(((E$28*10)*($B$28/100))*$B31),IF(E$27="kg/t SAR",(E$28*$B31),IF(E$27="kg/t DM",((E$28*($B$28/100))*$B31),IF(E$27="mg/kg SAR",((E$28*0.001)*$B31),IF(E$27="mg/kg DM",(((E$28*0.001)*($B$28/100))*$B31),"0")))))))*1.205</f>
        <v>26.630500000000005</v>
      </c>
      <c r="F31" s="77">
        <f>(IF(F$27="%w/w SAR",((F$28*10)*$B31),IF(F$27="%w/w DM",(((F$28*10)*($B$28/100))*$B31),IF(F$27="kg/t SAR",(F$28*$B31),IF(F$27="kg/t DM",((F$28*($B$28/100))*$B31),IF(F$27="mg/kg SAR",((F$28*0.001)*$B31),IF(F$27="mg/kg DM",(((F$28*0.001)*($B$28/100))*$B31),"0")))))))*1.658</f>
        <v>5.4713999999999992</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111.25</v>
      </c>
      <c r="Q31" s="77">
        <f>(IF(Q$27="%w/w SAR",((Q$28*10)*$B31),IF(Q$27="%w/w DM",(((Q$28*10)*($B$28/100))*$B31),IF(Q$27="kg/t SAR",(Q$28*$B31),IF(Q$27="kg/t DM",((Q$28*($B$28/100))*$B31),IF(Q$27="mg/kg SAR",((Q$28*0.001)*$B31),IF(Q$27="mg/kg DM",(((Q$28*0.001)*($B$28/100))*$B31),0)))))))*2.5</f>
        <v>25.125000000000007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20.619000000000003</v>
      </c>
      <c r="E32" s="77">
        <f t="shared" ref="E32:E50" si="8">(IF(E$27="%w/w SAR",((E$28*10)*$B32),IF(E$27="%w/w DM",(((E$28*10)*($B$28/100))*$B32),IF(E$27="kg/t SAR",(E$28*$B32),IF(E$27="kg/t DM",((E$28*($B$28/100))*$B32),IF(E$27="mg/kg SAR",((E$28*0.001)*$B32),IF(E$27="mg/kg DM",(((E$28*0.001)*($B$28/100))*$B32),"0")))))))*1.205</f>
        <v>26.630500000000005</v>
      </c>
      <c r="F32" s="77">
        <f t="shared" ref="F32:F50" si="9">(IF(F$27="%w/w SAR",((F$28*10)*$B32),IF(F$27="%w/w DM",(((F$28*10)*($B$28/100))*$B32),IF(F$27="kg/t SAR",(F$28*$B32),IF(F$27="kg/t DM",((F$28*($B$28/100))*$B32),IF(F$27="mg/kg SAR",((F$28*0.001)*$B32),IF(F$27="mg/kg DM",(((F$28*0.001)*($B$28/100))*$B32),"0")))))))*1.658</f>
        <v>5.4713999999999992</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111.25</v>
      </c>
      <c r="Q32" s="77">
        <f t="shared" ref="Q32:Q50" si="10">(IF(Q$27="%w/w SAR",((Q$28*10)*$B32),IF(Q$27="%w/w DM",(((Q$28*10)*($B$28/100))*$B32),IF(Q$27="kg/t SAR",(Q$28*$B32),IF(Q$27="kg/t DM",((Q$28*($B$28/100))*$B32),IF(Q$27="mg/kg SAR",((Q$28*0.001)*$B32),IF(Q$27="mg/kg DM",(((Q$28*0.001)*($B$28/100))*$B32),0)))))))*2.5</f>
        <v>25.125000000000007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50</v>
      </c>
      <c r="D34" s="77">
        <f t="shared" si="7"/>
        <v>20.619000000000003</v>
      </c>
      <c r="E34" s="77">
        <f t="shared" si="8"/>
        <v>26.630500000000005</v>
      </c>
      <c r="F34" s="77">
        <f t="shared" si="9"/>
        <v>5.4713999999999992</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111.25</v>
      </c>
      <c r="Q34" s="77">
        <f t="shared" si="10"/>
        <v>25.125000000000007</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50</v>
      </c>
      <c r="D35" s="77">
        <f t="shared" si="7"/>
        <v>20.619000000000003</v>
      </c>
      <c r="E35" s="77">
        <f t="shared" si="8"/>
        <v>26.630500000000005</v>
      </c>
      <c r="F35" s="77">
        <f t="shared" si="9"/>
        <v>5.4713999999999992</v>
      </c>
      <c r="G35" s="77">
        <f t="shared" si="5"/>
        <v>0.05</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111.25</v>
      </c>
      <c r="Q35" s="77">
        <f t="shared" si="10"/>
        <v>25.125000000000007</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50</v>
      </c>
      <c r="D36" s="77">
        <f t="shared" si="7"/>
        <v>20.619000000000003</v>
      </c>
      <c r="E36" s="77">
        <f t="shared" si="8"/>
        <v>26.630500000000005</v>
      </c>
      <c r="F36" s="77">
        <f t="shared" si="9"/>
        <v>5.4713999999999992</v>
      </c>
      <c r="G36" s="77">
        <f t="shared" si="5"/>
        <v>0.05</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111.25</v>
      </c>
      <c r="Q36" s="77">
        <f t="shared" si="10"/>
        <v>25.125000000000007</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50</v>
      </c>
      <c r="D37" s="77">
        <f t="shared" si="7"/>
        <v>20.619000000000003</v>
      </c>
      <c r="E37" s="77">
        <f t="shared" si="8"/>
        <v>26.630500000000005</v>
      </c>
      <c r="F37" s="77">
        <f t="shared" si="9"/>
        <v>5.4713999999999992</v>
      </c>
      <c r="G37" s="77">
        <f t="shared" si="5"/>
        <v>0.05</v>
      </c>
      <c r="H37" s="77">
        <f t="shared" si="5"/>
        <v>0.125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111.25</v>
      </c>
      <c r="Q37" s="77">
        <f t="shared" si="10"/>
        <v>25.125000000000007</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0" t="s">
        <v>133</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2" operator="equal">
      <formula>"DECREASE"</formula>
    </cfRule>
    <cfRule type="cellIs" dxfId="208" priority="33" operator="equal">
      <formula>"INCREASE"</formula>
    </cfRule>
  </conditionalFormatting>
  <conditionalFormatting sqref="B62:U66 B31:B50">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G40" sqref="G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4.54</v>
      </c>
      <c r="J1" s="127" t="s">
        <v>154</v>
      </c>
      <c r="K1" s="127"/>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176</v>
      </c>
      <c r="G2" s="125" t="s">
        <v>110</v>
      </c>
      <c r="H2" s="126"/>
      <c r="I2" s="96">
        <v>142</v>
      </c>
      <c r="J2" s="127" t="s">
        <v>155</v>
      </c>
      <c r="K2" s="127"/>
      <c r="L2" s="96">
        <v>100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c r="J3" s="123" t="s">
        <v>156</v>
      </c>
      <c r="K3" s="124"/>
      <c r="L3" s="96">
        <f>(L1/L2)*100</f>
        <v>25</v>
      </c>
      <c r="AB3" s="30" t="s">
        <v>57</v>
      </c>
      <c r="AC3" s="17"/>
      <c r="AD3" s="30" t="s">
        <v>71</v>
      </c>
      <c r="AE3" s="17"/>
      <c r="AF3" s="17"/>
      <c r="AG3" s="44" t="s">
        <v>77</v>
      </c>
      <c r="AH3" s="18"/>
      <c r="AI3" s="48" t="s">
        <v>114</v>
      </c>
      <c r="AJ3" s="49">
        <v>1.7</v>
      </c>
      <c r="AK3" s="50">
        <v>6</v>
      </c>
      <c r="AL3" s="51">
        <v>1</v>
      </c>
      <c r="AM3" s="11">
        <v>6.2</v>
      </c>
      <c r="AN3" s="11" t="s">
        <v>113</v>
      </c>
    </row>
    <row r="4" spans="1:41" x14ac:dyDescent="0.2">
      <c r="A4" s="127" t="s">
        <v>0</v>
      </c>
      <c r="B4" s="127"/>
      <c r="C4" s="140" t="str">
        <f>Secanim!C4:D4</f>
        <v>Hugmore House, Hugmore Lane, LL13 9YE</v>
      </c>
      <c r="D4" s="141"/>
      <c r="E4" s="94" t="s">
        <v>1</v>
      </c>
      <c r="F4" s="96" t="s">
        <v>177</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11.626825</v>
      </c>
      <c r="D18" s="16">
        <f>$D32</f>
        <v>11.626825</v>
      </c>
      <c r="E18" s="16">
        <f>$D33</f>
        <v>11.626825</v>
      </c>
      <c r="F18" s="16">
        <f>$D34</f>
        <v>11.626825</v>
      </c>
      <c r="G18" s="16">
        <f>$D35</f>
        <v>11.626825</v>
      </c>
      <c r="H18" s="16">
        <f>$D36</f>
        <v>11.626825</v>
      </c>
      <c r="I18" s="16">
        <f>$D37</f>
        <v>11.626825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-52.973174999999998</v>
      </c>
      <c r="D19" s="16">
        <f t="shared" ref="D19:V19" si="1">D18-D17</f>
        <v>-52.973174999999998</v>
      </c>
      <c r="E19" s="16">
        <f t="shared" si="1"/>
        <v>-52.973174999999998</v>
      </c>
      <c r="F19" s="16">
        <f t="shared" si="1"/>
        <v>-52.973174999999998</v>
      </c>
      <c r="G19" s="16">
        <f t="shared" si="1"/>
        <v>-52.973174999999998</v>
      </c>
      <c r="H19" s="16">
        <f t="shared" si="1"/>
        <v>-52.973174999999998</v>
      </c>
      <c r="I19" s="16">
        <f t="shared" si="1"/>
        <v>-52.973174999999998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47.89875</v>
      </c>
      <c r="D22" s="16">
        <f>$E32</f>
        <v>47.89875</v>
      </c>
      <c r="E22" s="16">
        <f>$E33</f>
        <v>47.89875</v>
      </c>
      <c r="F22" s="16">
        <f>$E34</f>
        <v>47.89875</v>
      </c>
      <c r="G22" s="16">
        <f>$E35</f>
        <v>47.89875</v>
      </c>
      <c r="H22" s="16">
        <f>$E36</f>
        <v>47.89875</v>
      </c>
      <c r="I22" s="16">
        <f>$E37</f>
        <v>47.89875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-180.10124999999999</v>
      </c>
      <c r="D23" s="16">
        <f t="shared" ref="D23:V23" si="3">D22-D21</f>
        <v>-180.10124999999999</v>
      </c>
      <c r="E23" s="16">
        <f t="shared" si="3"/>
        <v>-180.10124999999999</v>
      </c>
      <c r="F23" s="16">
        <f t="shared" si="3"/>
        <v>-180.10124999999999</v>
      </c>
      <c r="G23" s="16">
        <f t="shared" si="3"/>
        <v>-180.10124999999999</v>
      </c>
      <c r="H23" s="16">
        <f t="shared" si="3"/>
        <v>-180.10124999999999</v>
      </c>
      <c r="I23" s="16">
        <f t="shared" si="3"/>
        <v>-180.10124999999999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1.27</v>
      </c>
      <c r="C28" s="15">
        <v>0.01</v>
      </c>
      <c r="D28" s="15">
        <v>20.3</v>
      </c>
      <c r="E28" s="15">
        <v>159</v>
      </c>
      <c r="F28" s="15">
        <v>15.8</v>
      </c>
      <c r="G28" s="15">
        <v>0.53</v>
      </c>
      <c r="H28" s="15">
        <v>0.8</v>
      </c>
      <c r="I28" s="15">
        <v>0.5</v>
      </c>
      <c r="J28" s="15">
        <v>0.01</v>
      </c>
      <c r="K28" s="23">
        <v>0.05</v>
      </c>
      <c r="L28" s="15">
        <v>0.2</v>
      </c>
      <c r="M28" s="15">
        <v>1.38</v>
      </c>
      <c r="N28" s="15"/>
      <c r="O28" s="15"/>
      <c r="P28" s="15">
        <v>15.7</v>
      </c>
      <c r="Q28" s="15">
        <v>21</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11.626825</v>
      </c>
      <c r="E31" s="77">
        <f>(IF(E$27="%w/w SAR",((E$28*10)*$B31),IF(E$27="%w/w DM",(((E$28*10)*($B$28/100))*$B31),IF(E$27="kg/t SAR",(E$28*$B31),IF(E$27="kg/t DM",((E$28*($B$28/100))*$B31),IF(E$27="mg/kg SAR",((E$28*0.001)*$B31),IF(E$27="mg/kg DM",(((E$28*0.001)*($B$28/100))*$B31),"0")))))))*1.205</f>
        <v>47.89875</v>
      </c>
      <c r="F31" s="77">
        <f>(IF(F$27="%w/w SAR",((F$28*10)*$B31),IF(F$27="%w/w DM",(((F$28*10)*($B$28/100))*$B31),IF(F$27="kg/t SAR",(F$28*$B31),IF(F$27="kg/t DM",((F$28*($B$28/100))*$B31),IF(F$27="mg/kg SAR",((F$28*0.001)*$B31),IF(F$27="mg/kg DM",(((F$28*0.001)*($B$28/100))*$B31),"0")))))))*1.658</f>
        <v>6.5491000000000001</v>
      </c>
      <c r="G31" s="77">
        <f t="shared" ref="G31:P46" si="5">IF(G$27="%w/w SAR",((G$28*10)*$B31),IF(G$27="%w/w DM",(((G$28*10)*($B$28/100))*$B31),IF(G$27="kg/t SAR",(G$28*$B31),IF(G$27="kg/t DM",((G$28*($B$28/100))*$B31),IF(G$27="mg/kg SAR",((G$28*0.001)*$B31),IF(G$27="mg/kg DM",(((G$28*0.001)*($B$28/100))*$B31),0))))))</f>
        <v>0.13250000000000003</v>
      </c>
      <c r="H31" s="77">
        <f t="shared" si="5"/>
        <v>0.2</v>
      </c>
      <c r="I31" s="77">
        <f t="shared" si="5"/>
        <v>0.125</v>
      </c>
      <c r="J31" s="77">
        <f t="shared" si="5"/>
        <v>2.5000000000000001E-3</v>
      </c>
      <c r="K31" s="77">
        <f t="shared" si="5"/>
        <v>1.2500000000000001E-2</v>
      </c>
      <c r="L31" s="77">
        <f t="shared" si="5"/>
        <v>0.05</v>
      </c>
      <c r="M31" s="77">
        <f t="shared" si="5"/>
        <v>0.34499999999999997</v>
      </c>
      <c r="N31" s="77">
        <f t="shared" si="5"/>
        <v>0</v>
      </c>
      <c r="O31" s="77">
        <f t="shared" si="5"/>
        <v>0</v>
      </c>
      <c r="P31" s="77">
        <f t="shared" si="5"/>
        <v>3.9249999999999998</v>
      </c>
      <c r="Q31" s="77">
        <f>(IF(Q$27="%w/w SAR",((Q$28*10)*$B31),IF(Q$27="%w/w DM",(((Q$28*10)*($B$28/100))*$B31),IF(Q$27="kg/t SAR",(Q$28*$B31),IF(Q$27="kg/t DM",((Q$28*($B$28/100))*$B31),IF(Q$27="mg/kg SAR",((Q$28*0.001)*$B31),IF(Q$27="mg/kg DM",(((Q$28*0.001)*($B$28/100))*$B31),0)))))))*2.5</f>
        <v>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11.626825</v>
      </c>
      <c r="E32" s="77">
        <f t="shared" ref="E32:E50" si="8">(IF(E$27="%w/w SAR",((E$28*10)*$B32),IF(E$27="%w/w DM",(((E$28*10)*($B$28/100))*$B32),IF(E$27="kg/t SAR",(E$28*$B32),IF(E$27="kg/t DM",((E$28*($B$28/100))*$B32),IF(E$27="mg/kg SAR",((E$28*0.001)*$B32),IF(E$27="mg/kg DM",(((E$28*0.001)*($B$28/100))*$B32),"0")))))))*1.205</f>
        <v>47.89875</v>
      </c>
      <c r="F32" s="77">
        <f t="shared" ref="F32:F50" si="9">(IF(F$27="%w/w SAR",((F$28*10)*$B32),IF(F$27="%w/w DM",(((F$28*10)*($B$28/100))*$B32),IF(F$27="kg/t SAR",(F$28*$B32),IF(F$27="kg/t DM",((F$28*($B$28/100))*$B32),IF(F$27="mg/kg SAR",((F$28*0.001)*$B32),IF(F$27="mg/kg DM",(((F$28*0.001)*($B$28/100))*$B32),"0")))))))*1.658</f>
        <v>6.5491000000000001</v>
      </c>
      <c r="G32" s="77">
        <f t="shared" si="5"/>
        <v>0.13250000000000003</v>
      </c>
      <c r="H32" s="77">
        <f t="shared" si="5"/>
        <v>0.2</v>
      </c>
      <c r="I32" s="77">
        <f t="shared" si="5"/>
        <v>0.125</v>
      </c>
      <c r="J32" s="77">
        <f t="shared" si="5"/>
        <v>2.5000000000000001E-3</v>
      </c>
      <c r="K32" s="77">
        <f t="shared" si="5"/>
        <v>1.2500000000000001E-2</v>
      </c>
      <c r="L32" s="77">
        <f t="shared" si="5"/>
        <v>0.05</v>
      </c>
      <c r="M32" s="77">
        <f t="shared" si="5"/>
        <v>0.34499999999999997</v>
      </c>
      <c r="N32" s="77">
        <f t="shared" si="5"/>
        <v>0</v>
      </c>
      <c r="O32" s="77">
        <f t="shared" si="5"/>
        <v>0</v>
      </c>
      <c r="P32" s="77">
        <f t="shared" si="5"/>
        <v>3.9249999999999998</v>
      </c>
      <c r="Q32" s="77">
        <f t="shared" ref="Q32:Q50" si="10">(IF(Q$27="%w/w SAR",((Q$28*10)*$B32),IF(Q$27="%w/w DM",(((Q$28*10)*($B$28/100))*$B32),IF(Q$27="kg/t SAR",(Q$28*$B32),IF(Q$27="kg/t DM",((Q$28*($B$28/100))*$B32),IF(Q$27="mg/kg SAR",((Q$28*0.001)*$B32),IF(Q$27="mg/kg DM",(((Q$28*0.001)*($B$28/100))*$B32),0)))))))*2.5</f>
        <v>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25</v>
      </c>
      <c r="D33" s="77">
        <f t="shared" si="7"/>
        <v>11.626825</v>
      </c>
      <c r="E33" s="77">
        <f t="shared" si="8"/>
        <v>47.89875</v>
      </c>
      <c r="F33" s="77">
        <f t="shared" si="9"/>
        <v>6.5491000000000001</v>
      </c>
      <c r="G33" s="77">
        <f t="shared" si="5"/>
        <v>0.13250000000000003</v>
      </c>
      <c r="H33" s="77">
        <f t="shared" si="5"/>
        <v>0.2</v>
      </c>
      <c r="I33" s="77">
        <f t="shared" si="5"/>
        <v>0.125</v>
      </c>
      <c r="J33" s="77">
        <f t="shared" si="5"/>
        <v>2.5000000000000001E-3</v>
      </c>
      <c r="K33" s="77">
        <f t="shared" si="5"/>
        <v>1.2500000000000001E-2</v>
      </c>
      <c r="L33" s="77">
        <f t="shared" si="5"/>
        <v>0.05</v>
      </c>
      <c r="M33" s="77">
        <f t="shared" si="5"/>
        <v>0.34499999999999997</v>
      </c>
      <c r="N33" s="77">
        <f t="shared" si="5"/>
        <v>0</v>
      </c>
      <c r="O33" s="77">
        <f t="shared" si="5"/>
        <v>0</v>
      </c>
      <c r="P33" s="77">
        <f t="shared" si="5"/>
        <v>3.9249999999999998</v>
      </c>
      <c r="Q33" s="77">
        <f t="shared" si="10"/>
        <v>13.125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25</v>
      </c>
      <c r="D34" s="77">
        <f t="shared" si="7"/>
        <v>11.626825</v>
      </c>
      <c r="E34" s="77">
        <f t="shared" si="8"/>
        <v>47.89875</v>
      </c>
      <c r="F34" s="77">
        <f t="shared" si="9"/>
        <v>6.5491000000000001</v>
      </c>
      <c r="G34" s="77">
        <f t="shared" si="5"/>
        <v>0.13250000000000003</v>
      </c>
      <c r="H34" s="77">
        <f t="shared" si="5"/>
        <v>0.2</v>
      </c>
      <c r="I34" s="77">
        <f t="shared" si="5"/>
        <v>0.125</v>
      </c>
      <c r="J34" s="77">
        <f t="shared" si="5"/>
        <v>2.5000000000000001E-3</v>
      </c>
      <c r="K34" s="77">
        <f t="shared" si="5"/>
        <v>1.2500000000000001E-2</v>
      </c>
      <c r="L34" s="77">
        <f t="shared" si="5"/>
        <v>0.05</v>
      </c>
      <c r="M34" s="77">
        <f t="shared" si="5"/>
        <v>0.34499999999999997</v>
      </c>
      <c r="N34" s="77">
        <f t="shared" si="5"/>
        <v>0</v>
      </c>
      <c r="O34" s="77">
        <f t="shared" si="5"/>
        <v>0</v>
      </c>
      <c r="P34" s="77">
        <f t="shared" si="5"/>
        <v>3.9249999999999998</v>
      </c>
      <c r="Q34" s="77">
        <f t="shared" si="10"/>
        <v>13.125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25</v>
      </c>
      <c r="D35" s="77">
        <f t="shared" si="7"/>
        <v>11.626825</v>
      </c>
      <c r="E35" s="77">
        <f t="shared" si="8"/>
        <v>47.89875</v>
      </c>
      <c r="F35" s="77">
        <f t="shared" si="9"/>
        <v>6.5491000000000001</v>
      </c>
      <c r="G35" s="77">
        <f t="shared" si="5"/>
        <v>0.13250000000000003</v>
      </c>
      <c r="H35" s="77">
        <f t="shared" si="5"/>
        <v>0.2</v>
      </c>
      <c r="I35" s="77">
        <f t="shared" si="5"/>
        <v>0.125</v>
      </c>
      <c r="J35" s="77">
        <f t="shared" si="5"/>
        <v>2.5000000000000001E-3</v>
      </c>
      <c r="K35" s="77">
        <f t="shared" si="5"/>
        <v>1.2500000000000001E-2</v>
      </c>
      <c r="L35" s="77">
        <f t="shared" si="5"/>
        <v>0.05</v>
      </c>
      <c r="M35" s="77">
        <f t="shared" si="5"/>
        <v>0.34499999999999997</v>
      </c>
      <c r="N35" s="77">
        <f t="shared" si="5"/>
        <v>0</v>
      </c>
      <c r="O35" s="77">
        <f t="shared" si="5"/>
        <v>0</v>
      </c>
      <c r="P35" s="77">
        <f t="shared" si="5"/>
        <v>3.9249999999999998</v>
      </c>
      <c r="Q35" s="77">
        <f t="shared" si="10"/>
        <v>13.125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25</v>
      </c>
      <c r="D36" s="77">
        <f t="shared" si="7"/>
        <v>11.626825</v>
      </c>
      <c r="E36" s="77">
        <f t="shared" si="8"/>
        <v>47.89875</v>
      </c>
      <c r="F36" s="77">
        <f t="shared" si="9"/>
        <v>6.5491000000000001</v>
      </c>
      <c r="G36" s="77">
        <f t="shared" si="5"/>
        <v>0.13250000000000003</v>
      </c>
      <c r="H36" s="77">
        <f t="shared" si="5"/>
        <v>0.2</v>
      </c>
      <c r="I36" s="77">
        <f t="shared" si="5"/>
        <v>0.125</v>
      </c>
      <c r="J36" s="77">
        <f t="shared" si="5"/>
        <v>2.5000000000000001E-3</v>
      </c>
      <c r="K36" s="77">
        <f t="shared" si="5"/>
        <v>1.2500000000000001E-2</v>
      </c>
      <c r="L36" s="77">
        <f t="shared" si="5"/>
        <v>0.05</v>
      </c>
      <c r="M36" s="77">
        <f t="shared" si="5"/>
        <v>0.34499999999999997</v>
      </c>
      <c r="N36" s="77">
        <f t="shared" si="5"/>
        <v>0</v>
      </c>
      <c r="O36" s="77">
        <f t="shared" si="5"/>
        <v>0</v>
      </c>
      <c r="P36" s="77">
        <f t="shared" si="5"/>
        <v>3.9249999999999998</v>
      </c>
      <c r="Q36" s="77">
        <f t="shared" si="10"/>
        <v>13.125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25</v>
      </c>
      <c r="D37" s="77">
        <f t="shared" si="7"/>
        <v>11.626825</v>
      </c>
      <c r="E37" s="77">
        <f t="shared" si="8"/>
        <v>47.89875</v>
      </c>
      <c r="F37" s="77">
        <f t="shared" si="9"/>
        <v>6.5491000000000001</v>
      </c>
      <c r="G37" s="77">
        <f t="shared" si="5"/>
        <v>0.13250000000000003</v>
      </c>
      <c r="H37" s="77">
        <f t="shared" si="5"/>
        <v>0.2</v>
      </c>
      <c r="I37" s="77">
        <f t="shared" si="5"/>
        <v>0.125</v>
      </c>
      <c r="J37" s="77">
        <f t="shared" si="5"/>
        <v>2.5000000000000001E-3</v>
      </c>
      <c r="K37" s="77">
        <f t="shared" si="5"/>
        <v>1.2500000000000001E-2</v>
      </c>
      <c r="L37" s="77">
        <f t="shared" si="5"/>
        <v>0.05</v>
      </c>
      <c r="M37" s="77">
        <f t="shared" si="5"/>
        <v>0.34499999999999997</v>
      </c>
      <c r="N37" s="77">
        <f t="shared" si="5"/>
        <v>0</v>
      </c>
      <c r="O37" s="77">
        <f t="shared" si="5"/>
        <v>0</v>
      </c>
      <c r="P37" s="77">
        <f t="shared" si="5"/>
        <v>3.9249999999999998</v>
      </c>
      <c r="Q37" s="77">
        <f t="shared" si="10"/>
        <v>13.125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0" t="s">
        <v>133</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2" operator="equal">
      <formula>"DECREASE"</formula>
    </cfRule>
    <cfRule type="cellIs" dxfId="166" priority="33" operator="equal">
      <formula>"INCREASE"</formula>
    </cfRule>
  </conditionalFormatting>
  <conditionalFormatting sqref="B62:U66 B31:B50">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1" sqref="B31:B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3.94</v>
      </c>
      <c r="J1" s="127" t="s">
        <v>154</v>
      </c>
      <c r="K1" s="127"/>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168</v>
      </c>
      <c r="G2" s="125" t="s">
        <v>110</v>
      </c>
      <c r="H2" s="126"/>
      <c r="I2" s="96">
        <v>252</v>
      </c>
      <c r="J2" s="127" t="s">
        <v>155</v>
      </c>
      <c r="K2" s="127"/>
      <c r="L2" s="96">
        <v>1900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2.1999999999999999E-2</v>
      </c>
      <c r="J3" s="123" t="s">
        <v>156</v>
      </c>
      <c r="K3" s="124"/>
      <c r="L3" s="96">
        <f>(L1/L2)*100</f>
        <v>1.3157894736842104</v>
      </c>
      <c r="AB3" s="30" t="s">
        <v>57</v>
      </c>
      <c r="AC3" s="17"/>
      <c r="AD3" s="30" t="s">
        <v>71</v>
      </c>
      <c r="AE3" s="17"/>
      <c r="AF3" s="17"/>
      <c r="AG3" s="44" t="s">
        <v>77</v>
      </c>
      <c r="AH3" s="18"/>
      <c r="AI3" s="48" t="s">
        <v>114</v>
      </c>
      <c r="AJ3" s="49">
        <v>1.7</v>
      </c>
      <c r="AK3" s="50">
        <v>6</v>
      </c>
      <c r="AL3" s="51">
        <v>1</v>
      </c>
      <c r="AM3" s="11">
        <v>6.2</v>
      </c>
      <c r="AN3" s="11" t="s">
        <v>113</v>
      </c>
    </row>
    <row r="4" spans="1:41" x14ac:dyDescent="0.2">
      <c r="A4" s="127" t="s">
        <v>0</v>
      </c>
      <c r="B4" s="127"/>
      <c r="C4" s="140" t="str">
        <f>Secanim!C4:D4</f>
        <v>Hugmore House, Hugmore Lane, LL13 9YE</v>
      </c>
      <c r="D4" s="141"/>
      <c r="E4" s="94" t="s">
        <v>1</v>
      </c>
      <c r="F4" s="96" t="s">
        <v>178</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64.312951999999996</v>
      </c>
      <c r="D18" s="16">
        <f>$D32</f>
        <v>64.312951999999996</v>
      </c>
      <c r="E18" s="16">
        <f>$D33</f>
        <v>64.312951999999996</v>
      </c>
      <c r="F18" s="16">
        <f>$D34</f>
        <v>64.312951999999996</v>
      </c>
      <c r="G18" s="16">
        <f>$D35</f>
        <v>64.312951999999996</v>
      </c>
      <c r="H18" s="16">
        <f>$D36</f>
        <v>64.312951999999996</v>
      </c>
      <c r="I18" s="16">
        <f>$D37</f>
        <v>64.312951999999996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-0.28704799999999864</v>
      </c>
      <c r="D19" s="16">
        <f t="shared" ref="D19:V19" si="1">D18-D17</f>
        <v>-0.28704799999999864</v>
      </c>
      <c r="E19" s="16">
        <f t="shared" si="1"/>
        <v>-0.28704799999999864</v>
      </c>
      <c r="F19" s="16">
        <f t="shared" si="1"/>
        <v>-0.28704799999999864</v>
      </c>
      <c r="G19" s="16">
        <f t="shared" si="1"/>
        <v>-0.28704799999999864</v>
      </c>
      <c r="H19" s="16">
        <f t="shared" si="1"/>
        <v>-0.28704799999999864</v>
      </c>
      <c r="I19" s="16">
        <f t="shared" si="1"/>
        <v>-0.28704799999999864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21.386340000000004</v>
      </c>
      <c r="D22" s="16">
        <f>$E32</f>
        <v>21.386340000000004</v>
      </c>
      <c r="E22" s="16">
        <f>$E33</f>
        <v>21.386340000000004</v>
      </c>
      <c r="F22" s="16">
        <f>$E34</f>
        <v>21.386340000000004</v>
      </c>
      <c r="G22" s="16">
        <f>$E35</f>
        <v>21.386340000000004</v>
      </c>
      <c r="H22" s="16">
        <f>$E36</f>
        <v>21.386340000000004</v>
      </c>
      <c r="I22" s="16">
        <f>$E37</f>
        <v>21.386340000000004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-206.61365999999998</v>
      </c>
      <c r="D23" s="16">
        <f t="shared" ref="D23:V23" si="3">D22-D21</f>
        <v>-206.61365999999998</v>
      </c>
      <c r="E23" s="16">
        <f t="shared" si="3"/>
        <v>-206.61365999999998</v>
      </c>
      <c r="F23" s="16">
        <f t="shared" si="3"/>
        <v>-206.61365999999998</v>
      </c>
      <c r="G23" s="16">
        <f t="shared" si="3"/>
        <v>-206.61365999999998</v>
      </c>
      <c r="H23" s="16">
        <f t="shared" si="3"/>
        <v>-206.61365999999998</v>
      </c>
      <c r="I23" s="16">
        <f t="shared" si="3"/>
        <v>-206.61365999999998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116</v>
      </c>
      <c r="C31" s="77">
        <f>IF(C$27="%w/w SAR",((C$28*10)*$B31),IF(C$27="%w/w DM",(((C$28*10)*($B$28/100))*$B31),IF(C$27="kg/t SAR",(C$28*$B31),IF(C$27="kg/t DM",((C$28*($B$28/100))*$B31),IF(C$27="mg/kg SAR",((C$28*0.001)*$B31),IF(C$27="mg/kg DM",(((C$28*0.001)*($B$28/100))*$B31),0))))))</f>
        <v>220.39999999999998</v>
      </c>
      <c r="D31" s="77">
        <f>(IF(D$27="%w/w SAR",((D$28*10)*$B31),IF(D$27="%w/w DM",(((D$28*10)*($B$28/100))*$B31),IF(D$27="kg/t SAR",(D$28*$B31),IF(D$27="kg/t DM",((D$28*($B$28/100))*$B31),IF(D$27="mg/kg SAR",((D$28*0.001)*$B31),IF(D$27="mg/kg DM",(((D$28*0.001)*($B$28/100))*$B31),"0")))))))*2.291</f>
        <v>64.312951999999996</v>
      </c>
      <c r="E31" s="77">
        <f>(IF(E$27="%w/w SAR",((E$28*10)*$B31),IF(E$27="%w/w DM",(((E$28*10)*($B$28/100))*$B31),IF(E$27="kg/t SAR",(E$28*$B31),IF(E$27="kg/t DM",((E$28*($B$28/100))*$B31),IF(E$27="mg/kg SAR",((E$28*0.001)*$B31),IF(E$27="mg/kg DM",(((E$28*0.001)*($B$28/100))*$B31),"0")))))))*1.205</f>
        <v>21.386340000000004</v>
      </c>
      <c r="F31" s="77">
        <f>(IF(F$27="%w/w SAR",((F$28*10)*$B31),IF(F$27="%w/w DM",(((F$28*10)*($B$28/100))*$B31),IF(F$27="kg/t SAR",(F$28*$B31),IF(F$27="kg/t DM",((F$28*($B$28/100))*$B31),IF(F$27="mg/kg SAR",((F$28*0.001)*$B31),IF(F$27="mg/kg DM",(((F$28*0.001)*($B$28/100))*$B31),"0")))))))*1.658</f>
        <v>5.3851839999999997</v>
      </c>
      <c r="G31" s="77">
        <f t="shared" ref="G31:P46" si="5">IF(G$27="%w/w SAR",((G$28*10)*$B31),IF(G$27="%w/w DM",(((G$28*10)*($B$28/100))*$B31),IF(G$27="kg/t SAR",(G$28*$B31),IF(G$27="kg/t DM",((G$28*($B$28/100))*$B31),IF(G$27="mg/kg SAR",((G$28*0.001)*$B31),IF(G$27="mg/kg DM",(((G$28*0.001)*($B$28/100))*$B31),0))))))</f>
        <v>0.28999999999999998</v>
      </c>
      <c r="H31" s="77">
        <f t="shared" si="5"/>
        <v>0.21692</v>
      </c>
      <c r="I31" s="77">
        <f t="shared" si="5"/>
        <v>8.7347999999999995E-2</v>
      </c>
      <c r="J31" s="77">
        <f t="shared" si="5"/>
        <v>1.16E-3</v>
      </c>
      <c r="K31" s="77">
        <f t="shared" si="5"/>
        <v>5.8000000000000005E-3</v>
      </c>
      <c r="L31" s="77">
        <f t="shared" si="5"/>
        <v>2.3200000000000002E-2</v>
      </c>
      <c r="M31" s="77">
        <f t="shared" si="5"/>
        <v>3.7468000000000001E-2</v>
      </c>
      <c r="N31" s="77">
        <f t="shared" si="5"/>
        <v>0</v>
      </c>
      <c r="O31" s="77">
        <f t="shared" si="5"/>
        <v>0</v>
      </c>
      <c r="P31" s="77">
        <f t="shared" si="5"/>
        <v>18.559999999999999</v>
      </c>
      <c r="Q31" s="77">
        <f>(IF(Q$27="%w/w SAR",((Q$28*10)*$B31),IF(Q$27="%w/w DM",(((Q$28*10)*($B$28/100))*$B31),IF(Q$27="kg/t SAR",(Q$28*$B31),IF(Q$27="kg/t DM",((Q$28*($B$28/100))*$B31),IF(Q$27="mg/kg SAR",((Q$28*0.001)*$B31),IF(Q$27="mg/kg DM",(((Q$28*0.001)*($B$28/100))*$B31),0)))))))*2.5</f>
        <v>31.029999999999998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116</v>
      </c>
      <c r="C32" s="77">
        <f t="shared" ref="C32:C50" si="6">IF(C$27="%w/w SAR",((C$28*10)*$B32),IF(C$27="%w/w DM",(((C$28*10)*($B$28/100))*$B32),IF(C$27="kg/t SAR",(C$28*$B32),IF(C$27="kg/t DM",((C$28*($B$28/100))*$B32),IF(C$27="mg/kg SAR",((C$28*0.001)*$B32),IF(C$27="mg/kg DM",(((C$28*0.001)*($B$28/100))*$B32),0))))))</f>
        <v>220.39999999999998</v>
      </c>
      <c r="D32" s="77">
        <f t="shared" ref="D32:D50" si="7">(IF(D$27="%w/w SAR",((D$28*10)*$B32),IF(D$27="%w/w DM",(((D$28*10)*($B$28/100))*$B32),IF(D$27="kg/t SAR",(D$28*$B32),IF(D$27="kg/t DM",((D$28*($B$28/100))*$B32),IF(D$27="mg/kg SAR",((D$28*0.001)*$B32),IF(D$27="mg/kg DM",(((D$28*0.001)*($B$28/100))*$B32),"0")))))))*2.291</f>
        <v>64.312951999999996</v>
      </c>
      <c r="E32" s="77">
        <f t="shared" ref="E32:E50" si="8">(IF(E$27="%w/w SAR",((E$28*10)*$B32),IF(E$27="%w/w DM",(((E$28*10)*($B$28/100))*$B32),IF(E$27="kg/t SAR",(E$28*$B32),IF(E$27="kg/t DM",((E$28*($B$28/100))*$B32),IF(E$27="mg/kg SAR",((E$28*0.001)*$B32),IF(E$27="mg/kg DM",(((E$28*0.001)*($B$28/100))*$B32),"0")))))))*1.205</f>
        <v>21.386340000000004</v>
      </c>
      <c r="F32" s="77">
        <f t="shared" ref="F32:F50" si="9">(IF(F$27="%w/w SAR",((F$28*10)*$B32),IF(F$27="%w/w DM",(((F$28*10)*($B$28/100))*$B32),IF(F$27="kg/t SAR",(F$28*$B32),IF(F$27="kg/t DM",((F$28*($B$28/100))*$B32),IF(F$27="mg/kg SAR",((F$28*0.001)*$B32),IF(F$27="mg/kg DM",(((F$28*0.001)*($B$28/100))*$B32),"0")))))))*1.658</f>
        <v>5.3851839999999997</v>
      </c>
      <c r="G32" s="77">
        <f t="shared" si="5"/>
        <v>0.28999999999999998</v>
      </c>
      <c r="H32" s="77">
        <f t="shared" si="5"/>
        <v>0.21692</v>
      </c>
      <c r="I32" s="77">
        <f t="shared" si="5"/>
        <v>8.7347999999999995E-2</v>
      </c>
      <c r="J32" s="77">
        <f t="shared" si="5"/>
        <v>1.16E-3</v>
      </c>
      <c r="K32" s="77">
        <f t="shared" si="5"/>
        <v>5.8000000000000005E-3</v>
      </c>
      <c r="L32" s="77">
        <f t="shared" si="5"/>
        <v>2.3200000000000002E-2</v>
      </c>
      <c r="M32" s="77">
        <f t="shared" si="5"/>
        <v>3.7468000000000001E-2</v>
      </c>
      <c r="N32" s="77">
        <f t="shared" si="5"/>
        <v>0</v>
      </c>
      <c r="O32" s="77">
        <f t="shared" si="5"/>
        <v>0</v>
      </c>
      <c r="P32" s="77">
        <f t="shared" si="5"/>
        <v>18.559999999999999</v>
      </c>
      <c r="Q32" s="77">
        <f t="shared" ref="Q32:Q50" si="10">(IF(Q$27="%w/w SAR",((Q$28*10)*$B32),IF(Q$27="%w/w DM",(((Q$28*10)*($B$28/100))*$B32),IF(Q$27="kg/t SAR",(Q$28*$B32),IF(Q$27="kg/t DM",((Q$28*($B$28/100))*$B32),IF(Q$27="mg/kg SAR",((Q$28*0.001)*$B32),IF(Q$27="mg/kg DM",(((Q$28*0.001)*($B$28/100))*$B32),0)))))))*2.5</f>
        <v>31.029999999999998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116</v>
      </c>
      <c r="C33" s="77">
        <f t="shared" si="6"/>
        <v>220.39999999999998</v>
      </c>
      <c r="D33" s="77">
        <f t="shared" si="7"/>
        <v>64.312951999999996</v>
      </c>
      <c r="E33" s="77">
        <f t="shared" si="8"/>
        <v>21.386340000000004</v>
      </c>
      <c r="F33" s="77">
        <f t="shared" si="9"/>
        <v>5.3851839999999997</v>
      </c>
      <c r="G33" s="77">
        <f t="shared" si="5"/>
        <v>0.28999999999999998</v>
      </c>
      <c r="H33" s="77">
        <f t="shared" si="5"/>
        <v>0.21692</v>
      </c>
      <c r="I33" s="77">
        <f t="shared" si="5"/>
        <v>8.7347999999999995E-2</v>
      </c>
      <c r="J33" s="77">
        <f t="shared" si="5"/>
        <v>1.16E-3</v>
      </c>
      <c r="K33" s="77">
        <f t="shared" si="5"/>
        <v>5.8000000000000005E-3</v>
      </c>
      <c r="L33" s="77">
        <f t="shared" si="5"/>
        <v>2.3200000000000002E-2</v>
      </c>
      <c r="M33" s="77">
        <f t="shared" si="5"/>
        <v>3.7468000000000001E-2</v>
      </c>
      <c r="N33" s="77">
        <f t="shared" si="5"/>
        <v>0</v>
      </c>
      <c r="O33" s="77">
        <f t="shared" si="5"/>
        <v>0</v>
      </c>
      <c r="P33" s="77">
        <f t="shared" si="5"/>
        <v>18.559999999999999</v>
      </c>
      <c r="Q33" s="77">
        <f t="shared" si="10"/>
        <v>31.029999999999998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116</v>
      </c>
      <c r="C34" s="77">
        <f t="shared" si="6"/>
        <v>220.39999999999998</v>
      </c>
      <c r="D34" s="77">
        <f t="shared" si="7"/>
        <v>64.312951999999996</v>
      </c>
      <c r="E34" s="77">
        <f t="shared" si="8"/>
        <v>21.386340000000004</v>
      </c>
      <c r="F34" s="77">
        <f t="shared" si="9"/>
        <v>5.3851839999999997</v>
      </c>
      <c r="G34" s="77">
        <f t="shared" si="5"/>
        <v>0.28999999999999998</v>
      </c>
      <c r="H34" s="77">
        <f t="shared" si="5"/>
        <v>0.21692</v>
      </c>
      <c r="I34" s="77">
        <f t="shared" si="5"/>
        <v>8.7347999999999995E-2</v>
      </c>
      <c r="J34" s="77">
        <f t="shared" si="5"/>
        <v>1.16E-3</v>
      </c>
      <c r="K34" s="77">
        <f t="shared" si="5"/>
        <v>5.8000000000000005E-3</v>
      </c>
      <c r="L34" s="77">
        <f t="shared" si="5"/>
        <v>2.3200000000000002E-2</v>
      </c>
      <c r="M34" s="77">
        <f t="shared" si="5"/>
        <v>3.7468000000000001E-2</v>
      </c>
      <c r="N34" s="77">
        <f t="shared" si="5"/>
        <v>0</v>
      </c>
      <c r="O34" s="77">
        <f t="shared" si="5"/>
        <v>0</v>
      </c>
      <c r="P34" s="77">
        <f t="shared" si="5"/>
        <v>18.559999999999999</v>
      </c>
      <c r="Q34" s="77">
        <f t="shared" si="10"/>
        <v>31.029999999999998</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116</v>
      </c>
      <c r="C35" s="77">
        <f t="shared" si="6"/>
        <v>220.39999999999998</v>
      </c>
      <c r="D35" s="77">
        <f t="shared" si="7"/>
        <v>64.312951999999996</v>
      </c>
      <c r="E35" s="77">
        <f t="shared" si="8"/>
        <v>21.386340000000004</v>
      </c>
      <c r="F35" s="77">
        <f t="shared" si="9"/>
        <v>5.3851839999999997</v>
      </c>
      <c r="G35" s="77">
        <f t="shared" si="5"/>
        <v>0.28999999999999998</v>
      </c>
      <c r="H35" s="77">
        <f t="shared" si="5"/>
        <v>0.21692</v>
      </c>
      <c r="I35" s="77">
        <f t="shared" si="5"/>
        <v>8.7347999999999995E-2</v>
      </c>
      <c r="J35" s="77">
        <f t="shared" si="5"/>
        <v>1.16E-3</v>
      </c>
      <c r="K35" s="77">
        <f t="shared" si="5"/>
        <v>5.8000000000000005E-3</v>
      </c>
      <c r="L35" s="77">
        <f t="shared" si="5"/>
        <v>2.3200000000000002E-2</v>
      </c>
      <c r="M35" s="77">
        <f t="shared" si="5"/>
        <v>3.7468000000000001E-2</v>
      </c>
      <c r="N35" s="77">
        <f t="shared" si="5"/>
        <v>0</v>
      </c>
      <c r="O35" s="77">
        <f t="shared" si="5"/>
        <v>0</v>
      </c>
      <c r="P35" s="77">
        <f t="shared" si="5"/>
        <v>18.559999999999999</v>
      </c>
      <c r="Q35" s="77">
        <f t="shared" si="10"/>
        <v>31.029999999999998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116</v>
      </c>
      <c r="C36" s="77">
        <f t="shared" si="6"/>
        <v>220.39999999999998</v>
      </c>
      <c r="D36" s="77">
        <f t="shared" si="7"/>
        <v>64.312951999999996</v>
      </c>
      <c r="E36" s="77">
        <f t="shared" si="8"/>
        <v>21.386340000000004</v>
      </c>
      <c r="F36" s="77">
        <f t="shared" si="9"/>
        <v>5.3851839999999997</v>
      </c>
      <c r="G36" s="77">
        <f t="shared" si="5"/>
        <v>0.28999999999999998</v>
      </c>
      <c r="H36" s="77">
        <f t="shared" si="5"/>
        <v>0.21692</v>
      </c>
      <c r="I36" s="77">
        <f t="shared" si="5"/>
        <v>8.7347999999999995E-2</v>
      </c>
      <c r="J36" s="77">
        <f t="shared" si="5"/>
        <v>1.16E-3</v>
      </c>
      <c r="K36" s="77">
        <f t="shared" si="5"/>
        <v>5.8000000000000005E-3</v>
      </c>
      <c r="L36" s="77">
        <f t="shared" si="5"/>
        <v>2.3200000000000002E-2</v>
      </c>
      <c r="M36" s="77">
        <f t="shared" si="5"/>
        <v>3.7468000000000001E-2</v>
      </c>
      <c r="N36" s="77">
        <f t="shared" si="5"/>
        <v>0</v>
      </c>
      <c r="O36" s="77">
        <f t="shared" si="5"/>
        <v>0</v>
      </c>
      <c r="P36" s="77">
        <f t="shared" si="5"/>
        <v>18.559999999999999</v>
      </c>
      <c r="Q36" s="77">
        <f t="shared" si="10"/>
        <v>31.029999999999998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116</v>
      </c>
      <c r="C37" s="77">
        <f t="shared" si="6"/>
        <v>220.39999999999998</v>
      </c>
      <c r="D37" s="77">
        <f t="shared" si="7"/>
        <v>64.312951999999996</v>
      </c>
      <c r="E37" s="77">
        <f t="shared" si="8"/>
        <v>21.386340000000004</v>
      </c>
      <c r="F37" s="77">
        <f t="shared" si="9"/>
        <v>5.3851839999999997</v>
      </c>
      <c r="G37" s="77">
        <f t="shared" si="5"/>
        <v>0.28999999999999998</v>
      </c>
      <c r="H37" s="77">
        <f t="shared" si="5"/>
        <v>0.21692</v>
      </c>
      <c r="I37" s="77">
        <f t="shared" si="5"/>
        <v>8.7347999999999995E-2</v>
      </c>
      <c r="J37" s="77">
        <f t="shared" si="5"/>
        <v>1.16E-3</v>
      </c>
      <c r="K37" s="77">
        <f t="shared" si="5"/>
        <v>5.8000000000000005E-3</v>
      </c>
      <c r="L37" s="77">
        <f t="shared" si="5"/>
        <v>2.3200000000000002E-2</v>
      </c>
      <c r="M37" s="77">
        <f t="shared" si="5"/>
        <v>3.7468000000000001E-2</v>
      </c>
      <c r="N37" s="77">
        <f t="shared" si="5"/>
        <v>0</v>
      </c>
      <c r="O37" s="77">
        <f t="shared" si="5"/>
        <v>0</v>
      </c>
      <c r="P37" s="77">
        <f t="shared" si="5"/>
        <v>18.559999999999999</v>
      </c>
      <c r="Q37" s="77">
        <f t="shared" si="10"/>
        <v>31.029999999999998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0" t="s">
        <v>133</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116</v>
      </c>
      <c r="C62" s="77">
        <f>B32</f>
        <v>116</v>
      </c>
      <c r="D62" s="77">
        <f>B33</f>
        <v>116</v>
      </c>
      <c r="E62" s="77">
        <f>B34</f>
        <v>116</v>
      </c>
      <c r="F62" s="77">
        <f>B35</f>
        <v>116</v>
      </c>
      <c r="G62" s="77">
        <f>B36</f>
        <v>116</v>
      </c>
      <c r="H62" s="77">
        <f>B37</f>
        <v>116</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2" operator="equal">
      <formula>"DECREASE"</formula>
    </cfRule>
    <cfRule type="cellIs" dxfId="124" priority="33" operator="equal">
      <formula>"INCREASE"</formula>
    </cfRule>
  </conditionalFormatting>
  <conditionalFormatting sqref="B62:U66 B31:B50">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4.17</v>
      </c>
      <c r="J1" s="127" t="s">
        <v>154</v>
      </c>
      <c r="K1" s="127"/>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168</v>
      </c>
      <c r="G2" s="125" t="s">
        <v>110</v>
      </c>
      <c r="H2" s="126"/>
      <c r="I2" s="96">
        <v>375</v>
      </c>
      <c r="J2" s="127" t="s">
        <v>155</v>
      </c>
      <c r="K2" s="127"/>
      <c r="L2" s="96">
        <v>300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0.40799999999999997</v>
      </c>
      <c r="J3" s="123" t="s">
        <v>156</v>
      </c>
      <c r="K3" s="124"/>
      <c r="L3" s="96">
        <f>(L1/L2)*100</f>
        <v>8.3333333333333321</v>
      </c>
      <c r="AB3" s="30" t="s">
        <v>57</v>
      </c>
      <c r="AC3" s="17"/>
      <c r="AD3" s="30" t="s">
        <v>71</v>
      </c>
      <c r="AE3" s="17"/>
      <c r="AF3" s="17"/>
      <c r="AG3" s="44" t="s">
        <v>77</v>
      </c>
      <c r="AH3" s="18"/>
      <c r="AI3" s="48" t="s">
        <v>114</v>
      </c>
      <c r="AJ3" s="49">
        <v>1.7</v>
      </c>
      <c r="AK3" s="50">
        <v>6</v>
      </c>
      <c r="AL3" s="51">
        <v>1</v>
      </c>
      <c r="AM3" s="11">
        <v>6.2</v>
      </c>
      <c r="AN3" s="11" t="s">
        <v>113</v>
      </c>
    </row>
    <row r="4" spans="1:41" ht="25.5" x14ac:dyDescent="0.2">
      <c r="A4" s="127" t="s">
        <v>0</v>
      </c>
      <c r="B4" s="127"/>
      <c r="C4" s="140" t="str">
        <f>Secanim!C4:D4</f>
        <v>Hugmore House, Hugmore Lane, LL13 9YE</v>
      </c>
      <c r="D4" s="141"/>
      <c r="E4" s="94" t="s">
        <v>1</v>
      </c>
      <c r="F4" s="117" t="s">
        <v>179</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-29.375874999999994</v>
      </c>
      <c r="D19" s="16">
        <f t="shared" ref="D19:V19" si="1">D18-D17</f>
        <v>-29.375874999999994</v>
      </c>
      <c r="E19" s="16">
        <f t="shared" si="1"/>
        <v>-29.375874999999994</v>
      </c>
      <c r="F19" s="16">
        <f t="shared" si="1"/>
        <v>-29.375874999999994</v>
      </c>
      <c r="G19" s="16">
        <f t="shared" si="1"/>
        <v>-29.375874999999994</v>
      </c>
      <c r="H19" s="16">
        <f t="shared" si="1"/>
        <v>-29.375874999999994</v>
      </c>
      <c r="I19" s="16">
        <f t="shared" si="1"/>
        <v>-29.375874999999994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-205.4665</v>
      </c>
      <c r="D23" s="16">
        <f t="shared" ref="D23:V23" si="3">D22-D21</f>
        <v>-205.4665</v>
      </c>
      <c r="E23" s="16">
        <f t="shared" si="3"/>
        <v>-205.4665</v>
      </c>
      <c r="F23" s="16">
        <f t="shared" si="3"/>
        <v>-205.4665</v>
      </c>
      <c r="G23" s="16">
        <f t="shared" si="3"/>
        <v>-205.4665</v>
      </c>
      <c r="H23" s="16">
        <f t="shared" si="3"/>
        <v>-205.4665</v>
      </c>
      <c r="I23" s="16">
        <f t="shared" si="3"/>
        <v>-205.4665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1.55</v>
      </c>
      <c r="C28" s="15">
        <v>0.03</v>
      </c>
      <c r="D28" s="15">
        <v>61.5</v>
      </c>
      <c r="E28" s="15">
        <v>74.8</v>
      </c>
      <c r="F28" s="15">
        <v>24</v>
      </c>
      <c r="G28" s="15">
        <v>0.21</v>
      </c>
      <c r="H28" s="15">
        <v>1.77</v>
      </c>
      <c r="I28" s="15">
        <v>0.5</v>
      </c>
      <c r="J28" s="15">
        <v>0.01</v>
      </c>
      <c r="K28" s="23">
        <v>0.05</v>
      </c>
      <c r="L28" s="15">
        <v>0.23</v>
      </c>
      <c r="M28" s="15">
        <v>0.28000000000000003</v>
      </c>
      <c r="N28" s="15"/>
      <c r="O28" s="15"/>
      <c r="P28" s="15">
        <v>284</v>
      </c>
      <c r="Q28" s="15">
        <v>125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5.2500000000000005E-2</v>
      </c>
      <c r="H31" s="77">
        <f t="shared" si="5"/>
        <v>0.4425</v>
      </c>
      <c r="I31" s="77">
        <f t="shared" si="5"/>
        <v>0.125</v>
      </c>
      <c r="J31" s="77">
        <f t="shared" si="5"/>
        <v>2.5000000000000001E-3</v>
      </c>
      <c r="K31" s="77">
        <f t="shared" si="5"/>
        <v>1.2500000000000001E-2</v>
      </c>
      <c r="L31" s="77">
        <f t="shared" si="5"/>
        <v>5.7500000000000002E-2</v>
      </c>
      <c r="M31" s="77">
        <f t="shared" si="5"/>
        <v>7.0000000000000007E-2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5.2500000000000005E-2</v>
      </c>
      <c r="H32" s="77">
        <f t="shared" si="5"/>
        <v>0.4425</v>
      </c>
      <c r="I32" s="77">
        <f t="shared" si="5"/>
        <v>0.125</v>
      </c>
      <c r="J32" s="77">
        <f t="shared" si="5"/>
        <v>2.5000000000000001E-3</v>
      </c>
      <c r="K32" s="77">
        <f t="shared" si="5"/>
        <v>1.2500000000000001E-2</v>
      </c>
      <c r="L32" s="77">
        <f t="shared" si="5"/>
        <v>5.7500000000000002E-2</v>
      </c>
      <c r="M32" s="77">
        <f t="shared" si="5"/>
        <v>7.0000000000000007E-2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75</v>
      </c>
      <c r="D33" s="77">
        <f t="shared" si="7"/>
        <v>35.224125000000001</v>
      </c>
      <c r="E33" s="77">
        <f t="shared" si="8"/>
        <v>22.533500000000004</v>
      </c>
      <c r="F33" s="77">
        <f t="shared" si="9"/>
        <v>9.9480000000000004</v>
      </c>
      <c r="G33" s="77">
        <f t="shared" si="5"/>
        <v>5.2500000000000005E-2</v>
      </c>
      <c r="H33" s="77">
        <f t="shared" si="5"/>
        <v>0.4425</v>
      </c>
      <c r="I33" s="77">
        <f t="shared" si="5"/>
        <v>0.125</v>
      </c>
      <c r="J33" s="77">
        <f t="shared" si="5"/>
        <v>2.5000000000000001E-3</v>
      </c>
      <c r="K33" s="77">
        <f t="shared" si="5"/>
        <v>1.2500000000000001E-2</v>
      </c>
      <c r="L33" s="77">
        <f t="shared" si="5"/>
        <v>5.7500000000000002E-2</v>
      </c>
      <c r="M33" s="77">
        <f t="shared" si="5"/>
        <v>7.0000000000000007E-2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75</v>
      </c>
      <c r="D34" s="77">
        <f t="shared" si="7"/>
        <v>35.224125000000001</v>
      </c>
      <c r="E34" s="77">
        <f t="shared" si="8"/>
        <v>22.533500000000004</v>
      </c>
      <c r="F34" s="77">
        <f t="shared" si="9"/>
        <v>9.9480000000000004</v>
      </c>
      <c r="G34" s="77">
        <f t="shared" si="5"/>
        <v>5.2500000000000005E-2</v>
      </c>
      <c r="H34" s="77">
        <f t="shared" si="5"/>
        <v>0.4425</v>
      </c>
      <c r="I34" s="77">
        <f t="shared" si="5"/>
        <v>0.125</v>
      </c>
      <c r="J34" s="77">
        <f t="shared" si="5"/>
        <v>2.5000000000000001E-3</v>
      </c>
      <c r="K34" s="77">
        <f t="shared" si="5"/>
        <v>1.2500000000000001E-2</v>
      </c>
      <c r="L34" s="77">
        <f t="shared" si="5"/>
        <v>5.7500000000000002E-2</v>
      </c>
      <c r="M34" s="77">
        <f t="shared" si="5"/>
        <v>7.0000000000000007E-2</v>
      </c>
      <c r="N34" s="77">
        <f t="shared" si="5"/>
        <v>0</v>
      </c>
      <c r="O34" s="77">
        <f t="shared" si="5"/>
        <v>0</v>
      </c>
      <c r="P34" s="77">
        <f t="shared" si="5"/>
        <v>71.000000000000014</v>
      </c>
      <c r="Q34" s="77">
        <f t="shared" si="10"/>
        <v>78.125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75</v>
      </c>
      <c r="D35" s="77">
        <f t="shared" si="7"/>
        <v>35.224125000000001</v>
      </c>
      <c r="E35" s="77">
        <f t="shared" si="8"/>
        <v>22.533500000000004</v>
      </c>
      <c r="F35" s="77">
        <f t="shared" si="9"/>
        <v>9.9480000000000004</v>
      </c>
      <c r="G35" s="77">
        <f t="shared" si="5"/>
        <v>5.2500000000000005E-2</v>
      </c>
      <c r="H35" s="77">
        <f t="shared" si="5"/>
        <v>0.4425</v>
      </c>
      <c r="I35" s="77">
        <f t="shared" si="5"/>
        <v>0.125</v>
      </c>
      <c r="J35" s="77">
        <f t="shared" si="5"/>
        <v>2.5000000000000001E-3</v>
      </c>
      <c r="K35" s="77">
        <f t="shared" si="5"/>
        <v>1.2500000000000001E-2</v>
      </c>
      <c r="L35" s="77">
        <f t="shared" si="5"/>
        <v>5.7500000000000002E-2</v>
      </c>
      <c r="M35" s="77">
        <f t="shared" si="5"/>
        <v>7.0000000000000007E-2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75</v>
      </c>
      <c r="D36" s="77">
        <f t="shared" si="7"/>
        <v>35.224125000000001</v>
      </c>
      <c r="E36" s="77">
        <f t="shared" si="8"/>
        <v>22.533500000000004</v>
      </c>
      <c r="F36" s="77">
        <f t="shared" si="9"/>
        <v>9.9480000000000004</v>
      </c>
      <c r="G36" s="77">
        <f t="shared" si="5"/>
        <v>5.2500000000000005E-2</v>
      </c>
      <c r="H36" s="77">
        <f t="shared" si="5"/>
        <v>0.4425</v>
      </c>
      <c r="I36" s="77">
        <f t="shared" si="5"/>
        <v>0.125</v>
      </c>
      <c r="J36" s="77">
        <f t="shared" si="5"/>
        <v>2.5000000000000001E-3</v>
      </c>
      <c r="K36" s="77">
        <f t="shared" si="5"/>
        <v>1.2500000000000001E-2</v>
      </c>
      <c r="L36" s="77">
        <f t="shared" si="5"/>
        <v>5.7500000000000002E-2</v>
      </c>
      <c r="M36" s="77">
        <f t="shared" si="5"/>
        <v>7.0000000000000007E-2</v>
      </c>
      <c r="N36" s="77">
        <f t="shared" si="5"/>
        <v>0</v>
      </c>
      <c r="O36" s="77">
        <f t="shared" si="5"/>
        <v>0</v>
      </c>
      <c r="P36" s="77">
        <f t="shared" si="5"/>
        <v>71.000000000000014</v>
      </c>
      <c r="Q36" s="77">
        <f t="shared" si="10"/>
        <v>78.125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75</v>
      </c>
      <c r="D37" s="77">
        <f t="shared" si="7"/>
        <v>35.224125000000001</v>
      </c>
      <c r="E37" s="77">
        <f t="shared" si="8"/>
        <v>22.533500000000004</v>
      </c>
      <c r="F37" s="77">
        <f t="shared" si="9"/>
        <v>9.9480000000000004</v>
      </c>
      <c r="G37" s="77">
        <f t="shared" si="5"/>
        <v>5.2500000000000005E-2</v>
      </c>
      <c r="H37" s="77">
        <f t="shared" si="5"/>
        <v>0.4425</v>
      </c>
      <c r="I37" s="77">
        <f t="shared" si="5"/>
        <v>0.125</v>
      </c>
      <c r="J37" s="77">
        <f t="shared" si="5"/>
        <v>2.5000000000000001E-3</v>
      </c>
      <c r="K37" s="77">
        <f t="shared" si="5"/>
        <v>1.2500000000000001E-2</v>
      </c>
      <c r="L37" s="77">
        <f t="shared" si="5"/>
        <v>5.7500000000000002E-2</v>
      </c>
      <c r="M37" s="77">
        <f t="shared" si="5"/>
        <v>7.0000000000000007E-2</v>
      </c>
      <c r="N37" s="77">
        <f t="shared" si="5"/>
        <v>0</v>
      </c>
      <c r="O37" s="77">
        <f t="shared" si="5"/>
        <v>0</v>
      </c>
      <c r="P37" s="77">
        <f t="shared" si="5"/>
        <v>71.000000000000014</v>
      </c>
      <c r="Q37" s="77">
        <f t="shared" si="10"/>
        <v>78.125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0" t="s">
        <v>133</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2" operator="equal">
      <formula>"DECREASE"</formula>
    </cfRule>
    <cfRule type="cellIs" dxfId="82" priority="33" operator="equal">
      <formula>"INCREASE"</formula>
    </cfRule>
  </conditionalFormatting>
  <conditionalFormatting sqref="B62:U66 B31:B50">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PAN-015164</v>
      </c>
      <c r="D1" s="141"/>
      <c r="E1" s="93" t="s">
        <v>45</v>
      </c>
      <c r="F1" s="39">
        <f>Secanim!F1</f>
        <v>16.899999999999999</v>
      </c>
      <c r="G1" s="123" t="s">
        <v>43</v>
      </c>
      <c r="H1" s="124"/>
      <c r="I1" s="96">
        <v>11.1</v>
      </c>
      <c r="J1" s="127" t="s">
        <v>154</v>
      </c>
      <c r="K1" s="127"/>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7" t="s">
        <v>87</v>
      </c>
      <c r="B2" s="127"/>
      <c r="C2" s="142" t="str">
        <f>Secanim!C2:D2</f>
        <v>EPR-KP3594VE</v>
      </c>
      <c r="D2" s="143"/>
      <c r="E2" s="93" t="s">
        <v>109</v>
      </c>
      <c r="F2" s="96" t="s">
        <v>165</v>
      </c>
      <c r="G2" s="125" t="s">
        <v>110</v>
      </c>
      <c r="H2" s="126"/>
      <c r="I2" s="96">
        <v>768</v>
      </c>
      <c r="J2" s="127" t="s">
        <v>155</v>
      </c>
      <c r="K2" s="127"/>
      <c r="L2" s="96">
        <v>600</v>
      </c>
      <c r="AB2" s="30" t="s">
        <v>56</v>
      </c>
      <c r="AC2" s="17"/>
      <c r="AD2" s="30" t="s">
        <v>70</v>
      </c>
      <c r="AE2" s="17"/>
      <c r="AF2" s="17"/>
      <c r="AG2" s="44" t="s">
        <v>76</v>
      </c>
      <c r="AH2" s="18"/>
      <c r="AI2" s="45" t="s">
        <v>127</v>
      </c>
      <c r="AJ2" s="46">
        <v>0</v>
      </c>
      <c r="AK2" s="47">
        <v>0</v>
      </c>
      <c r="AL2" s="10">
        <v>0</v>
      </c>
      <c r="AM2" s="11">
        <v>0</v>
      </c>
      <c r="AN2" s="11">
        <v>0</v>
      </c>
    </row>
    <row r="3" spans="1:41" x14ac:dyDescent="0.2">
      <c r="A3" s="123" t="s">
        <v>42</v>
      </c>
      <c r="B3" s="124"/>
      <c r="C3" s="142" t="str">
        <f>Secanim!C3:D3</f>
        <v>Trade Effluent Services Limited</v>
      </c>
      <c r="D3" s="143"/>
      <c r="E3" s="93" t="s">
        <v>108</v>
      </c>
      <c r="F3" s="31" t="s">
        <v>78</v>
      </c>
      <c r="G3" s="123" t="s">
        <v>111</v>
      </c>
      <c r="H3" s="124"/>
      <c r="I3" s="96">
        <v>0.14319999999999999</v>
      </c>
      <c r="J3" s="123" t="s">
        <v>156</v>
      </c>
      <c r="K3" s="124"/>
      <c r="L3" s="96">
        <f>(L1/L2)*100</f>
        <v>4.1666666666666661</v>
      </c>
      <c r="AB3" s="30" t="s">
        <v>57</v>
      </c>
      <c r="AC3" s="17"/>
      <c r="AD3" s="30" t="s">
        <v>71</v>
      </c>
      <c r="AE3" s="17"/>
      <c r="AF3" s="17"/>
      <c r="AG3" s="44" t="s">
        <v>77</v>
      </c>
      <c r="AH3" s="18"/>
      <c r="AI3" s="48" t="s">
        <v>114</v>
      </c>
      <c r="AJ3" s="49">
        <v>1.7</v>
      </c>
      <c r="AK3" s="50">
        <v>6</v>
      </c>
      <c r="AL3" s="51">
        <v>1</v>
      </c>
      <c r="AM3" s="11">
        <v>6.2</v>
      </c>
      <c r="AN3" s="11" t="s">
        <v>113</v>
      </c>
    </row>
    <row r="4" spans="1:41" x14ac:dyDescent="0.2">
      <c r="A4" s="127" t="s">
        <v>0</v>
      </c>
      <c r="B4" s="127"/>
      <c r="C4" s="140" t="str">
        <f>Secanim!C4:D4</f>
        <v>Hugmore House, Hugmore Lane, LL13 9YE</v>
      </c>
      <c r="D4" s="141"/>
      <c r="E4" s="94" t="s">
        <v>1</v>
      </c>
      <c r="F4" s="96" t="s">
        <v>180</v>
      </c>
      <c r="G4" s="123"/>
      <c r="H4" s="124"/>
      <c r="I4" s="39"/>
      <c r="J4" s="123"/>
      <c r="K4" s="124"/>
      <c r="L4" s="96"/>
      <c r="AB4" s="30" t="s">
        <v>52</v>
      </c>
      <c r="AC4" s="17"/>
      <c r="AD4" s="52" t="s">
        <v>72</v>
      </c>
      <c r="AE4" s="17"/>
      <c r="AF4" s="17"/>
      <c r="AG4" s="44" t="s">
        <v>78</v>
      </c>
      <c r="AH4" s="18"/>
      <c r="AI4" s="53" t="s">
        <v>125</v>
      </c>
      <c r="AJ4" s="54">
        <v>7</v>
      </c>
      <c r="AK4" s="55">
        <v>10.5</v>
      </c>
      <c r="AL4" s="11">
        <v>2</v>
      </c>
      <c r="AM4" s="11">
        <v>6.7</v>
      </c>
      <c r="AN4" s="11" t="s">
        <v>136</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7" t="s">
        <v>2</v>
      </c>
      <c r="B8" s="127"/>
      <c r="C8" s="60">
        <f>Secanim!C8</f>
        <v>1</v>
      </c>
      <c r="D8" s="60">
        <f>Secanim!D8</f>
        <v>2</v>
      </c>
      <c r="E8" s="60">
        <f>Secanim!E8</f>
        <v>3</v>
      </c>
      <c r="F8" s="60">
        <f>Secanim!F8</f>
        <v>4</v>
      </c>
      <c r="G8" s="60">
        <f>Secanim!G8</f>
        <v>5</v>
      </c>
      <c r="H8" s="60">
        <f>Secanim!H8</f>
        <v>6</v>
      </c>
      <c r="I8" s="60">
        <f>Secanim!I8</f>
        <v>7</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7" t="s">
        <v>3</v>
      </c>
      <c r="B9" s="127"/>
      <c r="C9" s="60" t="str">
        <f>Secanim!C9</f>
        <v>Mod</v>
      </c>
      <c r="D9" s="60" t="str">
        <f>Secanim!D9</f>
        <v>Mod</v>
      </c>
      <c r="E9" s="60" t="str">
        <f>Secanim!E9</f>
        <v>Mod</v>
      </c>
      <c r="F9" s="60" t="str">
        <f>Secanim!F9</f>
        <v>Mod</v>
      </c>
      <c r="G9" s="60" t="str">
        <f>Secanim!G9</f>
        <v>Mod</v>
      </c>
      <c r="H9" s="60" t="str">
        <f>Secanim!H9</f>
        <v>Mod</v>
      </c>
      <c r="I9" s="60" t="str">
        <f>Secanim!I9</f>
        <v>Mod</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138</v>
      </c>
      <c r="AE9" s="30">
        <v>4.5</v>
      </c>
      <c r="AF9" s="17"/>
      <c r="AG9" s="18"/>
      <c r="AH9" s="18"/>
      <c r="AI9" s="63" t="s">
        <v>103</v>
      </c>
      <c r="AJ9" s="64">
        <v>0.7</v>
      </c>
      <c r="AK9" s="65">
        <v>4</v>
      </c>
      <c r="AL9" s="29">
        <v>7</v>
      </c>
      <c r="AM9" s="11">
        <v>6.7</v>
      </c>
      <c r="AN9" s="11" t="s">
        <v>136</v>
      </c>
      <c r="AO9" s="98"/>
    </row>
    <row r="10" spans="1:41" x14ac:dyDescent="0.2">
      <c r="A10" s="127" t="s">
        <v>4</v>
      </c>
      <c r="B10" s="127"/>
      <c r="C10" s="60">
        <f>Secanim!C10</f>
        <v>5.6</v>
      </c>
      <c r="D10" s="60">
        <f>Secanim!D10</f>
        <v>5.9</v>
      </c>
      <c r="E10" s="60">
        <f>Secanim!E10</f>
        <v>7.7</v>
      </c>
      <c r="F10" s="60">
        <f>Secanim!F10</f>
        <v>6.4</v>
      </c>
      <c r="G10" s="60">
        <f>Secanim!G10</f>
        <v>5.8</v>
      </c>
      <c r="H10" s="60">
        <f>Secanim!H10</f>
        <v>6.2</v>
      </c>
      <c r="I10" s="60">
        <f>Secanim!I10</f>
        <v>6</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7" t="s">
        <v>5</v>
      </c>
      <c r="B11" s="127"/>
      <c r="C11" s="60">
        <f>Secanim!C11</f>
        <v>0</v>
      </c>
      <c r="D11" s="60">
        <f>Secanim!D11</f>
        <v>1</v>
      </c>
      <c r="E11" s="60">
        <f>Secanim!E11</f>
        <v>3</v>
      </c>
      <c r="F11" s="60">
        <f>Secanim!F11</f>
        <v>1</v>
      </c>
      <c r="G11" s="60">
        <f>Secanim!G11</f>
        <v>1</v>
      </c>
      <c r="H11" s="60">
        <f>Secanim!H11</f>
        <v>1</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7" t="s">
        <v>6</v>
      </c>
      <c r="B12" s="127"/>
      <c r="C12" s="60">
        <f>Secanim!C12</f>
        <v>0</v>
      </c>
      <c r="D12" s="60">
        <f>Secanim!D12</f>
        <v>0</v>
      </c>
      <c r="E12" s="60">
        <f>Secanim!E12</f>
        <v>3</v>
      </c>
      <c r="F12" s="60">
        <f>Secanim!F12</f>
        <v>1</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7" t="s">
        <v>7</v>
      </c>
      <c r="B13" s="127"/>
      <c r="C13" s="60">
        <f>Secanim!C13</f>
        <v>2</v>
      </c>
      <c r="D13" s="60">
        <f>Secanim!D13</f>
        <v>3</v>
      </c>
      <c r="E13" s="60">
        <f>Secanim!E13</f>
        <v>3</v>
      </c>
      <c r="F13" s="60">
        <f>Secanim!F13</f>
        <v>4</v>
      </c>
      <c r="G13" s="60">
        <f>Secanim!G13</f>
        <v>4</v>
      </c>
      <c r="H13" s="60">
        <f>Secanim!H13</f>
        <v>4</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6" t="s">
        <v>8</v>
      </c>
      <c r="B14" s="136"/>
      <c r="C14" s="101" t="str">
        <f>Secanim!C14</f>
        <v xml:space="preserve">Grass Silage (25% DM) </v>
      </c>
      <c r="D14" s="101" t="str">
        <f>Secanim!D14</f>
        <v xml:space="preserve">Grass Silage (25% DM) </v>
      </c>
      <c r="E14" s="101" t="str">
        <f>Secanim!E14</f>
        <v xml:space="preserve">Grass Silage (25% DM) </v>
      </c>
      <c r="F14" s="101" t="str">
        <f>Secanim!F14</f>
        <v xml:space="preserve">Grass Silage (25% DM) </v>
      </c>
      <c r="G14" s="101" t="str">
        <f>Secanim!G14</f>
        <v xml:space="preserve">Grass Silage (25% DM) </v>
      </c>
      <c r="H14" s="101" t="str">
        <f>Secanim!H14</f>
        <v xml:space="preserve">Grass Silage (25% DM) </v>
      </c>
      <c r="I14" s="101" t="str">
        <f>Secanim!I14</f>
        <v xml:space="preserve">Grass Silage (25% DM) </v>
      </c>
      <c r="J14" s="101">
        <f>Secanim!J14</f>
        <v>0</v>
      </c>
      <c r="K14" s="101">
        <f>Secanim!K14</f>
        <v>0</v>
      </c>
      <c r="L14" s="101">
        <f>Secanim!L14</f>
        <v>0</v>
      </c>
      <c r="M14" s="101">
        <f>Secanim!M14</f>
        <v>0</v>
      </c>
      <c r="N14" s="101">
        <f>Secanim!N14</f>
        <v>0</v>
      </c>
      <c r="O14" s="101">
        <f>Secanim!O14</f>
        <v>0</v>
      </c>
      <c r="P14" s="101">
        <f>Secanim!P14</f>
        <v>0</v>
      </c>
      <c r="Q14" s="101">
        <f>Secanim!Q14</f>
        <v>0</v>
      </c>
      <c r="R14" s="101">
        <f>Secanim!R14</f>
        <v>0</v>
      </c>
      <c r="S14" s="101">
        <f>Secanim!S14</f>
        <v>0</v>
      </c>
      <c r="T14" s="101">
        <f>Secanim!T14</f>
        <v>0</v>
      </c>
      <c r="U14" s="101">
        <f>Secanim!U14</f>
        <v>0</v>
      </c>
      <c r="V14" s="101">
        <f>Secanim!V14</f>
        <v>0</v>
      </c>
      <c r="AD14" s="30" t="s">
        <v>139</v>
      </c>
      <c r="AE14" s="30">
        <v>6</v>
      </c>
      <c r="AI14" s="53" t="s">
        <v>120</v>
      </c>
      <c r="AJ14" s="54">
        <v>0.8</v>
      </c>
      <c r="AK14" s="55">
        <v>1.7</v>
      </c>
      <c r="AL14" s="11">
        <v>12</v>
      </c>
      <c r="AM14" s="11">
        <v>6.7</v>
      </c>
      <c r="AN14" s="11" t="s">
        <v>136</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145</v>
      </c>
      <c r="AE15" s="30">
        <v>7</v>
      </c>
      <c r="AI15" s="53" t="s">
        <v>101</v>
      </c>
      <c r="AJ15" s="62">
        <v>1.8</v>
      </c>
      <c r="AK15" s="55">
        <v>5.4</v>
      </c>
      <c r="AL15" s="11">
        <v>13</v>
      </c>
      <c r="AM15" s="11">
        <v>6.7</v>
      </c>
      <c r="AN15" s="11" t="s">
        <v>136</v>
      </c>
    </row>
    <row r="16" spans="1:41" ht="13.5" thickBot="1" x14ac:dyDescent="0.25">
      <c r="A16" s="137" t="s">
        <v>44</v>
      </c>
      <c r="B16" s="137"/>
      <c r="C16" s="102" t="str">
        <f>Secanim!C16</f>
        <v>Medium/Clay</v>
      </c>
      <c r="D16" s="102" t="str">
        <f>Secanim!D16</f>
        <v>Medium/Clay</v>
      </c>
      <c r="E16" s="102" t="str">
        <f>Secanim!E16</f>
        <v>Medium/Clay</v>
      </c>
      <c r="F16" s="102" t="str">
        <f>Secanim!F16</f>
        <v>Medium/Clay</v>
      </c>
      <c r="G16" s="102" t="str">
        <f>Secanim!G16</f>
        <v>Medium/Clay</v>
      </c>
      <c r="H16" s="102" t="str">
        <f>Secanim!H16</f>
        <v>Medium/Clay</v>
      </c>
      <c r="I16" s="102" t="str">
        <f>Secanim!I16</f>
        <v>Medium/Clay</v>
      </c>
      <c r="J16" s="102">
        <f>Secanim!J16</f>
        <v>0</v>
      </c>
      <c r="K16" s="102">
        <f>Secanim!K16</f>
        <v>0</v>
      </c>
      <c r="L16" s="102">
        <f>Secanim!L16</f>
        <v>0</v>
      </c>
      <c r="M16" s="102">
        <f>Secanim!M16</f>
        <v>0</v>
      </c>
      <c r="N16" s="102">
        <f>Secanim!N16</f>
        <v>0</v>
      </c>
      <c r="O16" s="102">
        <f>Secanim!O16</f>
        <v>0</v>
      </c>
      <c r="P16" s="102">
        <f>Secanim!P16</f>
        <v>0</v>
      </c>
      <c r="Q16" s="102">
        <f>Secanim!Q16</f>
        <v>0</v>
      </c>
      <c r="R16" s="102">
        <f>Secanim!R16</f>
        <v>0</v>
      </c>
      <c r="S16" s="102">
        <f>Secanim!S16</f>
        <v>0</v>
      </c>
      <c r="T16" s="102">
        <f>Secanim!T16</f>
        <v>0</v>
      </c>
      <c r="U16" s="102">
        <f>Secanim!U16</f>
        <v>0</v>
      </c>
      <c r="V16" s="102">
        <f>Secanim!V16</f>
        <v>0</v>
      </c>
      <c r="AD16" s="52" t="s">
        <v>146</v>
      </c>
      <c r="AE16" s="30">
        <v>8</v>
      </c>
      <c r="AI16" s="53" t="s">
        <v>119</v>
      </c>
      <c r="AJ16" s="54">
        <v>8</v>
      </c>
      <c r="AK16" s="55">
        <v>5.5</v>
      </c>
      <c r="AL16" s="12">
        <v>14</v>
      </c>
      <c r="AM16" s="11">
        <v>6.7</v>
      </c>
      <c r="AN16" s="11" t="s">
        <v>136</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1" t="s">
        <v>23</v>
      </c>
      <c r="B18" s="132"/>
      <c r="C18" s="16">
        <f>$D31</f>
        <v>35.052300000000002</v>
      </c>
      <c r="D18" s="16">
        <f>$D32</f>
        <v>35.052300000000002</v>
      </c>
      <c r="E18" s="16">
        <f>$D33</f>
        <v>0</v>
      </c>
      <c r="F18" s="16">
        <f>$D34</f>
        <v>35.052300000000002</v>
      </c>
      <c r="G18" s="16">
        <f>$D35</f>
        <v>35.052300000000002</v>
      </c>
      <c r="H18" s="16">
        <f>$D36</f>
        <v>35.052300000000002</v>
      </c>
      <c r="I18" s="16">
        <f>$D37</f>
        <v>35.052300000000002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1" t="s">
        <v>90</v>
      </c>
      <c r="B19" s="132"/>
      <c r="C19" s="16">
        <f>C18-C17</f>
        <v>-29.547699999999992</v>
      </c>
      <c r="D19" s="16">
        <f t="shared" ref="D19:V19" si="1">D18-D17</f>
        <v>-29.547699999999992</v>
      </c>
      <c r="E19" s="16">
        <f t="shared" si="1"/>
        <v>-64.599999999999994</v>
      </c>
      <c r="F19" s="16">
        <f t="shared" si="1"/>
        <v>-29.547699999999992</v>
      </c>
      <c r="G19" s="16">
        <f t="shared" si="1"/>
        <v>-29.547699999999992</v>
      </c>
      <c r="H19" s="16">
        <f t="shared" si="1"/>
        <v>-29.547699999999992</v>
      </c>
      <c r="I19" s="16">
        <f t="shared" si="1"/>
        <v>-29.547699999999992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1" t="s">
        <v>89</v>
      </c>
      <c r="B22" s="132"/>
      <c r="C22" s="16">
        <f>$E31</f>
        <v>17.382125000000002</v>
      </c>
      <c r="D22" s="16">
        <f>$E32</f>
        <v>17.382125000000002</v>
      </c>
      <c r="E22" s="16">
        <f>$E33</f>
        <v>0</v>
      </c>
      <c r="F22" s="16">
        <f>$E34</f>
        <v>17.382125000000002</v>
      </c>
      <c r="G22" s="16">
        <f>$E35</f>
        <v>17.382125000000002</v>
      </c>
      <c r="H22" s="16">
        <f>$E36</f>
        <v>17.382125000000002</v>
      </c>
      <c r="I22" s="16">
        <f>$E37</f>
        <v>17.382125000000002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1" t="s">
        <v>92</v>
      </c>
      <c r="B23" s="132"/>
      <c r="C23" s="16">
        <f>C22-C21</f>
        <v>-210.617875</v>
      </c>
      <c r="D23" s="16">
        <f t="shared" ref="D23:V23" si="3">D22-D21</f>
        <v>-210.617875</v>
      </c>
      <c r="E23" s="16">
        <f t="shared" si="3"/>
        <v>-228</v>
      </c>
      <c r="F23" s="16">
        <f t="shared" si="3"/>
        <v>-210.617875</v>
      </c>
      <c r="G23" s="16">
        <f t="shared" si="3"/>
        <v>-210.617875</v>
      </c>
      <c r="H23" s="16">
        <f t="shared" si="3"/>
        <v>-210.617875</v>
      </c>
      <c r="I23" s="16">
        <f t="shared" si="3"/>
        <v>-210.617875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7" customFormat="1" x14ac:dyDescent="0.25">
      <c r="A28" s="107"/>
      <c r="B28" s="24">
        <v>1.2</v>
      </c>
      <c r="C28" s="15">
        <v>0.06</v>
      </c>
      <c r="D28" s="15">
        <v>61.2</v>
      </c>
      <c r="E28" s="15">
        <v>57.7</v>
      </c>
      <c r="F28" s="15">
        <v>10</v>
      </c>
      <c r="G28" s="15">
        <v>5.48</v>
      </c>
      <c r="H28" s="15">
        <v>2.63</v>
      </c>
      <c r="I28" s="15">
        <v>1.91</v>
      </c>
      <c r="J28" s="15">
        <v>0.01</v>
      </c>
      <c r="K28" s="23">
        <v>0.05</v>
      </c>
      <c r="L28" s="15">
        <v>0.2</v>
      </c>
      <c r="M28" s="15">
        <v>0.2</v>
      </c>
      <c r="N28" s="15"/>
      <c r="O28" s="15"/>
      <c r="P28" s="15">
        <v>859</v>
      </c>
      <c r="Q28" s="15">
        <v>82.1</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35.052300000000002</v>
      </c>
      <c r="E31" s="77">
        <f>(IF(E$27="%w/w SAR",((E$28*10)*$B31),IF(E$27="%w/w DM",(((E$28*10)*($B$28/100))*$B31),IF(E$27="kg/t SAR",(E$28*$B31),IF(E$27="kg/t DM",((E$28*($B$28/100))*$B31),IF(E$27="mg/kg SAR",((E$28*0.001)*$B31),IF(E$27="mg/kg DM",(((E$28*0.001)*($B$28/100))*$B31),"0")))))))*1.205</f>
        <v>17.382125000000002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1.37</v>
      </c>
      <c r="H31" s="77">
        <f t="shared" si="5"/>
        <v>0.65749999999999997</v>
      </c>
      <c r="I31" s="77">
        <f t="shared" si="5"/>
        <v>0.47749999999999998</v>
      </c>
      <c r="J31" s="77">
        <f t="shared" si="5"/>
        <v>2.5000000000000001E-3</v>
      </c>
      <c r="K31" s="77">
        <f t="shared" si="5"/>
        <v>1.2500000000000001E-2</v>
      </c>
      <c r="L31" s="77">
        <f t="shared" si="5"/>
        <v>0.05</v>
      </c>
      <c r="M31" s="77">
        <f t="shared" si="5"/>
        <v>0.05</v>
      </c>
      <c r="N31" s="77">
        <f t="shared" si="5"/>
        <v>0</v>
      </c>
      <c r="O31" s="77">
        <f t="shared" si="5"/>
        <v>0</v>
      </c>
      <c r="P31" s="77">
        <f t="shared" si="5"/>
        <v>214.75</v>
      </c>
      <c r="Q31" s="77">
        <f>(IF(Q$27="%w/w SAR",((Q$28*10)*$B31),IF(Q$27="%w/w DM",(((Q$28*10)*($B$28/100))*$B31),IF(Q$27="kg/t SAR",(Q$28*$B31),IF(Q$27="kg/t DM",((Q$28*($B$28/100))*$B31),IF(Q$27="mg/kg SAR",((Q$28*0.001)*$B31),IF(Q$27="mg/kg DM",(((Q$28*0.001)*($B$28/100))*$B31),0)))))))*2.5</f>
        <v>51.3125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35.052300000000002</v>
      </c>
      <c r="E32" s="77">
        <f t="shared" ref="E32:E50" si="8">(IF(E$27="%w/w SAR",((E$28*10)*$B32),IF(E$27="%w/w DM",(((E$28*10)*($B$28/100))*$B32),IF(E$27="kg/t SAR",(E$28*$B32),IF(E$27="kg/t DM",((E$28*($B$28/100))*$B32),IF(E$27="mg/kg SAR",((E$28*0.001)*$B32),IF(E$27="mg/kg DM",(((E$28*0.001)*($B$28/100))*$B32),"0")))))))*1.205</f>
        <v>17.382125000000002</v>
      </c>
      <c r="F32" s="77">
        <f t="shared" ref="F32:F50" si="9">(IF(F$27="%w/w SAR",((F$28*10)*$B32),IF(F$27="%w/w DM",(((F$28*10)*($B$28/100))*$B32),IF(F$27="kg/t SAR",(F$28*$B32),IF(F$27="kg/t DM",((F$28*($B$28/100))*$B32),IF(F$27="mg/kg SAR",((F$28*0.001)*$B32),IF(F$27="mg/kg DM",(((F$28*0.001)*($B$28/100))*$B32),"0")))))))*1.658</f>
        <v>4.1449999999999996</v>
      </c>
      <c r="G32" s="77">
        <f t="shared" si="5"/>
        <v>1.37</v>
      </c>
      <c r="H32" s="77">
        <f t="shared" si="5"/>
        <v>0.65749999999999997</v>
      </c>
      <c r="I32" s="77">
        <f t="shared" si="5"/>
        <v>0.47749999999999998</v>
      </c>
      <c r="J32" s="77">
        <f t="shared" si="5"/>
        <v>2.5000000000000001E-3</v>
      </c>
      <c r="K32" s="77">
        <f t="shared" si="5"/>
        <v>1.2500000000000001E-2</v>
      </c>
      <c r="L32" s="77">
        <f t="shared" si="5"/>
        <v>0.05</v>
      </c>
      <c r="M32" s="77">
        <f t="shared" si="5"/>
        <v>0.05</v>
      </c>
      <c r="N32" s="77">
        <f t="shared" si="5"/>
        <v>0</v>
      </c>
      <c r="O32" s="77">
        <f t="shared" si="5"/>
        <v>0</v>
      </c>
      <c r="P32" s="77">
        <f t="shared" si="5"/>
        <v>214.75</v>
      </c>
      <c r="Q32" s="77">
        <f t="shared" ref="Q32:Q50" si="10">(IF(Q$27="%w/w SAR",((Q$28*10)*$B32),IF(Q$27="%w/w DM",(((Q$28*10)*($B$28/100))*$B32),IF(Q$27="kg/t SAR",(Q$28*$B32),IF(Q$27="kg/t DM",((Q$28*($B$28/100))*$B32),IF(Q$27="mg/kg SAR",((Q$28*0.001)*$B32),IF(Q$27="mg/kg DM",(((Q$28*0.001)*($B$28/100))*$B32),0)))))))*2.5</f>
        <v>51.3125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150</v>
      </c>
      <c r="D34" s="77">
        <f t="shared" si="7"/>
        <v>35.052300000000002</v>
      </c>
      <c r="E34" s="77">
        <f t="shared" si="8"/>
        <v>17.382125000000002</v>
      </c>
      <c r="F34" s="77">
        <f t="shared" si="9"/>
        <v>4.1449999999999996</v>
      </c>
      <c r="G34" s="77">
        <f t="shared" si="5"/>
        <v>1.37</v>
      </c>
      <c r="H34" s="77">
        <f t="shared" si="5"/>
        <v>0.65749999999999997</v>
      </c>
      <c r="I34" s="77">
        <f t="shared" si="5"/>
        <v>0.47749999999999998</v>
      </c>
      <c r="J34" s="77">
        <f t="shared" si="5"/>
        <v>2.5000000000000001E-3</v>
      </c>
      <c r="K34" s="77">
        <f t="shared" si="5"/>
        <v>1.2500000000000001E-2</v>
      </c>
      <c r="L34" s="77">
        <f t="shared" si="5"/>
        <v>0.05</v>
      </c>
      <c r="M34" s="77">
        <f t="shared" si="5"/>
        <v>0.05</v>
      </c>
      <c r="N34" s="77">
        <f t="shared" si="5"/>
        <v>0</v>
      </c>
      <c r="O34" s="77">
        <f t="shared" si="5"/>
        <v>0</v>
      </c>
      <c r="P34" s="77">
        <f t="shared" si="5"/>
        <v>214.75</v>
      </c>
      <c r="Q34" s="77">
        <f t="shared" si="10"/>
        <v>51.3125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150</v>
      </c>
      <c r="D35" s="77">
        <f t="shared" si="7"/>
        <v>35.052300000000002</v>
      </c>
      <c r="E35" s="77">
        <f t="shared" si="8"/>
        <v>17.382125000000002</v>
      </c>
      <c r="F35" s="77">
        <f t="shared" si="9"/>
        <v>4.1449999999999996</v>
      </c>
      <c r="G35" s="77">
        <f t="shared" si="5"/>
        <v>1.37</v>
      </c>
      <c r="H35" s="77">
        <f t="shared" si="5"/>
        <v>0.65749999999999997</v>
      </c>
      <c r="I35" s="77">
        <f t="shared" si="5"/>
        <v>0.47749999999999998</v>
      </c>
      <c r="J35" s="77">
        <f t="shared" si="5"/>
        <v>2.5000000000000001E-3</v>
      </c>
      <c r="K35" s="77">
        <f t="shared" si="5"/>
        <v>1.2500000000000001E-2</v>
      </c>
      <c r="L35" s="77">
        <f t="shared" si="5"/>
        <v>0.05</v>
      </c>
      <c r="M35" s="77">
        <f t="shared" si="5"/>
        <v>0.05</v>
      </c>
      <c r="N35" s="77">
        <f t="shared" si="5"/>
        <v>0</v>
      </c>
      <c r="O35" s="77">
        <f t="shared" si="5"/>
        <v>0</v>
      </c>
      <c r="P35" s="77">
        <f t="shared" si="5"/>
        <v>214.75</v>
      </c>
      <c r="Q35" s="77">
        <f t="shared" si="10"/>
        <v>51.3125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150</v>
      </c>
      <c r="D36" s="77">
        <f t="shared" si="7"/>
        <v>35.052300000000002</v>
      </c>
      <c r="E36" s="77">
        <f t="shared" si="8"/>
        <v>17.382125000000002</v>
      </c>
      <c r="F36" s="77">
        <f t="shared" si="9"/>
        <v>4.1449999999999996</v>
      </c>
      <c r="G36" s="77">
        <f t="shared" si="5"/>
        <v>1.37</v>
      </c>
      <c r="H36" s="77">
        <f t="shared" si="5"/>
        <v>0.65749999999999997</v>
      </c>
      <c r="I36" s="77">
        <f t="shared" si="5"/>
        <v>0.47749999999999998</v>
      </c>
      <c r="J36" s="77">
        <f t="shared" si="5"/>
        <v>2.5000000000000001E-3</v>
      </c>
      <c r="K36" s="77">
        <f t="shared" si="5"/>
        <v>1.2500000000000001E-2</v>
      </c>
      <c r="L36" s="77">
        <f t="shared" si="5"/>
        <v>0.05</v>
      </c>
      <c r="M36" s="77">
        <f t="shared" si="5"/>
        <v>0.05</v>
      </c>
      <c r="N36" s="77">
        <f t="shared" si="5"/>
        <v>0</v>
      </c>
      <c r="O36" s="77">
        <f t="shared" si="5"/>
        <v>0</v>
      </c>
      <c r="P36" s="77">
        <f t="shared" si="5"/>
        <v>214.75</v>
      </c>
      <c r="Q36" s="77">
        <f t="shared" si="10"/>
        <v>51.3125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150</v>
      </c>
      <c r="D37" s="77">
        <f t="shared" si="7"/>
        <v>35.052300000000002</v>
      </c>
      <c r="E37" s="77">
        <f t="shared" si="8"/>
        <v>17.382125000000002</v>
      </c>
      <c r="F37" s="77">
        <f t="shared" si="9"/>
        <v>4.1449999999999996</v>
      </c>
      <c r="G37" s="77">
        <f t="shared" si="5"/>
        <v>1.37</v>
      </c>
      <c r="H37" s="77">
        <f t="shared" si="5"/>
        <v>0.65749999999999997</v>
      </c>
      <c r="I37" s="77">
        <f t="shared" si="5"/>
        <v>0.47749999999999998</v>
      </c>
      <c r="J37" s="77">
        <f t="shared" si="5"/>
        <v>2.5000000000000001E-3</v>
      </c>
      <c r="K37" s="77">
        <f t="shared" si="5"/>
        <v>1.2500000000000001E-2</v>
      </c>
      <c r="L37" s="77">
        <f t="shared" si="5"/>
        <v>0.05</v>
      </c>
      <c r="M37" s="77">
        <f t="shared" si="5"/>
        <v>0.05</v>
      </c>
      <c r="N37" s="77">
        <f t="shared" si="5"/>
        <v>0</v>
      </c>
      <c r="O37" s="77">
        <f t="shared" si="5"/>
        <v>0</v>
      </c>
      <c r="P37" s="77">
        <f t="shared" si="5"/>
        <v>214.75</v>
      </c>
      <c r="Q37" s="77">
        <f t="shared" si="10"/>
        <v>51.3125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0" t="s">
        <v>133</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0"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250</v>
      </c>
      <c r="C62" s="77">
        <f>B32</f>
        <v>250</v>
      </c>
      <c r="D62" s="77">
        <f>B33</f>
        <v>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62:U66 B31:B50">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237</v>
      </c>
      <c r="C3" s="33">
        <f>Secanim!C31</f>
        <v>165.9</v>
      </c>
      <c r="D3" s="33">
        <f>Secanim!D31</f>
        <v>65.15603999999999</v>
      </c>
      <c r="E3" s="33">
        <f>Secanim!E31</f>
        <v>50.834130000000002</v>
      </c>
      <c r="F3" s="33">
        <f>Secanim!F31</f>
        <v>8.9198742000000006</v>
      </c>
      <c r="G3" s="33">
        <f>Secanim!G31</f>
        <v>0.183201</v>
      </c>
      <c r="H3" s="33">
        <f>Secanim!H31</f>
        <v>0.50717999999999996</v>
      </c>
      <c r="I3" s="33">
        <f>Secanim!I31</f>
        <v>0.11850000000000001</v>
      </c>
      <c r="J3" s="33">
        <f>Secanim!J31</f>
        <v>2.3700000000000001E-3</v>
      </c>
      <c r="K3" s="33">
        <f>Secanim!K31</f>
        <v>1.1850000000000001E-2</v>
      </c>
      <c r="L3" s="33">
        <f>Secanim!L31</f>
        <v>4.7400000000000005E-2</v>
      </c>
      <c r="M3" s="33">
        <f>Secanim!M31</f>
        <v>4.7400000000000005E-2</v>
      </c>
      <c r="N3" s="33">
        <f>Secanim!N31</f>
        <v>0</v>
      </c>
      <c r="O3" s="33">
        <f>Secanim!O31</f>
        <v>0</v>
      </c>
      <c r="P3" s="33">
        <f>Secanim!P31</f>
        <v>307.62600000000003</v>
      </c>
      <c r="Q3" s="33">
        <f>Secanim!Q31</f>
        <v>0</v>
      </c>
      <c r="R3" s="33">
        <f>Secanim!R31</f>
        <v>0</v>
      </c>
      <c r="S3" s="33">
        <f>Secanim!S31</f>
        <v>0</v>
      </c>
      <c r="T3" s="33">
        <f>Secanim!T31</f>
        <v>0</v>
      </c>
      <c r="U3" s="33">
        <f>Secanim!U31</f>
        <v>0</v>
      </c>
    </row>
    <row r="4" spans="1:21" x14ac:dyDescent="0.2">
      <c r="A4" s="36">
        <v>2</v>
      </c>
      <c r="B4" s="33">
        <f>'Croda Goole'!B31</f>
        <v>40</v>
      </c>
      <c r="C4" s="33">
        <f>'Croda Goole'!C31</f>
        <v>104</v>
      </c>
      <c r="D4" s="33">
        <f>'Croda Goole'!D31</f>
        <v>63.873080000000002</v>
      </c>
      <c r="E4" s="33">
        <f>'Croda Goole'!E31</f>
        <v>14.267200000000001</v>
      </c>
      <c r="F4" s="33">
        <f>'Croda Goole'!F31</f>
        <v>5.849424</v>
      </c>
      <c r="G4" s="33">
        <f>'Croda Goole'!G31</f>
        <v>3.6400000000000002E-2</v>
      </c>
      <c r="H4" s="33">
        <f>'Croda Goole'!H31</f>
        <v>0.62799999999999989</v>
      </c>
      <c r="I4" s="33">
        <f>'Croda Goole'!I31</f>
        <v>0.02</v>
      </c>
      <c r="J4" s="33">
        <f>'Croda Goole'!J31</f>
        <v>4.0000000000000002E-4</v>
      </c>
      <c r="K4" s="33">
        <f>'Croda Goole'!K31</f>
        <v>2E-3</v>
      </c>
      <c r="L4" s="33">
        <f>'Croda Goole'!L31</f>
        <v>2.4799999999999999E-2</v>
      </c>
      <c r="M4" s="33">
        <f>'Croda Goole'!M31</f>
        <v>0.156</v>
      </c>
      <c r="N4" s="33">
        <f>'Croda Goole'!N31</f>
        <v>0</v>
      </c>
      <c r="O4" s="33">
        <f>'Croda Goole'!O31</f>
        <v>0</v>
      </c>
      <c r="P4" s="33">
        <f>'Croda Goole'!P31</f>
        <v>168.07999999999998</v>
      </c>
      <c r="Q4" s="33">
        <f>'Croda Goole'!Q31</f>
        <v>222.00000000000003</v>
      </c>
      <c r="R4" s="33">
        <f>'Croda Goole'!R31</f>
        <v>0</v>
      </c>
      <c r="S4" s="33">
        <f>'Croda Goole'!S31</f>
        <v>0</v>
      </c>
      <c r="T4" s="33">
        <f>'Croda Goole'!T31</f>
        <v>0</v>
      </c>
      <c r="U4" s="33">
        <f>'Croda Goole'!U31</f>
        <v>0</v>
      </c>
    </row>
    <row r="5" spans="1:21" x14ac:dyDescent="0.2">
      <c r="A5" s="36">
        <v>3</v>
      </c>
      <c r="B5" s="33">
        <f>'Croda Widnes'!B31</f>
        <v>46</v>
      </c>
      <c r="C5" s="33">
        <f>'Croda Widnes'!C31</f>
        <v>207</v>
      </c>
      <c r="D5" s="33">
        <f>'Croda Widnes'!D31</f>
        <v>28.032676000000002</v>
      </c>
      <c r="E5" s="33">
        <f>'Croda Widnes'!E31</f>
        <v>4.3069110000000004</v>
      </c>
      <c r="F5" s="33">
        <f>'Croda Widnes'!F31</f>
        <v>27.914087999999996</v>
      </c>
      <c r="G5" s="33">
        <f>'Croda Widnes'!G31</f>
        <v>9.1079999999999994E-2</v>
      </c>
      <c r="H5" s="33">
        <f>'Croda Widnes'!H31</f>
        <v>0.37858000000000003</v>
      </c>
      <c r="I5" s="33">
        <f>'Croda Widnes'!I31</f>
        <v>2.3E-2</v>
      </c>
      <c r="J5" s="33">
        <f>'Croda Widnes'!J31</f>
        <v>6.8999999999999997E-4</v>
      </c>
      <c r="K5" s="33">
        <f>'Croda Widnes'!K31</f>
        <v>2.3E-3</v>
      </c>
      <c r="L5" s="33">
        <f>'Croda Widnes'!L31</f>
        <v>1.3937999999999999E-2</v>
      </c>
      <c r="M5" s="33">
        <f>'Croda Widnes'!M31</f>
        <v>3.082E-2</v>
      </c>
      <c r="N5" s="33">
        <f>'Croda Widnes'!N31</f>
        <v>0</v>
      </c>
      <c r="O5" s="33">
        <f>'Croda Widnes'!O31</f>
        <v>0</v>
      </c>
      <c r="P5" s="33">
        <f>'Croda Widnes'!P31</f>
        <v>28.75</v>
      </c>
      <c r="Q5" s="33">
        <f>'Croda Widnes'!Q31</f>
        <v>46.690000000000005</v>
      </c>
      <c r="R5" s="33">
        <f>'Croda Widnes'!R31</f>
        <v>0</v>
      </c>
      <c r="S5" s="33">
        <f>'Croda Widnes'!S31</f>
        <v>0</v>
      </c>
      <c r="T5" s="33">
        <f>'Croda Widnes'!T31</f>
        <v>0</v>
      </c>
      <c r="U5" s="33">
        <f>'Croda Widnes'!U31</f>
        <v>0</v>
      </c>
    </row>
    <row r="6" spans="1:21" x14ac:dyDescent="0.2">
      <c r="A6" s="36">
        <v>4</v>
      </c>
      <c r="B6" s="33">
        <f>Maelor!B31</f>
        <v>37</v>
      </c>
      <c r="C6" s="33">
        <f>Maelor!C31</f>
        <v>151.69999999999999</v>
      </c>
      <c r="D6" s="33">
        <f>Maelor!D31</f>
        <v>62.388511999999999</v>
      </c>
      <c r="E6" s="33">
        <f>Maelor!E31</f>
        <v>10.031625000000002</v>
      </c>
      <c r="F6" s="33">
        <f>Maelor!F31</f>
        <v>11.410355999999998</v>
      </c>
      <c r="G6" s="33">
        <f>Maelor!G31</f>
        <v>0.13060999999999998</v>
      </c>
      <c r="H6" s="33">
        <f>Maelor!H31</f>
        <v>0.75479999999999992</v>
      </c>
      <c r="I6" s="33">
        <f>Maelor!I31</f>
        <v>1.8499999999999999E-2</v>
      </c>
      <c r="J6" s="33">
        <f>Maelor!J31</f>
        <v>4.44E-4</v>
      </c>
      <c r="K6" s="33">
        <f>Maelor!K31</f>
        <v>1.8500000000000001E-3</v>
      </c>
      <c r="L6" s="33">
        <f>Maelor!L31</f>
        <v>2.4938000000000002E-2</v>
      </c>
      <c r="M6" s="33">
        <f>Maelor!M31</f>
        <v>5.2540000000000003E-2</v>
      </c>
      <c r="N6" s="33">
        <f>Maelor!N31</f>
        <v>0</v>
      </c>
      <c r="O6" s="33">
        <f>Maelor!O31</f>
        <v>0</v>
      </c>
      <c r="P6" s="33">
        <f>Maelor!P31</f>
        <v>23.199000000000002</v>
      </c>
      <c r="Q6" s="33">
        <f>Maelor!Q31</f>
        <v>43.844999999999999</v>
      </c>
      <c r="R6" s="33">
        <f>Maelor!R31</f>
        <v>0</v>
      </c>
      <c r="S6" s="33">
        <f>Maelor!S31</f>
        <v>0</v>
      </c>
      <c r="T6" s="33">
        <f>Maelor!T31</f>
        <v>0</v>
      </c>
      <c r="U6" s="33">
        <f>Maelor!U31</f>
        <v>0</v>
      </c>
    </row>
    <row r="7" spans="1:21" x14ac:dyDescent="0.2">
      <c r="A7" s="36">
        <v>5</v>
      </c>
      <c r="B7" s="33">
        <f>Encirc!B31</f>
        <v>20</v>
      </c>
      <c r="C7" s="33">
        <f>Encirc!C31</f>
        <v>134.30200000000002</v>
      </c>
      <c r="D7" s="33">
        <f>Encirc!D31</f>
        <v>61.371308000000006</v>
      </c>
      <c r="E7" s="33">
        <f>Encirc!E31</f>
        <v>9.5093780000000034</v>
      </c>
      <c r="F7" s="33">
        <f>Encirc!F31</f>
        <v>4.6815288000000015</v>
      </c>
      <c r="G7" s="33">
        <f>Encirc!G31</f>
        <v>0.19005</v>
      </c>
      <c r="H7" s="33">
        <f>Encirc!H31</f>
        <v>0.41449000000000008</v>
      </c>
      <c r="I7" s="33">
        <f>Encirc!I31</f>
        <v>5.9549000000000008E-3</v>
      </c>
      <c r="J7" s="33">
        <f>Encirc!J31</f>
        <v>1.8100000000000004E-4</v>
      </c>
      <c r="K7" s="33">
        <f>Encirc!K31</f>
        <v>1.8100000000000004E-4</v>
      </c>
      <c r="L7" s="33">
        <f>Encirc!L31</f>
        <v>3.6562000000000004E-2</v>
      </c>
      <c r="M7" s="33">
        <f>Encirc!M31</f>
        <v>0.12742400000000004</v>
      </c>
      <c r="N7" s="33">
        <f>Encirc!N31</f>
        <v>0</v>
      </c>
      <c r="O7" s="33">
        <f>Encirc!O31</f>
        <v>0</v>
      </c>
      <c r="P7" s="33">
        <f>Encirc!P31</f>
        <v>13.104400000000002</v>
      </c>
      <c r="Q7" s="33">
        <f>Encirc!Q31</f>
        <v>56.5625</v>
      </c>
      <c r="R7" s="33">
        <f>Encirc!R31</f>
        <v>0</v>
      </c>
      <c r="S7" s="33">
        <f>Encirc!S31</f>
        <v>0</v>
      </c>
      <c r="T7" s="33">
        <f>Encirc!T31</f>
        <v>0</v>
      </c>
      <c r="U7" s="33">
        <f>Encirc!U31</f>
        <v>0</v>
      </c>
    </row>
    <row r="8" spans="1:21" x14ac:dyDescent="0.2">
      <c r="A8" s="36">
        <v>6</v>
      </c>
      <c r="B8" s="33">
        <f>Beechdean!B31</f>
        <v>250</v>
      </c>
      <c r="C8" s="33">
        <f>Beechdean!C31</f>
        <v>50</v>
      </c>
      <c r="D8" s="33">
        <f>Beechdean!D31</f>
        <v>20.619000000000003</v>
      </c>
      <c r="E8" s="33">
        <f>Beechdean!E31</f>
        <v>26.630500000000005</v>
      </c>
      <c r="F8" s="33">
        <f>Beechdean!F31</f>
        <v>5.4713999999999992</v>
      </c>
      <c r="G8" s="33">
        <f>Beechdean!G31</f>
        <v>0.05</v>
      </c>
      <c r="H8" s="33">
        <f>Beechdean!H31</f>
        <v>0.125</v>
      </c>
      <c r="I8" s="33">
        <f>Beechdean!I31</f>
        <v>0.125</v>
      </c>
      <c r="J8" s="33">
        <f>Beechdean!J31</f>
        <v>2.5000000000000001E-3</v>
      </c>
      <c r="K8" s="33">
        <f>Beechdean!K31</f>
        <v>1.2500000000000001E-2</v>
      </c>
      <c r="L8" s="33">
        <f>Beechdean!L31</f>
        <v>0.05</v>
      </c>
      <c r="M8" s="33">
        <f>Beechdean!M31</f>
        <v>0.05</v>
      </c>
      <c r="N8" s="33">
        <f>Beechdean!N31</f>
        <v>0</v>
      </c>
      <c r="O8" s="33">
        <f>Beechdean!O31</f>
        <v>0</v>
      </c>
      <c r="P8" s="33">
        <f>Beechdean!P31</f>
        <v>111.25</v>
      </c>
      <c r="Q8" s="33">
        <f>Beechdean!Q31</f>
        <v>25.125000000000007</v>
      </c>
      <c r="R8" s="33">
        <f>Beechdean!R31</f>
        <v>0</v>
      </c>
      <c r="S8" s="33">
        <f>Beechdean!S31</f>
        <v>0</v>
      </c>
      <c r="T8" s="33">
        <f>Beechdean!T31</f>
        <v>0</v>
      </c>
      <c r="U8" s="33">
        <f>Beechdean!U31</f>
        <v>0</v>
      </c>
    </row>
    <row r="9" spans="1:21" x14ac:dyDescent="0.2">
      <c r="A9" s="36">
        <v>7</v>
      </c>
      <c r="B9" s="33">
        <f>'Westland Horticulture'!B31</f>
        <v>250</v>
      </c>
      <c r="C9" s="33">
        <f>'Westland Horticulture'!C31</f>
        <v>25</v>
      </c>
      <c r="D9" s="33">
        <f>'Westland Horticulture'!D31</f>
        <v>11.626825</v>
      </c>
      <c r="E9" s="33">
        <f>'Westland Horticulture'!E31</f>
        <v>47.89875</v>
      </c>
      <c r="F9" s="33">
        <f>'Westland Horticulture'!F31</f>
        <v>6.5491000000000001</v>
      </c>
      <c r="G9" s="33">
        <f>'Westland Horticulture'!G31</f>
        <v>0.13250000000000003</v>
      </c>
      <c r="H9" s="33">
        <f>'Westland Horticulture'!H31</f>
        <v>0.2</v>
      </c>
      <c r="I9" s="33">
        <f>'Westland Horticulture'!I31</f>
        <v>0.125</v>
      </c>
      <c r="J9" s="33">
        <f>'Westland Horticulture'!J31</f>
        <v>2.5000000000000001E-3</v>
      </c>
      <c r="K9" s="33">
        <f>'Westland Horticulture'!K31</f>
        <v>1.2500000000000001E-2</v>
      </c>
      <c r="L9" s="33">
        <f>'Westland Horticulture'!L31</f>
        <v>0.05</v>
      </c>
      <c r="M9" s="33">
        <f>'Westland Horticulture'!M31</f>
        <v>0.34499999999999997</v>
      </c>
      <c r="N9" s="33">
        <f>'Westland Horticulture'!N31</f>
        <v>0</v>
      </c>
      <c r="O9" s="33">
        <f>'Westland Horticulture'!O31</f>
        <v>0</v>
      </c>
      <c r="P9" s="33">
        <f>'Westland Horticulture'!P31</f>
        <v>3.9249999999999998</v>
      </c>
      <c r="Q9" s="33">
        <f>'Westland Horticulture'!Q31</f>
        <v>13.125</v>
      </c>
      <c r="R9" s="33">
        <f>'Westland Horticulture'!R31</f>
        <v>0</v>
      </c>
      <c r="S9" s="33">
        <f>'Westland Horticulture'!S31</f>
        <v>0</v>
      </c>
      <c r="T9" s="33">
        <f>'Westland Horticulture'!T31</f>
        <v>0</v>
      </c>
      <c r="U9" s="33">
        <f>'Westland Horticulture'!U31</f>
        <v>0</v>
      </c>
    </row>
    <row r="10" spans="1:21" x14ac:dyDescent="0.2">
      <c r="A10" s="36">
        <v>8</v>
      </c>
      <c r="B10" s="33">
        <f>Kelloggs!B31</f>
        <v>116</v>
      </c>
      <c r="C10" s="33">
        <f>Kelloggs!C31</f>
        <v>220.39999999999998</v>
      </c>
      <c r="D10" s="33">
        <f>Kelloggs!D31</f>
        <v>64.312951999999996</v>
      </c>
      <c r="E10" s="33">
        <f>Kelloggs!E31</f>
        <v>21.386340000000004</v>
      </c>
      <c r="F10" s="33">
        <f>Kelloggs!F31</f>
        <v>5.3851839999999997</v>
      </c>
      <c r="G10" s="33">
        <f>Kelloggs!G31</f>
        <v>0.28999999999999998</v>
      </c>
      <c r="H10" s="33">
        <f>Kelloggs!H31</f>
        <v>0.21692</v>
      </c>
      <c r="I10" s="33">
        <f>Kelloggs!I31</f>
        <v>8.7347999999999995E-2</v>
      </c>
      <c r="J10" s="33">
        <f>Kelloggs!J31</f>
        <v>1.16E-3</v>
      </c>
      <c r="K10" s="33">
        <f>Kelloggs!K31</f>
        <v>5.8000000000000005E-3</v>
      </c>
      <c r="L10" s="33">
        <f>Kelloggs!L31</f>
        <v>2.3200000000000002E-2</v>
      </c>
      <c r="M10" s="33">
        <f>Kelloggs!M31</f>
        <v>3.7468000000000001E-2</v>
      </c>
      <c r="N10" s="33">
        <f>Kelloggs!N31</f>
        <v>0</v>
      </c>
      <c r="O10" s="33">
        <f>Kelloggs!O31</f>
        <v>0</v>
      </c>
      <c r="P10" s="33">
        <f>Kelloggs!P31</f>
        <v>18.559999999999999</v>
      </c>
      <c r="Q10" s="33">
        <f>Kelloggs!Q31</f>
        <v>31.029999999999998</v>
      </c>
      <c r="R10" s="33">
        <f>Kelloggs!R31</f>
        <v>0</v>
      </c>
      <c r="S10" s="33">
        <f>Kelloggs!S31</f>
        <v>0</v>
      </c>
      <c r="T10" s="33">
        <f>Kelloggs!T31</f>
        <v>0</v>
      </c>
      <c r="U10" s="33">
        <f>Kelloggs!U31</f>
        <v>0</v>
      </c>
    </row>
    <row r="11" spans="1:21" x14ac:dyDescent="0.2">
      <c r="A11" s="36">
        <v>9</v>
      </c>
      <c r="B11" s="33">
        <f>'Rowan Foods'!B31</f>
        <v>250</v>
      </c>
      <c r="C11" s="33">
        <f>'Rowan Foods'!C31</f>
        <v>75</v>
      </c>
      <c r="D11" s="33">
        <f>'Rowan Foods'!D31</f>
        <v>35.224125000000001</v>
      </c>
      <c r="E11" s="33">
        <f>'Rowan Foods'!E31</f>
        <v>22.533500000000004</v>
      </c>
      <c r="F11" s="33">
        <f>'Rowan Foods'!F31</f>
        <v>9.9480000000000004</v>
      </c>
      <c r="G11" s="33">
        <f>'Rowan Foods'!G31</f>
        <v>5.2500000000000005E-2</v>
      </c>
      <c r="H11" s="33">
        <f>'Rowan Foods'!H31</f>
        <v>0.4425</v>
      </c>
      <c r="I11" s="33">
        <f>'Rowan Foods'!I31</f>
        <v>0.125</v>
      </c>
      <c r="J11" s="33">
        <f>'Rowan Foods'!J31</f>
        <v>2.5000000000000001E-3</v>
      </c>
      <c r="K11" s="33">
        <f>'Rowan Foods'!K31</f>
        <v>1.2500000000000001E-2</v>
      </c>
      <c r="L11" s="33">
        <f>'Rowan Foods'!L31</f>
        <v>5.7500000000000002E-2</v>
      </c>
      <c r="M11" s="33">
        <f>'Rowan Foods'!M31</f>
        <v>7.0000000000000007E-2</v>
      </c>
      <c r="N11" s="33">
        <f>'Rowan Foods'!N31</f>
        <v>0</v>
      </c>
      <c r="O11" s="33">
        <f>'Rowan Foods'!O31</f>
        <v>0</v>
      </c>
      <c r="P11" s="33">
        <f>'Rowan Foods'!P31</f>
        <v>71.000000000000014</v>
      </c>
      <c r="Q11" s="33">
        <f>'Rowan Foods'!Q31</f>
        <v>78.125</v>
      </c>
      <c r="R11" s="33">
        <f>'Rowan Foods'!R31</f>
        <v>0</v>
      </c>
      <c r="S11" s="33">
        <f>'Rowan Foods'!S31</f>
        <v>0</v>
      </c>
      <c r="T11" s="33">
        <f>'Rowan Foods'!T31</f>
        <v>0</v>
      </c>
      <c r="U11" s="33">
        <f>'Rowan Foods'!U31</f>
        <v>0</v>
      </c>
    </row>
    <row r="12" spans="1:21" x14ac:dyDescent="0.2">
      <c r="A12" s="36">
        <v>10</v>
      </c>
      <c r="B12" s="33">
        <f>'D Wise'!B31</f>
        <v>250</v>
      </c>
      <c r="C12" s="33">
        <f>'D Wise'!C31</f>
        <v>150</v>
      </c>
      <c r="D12" s="33">
        <f>'D Wise'!D31</f>
        <v>35.052300000000002</v>
      </c>
      <c r="E12" s="33">
        <f>'D Wise'!E31</f>
        <v>17.382125000000002</v>
      </c>
      <c r="F12" s="33">
        <f>'D Wise'!F31</f>
        <v>4.1449999999999996</v>
      </c>
      <c r="G12" s="33">
        <f>'D Wise'!G31</f>
        <v>1.37</v>
      </c>
      <c r="H12" s="33">
        <f>'D Wise'!H31</f>
        <v>0.65749999999999997</v>
      </c>
      <c r="I12" s="33">
        <f>'D Wise'!I31</f>
        <v>0.47749999999999998</v>
      </c>
      <c r="J12" s="33">
        <f>'D Wise'!J31</f>
        <v>2.5000000000000001E-3</v>
      </c>
      <c r="K12" s="33">
        <f>'D Wise'!K31</f>
        <v>1.2500000000000001E-2</v>
      </c>
      <c r="L12" s="33">
        <f>'D Wise'!L31</f>
        <v>0.05</v>
      </c>
      <c r="M12" s="33">
        <f>'D Wise'!M31</f>
        <v>0.05</v>
      </c>
      <c r="N12" s="33">
        <f>'D Wise'!N31</f>
        <v>0</v>
      </c>
      <c r="O12" s="33">
        <f>'D Wise'!O31</f>
        <v>0</v>
      </c>
      <c r="P12" s="33">
        <f>'D Wise'!P31</f>
        <v>214.75</v>
      </c>
      <c r="Q12" s="33">
        <f>'D Wise'!Q31</f>
        <v>51.3125</v>
      </c>
      <c r="R12" s="33">
        <f>'D Wise'!R31</f>
        <v>0</v>
      </c>
      <c r="S12" s="33">
        <f>'D Wise'!S31</f>
        <v>0</v>
      </c>
      <c r="T12" s="33">
        <f>'D Wise'!T31</f>
        <v>0</v>
      </c>
      <c r="U12" s="33">
        <f>'D Wise'!U31</f>
        <v>0</v>
      </c>
    </row>
    <row r="13" spans="1:21" s="82" customFormat="1" ht="15.75" x14ac:dyDescent="0.25">
      <c r="A13" s="80" t="s">
        <v>85</v>
      </c>
      <c r="B13" s="81">
        <f>SUM(B3:B12)</f>
        <v>1496</v>
      </c>
      <c r="C13" s="81">
        <f t="shared" ref="C13:U13" si="0">SUM(C3:C12)</f>
        <v>1283.3019999999999</v>
      </c>
      <c r="D13" s="81">
        <f t="shared" si="0"/>
        <v>447.65681800000004</v>
      </c>
      <c r="E13" s="81">
        <f t="shared" si="0"/>
        <v>224.78045900000004</v>
      </c>
      <c r="F13" s="81">
        <f t="shared" si="0"/>
        <v>90.273954999999987</v>
      </c>
      <c r="G13" s="81">
        <f t="shared" si="0"/>
        <v>2.5263410000000004</v>
      </c>
      <c r="H13" s="81">
        <f t="shared" si="0"/>
        <v>4.3249700000000004</v>
      </c>
      <c r="I13" s="81">
        <f t="shared" si="0"/>
        <v>1.1258029000000001</v>
      </c>
      <c r="J13" s="81">
        <f t="shared" si="0"/>
        <v>1.5245000000000002E-2</v>
      </c>
      <c r="K13" s="81">
        <f t="shared" si="0"/>
        <v>7.3981000000000005E-2</v>
      </c>
      <c r="L13" s="81">
        <f t="shared" si="0"/>
        <v>0.37833799999999995</v>
      </c>
      <c r="M13" s="81">
        <f t="shared" si="0"/>
        <v>0.96665200000000007</v>
      </c>
      <c r="N13" s="81">
        <f t="shared" si="0"/>
        <v>0</v>
      </c>
      <c r="O13" s="81">
        <f t="shared" si="0"/>
        <v>0</v>
      </c>
      <c r="P13" s="81">
        <f t="shared" si="0"/>
        <v>960.24439999999993</v>
      </c>
      <c r="Q13" s="81">
        <f t="shared" si="0"/>
        <v>567.81500000000005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153</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237</v>
      </c>
      <c r="D3" s="33">
        <f>Secanim!C31</f>
        <v>165.9</v>
      </c>
      <c r="E3" s="33">
        <f>Secanim!D31</f>
        <v>65.15603999999999</v>
      </c>
      <c r="F3" s="33">
        <f>Secanim!E31</f>
        <v>50.834130000000002</v>
      </c>
      <c r="G3" s="33">
        <f>Secanim!F31</f>
        <v>8.9198742000000006</v>
      </c>
      <c r="H3" s="33">
        <f>Secanim!G31</f>
        <v>0.183201</v>
      </c>
      <c r="I3" s="33">
        <f>Secanim!H31</f>
        <v>0.50717999999999996</v>
      </c>
      <c r="J3" s="33">
        <f>Secanim!I31</f>
        <v>0.11850000000000001</v>
      </c>
      <c r="K3" s="33">
        <f>Secanim!J31</f>
        <v>2.3700000000000001E-3</v>
      </c>
      <c r="L3" s="33">
        <f>Secanim!K31</f>
        <v>1.1850000000000001E-2</v>
      </c>
      <c r="M3" s="33">
        <f>Secanim!L31</f>
        <v>4.7400000000000005E-2</v>
      </c>
      <c r="N3" s="33">
        <f>Secanim!M31</f>
        <v>4.7400000000000005E-2</v>
      </c>
      <c r="O3" s="33">
        <f>Secanim!N31</f>
        <v>0</v>
      </c>
      <c r="P3" s="33">
        <f>Secanim!O31</f>
        <v>0</v>
      </c>
      <c r="Q3" s="33">
        <f>Secanim!P31</f>
        <v>307.62600000000003</v>
      </c>
      <c r="R3" s="33">
        <f>Secanim!Q31</f>
        <v>0</v>
      </c>
      <c r="S3" s="33">
        <f>Secanim!R31</f>
        <v>0</v>
      </c>
      <c r="T3" s="33">
        <f>Secanim!S31</f>
        <v>0</v>
      </c>
      <c r="U3" s="33">
        <f>Secanim!T31</f>
        <v>0</v>
      </c>
      <c r="V3" s="33">
        <f>Secanim!U31</f>
        <v>0</v>
      </c>
    </row>
    <row r="4" spans="1:22" x14ac:dyDescent="0.2">
      <c r="A4" s="36">
        <v>2</v>
      </c>
      <c r="B4" s="91"/>
      <c r="C4" s="33">
        <f>'Croda Goole'!B31</f>
        <v>40</v>
      </c>
      <c r="D4" s="33">
        <f>'Croda Goole'!C31</f>
        <v>104</v>
      </c>
      <c r="E4" s="33">
        <f>'Croda Goole'!D31</f>
        <v>63.873080000000002</v>
      </c>
      <c r="F4" s="33">
        <f>'Croda Goole'!E31</f>
        <v>14.267200000000001</v>
      </c>
      <c r="G4" s="33">
        <f>'Croda Goole'!F31</f>
        <v>5.849424</v>
      </c>
      <c r="H4" s="33">
        <f>'Croda Goole'!G31</f>
        <v>3.6400000000000002E-2</v>
      </c>
      <c r="I4" s="33">
        <f>'Croda Goole'!H31</f>
        <v>0.62799999999999989</v>
      </c>
      <c r="J4" s="33">
        <f>'Croda Goole'!I31</f>
        <v>0.02</v>
      </c>
      <c r="K4" s="33">
        <f>'Croda Goole'!J31</f>
        <v>4.0000000000000002E-4</v>
      </c>
      <c r="L4" s="33">
        <f>'Croda Goole'!K31</f>
        <v>2E-3</v>
      </c>
      <c r="M4" s="33">
        <f>'Croda Goole'!L31</f>
        <v>2.4799999999999999E-2</v>
      </c>
      <c r="N4" s="33">
        <f>'Croda Goole'!M31</f>
        <v>0.156</v>
      </c>
      <c r="O4" s="33">
        <f>'Croda Goole'!N31</f>
        <v>0</v>
      </c>
      <c r="P4" s="33">
        <f>'Croda Goole'!O31</f>
        <v>0</v>
      </c>
      <c r="Q4" s="33">
        <f>'Croda Goole'!P31</f>
        <v>168.07999999999998</v>
      </c>
      <c r="R4" s="33">
        <f>'Croda Goole'!Q31</f>
        <v>222.00000000000003</v>
      </c>
      <c r="S4" s="33">
        <f>'Croda Goole'!R31</f>
        <v>0</v>
      </c>
      <c r="T4" s="33">
        <f>'Croda Goole'!S31</f>
        <v>0</v>
      </c>
      <c r="U4" s="33">
        <f>'Croda Goole'!T31</f>
        <v>0</v>
      </c>
      <c r="V4" s="33">
        <f>'Croda Goole'!U31</f>
        <v>0</v>
      </c>
    </row>
    <row r="5" spans="1:22" x14ac:dyDescent="0.2">
      <c r="A5" s="36">
        <v>3</v>
      </c>
      <c r="B5" s="91"/>
      <c r="C5" s="33">
        <f>'Croda Widnes'!B31</f>
        <v>46</v>
      </c>
      <c r="D5" s="33">
        <f>'Croda Widnes'!C31</f>
        <v>207</v>
      </c>
      <c r="E5" s="33">
        <f>'Croda Widnes'!D31</f>
        <v>28.032676000000002</v>
      </c>
      <c r="F5" s="33">
        <f>'Croda Widnes'!E31</f>
        <v>4.3069110000000004</v>
      </c>
      <c r="G5" s="33">
        <f>'Croda Widnes'!F31</f>
        <v>27.914087999999996</v>
      </c>
      <c r="H5" s="33">
        <f>'Croda Widnes'!G31</f>
        <v>9.1079999999999994E-2</v>
      </c>
      <c r="I5" s="33">
        <f>'Croda Widnes'!H31</f>
        <v>0.37858000000000003</v>
      </c>
      <c r="J5" s="33">
        <f>'Croda Widnes'!I31</f>
        <v>2.3E-2</v>
      </c>
      <c r="K5" s="33">
        <f>'Croda Widnes'!J31</f>
        <v>6.8999999999999997E-4</v>
      </c>
      <c r="L5" s="33">
        <f>'Croda Widnes'!K31</f>
        <v>2.3E-3</v>
      </c>
      <c r="M5" s="33">
        <f>'Croda Widnes'!L31</f>
        <v>1.3937999999999999E-2</v>
      </c>
      <c r="N5" s="33">
        <f>'Croda Widnes'!M31</f>
        <v>3.082E-2</v>
      </c>
      <c r="O5" s="33">
        <f>'Croda Widnes'!N31</f>
        <v>0</v>
      </c>
      <c r="P5" s="33">
        <f>'Croda Widnes'!O31</f>
        <v>0</v>
      </c>
      <c r="Q5" s="33">
        <f>'Croda Widnes'!P31</f>
        <v>28.75</v>
      </c>
      <c r="R5" s="33">
        <f>'Croda Widnes'!Q31</f>
        <v>46.690000000000005</v>
      </c>
      <c r="S5" s="33">
        <f>'Croda Widnes'!R31</f>
        <v>0</v>
      </c>
      <c r="T5" s="33">
        <f>'Croda Widnes'!S31</f>
        <v>0</v>
      </c>
      <c r="U5" s="33">
        <f>'Croda Widnes'!T31</f>
        <v>0</v>
      </c>
      <c r="V5" s="33">
        <f>'Croda Widnes'!U31</f>
        <v>0</v>
      </c>
    </row>
    <row r="6" spans="1:22" x14ac:dyDescent="0.2">
      <c r="A6" s="36">
        <v>4</v>
      </c>
      <c r="B6" s="91"/>
      <c r="C6" s="33">
        <f>Maelor!B31</f>
        <v>37</v>
      </c>
      <c r="D6" s="33">
        <f>Maelor!C31</f>
        <v>151.69999999999999</v>
      </c>
      <c r="E6" s="33">
        <f>Maelor!D31</f>
        <v>62.388511999999999</v>
      </c>
      <c r="F6" s="33">
        <f>Maelor!E31</f>
        <v>10.031625000000002</v>
      </c>
      <c r="G6" s="33">
        <f>Maelor!F31</f>
        <v>11.410355999999998</v>
      </c>
      <c r="H6" s="33">
        <f>Maelor!G31</f>
        <v>0.13060999999999998</v>
      </c>
      <c r="I6" s="33">
        <f>Maelor!H31</f>
        <v>0.75479999999999992</v>
      </c>
      <c r="J6" s="33">
        <f>Maelor!I31</f>
        <v>1.8499999999999999E-2</v>
      </c>
      <c r="K6" s="33">
        <f>Maelor!J31</f>
        <v>4.44E-4</v>
      </c>
      <c r="L6" s="33">
        <f>Maelor!K31</f>
        <v>1.8500000000000001E-3</v>
      </c>
      <c r="M6" s="33">
        <f>Maelor!L31</f>
        <v>2.4938000000000002E-2</v>
      </c>
      <c r="N6" s="33">
        <f>Maelor!M31</f>
        <v>5.2540000000000003E-2</v>
      </c>
      <c r="O6" s="33">
        <f>Maelor!N31</f>
        <v>0</v>
      </c>
      <c r="P6" s="33">
        <f>Maelor!O31</f>
        <v>0</v>
      </c>
      <c r="Q6" s="33">
        <f>Maelor!P31</f>
        <v>23.199000000000002</v>
      </c>
      <c r="R6" s="33">
        <f>Maelor!Q31</f>
        <v>43.844999999999999</v>
      </c>
      <c r="S6" s="33">
        <f>Maelor!R31</f>
        <v>0</v>
      </c>
      <c r="T6" s="33">
        <f>Maelor!S31</f>
        <v>0</v>
      </c>
      <c r="U6" s="33">
        <f>Maelor!T31</f>
        <v>0</v>
      </c>
      <c r="V6" s="33">
        <f>Maelor!U31</f>
        <v>0</v>
      </c>
    </row>
    <row r="7" spans="1:22" x14ac:dyDescent="0.2">
      <c r="A7" s="36">
        <v>5</v>
      </c>
      <c r="B7" s="91"/>
      <c r="C7" s="33">
        <f>Encirc!B31</f>
        <v>20</v>
      </c>
      <c r="D7" s="33">
        <f>Encirc!C31</f>
        <v>134.30200000000002</v>
      </c>
      <c r="E7" s="33">
        <f>Encirc!D31</f>
        <v>61.371308000000006</v>
      </c>
      <c r="F7" s="33">
        <f>Encirc!E31</f>
        <v>9.5093780000000034</v>
      </c>
      <c r="G7" s="33">
        <f>Encirc!F31</f>
        <v>4.6815288000000015</v>
      </c>
      <c r="H7" s="33">
        <f>Encirc!G31</f>
        <v>0.19005</v>
      </c>
      <c r="I7" s="33">
        <f>Encirc!H31</f>
        <v>0.41449000000000008</v>
      </c>
      <c r="J7" s="33">
        <f>Encirc!I31</f>
        <v>5.9549000000000008E-3</v>
      </c>
      <c r="K7" s="33">
        <f>Encirc!J31</f>
        <v>1.8100000000000004E-4</v>
      </c>
      <c r="L7" s="33">
        <f>Encirc!K31</f>
        <v>1.8100000000000004E-4</v>
      </c>
      <c r="M7" s="33">
        <f>Encirc!L31</f>
        <v>3.6562000000000004E-2</v>
      </c>
      <c r="N7" s="33">
        <f>Encirc!M31</f>
        <v>0.12742400000000004</v>
      </c>
      <c r="O7" s="33">
        <f>Encirc!N31</f>
        <v>0</v>
      </c>
      <c r="P7" s="33">
        <f>Encirc!O31</f>
        <v>0</v>
      </c>
      <c r="Q7" s="33">
        <f>Encirc!P31</f>
        <v>13.104400000000002</v>
      </c>
      <c r="R7" s="33">
        <f>Encirc!Q31</f>
        <v>56.5625</v>
      </c>
      <c r="S7" s="33">
        <f>Encirc!R31</f>
        <v>0</v>
      </c>
      <c r="T7" s="33">
        <f>Encirc!S31</f>
        <v>0</v>
      </c>
      <c r="U7" s="33">
        <f>Encirc!T31</f>
        <v>0</v>
      </c>
      <c r="V7" s="33">
        <f>Encirc!U31</f>
        <v>0</v>
      </c>
    </row>
    <row r="8" spans="1:22" x14ac:dyDescent="0.2">
      <c r="A8" s="36">
        <v>6</v>
      </c>
      <c r="B8" s="91"/>
      <c r="C8" s="33">
        <f>Beechdean!B31</f>
        <v>250</v>
      </c>
      <c r="D8" s="33">
        <f>Beechdean!C31</f>
        <v>50</v>
      </c>
      <c r="E8" s="33">
        <f>Beechdean!D31</f>
        <v>20.619000000000003</v>
      </c>
      <c r="F8" s="33">
        <f>Beechdean!E31</f>
        <v>26.630500000000005</v>
      </c>
      <c r="G8" s="33">
        <f>Beechdean!F31</f>
        <v>5.4713999999999992</v>
      </c>
      <c r="H8" s="33">
        <f>Beechdean!G31</f>
        <v>0.05</v>
      </c>
      <c r="I8" s="33">
        <f>Beechdean!H31</f>
        <v>0.125</v>
      </c>
      <c r="J8" s="33">
        <f>Beechdean!I31</f>
        <v>0.125</v>
      </c>
      <c r="K8" s="33">
        <f>Beechdean!J31</f>
        <v>2.5000000000000001E-3</v>
      </c>
      <c r="L8" s="33">
        <f>Beechdean!K31</f>
        <v>1.2500000000000001E-2</v>
      </c>
      <c r="M8" s="33">
        <f>Beechdean!L31</f>
        <v>0.05</v>
      </c>
      <c r="N8" s="33">
        <f>Beechdean!M31</f>
        <v>0.05</v>
      </c>
      <c r="O8" s="33">
        <f>Beechdean!N31</f>
        <v>0</v>
      </c>
      <c r="P8" s="33">
        <f>Beechdean!O31</f>
        <v>0</v>
      </c>
      <c r="Q8" s="33">
        <f>Beechdean!P31</f>
        <v>111.25</v>
      </c>
      <c r="R8" s="33">
        <f>Beechdean!Q31</f>
        <v>25.125000000000007</v>
      </c>
      <c r="S8" s="33">
        <f>Beechdean!R31</f>
        <v>0</v>
      </c>
      <c r="T8" s="33">
        <f>Beechdean!S31</f>
        <v>0</v>
      </c>
      <c r="U8" s="33">
        <f>Beechdean!T31</f>
        <v>0</v>
      </c>
      <c r="V8" s="33">
        <f>Beechdean!U31</f>
        <v>0</v>
      </c>
    </row>
    <row r="9" spans="1:22" x14ac:dyDescent="0.2">
      <c r="A9" s="36">
        <v>7</v>
      </c>
      <c r="B9" s="91"/>
      <c r="C9" s="33">
        <f>'Westland Horticulture'!B31</f>
        <v>250</v>
      </c>
      <c r="D9" s="33">
        <f>'Westland Horticulture'!C31</f>
        <v>25</v>
      </c>
      <c r="E9" s="33">
        <f>'Westland Horticulture'!D31</f>
        <v>11.626825</v>
      </c>
      <c r="F9" s="33">
        <f>'Westland Horticulture'!E31</f>
        <v>47.89875</v>
      </c>
      <c r="G9" s="33">
        <f>'Westland Horticulture'!F31</f>
        <v>6.5491000000000001</v>
      </c>
      <c r="H9" s="33">
        <f>'Westland Horticulture'!G31</f>
        <v>0.13250000000000003</v>
      </c>
      <c r="I9" s="33">
        <f>'Westland Horticulture'!H31</f>
        <v>0.2</v>
      </c>
      <c r="J9" s="33">
        <f>'Westland Horticulture'!I31</f>
        <v>0.125</v>
      </c>
      <c r="K9" s="33">
        <f>'Westland Horticulture'!J31</f>
        <v>2.5000000000000001E-3</v>
      </c>
      <c r="L9" s="33">
        <f>'Westland Horticulture'!K31</f>
        <v>1.2500000000000001E-2</v>
      </c>
      <c r="M9" s="33">
        <f>'Westland Horticulture'!L31</f>
        <v>0.05</v>
      </c>
      <c r="N9" s="33">
        <f>'Westland Horticulture'!M31</f>
        <v>0.34499999999999997</v>
      </c>
      <c r="O9" s="33">
        <f>'Westland Horticulture'!N31</f>
        <v>0</v>
      </c>
      <c r="P9" s="33">
        <f>'Westland Horticulture'!O31</f>
        <v>0</v>
      </c>
      <c r="Q9" s="33">
        <f>'Westland Horticulture'!P31</f>
        <v>3.9249999999999998</v>
      </c>
      <c r="R9" s="33">
        <f>'Westland Horticulture'!Q31</f>
        <v>13.125</v>
      </c>
      <c r="S9" s="33">
        <f>'Westland Horticulture'!R31</f>
        <v>0</v>
      </c>
      <c r="T9" s="33">
        <f>'Westland Horticulture'!S31</f>
        <v>0</v>
      </c>
      <c r="U9" s="33">
        <f>'Westland Horticulture'!T31</f>
        <v>0</v>
      </c>
      <c r="V9" s="33">
        <f>'Westland Horticulture'!U31</f>
        <v>0</v>
      </c>
    </row>
    <row r="10" spans="1:22" x14ac:dyDescent="0.2">
      <c r="A10" s="36">
        <v>8</v>
      </c>
      <c r="B10" s="91"/>
      <c r="C10" s="33">
        <f>Kelloggs!B31</f>
        <v>116</v>
      </c>
      <c r="D10" s="33">
        <f>Kelloggs!C31</f>
        <v>220.39999999999998</v>
      </c>
      <c r="E10" s="33">
        <f>Kelloggs!D31</f>
        <v>64.312951999999996</v>
      </c>
      <c r="F10" s="33">
        <f>Kelloggs!E31</f>
        <v>21.386340000000004</v>
      </c>
      <c r="G10" s="33">
        <f>Kelloggs!F31</f>
        <v>5.3851839999999997</v>
      </c>
      <c r="H10" s="33">
        <f>Kelloggs!G31</f>
        <v>0.28999999999999998</v>
      </c>
      <c r="I10" s="33">
        <f>Kelloggs!H31</f>
        <v>0.21692</v>
      </c>
      <c r="J10" s="33">
        <f>Kelloggs!I31</f>
        <v>8.7347999999999995E-2</v>
      </c>
      <c r="K10" s="33">
        <f>Kelloggs!J31</f>
        <v>1.16E-3</v>
      </c>
      <c r="L10" s="33">
        <f>Kelloggs!K31</f>
        <v>5.8000000000000005E-3</v>
      </c>
      <c r="M10" s="33">
        <f>Kelloggs!L31</f>
        <v>2.3200000000000002E-2</v>
      </c>
      <c r="N10" s="33">
        <f>Kelloggs!M31</f>
        <v>3.7468000000000001E-2</v>
      </c>
      <c r="O10" s="33">
        <f>Kelloggs!N31</f>
        <v>0</v>
      </c>
      <c r="P10" s="33">
        <f>Kelloggs!O31</f>
        <v>0</v>
      </c>
      <c r="Q10" s="33">
        <f>Kelloggs!P31</f>
        <v>18.559999999999999</v>
      </c>
      <c r="R10" s="33">
        <f>Kelloggs!Q31</f>
        <v>31.029999999999998</v>
      </c>
      <c r="S10" s="33">
        <f>Kelloggs!R31</f>
        <v>0</v>
      </c>
      <c r="T10" s="33">
        <f>Kelloggs!S31</f>
        <v>0</v>
      </c>
      <c r="U10" s="33">
        <f>Kelloggs!T31</f>
        <v>0</v>
      </c>
      <c r="V10" s="33">
        <f>Kelloggs!U31</f>
        <v>0</v>
      </c>
    </row>
    <row r="11" spans="1:22" x14ac:dyDescent="0.2">
      <c r="A11" s="36">
        <v>9</v>
      </c>
      <c r="B11" s="91"/>
      <c r="C11" s="33">
        <f>'Rowan Foods'!B31</f>
        <v>250</v>
      </c>
      <c r="D11" s="33">
        <f>'Rowan Foods'!C31</f>
        <v>75</v>
      </c>
      <c r="E11" s="33">
        <f>'Rowan Foods'!D31</f>
        <v>35.224125000000001</v>
      </c>
      <c r="F11" s="33">
        <f>'Rowan Foods'!E31</f>
        <v>22.533500000000004</v>
      </c>
      <c r="G11" s="33">
        <f>'Rowan Foods'!F31</f>
        <v>9.9480000000000004</v>
      </c>
      <c r="H11" s="33">
        <f>'Rowan Foods'!G31</f>
        <v>5.2500000000000005E-2</v>
      </c>
      <c r="I11" s="33">
        <f>'Rowan Foods'!H31</f>
        <v>0.4425</v>
      </c>
      <c r="J11" s="33">
        <f>'Rowan Foods'!I31</f>
        <v>0.125</v>
      </c>
      <c r="K11" s="33">
        <f>'Rowan Foods'!J31</f>
        <v>2.5000000000000001E-3</v>
      </c>
      <c r="L11" s="33">
        <f>'Rowan Foods'!K31</f>
        <v>1.2500000000000001E-2</v>
      </c>
      <c r="M11" s="33">
        <f>'Rowan Foods'!L31</f>
        <v>5.7500000000000002E-2</v>
      </c>
      <c r="N11" s="33">
        <f>'Rowan Foods'!M31</f>
        <v>7.0000000000000007E-2</v>
      </c>
      <c r="O11" s="33">
        <f>'Rowan Foods'!N31</f>
        <v>0</v>
      </c>
      <c r="P11" s="33">
        <f>'Rowan Foods'!O31</f>
        <v>0</v>
      </c>
      <c r="Q11" s="33">
        <f>'Rowan Foods'!P31</f>
        <v>71.000000000000014</v>
      </c>
      <c r="R11" s="33">
        <f>'Rowan Foods'!Q31</f>
        <v>78.125</v>
      </c>
      <c r="S11" s="33">
        <f>'Rowan Foods'!R31</f>
        <v>0</v>
      </c>
      <c r="T11" s="33">
        <f>'Rowan Foods'!S31</f>
        <v>0</v>
      </c>
      <c r="U11" s="33">
        <f>'Rowan Foods'!T31</f>
        <v>0</v>
      </c>
      <c r="V11" s="33">
        <f>'Rowan Foods'!U31</f>
        <v>0</v>
      </c>
    </row>
    <row r="12" spans="1:22" x14ac:dyDescent="0.2">
      <c r="A12" s="36">
        <v>10</v>
      </c>
      <c r="B12" s="91"/>
      <c r="C12" s="33">
        <f>'D Wise'!B31</f>
        <v>250</v>
      </c>
      <c r="D12" s="33">
        <f>'D Wise'!C31</f>
        <v>150</v>
      </c>
      <c r="E12" s="33">
        <f>'D Wise'!D31</f>
        <v>35.052300000000002</v>
      </c>
      <c r="F12" s="33">
        <f>'D Wise'!E31</f>
        <v>17.382125000000002</v>
      </c>
      <c r="G12" s="33">
        <f>'D Wise'!F31</f>
        <v>4.1449999999999996</v>
      </c>
      <c r="H12" s="33">
        <f>'D Wise'!G31</f>
        <v>1.37</v>
      </c>
      <c r="I12" s="33">
        <f>'D Wise'!H31</f>
        <v>0.65749999999999997</v>
      </c>
      <c r="J12" s="33">
        <f>'D Wise'!I31</f>
        <v>0.47749999999999998</v>
      </c>
      <c r="K12" s="33">
        <f>'D Wise'!J31</f>
        <v>2.5000000000000001E-3</v>
      </c>
      <c r="L12" s="33">
        <f>'D Wise'!K31</f>
        <v>1.2500000000000001E-2</v>
      </c>
      <c r="M12" s="33">
        <f>'D Wise'!L31</f>
        <v>0.05</v>
      </c>
      <c r="N12" s="33">
        <f>'D Wise'!M31</f>
        <v>0.05</v>
      </c>
      <c r="O12" s="33">
        <f>'D Wise'!N31</f>
        <v>0</v>
      </c>
      <c r="P12" s="33">
        <f>'D Wise'!O31</f>
        <v>0</v>
      </c>
      <c r="Q12" s="33">
        <f>'D Wise'!P31</f>
        <v>214.75</v>
      </c>
      <c r="R12" s="33">
        <f>'D Wise'!Q31</f>
        <v>51.3125</v>
      </c>
      <c r="S12" s="33">
        <f>'D Wise'!R31</f>
        <v>0</v>
      </c>
      <c r="T12" s="33">
        <f>'D Wise'!S31</f>
        <v>0</v>
      </c>
      <c r="U12" s="33">
        <f>'D Wise'!T31</f>
        <v>0</v>
      </c>
      <c r="V12" s="33">
        <f>'D Wise'!U31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153</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237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40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46</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37</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116</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REGU-204-2743636</_dlc_DocId>
    <_dlc_DocIdUrl xmlns="9be56660-2c31-41ef-bc00-23e72f632f2a">
      <Url>https://cyfoethnaturiolcymru.sharepoint.com/teams/Regulatory/Permitting/_layouts/15/DocIdRedir.aspx?ID=REGU-204-2743636</Url>
      <Description>REGU-204-2743636</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B43995EA-AAF9-4BB1-8F88-2355E329FDB3}"/>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E840D93A-946C-4A9C-853D-387E8CC4B5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vt:lpstr>
      <vt:lpstr>Westland Horticulture</vt:lpstr>
      <vt:lpstr>Kelloggs</vt:lpstr>
      <vt:lpstr>Rowan Foods</vt:lpstr>
      <vt:lpstr>D Wise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2021-10-05T12:55:32Z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a5177d6d-111c-4259-92bf-cb795a90b163</vt:lpwstr>
  </property>
</Properties>
</file>