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Gianluca Broadley/PAN-015339/"/>
    </mc:Choice>
  </mc:AlternateContent>
  <xr:revisionPtr revIDLastSave="0" documentId="13_ncr:1_{026EF482-1306-4B5A-8DAC-C2B7B59DA760}" xr6:coauthVersionLast="45" xr6:coauthVersionMax="45" xr10:uidLastSave="{00000000-0000-0000-0000-000000000000}"/>
  <bookViews>
    <workbookView xWindow="-110" yWindow="-110" windowWidth="19420" windowHeight="1042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S65" i="21" l="1"/>
  <c r="T65" i="21"/>
  <c r="U65" i="21"/>
  <c r="S65" i="27"/>
  <c r="T65" i="27"/>
  <c r="U65" i="27"/>
  <c r="S65" i="28"/>
  <c r="T65" i="28"/>
  <c r="U65" i="28"/>
  <c r="S65" i="30"/>
  <c r="T65" i="30"/>
  <c r="U65" i="30"/>
  <c r="S65" i="26"/>
  <c r="T65" i="26"/>
  <c r="U65" i="26"/>
  <c r="S65" i="24"/>
  <c r="T65" i="24"/>
  <c r="U65" i="24"/>
  <c r="S65" i="29"/>
  <c r="T65" i="29"/>
  <c r="U65" i="29"/>
  <c r="S65" i="23"/>
  <c r="T65" i="23"/>
  <c r="U65" i="23"/>
  <c r="S65" i="22"/>
  <c r="T65" i="22"/>
  <c r="U65" i="22"/>
  <c r="L3" i="27"/>
  <c r="L3" i="28"/>
  <c r="L3" i="30"/>
  <c r="L3" i="26"/>
  <c r="L3" i="24"/>
  <c r="L3" i="29"/>
  <c r="L3" i="23"/>
  <c r="L3" i="22"/>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D65"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19" i="26" s="1"/>
  <c r="N21" i="26"/>
  <c r="U59" i="26"/>
  <c r="V21" i="26"/>
  <c r="V17" i="26"/>
  <c r="V19" i="26" s="1"/>
  <c r="C8" i="20"/>
  <c r="D8" i="19"/>
  <c r="D22" i="19" s="1"/>
  <c r="K8" i="20"/>
  <c r="L8" i="19"/>
  <c r="L22" i="19" s="1"/>
  <c r="S8" i="20"/>
  <c r="T8" i="19"/>
  <c r="T22" i="19" s="1"/>
  <c r="C59" i="29"/>
  <c r="D21" i="29"/>
  <c r="D17" i="29"/>
  <c r="D19" i="29" s="1"/>
  <c r="K59" i="29"/>
  <c r="L21" i="29"/>
  <c r="L17" i="29"/>
  <c r="L19"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M23" i="28" s="1"/>
  <c r="T59" i="28"/>
  <c r="U17" i="28"/>
  <c r="U21" i="28"/>
  <c r="U23" i="28" s="1"/>
  <c r="I4" i="20"/>
  <c r="J4" i="19"/>
  <c r="J18" i="19" s="1"/>
  <c r="I59" i="21"/>
  <c r="J17" i="21"/>
  <c r="J19" i="21" s="1"/>
  <c r="J21" i="21"/>
  <c r="J23" i="21" s="1"/>
  <c r="J24" i="21" s="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23" i="21" s="1"/>
  <c r="R24" i="21" s="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17" i="24"/>
  <c r="J19" i="24" s="1"/>
  <c r="Q59" i="24"/>
  <c r="R21" i="24"/>
  <c r="R23" i="24" s="1"/>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L23" i="21" s="1"/>
  <c r="L24" i="21" s="1"/>
  <c r="I59" i="22"/>
  <c r="J17" i="22"/>
  <c r="J21" i="22"/>
  <c r="J23" i="22" s="1"/>
  <c r="K59" i="23"/>
  <c r="L17" i="23"/>
  <c r="L21" i="23"/>
  <c r="M57" i="21"/>
  <c r="R59" i="21"/>
  <c r="S21" i="21"/>
  <c r="S23" i="21" s="1"/>
  <c r="S24" i="21" s="1"/>
  <c r="S17" i="21"/>
  <c r="S19" i="21" s="1"/>
  <c r="J59" i="21"/>
  <c r="K21" i="21"/>
  <c r="K23" i="21" s="1"/>
  <c r="K24" i="21" s="1"/>
  <c r="K17" i="21"/>
  <c r="K19" i="21" s="1"/>
  <c r="J59" i="22"/>
  <c r="K17" i="22"/>
  <c r="K21" i="22"/>
  <c r="K23" i="22" s="1"/>
  <c r="R59" i="22"/>
  <c r="S17" i="22"/>
  <c r="S19" i="22" s="1"/>
  <c r="S21" i="22"/>
  <c r="S23" i="22" s="1"/>
  <c r="D59" i="23"/>
  <c r="E17" i="23"/>
  <c r="E19" i="23" s="1"/>
  <c r="E21" i="23"/>
  <c r="E23" i="23" s="1"/>
  <c r="L59" i="23"/>
  <c r="M17" i="23"/>
  <c r="M19" i="23" s="1"/>
  <c r="M21" i="23"/>
  <c r="T59" i="23"/>
  <c r="U17" i="23"/>
  <c r="U19" i="23" s="1"/>
  <c r="U21" i="23"/>
  <c r="U23" i="23" s="1"/>
  <c r="H21" i="24"/>
  <c r="H17" i="24"/>
  <c r="H19" i="24" s="1"/>
  <c r="P17" i="24"/>
  <c r="P19" i="24" s="1"/>
  <c r="P21" i="24"/>
  <c r="C59" i="26"/>
  <c r="D21" i="26"/>
  <c r="D23" i="26" s="1"/>
  <c r="D17" i="26"/>
  <c r="D19" i="26" s="1"/>
  <c r="K59" i="26"/>
  <c r="L21" i="26"/>
  <c r="L23" i="26" s="1"/>
  <c r="L17" i="26"/>
  <c r="L19" i="26" s="1"/>
  <c r="S59" i="26"/>
  <c r="T21" i="26"/>
  <c r="T17" i="26"/>
  <c r="N63" i="26"/>
  <c r="J59" i="27"/>
  <c r="K17" i="27"/>
  <c r="K19" i="27" s="1"/>
  <c r="R59" i="27"/>
  <c r="S17" i="27"/>
  <c r="S19" i="27" s="1"/>
  <c r="J59" i="28"/>
  <c r="K17" i="28"/>
  <c r="K21" i="28"/>
  <c r="K23" i="28" s="1"/>
  <c r="R59" i="28"/>
  <c r="S17" i="28"/>
  <c r="S21" i="28"/>
  <c r="S23" i="28" s="1"/>
  <c r="I59" i="29"/>
  <c r="J17" i="29"/>
  <c r="J21" i="29"/>
  <c r="J23" i="29" s="1"/>
  <c r="Q59" i="29"/>
  <c r="R21" i="29"/>
  <c r="R23" i="29" s="1"/>
  <c r="R17" i="29"/>
  <c r="R19" i="29" s="1"/>
  <c r="H59" i="30"/>
  <c r="I17" i="30"/>
  <c r="I19" i="30" s="1"/>
  <c r="I21" i="30"/>
  <c r="I23" i="30" s="1"/>
  <c r="Q17" i="30"/>
  <c r="Q21" i="30"/>
  <c r="Q23" i="30"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17" i="23"/>
  <c r="N19" i="23" s="1"/>
  <c r="U59" i="23"/>
  <c r="V21" i="23"/>
  <c r="V23" i="23" s="1"/>
  <c r="V17" i="23"/>
  <c r="I17" i="24"/>
  <c r="I19" i="24" s="1"/>
  <c r="I21" i="24"/>
  <c r="Q17" i="24"/>
  <c r="Q19" i="24" s="1"/>
  <c r="Q21" i="24"/>
  <c r="Q23" i="24" s="1"/>
  <c r="D59" i="26"/>
  <c r="E21" i="26"/>
  <c r="E17" i="26"/>
  <c r="E19" i="26" s="1"/>
  <c r="L59" i="26"/>
  <c r="M21" i="26"/>
  <c r="M23" i="26" s="1"/>
  <c r="M17" i="26"/>
  <c r="T59" i="26"/>
  <c r="U21" i="26"/>
  <c r="U23" i="26" s="1"/>
  <c r="U17" i="26"/>
  <c r="U19" i="26" s="1"/>
  <c r="C59" i="27"/>
  <c r="D17" i="27"/>
  <c r="D19" i="27" s="1"/>
  <c r="K59" i="27"/>
  <c r="L17" i="27"/>
  <c r="S59" i="27"/>
  <c r="T17" i="27"/>
  <c r="T19" i="27" s="1"/>
  <c r="C59" i="28"/>
  <c r="D21" i="28"/>
  <c r="D23" i="28" s="1"/>
  <c r="D24" i="28" s="1"/>
  <c r="D17" i="28"/>
  <c r="D19" i="28" s="1"/>
  <c r="K59" i="28"/>
  <c r="L21" i="28"/>
  <c r="L17" i="28"/>
  <c r="L19" i="28" s="1"/>
  <c r="S59" i="28"/>
  <c r="T21" i="28"/>
  <c r="T17" i="28"/>
  <c r="T19" i="28" s="1"/>
  <c r="J59" i="29"/>
  <c r="K17" i="29"/>
  <c r="K21" i="29"/>
  <c r="K23" i="29" s="1"/>
  <c r="R59" i="29"/>
  <c r="S21" i="29"/>
  <c r="S17" i="29"/>
  <c r="S19" i="29" s="1"/>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P19" i="21" s="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23" i="26" s="1"/>
  <c r="G17" i="26"/>
  <c r="G19" i="26" s="1"/>
  <c r="O17" i="26"/>
  <c r="O21" i="26"/>
  <c r="E59" i="27"/>
  <c r="F17" i="27"/>
  <c r="F19" i="27" s="1"/>
  <c r="M59" i="27"/>
  <c r="N17" i="27"/>
  <c r="N19" i="27" s="1"/>
  <c r="U59" i="27"/>
  <c r="V17" i="27"/>
  <c r="E59" i="28"/>
  <c r="F17" i="28"/>
  <c r="F21" i="28"/>
  <c r="F23" i="28" s="1"/>
  <c r="M59" i="28"/>
  <c r="N17" i="28"/>
  <c r="N19" i="28" s="1"/>
  <c r="N21" i="28"/>
  <c r="N23" i="28" s="1"/>
  <c r="U59" i="28"/>
  <c r="V17" i="28"/>
  <c r="V21" i="28"/>
  <c r="D59" i="29"/>
  <c r="E17" i="29"/>
  <c r="E21" i="29"/>
  <c r="L59" i="29"/>
  <c r="M17" i="29"/>
  <c r="M19" i="29" s="1"/>
  <c r="M21" i="29"/>
  <c r="M23" i="29" s="1"/>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19" i="30" s="1"/>
  <c r="S21" i="30"/>
  <c r="S23" i="30" s="1"/>
  <c r="A34" i="21"/>
  <c r="N59" i="21"/>
  <c r="N64" i="21" s="1"/>
  <c r="O21" i="21"/>
  <c r="O23" i="21" s="1"/>
  <c r="O24" i="21" s="1"/>
  <c r="O17" i="21"/>
  <c r="O19" i="21" s="1"/>
  <c r="F59" i="21"/>
  <c r="G21" i="21"/>
  <c r="G23" i="21" s="1"/>
  <c r="G24" i="21" s="1"/>
  <c r="G17" i="21"/>
  <c r="G19" i="21" s="1"/>
  <c r="G17" i="22"/>
  <c r="G21" i="22"/>
  <c r="O17" i="22"/>
  <c r="O19" i="22" s="1"/>
  <c r="O21" i="22"/>
  <c r="O23" i="22" s="1"/>
  <c r="H59" i="23"/>
  <c r="I21" i="23"/>
  <c r="I23" i="23" s="1"/>
  <c r="I17" i="23"/>
  <c r="I19" i="23" s="1"/>
  <c r="P59" i="23"/>
  <c r="Q17" i="23"/>
  <c r="Q21" i="23"/>
  <c r="Q23" i="23" s="1"/>
  <c r="C59" i="24"/>
  <c r="D17" i="24"/>
  <c r="D19" i="24" s="1"/>
  <c r="D21" i="24"/>
  <c r="K59" i="24"/>
  <c r="L21" i="24"/>
  <c r="L23" i="24" s="1"/>
  <c r="L17" i="24"/>
  <c r="L19" i="24" s="1"/>
  <c r="S59" i="24"/>
  <c r="T21" i="24"/>
  <c r="T17" i="24"/>
  <c r="T19" i="24" s="1"/>
  <c r="H21" i="26"/>
  <c r="H23" i="26" s="1"/>
  <c r="H17" i="26"/>
  <c r="H19" i="26" s="1"/>
  <c r="P21" i="26"/>
  <c r="P17" i="26"/>
  <c r="P19" i="26" s="1"/>
  <c r="F59" i="28"/>
  <c r="G17" i="28"/>
  <c r="G19" i="28" s="1"/>
  <c r="G21" i="28"/>
  <c r="G23" i="28" s="1"/>
  <c r="N59" i="28"/>
  <c r="O17" i="28"/>
  <c r="O19" i="28" s="1"/>
  <c r="O21" i="28"/>
  <c r="O23" i="28" s="1"/>
  <c r="E59" i="29"/>
  <c r="F17" i="29"/>
  <c r="F19" i="29" s="1"/>
  <c r="F21" i="29"/>
  <c r="M59" i="29"/>
  <c r="N17" i="29"/>
  <c r="N21" i="29"/>
  <c r="U59" i="29"/>
  <c r="V17" i="29"/>
  <c r="V21" i="29"/>
  <c r="V23" i="29" s="1"/>
  <c r="D59" i="30"/>
  <c r="E17" i="30"/>
  <c r="E19" i="30" s="1"/>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17" i="22"/>
  <c r="H19" i="22" s="1"/>
  <c r="I59" i="23"/>
  <c r="J21" i="23"/>
  <c r="J23" i="23" s="1"/>
  <c r="J17" i="23"/>
  <c r="J19" i="23" s="1"/>
  <c r="Q59" i="23"/>
  <c r="R21" i="23"/>
  <c r="R17" i="23"/>
  <c r="R19" i="23" s="1"/>
  <c r="D59" i="24"/>
  <c r="E17" i="24"/>
  <c r="E19" i="24" s="1"/>
  <c r="E21" i="24"/>
  <c r="L59" i="24"/>
  <c r="M17" i="24"/>
  <c r="M19" i="24" s="1"/>
  <c r="M21" i="24"/>
  <c r="M23" i="24" s="1"/>
  <c r="T59" i="24"/>
  <c r="U21" i="24"/>
  <c r="U17" i="24"/>
  <c r="H59" i="26"/>
  <c r="I17" i="26"/>
  <c r="I21" i="26"/>
  <c r="I23" i="26" s="1"/>
  <c r="P59" i="26"/>
  <c r="Q17" i="26"/>
  <c r="Q19" i="26" s="1"/>
  <c r="Q21" i="26"/>
  <c r="E63" i="26"/>
  <c r="H17" i="27"/>
  <c r="P17" i="27"/>
  <c r="P19" i="27" s="1"/>
  <c r="H21" i="28"/>
  <c r="H23" i="28" s="1"/>
  <c r="H17" i="28"/>
  <c r="P21" i="28"/>
  <c r="P23" i="28" s="1"/>
  <c r="P17" i="28"/>
  <c r="P19" i="28" s="1"/>
  <c r="G17" i="29"/>
  <c r="G19" i="29" s="1"/>
  <c r="G21" i="29"/>
  <c r="G23" i="29" s="1"/>
  <c r="O17" i="29"/>
  <c r="O21" i="29"/>
  <c r="E59" i="30"/>
  <c r="F21" i="30"/>
  <c r="F23" i="30" s="1"/>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F23" i="21" s="1"/>
  <c r="F24" i="21" s="1"/>
  <c r="O59" i="22"/>
  <c r="P21" i="22"/>
  <c r="P17" i="22"/>
  <c r="T59" i="21"/>
  <c r="T64" i="21" s="1"/>
  <c r="U17" i="21"/>
  <c r="U19" i="21" s="1"/>
  <c r="U21" i="21"/>
  <c r="U23" i="21" s="1"/>
  <c r="U24" i="21" s="1"/>
  <c r="M17" i="21"/>
  <c r="M19" i="21" s="1"/>
  <c r="M21" i="21"/>
  <c r="E17" i="21"/>
  <c r="E19" i="21" s="1"/>
  <c r="E21" i="21"/>
  <c r="E23" i="21" s="1"/>
  <c r="E24" i="21" s="1"/>
  <c r="H59" i="22"/>
  <c r="I17" i="22"/>
  <c r="I19" i="22" s="1"/>
  <c r="I21" i="22"/>
  <c r="I23" i="22" s="1"/>
  <c r="P59" i="22"/>
  <c r="Q17" i="22"/>
  <c r="Q19" i="22" s="1"/>
  <c r="Q21" i="22"/>
  <c r="Q23" i="22" s="1"/>
  <c r="J59" i="23"/>
  <c r="K17" i="23"/>
  <c r="K21" i="23"/>
  <c r="K23" i="23" s="1"/>
  <c r="R59" i="23"/>
  <c r="S17" i="23"/>
  <c r="S19" i="23" s="1"/>
  <c r="S21" i="23"/>
  <c r="S23" i="23" s="1"/>
  <c r="E59" i="24"/>
  <c r="F21" i="24"/>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Q19" i="27" s="1"/>
  <c r="I21" i="28"/>
  <c r="I23" i="28" s="1"/>
  <c r="I17" i="28"/>
  <c r="I19" i="28" s="1"/>
  <c r="Q21" i="28"/>
  <c r="Q23" i="28" s="1"/>
  <c r="Q17" i="28"/>
  <c r="Q19" i="28" s="1"/>
  <c r="H21" i="29"/>
  <c r="H23" i="29" s="1"/>
  <c r="H17" i="29"/>
  <c r="H19" i="29" s="1"/>
  <c r="P21" i="29"/>
  <c r="P23" i="29" s="1"/>
  <c r="P17" i="29"/>
  <c r="P19" i="29" s="1"/>
  <c r="G21" i="30"/>
  <c r="G23" i="30" s="1"/>
  <c r="G17" i="30"/>
  <c r="O21" i="30"/>
  <c r="O23"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D23" i="23" s="1"/>
  <c r="S59" i="23"/>
  <c r="T17" i="23"/>
  <c r="T21" i="23"/>
  <c r="G17" i="24"/>
  <c r="G19" i="24" s="1"/>
  <c r="G21" i="24"/>
  <c r="G23" i="24" s="1"/>
  <c r="O17" i="24"/>
  <c r="O21" i="24"/>
  <c r="O23" i="24" s="1"/>
  <c r="J59" i="26"/>
  <c r="K17" i="26"/>
  <c r="K19" i="26" s="1"/>
  <c r="K21" i="26"/>
  <c r="K23" i="26" s="1"/>
  <c r="R59" i="26"/>
  <c r="S17" i="26"/>
  <c r="S19" i="26" s="1"/>
  <c r="S21" i="26"/>
  <c r="S23" i="26" s="1"/>
  <c r="M63" i="26"/>
  <c r="I59" i="27"/>
  <c r="J17" i="27"/>
  <c r="J19" i="27" s="1"/>
  <c r="Q59" i="27"/>
  <c r="R17" i="27"/>
  <c r="R19" i="27" s="1"/>
  <c r="I59" i="28"/>
  <c r="J17" i="28"/>
  <c r="J19" i="28" s="1"/>
  <c r="J21" i="28"/>
  <c r="J23" i="28" s="1"/>
  <c r="Q59" i="28"/>
  <c r="R21" i="28"/>
  <c r="R23" i="28" s="1"/>
  <c r="R17" i="28"/>
  <c r="R19" i="28" s="1"/>
  <c r="I21" i="29"/>
  <c r="I23" i="29" s="1"/>
  <c r="I17" i="29"/>
  <c r="I19" i="29" s="1"/>
  <c r="Q21" i="29"/>
  <c r="Q23" i="29" s="1"/>
  <c r="Q17" i="29"/>
  <c r="Q19" i="29" s="1"/>
  <c r="H17" i="30"/>
  <c r="H19" i="30" s="1"/>
  <c r="H21" i="30"/>
  <c r="H23" i="30" s="1"/>
  <c r="P17" i="30"/>
  <c r="P19" i="30" s="1"/>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G23" i="22"/>
  <c r="K58" i="21"/>
  <c r="K61" i="21" s="1"/>
  <c r="K64" i="21" s="1"/>
  <c r="K65" i="21" s="1"/>
  <c r="R19" i="24"/>
  <c r="I21" i="27"/>
  <c r="I23" i="27" s="1"/>
  <c r="Q21" i="27"/>
  <c r="R58" i="21"/>
  <c r="R61" i="21" s="1"/>
  <c r="O57" i="21"/>
  <c r="A43" i="21"/>
  <c r="J58" i="21"/>
  <c r="J61" i="21" s="1"/>
  <c r="D58" i="29"/>
  <c r="D61" i="29" s="1"/>
  <c r="P23" i="26"/>
  <c r="G21" i="27"/>
  <c r="G23" i="27" s="1"/>
  <c r="O21" i="27"/>
  <c r="O23" i="27" s="1"/>
  <c r="D58" i="30"/>
  <c r="D61" i="30" s="1"/>
  <c r="L58" i="30"/>
  <c r="L61" i="30" s="1"/>
  <c r="L64" i="30" s="1"/>
  <c r="L65" i="30" s="1"/>
  <c r="R58" i="23"/>
  <c r="R61" i="23" s="1"/>
  <c r="H21" i="27"/>
  <c r="H23" i="27" s="1"/>
  <c r="P21" i="27"/>
  <c r="J58" i="22"/>
  <c r="J61" i="22" s="1"/>
  <c r="J58" i="26"/>
  <c r="J61" i="26" s="1"/>
  <c r="J58" i="27"/>
  <c r="J61" i="27" s="1"/>
  <c r="R58" i="27"/>
  <c r="R61" i="27" s="1"/>
  <c r="R58" i="28"/>
  <c r="R61" i="28" s="1"/>
  <c r="R64" i="28" s="1"/>
  <c r="R65" i="28" s="1"/>
  <c r="F58" i="22"/>
  <c r="F61" i="22" s="1"/>
  <c r="N58" i="22"/>
  <c r="N61" i="22" s="1"/>
  <c r="F58" i="23"/>
  <c r="F61" i="23" s="1"/>
  <c r="N58" i="23"/>
  <c r="N61" i="23" s="1"/>
  <c r="L21" i="27"/>
  <c r="L23" i="27" s="1"/>
  <c r="T21" i="27"/>
  <c r="H57" i="29"/>
  <c r="P58" i="21"/>
  <c r="P61" i="21" s="1"/>
  <c r="H58" i="21"/>
  <c r="H61" i="21" s="1"/>
  <c r="N59" i="23"/>
  <c r="R58" i="26"/>
  <c r="R61" i="26" s="1"/>
  <c r="R57" i="21"/>
  <c r="H58" i="22"/>
  <c r="H61" i="22" s="1"/>
  <c r="P58" i="22"/>
  <c r="P61" i="22" s="1"/>
  <c r="P64" i="22" s="1"/>
  <c r="P65" i="22" s="1"/>
  <c r="F59" i="22"/>
  <c r="K58" i="29"/>
  <c r="K61" i="29" s="1"/>
  <c r="F19" i="23"/>
  <c r="I58" i="23"/>
  <c r="I61" i="23" s="1"/>
  <c r="I64" i="23" s="1"/>
  <c r="I65" i="23" s="1"/>
  <c r="Q58" i="23"/>
  <c r="Q61" i="23" s="1"/>
  <c r="L58" i="29"/>
  <c r="L61" i="29" s="1"/>
  <c r="T58" i="29"/>
  <c r="T61" i="29" s="1"/>
  <c r="T64" i="29" s="1"/>
  <c r="E23" i="30"/>
  <c r="U23" i="30"/>
  <c r="J58" i="28"/>
  <c r="J61" i="28" s="1"/>
  <c r="J64" i="28" s="1"/>
  <c r="J65" i="28" s="1"/>
  <c r="R58" i="22"/>
  <c r="R61" i="22" s="1"/>
  <c r="R64" i="22" s="1"/>
  <c r="R65" i="22" s="1"/>
  <c r="J58" i="23"/>
  <c r="J61" i="23" s="1"/>
  <c r="J64" i="23" s="1"/>
  <c r="J65" i="23" s="1"/>
  <c r="J58" i="24"/>
  <c r="J61"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P57" i="30"/>
  <c r="J57" i="21"/>
  <c r="H59" i="21"/>
  <c r="R21" i="27"/>
  <c r="R23" i="27" s="1"/>
  <c r="E58" i="27"/>
  <c r="E61" i="27" s="1"/>
  <c r="E64" i="27" s="1"/>
  <c r="E65" i="27" s="1"/>
  <c r="M58" i="27"/>
  <c r="M61" i="27" s="1"/>
  <c r="U58" i="27"/>
  <c r="U61" i="27" s="1"/>
  <c r="I58" i="29"/>
  <c r="I61"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R65" i="29" s="1"/>
  <c r="P57" i="29"/>
  <c r="T23" i="30"/>
  <c r="G58" i="30"/>
  <c r="G61" i="30" s="1"/>
  <c r="O58" i="30"/>
  <c r="O61" i="30" s="1"/>
  <c r="Q57" i="30"/>
  <c r="A36" i="22"/>
  <c r="G58" i="27"/>
  <c r="G61" i="27" s="1"/>
  <c r="T58" i="28"/>
  <c r="T61" i="28" s="1"/>
  <c r="T64" i="28" s="1"/>
  <c r="C58" i="29"/>
  <c r="C61" i="29" s="1"/>
  <c r="C64" i="29" s="1"/>
  <c r="C65" i="29" s="1"/>
  <c r="H58" i="30"/>
  <c r="H61" i="30" s="1"/>
  <c r="N59" i="30"/>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Q65" i="30" s="1"/>
  <c r="P59" i="30"/>
  <c r="L58" i="24"/>
  <c r="L61" i="24" s="1"/>
  <c r="P58" i="26"/>
  <c r="P61" i="26" s="1"/>
  <c r="F59" i="26"/>
  <c r="O58" i="27"/>
  <c r="O61" i="27" s="1"/>
  <c r="A38" i="21"/>
  <c r="F57" i="22"/>
  <c r="N59" i="22"/>
  <c r="E58" i="23"/>
  <c r="E61" i="23" s="1"/>
  <c r="E64" i="23" s="1"/>
  <c r="E65" i="23" s="1"/>
  <c r="M58" i="23"/>
  <c r="M61" i="23" s="1"/>
  <c r="U58" i="23"/>
  <c r="U61" i="23" s="1"/>
  <c r="U64" i="23" s="1"/>
  <c r="V19" i="23"/>
  <c r="F58" i="24"/>
  <c r="F61" i="24" s="1"/>
  <c r="N58" i="24"/>
  <c r="N61" i="24" s="1"/>
  <c r="F59" i="24"/>
  <c r="I58" i="27"/>
  <c r="I61" i="27" s="1"/>
  <c r="Q58" i="27"/>
  <c r="Q61" i="27" s="1"/>
  <c r="Q64" i="27" s="1"/>
  <c r="Q65" i="27" s="1"/>
  <c r="H57" i="27"/>
  <c r="F59" i="27"/>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23" i="22"/>
  <c r="C58" i="22"/>
  <c r="C61" i="22" s="1"/>
  <c r="C64" i="22" s="1"/>
  <c r="C65" i="22" s="1"/>
  <c r="K58" i="22"/>
  <c r="K61" i="22" s="1"/>
  <c r="K64" i="22" s="1"/>
  <c r="K65" i="22" s="1"/>
  <c r="S58" i="22"/>
  <c r="S61" i="22" s="1"/>
  <c r="S64" i="22" s="1"/>
  <c r="F57" i="23"/>
  <c r="D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D65" i="28" s="1"/>
  <c r="P58" i="30"/>
  <c r="P61" i="30" s="1"/>
  <c r="Q58" i="21"/>
  <c r="Q61" i="21" s="1"/>
  <c r="Q64" i="21" s="1"/>
  <c r="Q65"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C64" i="27" s="1"/>
  <c r="C65" i="27" s="1"/>
  <c r="K58" i="27"/>
  <c r="K61" i="27" s="1"/>
  <c r="K64" i="27" s="1"/>
  <c r="K65" i="27" s="1"/>
  <c r="S58" i="27"/>
  <c r="S61" i="27" s="1"/>
  <c r="S64" i="27" s="1"/>
  <c r="P57" i="27"/>
  <c r="N59" i="27"/>
  <c r="H58" i="28"/>
  <c r="H61" i="28" s="1"/>
  <c r="P58" i="28"/>
  <c r="P61" i="28" s="1"/>
  <c r="N57" i="28"/>
  <c r="D23" i="29"/>
  <c r="L23" i="29"/>
  <c r="T23" i="29"/>
  <c r="G58" i="29"/>
  <c r="G61" i="29" s="1"/>
  <c r="O58" i="29"/>
  <c r="O61" i="29" s="1"/>
  <c r="P59" i="29"/>
  <c r="I57" i="30"/>
  <c r="G57" i="21"/>
  <c r="J19" i="22"/>
  <c r="E58" i="22"/>
  <c r="E61" i="22" s="1"/>
  <c r="E64" i="22" s="1"/>
  <c r="E65" i="22" s="1"/>
  <c r="M58" i="22"/>
  <c r="M61" i="22" s="1"/>
  <c r="M64" i="22" s="1"/>
  <c r="M65" i="22" s="1"/>
  <c r="U58" i="22"/>
  <c r="U61" i="22" s="1"/>
  <c r="A45" i="22"/>
  <c r="O57" i="22"/>
  <c r="H58" i="23"/>
  <c r="H61" i="23" s="1"/>
  <c r="P58" i="23"/>
  <c r="P61" i="23" s="1"/>
  <c r="P64" i="23" s="1"/>
  <c r="P65" i="23" s="1"/>
  <c r="I58" i="24"/>
  <c r="I61" i="24" s="1"/>
  <c r="Q58" i="24"/>
  <c r="Q61" i="24" s="1"/>
  <c r="Q64" i="24" s="1"/>
  <c r="Q65" i="24" s="1"/>
  <c r="E58" i="26"/>
  <c r="E61" i="26" s="1"/>
  <c r="M58" i="26"/>
  <c r="M61" i="26" s="1"/>
  <c r="U58" i="26"/>
  <c r="U61" i="26" s="1"/>
  <c r="N57" i="26"/>
  <c r="P59" i="27"/>
  <c r="I58" i="28"/>
  <c r="I61" i="28" s="1"/>
  <c r="I64" i="28" s="1"/>
  <c r="I65" i="28" s="1"/>
  <c r="Q58" i="28"/>
  <c r="Q61" i="28" s="1"/>
  <c r="Q64" i="28" s="1"/>
  <c r="Q65" i="28" s="1"/>
  <c r="H58" i="29"/>
  <c r="H61" i="29" s="1"/>
  <c r="P58" i="29"/>
  <c r="P61" i="29" s="1"/>
  <c r="E58" i="30"/>
  <c r="E61"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R19" i="30"/>
  <c r="F63" i="30"/>
  <c r="N63" i="30"/>
  <c r="A31" i="30"/>
  <c r="A33" i="30"/>
  <c r="A39" i="30"/>
  <c r="A41" i="30"/>
  <c r="A47" i="30"/>
  <c r="A49" i="30"/>
  <c r="G57" i="30"/>
  <c r="O57" i="30"/>
  <c r="G59" i="30"/>
  <c r="G64" i="30" s="1"/>
  <c r="G65" i="30" s="1"/>
  <c r="O59" i="30"/>
  <c r="G63" i="30"/>
  <c r="O63" i="30"/>
  <c r="P63" i="30"/>
  <c r="I63" i="30"/>
  <c r="Q63" i="30"/>
  <c r="T19" i="30"/>
  <c r="V19" i="30"/>
  <c r="B63" i="30"/>
  <c r="J63" i="30"/>
  <c r="R63" i="30"/>
  <c r="M19" i="30"/>
  <c r="G19" i="30"/>
  <c r="A32" i="30"/>
  <c r="A34" i="30"/>
  <c r="A40" i="30"/>
  <c r="A42" i="30"/>
  <c r="A48" i="30"/>
  <c r="A50" i="30"/>
  <c r="C63" i="30"/>
  <c r="K63" i="30"/>
  <c r="S63" i="30"/>
  <c r="D63" i="30"/>
  <c r="L63" i="30"/>
  <c r="T63" i="30"/>
  <c r="H63" i="30"/>
  <c r="Q19" i="30"/>
  <c r="E63" i="30"/>
  <c r="M63" i="30"/>
  <c r="O23" i="29"/>
  <c r="T19" i="29"/>
  <c r="P63" i="29"/>
  <c r="J19" i="29"/>
  <c r="F57" i="29"/>
  <c r="N57" i="29"/>
  <c r="F59" i="29"/>
  <c r="N59" i="29"/>
  <c r="F63" i="29"/>
  <c r="N63" i="29"/>
  <c r="H63" i="29"/>
  <c r="K19" i="29"/>
  <c r="S23" i="29"/>
  <c r="A31" i="29"/>
  <c r="A33" i="29"/>
  <c r="A39" i="29"/>
  <c r="A41" i="29"/>
  <c r="A47" i="29"/>
  <c r="A49" i="29"/>
  <c r="G57" i="29"/>
  <c r="O57" i="29"/>
  <c r="G59" i="29"/>
  <c r="O59" i="29"/>
  <c r="G63" i="29"/>
  <c r="O63" i="29"/>
  <c r="E19" i="29"/>
  <c r="U19" i="29"/>
  <c r="E23" i="29"/>
  <c r="U23" i="29"/>
  <c r="I57" i="29"/>
  <c r="Q57" i="29"/>
  <c r="I63" i="29"/>
  <c r="Q63" i="29"/>
  <c r="N19" i="29"/>
  <c r="V19" i="29"/>
  <c r="F23" i="29"/>
  <c r="N23" i="29"/>
  <c r="B63" i="29"/>
  <c r="J63" i="29"/>
  <c r="R63" i="29"/>
  <c r="O19" i="29"/>
  <c r="A32" i="29"/>
  <c r="A34" i="29"/>
  <c r="A40" i="29"/>
  <c r="A42" i="29"/>
  <c r="A48" i="29"/>
  <c r="A50" i="29"/>
  <c r="C63" i="29"/>
  <c r="K63" i="29"/>
  <c r="S63" i="29"/>
  <c r="D63" i="29"/>
  <c r="L63" i="29"/>
  <c r="T63" i="29"/>
  <c r="E63" i="29"/>
  <c r="M63" i="29"/>
  <c r="K19" i="28"/>
  <c r="S19" i="28"/>
  <c r="A31" i="28"/>
  <c r="A33" i="28"/>
  <c r="A37" i="28"/>
  <c r="A39" i="28"/>
  <c r="A41" i="28"/>
  <c r="A45" i="28"/>
  <c r="A47" i="28"/>
  <c r="A49" i="28"/>
  <c r="G57" i="28"/>
  <c r="O57" i="28"/>
  <c r="G59" i="28"/>
  <c r="O59" i="28"/>
  <c r="G63" i="28"/>
  <c r="O63" i="28"/>
  <c r="L23" i="28"/>
  <c r="T23" i="28"/>
  <c r="H59" i="28"/>
  <c r="P59" i="28"/>
  <c r="H63" i="28"/>
  <c r="P63" i="28"/>
  <c r="E19" i="28"/>
  <c r="M19" i="28"/>
  <c r="U19" i="28"/>
  <c r="I57" i="28"/>
  <c r="Q57" i="28"/>
  <c r="I63" i="28"/>
  <c r="Q63" i="28"/>
  <c r="F19" i="28"/>
  <c r="V19" i="28"/>
  <c r="V23" i="28"/>
  <c r="B63" i="28"/>
  <c r="J63" i="28"/>
  <c r="R63" i="28"/>
  <c r="A32" i="28"/>
  <c r="A34" i="28"/>
  <c r="A40" i="28"/>
  <c r="A42" i="28"/>
  <c r="A48" i="28"/>
  <c r="A50" i="28"/>
  <c r="C63" i="28"/>
  <c r="K63" i="28"/>
  <c r="S63" i="28"/>
  <c r="H19" i="28"/>
  <c r="D63" i="28"/>
  <c r="L63" i="28"/>
  <c r="T63" i="28"/>
  <c r="E63" i="28"/>
  <c r="M63" i="28"/>
  <c r="Q23" i="27"/>
  <c r="T23"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V19" i="27"/>
  <c r="F21" i="27"/>
  <c r="F23" i="27" s="1"/>
  <c r="N21" i="27"/>
  <c r="N23" i="27" s="1"/>
  <c r="V21" i="27"/>
  <c r="V23" i="27" s="1"/>
  <c r="B63" i="27"/>
  <c r="J63" i="27"/>
  <c r="R63" i="27"/>
  <c r="G19" i="27"/>
  <c r="A32" i="27"/>
  <c r="A34" i="27"/>
  <c r="A40" i="27"/>
  <c r="A42" i="27"/>
  <c r="A48" i="27"/>
  <c r="A50" i="27"/>
  <c r="C63" i="27"/>
  <c r="K63" i="27"/>
  <c r="S63" i="27"/>
  <c r="L19" i="27"/>
  <c r="H19" i="27"/>
  <c r="D63" i="27"/>
  <c r="L63" i="27"/>
  <c r="T63" i="27"/>
  <c r="H63" i="27"/>
  <c r="E63" i="27"/>
  <c r="M63" i="27"/>
  <c r="U64" i="26"/>
  <c r="U66" i="26" s="1"/>
  <c r="O23" i="26"/>
  <c r="J23" i="26"/>
  <c r="A31" i="26"/>
  <c r="A33" i="26"/>
  <c r="A37" i="26"/>
  <c r="A39" i="26"/>
  <c r="A41" i="26"/>
  <c r="A45" i="26"/>
  <c r="A47" i="26"/>
  <c r="A49" i="26"/>
  <c r="G57" i="26"/>
  <c r="O57" i="26"/>
  <c r="G59" i="26"/>
  <c r="O59" i="26"/>
  <c r="G63" i="26"/>
  <c r="O63" i="26"/>
  <c r="T19" i="26"/>
  <c r="T23" i="26"/>
  <c r="H63" i="26"/>
  <c r="P63" i="26"/>
  <c r="M19" i="26"/>
  <c r="E23" i="26"/>
  <c r="I57" i="26"/>
  <c r="Q57" i="26"/>
  <c r="I59" i="26"/>
  <c r="I64" i="26" s="1"/>
  <c r="I65" i="26" s="1"/>
  <c r="Q59" i="26"/>
  <c r="I63" i="26"/>
  <c r="Q63" i="26"/>
  <c r="N23" i="26"/>
  <c r="V23" i="26"/>
  <c r="B63" i="26"/>
  <c r="J63" i="26"/>
  <c r="R63" i="26"/>
  <c r="O19" i="26"/>
  <c r="A32" i="26"/>
  <c r="A34" i="26"/>
  <c r="A40" i="26"/>
  <c r="A42" i="26"/>
  <c r="A48" i="26"/>
  <c r="A50" i="26"/>
  <c r="C63" i="26"/>
  <c r="K63" i="26"/>
  <c r="S63"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F23" i="24"/>
  <c r="V23" i="24"/>
  <c r="B63" i="24"/>
  <c r="J63" i="24"/>
  <c r="R63" i="24"/>
  <c r="O19" i="24"/>
  <c r="A32" i="24"/>
  <c r="A34" i="24"/>
  <c r="A40" i="24"/>
  <c r="A42" i="24"/>
  <c r="A48" i="24"/>
  <c r="A50" i="24"/>
  <c r="C63" i="24"/>
  <c r="K63" i="24"/>
  <c r="S63"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A31" i="23"/>
  <c r="A33" i="23"/>
  <c r="A37" i="23"/>
  <c r="A39" i="23"/>
  <c r="A41" i="23"/>
  <c r="A45" i="23"/>
  <c r="A47" i="23"/>
  <c r="A49" i="23"/>
  <c r="G57" i="23"/>
  <c r="O57" i="23"/>
  <c r="G59" i="23"/>
  <c r="O59" i="23"/>
  <c r="L19" i="23"/>
  <c r="T19" i="23"/>
  <c r="L23" i="23"/>
  <c r="T23" i="23"/>
  <c r="M23" i="23"/>
  <c r="I57" i="23"/>
  <c r="Q57" i="23"/>
  <c r="F23" i="23"/>
  <c r="O19" i="23"/>
  <c r="A32" i="23"/>
  <c r="A34" i="23"/>
  <c r="A40" i="23"/>
  <c r="A42" i="23"/>
  <c r="A48" i="23"/>
  <c r="A50" i="23"/>
  <c r="H19" i="23"/>
  <c r="Q19" i="23"/>
  <c r="U63" i="22"/>
  <c r="M63" i="22"/>
  <c r="E63" i="22"/>
  <c r="F63" i="22"/>
  <c r="T63" i="22"/>
  <c r="L63" i="22"/>
  <c r="D63" i="22"/>
  <c r="S63" i="22"/>
  <c r="K63" i="22"/>
  <c r="C63" i="22"/>
  <c r="N63" i="22"/>
  <c r="R63" i="22"/>
  <c r="J63" i="22"/>
  <c r="B63" i="22"/>
  <c r="Q63" i="22"/>
  <c r="I63" i="22"/>
  <c r="P63" i="22"/>
  <c r="H63" i="22"/>
  <c r="O63" i="22"/>
  <c r="G63" i="22"/>
  <c r="D19" i="22"/>
  <c r="L19" i="22"/>
  <c r="T19" i="22"/>
  <c r="L23" i="22"/>
  <c r="T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P65" i="21" s="1"/>
  <c r="H23" i="21"/>
  <c r="H24" i="21" s="1"/>
  <c r="N23" i="21"/>
  <c r="N24" i="21" s="1"/>
  <c r="A33" i="21"/>
  <c r="A37" i="21"/>
  <c r="A41" i="21"/>
  <c r="A45" i="21"/>
  <c r="A49" i="21"/>
  <c r="E58" i="21"/>
  <c r="E61" i="21" s="1"/>
  <c r="M58" i="21"/>
  <c r="M61" i="21" s="1"/>
  <c r="U58" i="21"/>
  <c r="U61" i="21" s="1"/>
  <c r="U64" i="21" s="1"/>
  <c r="U66" i="21" s="1"/>
  <c r="I23" i="21"/>
  <c r="I24" i="21" s="1"/>
  <c r="M23" i="21"/>
  <c r="M24" i="21" s="1"/>
  <c r="C57" i="21"/>
  <c r="K57" i="21"/>
  <c r="S57" i="21"/>
  <c r="Q19" i="21"/>
  <c r="I19" i="21"/>
  <c r="L19" i="21"/>
  <c r="R19" i="21"/>
  <c r="A31"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23" l="1"/>
  <c r="H65" i="23" s="1"/>
  <c r="H64" i="30"/>
  <c r="H65" i="30" s="1"/>
  <c r="H64" i="22"/>
  <c r="H65" i="22" s="1"/>
  <c r="I64" i="29"/>
  <c r="I65" i="29" s="1"/>
  <c r="I64" i="27"/>
  <c r="I65" i="27" s="1"/>
  <c r="J64" i="27"/>
  <c r="J65" i="27" s="1"/>
  <c r="J64" i="24"/>
  <c r="J65" i="24" s="1"/>
  <c r="L64" i="24"/>
  <c r="L65" i="24" s="1"/>
  <c r="M64" i="26"/>
  <c r="M65" i="26" s="1"/>
  <c r="N64" i="22"/>
  <c r="N65" i="22" s="1"/>
  <c r="R64" i="30"/>
  <c r="R65" i="30" s="1"/>
  <c r="R64" i="27"/>
  <c r="R65" i="27" s="1"/>
  <c r="R64" i="21"/>
  <c r="R65" i="21" s="1"/>
  <c r="E64" i="30"/>
  <c r="E65" i="30" s="1"/>
  <c r="D64" i="30"/>
  <c r="D65" i="30" s="1"/>
  <c r="C64" i="21"/>
  <c r="C65" i="21" s="1"/>
  <c r="Q64" i="26"/>
  <c r="Q65" i="26" s="1"/>
  <c r="O64" i="21"/>
  <c r="O65" i="21" s="1"/>
  <c r="L64" i="28"/>
  <c r="L65" i="28" s="1"/>
  <c r="F64" i="26"/>
  <c r="F65" i="26" s="1"/>
  <c r="N66" i="21"/>
  <c r="N65" i="21"/>
  <c r="M66" i="26"/>
  <c r="B64" i="30"/>
  <c r="B65" i="30" s="1"/>
  <c r="L64" i="22"/>
  <c r="L65" i="22" s="1"/>
  <c r="D64" i="22"/>
  <c r="D65" i="22" s="1"/>
  <c r="Q64" i="22"/>
  <c r="Q65" i="22" s="1"/>
  <c r="U64" i="22"/>
  <c r="U66" i="22" s="1"/>
  <c r="S64" i="23"/>
  <c r="M64" i="23"/>
  <c r="R64" i="23"/>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M64" i="30"/>
  <c r="K64" i="26"/>
  <c r="C64" i="28"/>
  <c r="C64" i="24"/>
  <c r="L64" i="27"/>
  <c r="R64" i="24"/>
  <c r="K64" i="29"/>
  <c r="J64" i="29"/>
  <c r="E64" i="29"/>
  <c r="M64" i="21"/>
  <c r="M65" i="21" s="1"/>
  <c r="P64" i="28"/>
  <c r="I64" i="21"/>
  <c r="U64" i="28"/>
  <c r="U66" i="28" s="1"/>
  <c r="U64" i="24"/>
  <c r="U66" i="24" s="1"/>
  <c r="F64" i="23"/>
  <c r="U64" i="27"/>
  <c r="U66" i="27" s="1"/>
  <c r="C19" i="22"/>
  <c r="C20" i="22" s="1"/>
  <c r="S66" i="27"/>
  <c r="Q66" i="30"/>
  <c r="N66" i="22"/>
  <c r="B64" i="22"/>
  <c r="B64" i="29"/>
  <c r="B64" i="28"/>
  <c r="B64" i="27"/>
  <c r="B64" i="26"/>
  <c r="B64" i="21"/>
  <c r="T66" i="29"/>
  <c r="P66" i="22"/>
  <c r="O64" i="27"/>
  <c r="O64" i="28"/>
  <c r="N64" i="27"/>
  <c r="N64" i="30"/>
  <c r="L66" i="30"/>
  <c r="J66" i="28"/>
  <c r="G64" i="26"/>
  <c r="G64" i="29"/>
  <c r="F64" i="22"/>
  <c r="O64" i="26"/>
  <c r="R66" i="22"/>
  <c r="T66" i="24"/>
  <c r="U66" i="23"/>
  <c r="P64" i="30"/>
  <c r="C66" i="23"/>
  <c r="P66" i="23"/>
  <c r="E66" i="22"/>
  <c r="T66" i="23"/>
  <c r="Q66" i="21"/>
  <c r="P66" i="21"/>
  <c r="K66" i="27"/>
  <c r="G64" i="23"/>
  <c r="Q66" i="24"/>
  <c r="C66" i="27"/>
  <c r="H66" i="23"/>
  <c r="G64" i="27"/>
  <c r="G66" i="30"/>
  <c r="J66" i="30"/>
  <c r="F64" i="27"/>
  <c r="T66" i="27"/>
  <c r="C66" i="22"/>
  <c r="T66" i="21"/>
  <c r="S66" i="23"/>
  <c r="H66" i="30"/>
  <c r="E66" i="30"/>
  <c r="S66" i="24"/>
  <c r="L66" i="21"/>
  <c r="S66" i="26"/>
  <c r="L66" i="26"/>
  <c r="T66" i="30"/>
  <c r="C66" i="29"/>
  <c r="H66" i="22"/>
  <c r="R66" i="28"/>
  <c r="N64" i="26"/>
  <c r="O64" i="29"/>
  <c r="P64" i="29"/>
  <c r="S64" i="1"/>
  <c r="D66" i="27"/>
  <c r="N64" i="29"/>
  <c r="R66" i="30"/>
  <c r="L66" i="23"/>
  <c r="O66" i="22"/>
  <c r="R64" i="1"/>
  <c r="R65" i="1" s="1"/>
  <c r="J66" i="23"/>
  <c r="Q64" i="1"/>
  <c r="U64" i="1"/>
  <c r="P64" i="1"/>
  <c r="P65" i="1" s="1"/>
  <c r="E66" i="27"/>
  <c r="Q66" i="29"/>
  <c r="F64" i="29"/>
  <c r="O64" i="23"/>
  <c r="O64" i="30"/>
  <c r="N64" i="24"/>
  <c r="B66" i="24"/>
  <c r="K66" i="30"/>
  <c r="C66" i="30"/>
  <c r="I66" i="30"/>
  <c r="R66" i="29"/>
  <c r="I66" i="29"/>
  <c r="S66" i="29"/>
  <c r="T66" i="28"/>
  <c r="D66" i="28"/>
  <c r="Q66" i="28"/>
  <c r="I66" i="28"/>
  <c r="S66" i="28"/>
  <c r="K66" i="28"/>
  <c r="Q66" i="27"/>
  <c r="I66" i="27"/>
  <c r="Q66" i="26"/>
  <c r="C66" i="26"/>
  <c r="I66" i="26"/>
  <c r="H66" i="26"/>
  <c r="I66" i="24"/>
  <c r="D66" i="24"/>
  <c r="I66" i="23"/>
  <c r="E66" i="23"/>
  <c r="I66" i="22"/>
  <c r="M66" i="22"/>
  <c r="S66" i="22"/>
  <c r="K66" i="22"/>
  <c r="T66" i="22"/>
  <c r="K66" i="21"/>
  <c r="C66" i="21"/>
  <c r="D66" i="21"/>
  <c r="R66" i="21"/>
  <c r="N64" i="1"/>
  <c r="N65" i="1" s="1"/>
  <c r="M64" i="1"/>
  <c r="M65" i="1" s="1"/>
  <c r="T64" i="1"/>
  <c r="L64" i="1"/>
  <c r="J64" i="1"/>
  <c r="J65" i="1" s="1"/>
  <c r="K64" i="1"/>
  <c r="K65" i="1" s="1"/>
  <c r="O64" i="1"/>
  <c r="C64" i="1"/>
  <c r="C65" i="1" s="1"/>
  <c r="I64" i="1"/>
  <c r="H64" i="1"/>
  <c r="G64" i="1"/>
  <c r="F64" i="1"/>
  <c r="E64" i="1"/>
  <c r="D64" i="1"/>
  <c r="D65" i="1" s="1"/>
  <c r="B64" i="1"/>
  <c r="D63" i="1"/>
  <c r="L63" i="1"/>
  <c r="F63" i="1"/>
  <c r="R63" i="1"/>
  <c r="J63" i="1"/>
  <c r="Q63" i="1"/>
  <c r="Q66" i="1" s="1"/>
  <c r="I63" i="1"/>
  <c r="C63" i="1"/>
  <c r="K63" i="1"/>
  <c r="P63" i="1"/>
  <c r="H63" i="1"/>
  <c r="T63" i="1"/>
  <c r="S63" i="1"/>
  <c r="S65" i="1" s="1"/>
  <c r="O63" i="1"/>
  <c r="G63" i="1"/>
  <c r="N63" i="1"/>
  <c r="E63" i="1"/>
  <c r="B63" i="1"/>
  <c r="U63" i="1"/>
  <c r="U65" i="1" s="1"/>
  <c r="M63" i="1"/>
  <c r="H65" i="1" l="1"/>
  <c r="I65" i="1"/>
  <c r="Q65" i="1"/>
  <c r="O65" i="1"/>
  <c r="E65" i="1"/>
  <c r="F65" i="1"/>
  <c r="L65" i="1"/>
  <c r="T66" i="1"/>
  <c r="T65" i="1"/>
  <c r="G65" i="1"/>
  <c r="B65" i="1"/>
  <c r="J66" i="27"/>
  <c r="J66" i="24"/>
  <c r="L66" i="24"/>
  <c r="M66" i="28"/>
  <c r="R66" i="27"/>
  <c r="F66" i="26"/>
  <c r="D66" i="30"/>
  <c r="R66" i="26"/>
  <c r="P66" i="24"/>
  <c r="O66" i="21"/>
  <c r="N66" i="23"/>
  <c r="M66" i="29"/>
  <c r="L66" i="22"/>
  <c r="L66" i="28"/>
  <c r="K66" i="24"/>
  <c r="H66" i="21"/>
  <c r="D66" i="26"/>
  <c r="D66" i="29"/>
  <c r="R66" i="23"/>
  <c r="R65" i="23"/>
  <c r="R66" i="24"/>
  <c r="R65" i="24"/>
  <c r="Q66" i="22"/>
  <c r="Q66" i="23"/>
  <c r="Q65" i="23"/>
  <c r="P66" i="28"/>
  <c r="P65" i="28"/>
  <c r="P66" i="30"/>
  <c r="P65" i="30"/>
  <c r="P66" i="26"/>
  <c r="P66" i="29"/>
  <c r="P65" i="29"/>
  <c r="P66" i="27"/>
  <c r="O66" i="24"/>
  <c r="O65" i="24"/>
  <c r="O66" i="30"/>
  <c r="O65" i="30"/>
  <c r="O66" i="23"/>
  <c r="O65" i="23"/>
  <c r="O66" i="27"/>
  <c r="O65" i="27"/>
  <c r="O66" i="29"/>
  <c r="O65" i="29"/>
  <c r="O66" i="26"/>
  <c r="O65" i="26"/>
  <c r="O66" i="28"/>
  <c r="O65" i="28"/>
  <c r="N66" i="24"/>
  <c r="N65" i="24"/>
  <c r="N66" i="29"/>
  <c r="N65" i="29"/>
  <c r="N66" i="28"/>
  <c r="N65" i="28"/>
  <c r="N66" i="27"/>
  <c r="N65" i="27"/>
  <c r="N66" i="30"/>
  <c r="N65" i="30"/>
  <c r="N66" i="26"/>
  <c r="N65" i="26"/>
  <c r="M66" i="27"/>
  <c r="M65" i="27"/>
  <c r="M66" i="21"/>
  <c r="M66" i="24"/>
  <c r="M66" i="30"/>
  <c r="M65" i="30"/>
  <c r="M66" i="23"/>
  <c r="M65" i="23"/>
  <c r="L66" i="29"/>
  <c r="L66" i="27"/>
  <c r="L65" i="27"/>
  <c r="K66" i="29"/>
  <c r="K65" i="29"/>
  <c r="K66" i="23"/>
  <c r="K65" i="23"/>
  <c r="K66" i="26"/>
  <c r="K65" i="26"/>
  <c r="J66" i="22"/>
  <c r="J65" i="22"/>
  <c r="J66" i="26"/>
  <c r="J66" i="21"/>
  <c r="J65" i="21"/>
  <c r="J66" i="29"/>
  <c r="J65" i="29"/>
  <c r="I66" i="21"/>
  <c r="I65" i="21"/>
  <c r="H66" i="27"/>
  <c r="H65" i="27"/>
  <c r="H66" i="28"/>
  <c r="H65" i="28"/>
  <c r="H66" i="29"/>
  <c r="H65" i="29"/>
  <c r="H66" i="24"/>
  <c r="H65" i="24"/>
  <c r="G66" i="24"/>
  <c r="G65" i="24"/>
  <c r="G66" i="22"/>
  <c r="G65" i="22"/>
  <c r="G66" i="28"/>
  <c r="G65" i="28"/>
  <c r="G66" i="27"/>
  <c r="G65" i="27"/>
  <c r="G66" i="23"/>
  <c r="G65" i="23"/>
  <c r="G66" i="29"/>
  <c r="G65" i="29"/>
  <c r="G66" i="21"/>
  <c r="G65" i="21"/>
  <c r="G66" i="26"/>
  <c r="G65" i="26"/>
  <c r="F66" i="30"/>
  <c r="F65" i="30"/>
  <c r="F66" i="21"/>
  <c r="F65" i="21"/>
  <c r="F66" i="23"/>
  <c r="F65" i="23"/>
  <c r="F66" i="27"/>
  <c r="F65" i="27"/>
  <c r="F66" i="22"/>
  <c r="F65" i="22"/>
  <c r="F66" i="28"/>
  <c r="F65" i="28"/>
  <c r="F66" i="29"/>
  <c r="F65" i="29"/>
  <c r="F66" i="24"/>
  <c r="F65" i="24"/>
  <c r="E66" i="28"/>
  <c r="E65" i="28"/>
  <c r="E66" i="26"/>
  <c r="E65" i="26"/>
  <c r="E66" i="29"/>
  <c r="E65" i="29"/>
  <c r="E66" i="21"/>
  <c r="E65" i="21"/>
  <c r="E66" i="24"/>
  <c r="E65" i="24"/>
  <c r="D66" i="23"/>
  <c r="D66" i="22"/>
  <c r="C66" i="24"/>
  <c r="C65" i="24"/>
  <c r="C66" i="28"/>
  <c r="C65" i="28"/>
  <c r="B66" i="30"/>
  <c r="B66" i="27"/>
  <c r="B65" i="27"/>
  <c r="B66" i="28"/>
  <c r="B65" i="28"/>
  <c r="B66" i="22"/>
  <c r="B65" i="22"/>
  <c r="B66" i="29"/>
  <c r="B65" i="29"/>
  <c r="B66" i="23"/>
  <c r="B65" i="23"/>
  <c r="B66" i="21"/>
  <c r="B65" i="21"/>
  <c r="B66" i="26"/>
  <c r="B65" i="26"/>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<sst xmlns="http://schemas.openxmlformats.org/spreadsheetml/2006/main" count="2125" uniqueCount="187">
  <si>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</si>
  <si>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</si>
  <si>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</si>
  <si>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</si>
  <si>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</si>
  <si>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</si>
  <si>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</si>
  <si>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</si>
  <si>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</si>
  <si>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</si>
  <si>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</si>
  <si>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</si>
  <si>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</si>
  <si>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</si>
  <si>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</si>
  <si>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</si>
  <si>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</si>
  <si>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</si>
  <si>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</si>
  <si>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</si>
  <si>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</si>
  <si>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</si>
  <si>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</si>
  <si>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</si>
  <si>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</si>
  <si>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</si>
  <si>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</si>
  <si>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</si>
  <si>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</si>
  <si>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</si>
  <si>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</si>
  <si>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</si>
  <si>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</si>
  <si>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</si>
  <si>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</si>
  <si>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</si>
  <si>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</si>
  <si>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</si>
  <si>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</si>
  <si>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</si>
  <si>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</si>
  <si>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</si>
  <si>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</si>
  <si>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</si>
  <si>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</si>
  <si>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</si>
  <si>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</si>
  <si>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</si>
  <si>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</si>
  <si>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</si>
  <si>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</si>
  <si>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</si>
  <si>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</si>
  <si>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</si>
  <si>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</si>
  <si>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</si>
  <si>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</si>
  <si>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</si>
  <si>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</si>
  <si>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</si>
  <si>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</si>
  <si>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</si>
  <si>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</si>
  <si>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</si>
  <si>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</si>
  <si>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</si>
  <si>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</si>
  <si>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</si>
  <si>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</si>
  <si>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</si>
  <si>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</si>
  <si>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</si>
  <si>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</si>
  <si>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</si>
  <si>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</si>
  <si>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</si>
  <si>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</si>
  <si>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</si>
  <si>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</si>
  <si>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</si>
  <si>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</si>
  <si>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</si>
  <si>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</si>
  <si>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</si>
  <si>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</si>
  <si>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</si>
  <si>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</si>
  <si>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</si>
  <si>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</si>
  <si>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</si>
  <si>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</si>
  <si>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</si>
  <si>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</si>
  <si>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</si>
  <si>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</si>
  <si>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</si>
  <si>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</si>
  <si>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</si>
  <si>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</si>
  <si>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</si>
  <si>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</si>
  <si>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</si>
  <si>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</si>
  <si>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</si>
  <si>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</si>
  <si>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</si>
  <si>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</si>
  <si>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</si>
  <si>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</si>
  <si>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</si>
  <si>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</si>
  <si>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</si>
  <si>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</si>
  <si>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</si>
  <si>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</si>
  <si>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</si>
  <si>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</si>
  <si>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</si>
  <si>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</si>
  <si>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</si>
  <si>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</si>
  <si>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</si>
  <si>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</si>
  <si>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</si>
  <si>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</si>
  <si>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</si>
  <si>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</si>
  <si>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</si>
  <si>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</si>
  <si>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</si>
  <si>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</si>
  <si>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</si>
  <si>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</si>
  <si>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</si>
  <si>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</si>
  <si>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</si>
  <si>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</si>
  <si>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</si>
  <si>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</si>
  <si>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</si>
  <si>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</si>
  <si>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</si>
  <si>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</si>
  <si>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</si>
  <si>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</si>
  <si>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</si>
  <si>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</si>
  <si>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</si>
  <si>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</si>
  <si>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</si>
  <si>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</si>
  <si>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</si>
  <si>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</si>
  <si>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</si>
  <si>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</si>
  <si>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Total Nitrogen (mg/kg)</t>
  </si>
  <si>
    <t>Readily available nitrogen content %</t>
  </si>
  <si>
    <t>Lime applied in waste 
t/ha</t>
  </si>
  <si>
    <t>Lime required to bring pH to target level 
t/a CaCo3</t>
  </si>
  <si>
    <t>Difference between applied and  required</t>
  </si>
  <si>
    <t xml:space="preserve">Trade Effluent Services Limited </t>
  </si>
  <si>
    <t>Honkley Farm, Burton, Rossett, LL120AP</t>
  </si>
  <si>
    <t>Gianluca Broadley</t>
  </si>
  <si>
    <t>PAN-015339</t>
  </si>
  <si>
    <t>KP3594VE</t>
  </si>
  <si>
    <t>Black Liqour</t>
  </si>
  <si>
    <t>FYM</t>
  </si>
  <si>
    <t>Moderate</t>
  </si>
  <si>
    <t>SJ 3330 5896</t>
  </si>
  <si>
    <t>SJ 3332 5923</t>
  </si>
  <si>
    <t>SJ 3344 5911</t>
  </si>
  <si>
    <t>SJ 3363 5925</t>
  </si>
  <si>
    <t>SJ 3383 5933</t>
  </si>
  <si>
    <t>SJ 3396 5938</t>
  </si>
  <si>
    <t>SJ 3401 5923</t>
  </si>
  <si>
    <t>SJ 3378 5911</t>
  </si>
  <si>
    <t>SJ 3366 5893</t>
  </si>
  <si>
    <t>SJ 3383 5905</t>
  </si>
  <si>
    <t>SJ 3388 5899</t>
  </si>
  <si>
    <t>SJ 3407 5907</t>
  </si>
  <si>
    <t>SJ 3410 5895</t>
  </si>
  <si>
    <t>SJ 3395 5890</t>
  </si>
  <si>
    <t>SJ 3381 5886</t>
  </si>
  <si>
    <t>SJ 3383 5880</t>
  </si>
  <si>
    <t>SJ 3361 5877</t>
  </si>
  <si>
    <t>2-</t>
  </si>
  <si>
    <t>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</si>
</sst>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5">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C31" sqref="C3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7" t="s">
        <v>41</v>
      </c>
      <c r="B1" s="117"/>
      <c r="C1" s="133" t="s">
        <v>163</v>
      </c>
      <c r="D1" s="134"/>
      <c r="E1" s="93" t="s">
        <v>45</v>
      </c>
      <c r="F1" s="96">
        <v>50</v>
      </c>
      <c r="G1" s="118" t="s">
        <v>43</v>
      </c>
      <c r="H1" s="119"/>
      <c r="I1" s="96">
        <v>8.9</v>
      </c>
      <c r="J1" s="117" t="s">
        <v>154</v>
      </c>
      <c r="K1" s="117"/>
      <c r="L1" s="96">
        <v>27</v>
      </c>
      <c r="AB1" s="18"/>
      <c r="AC1" s="18"/>
      <c r="AD1" s="30" t="s">
        <v>127</v>
      </c>
      <c r="AE1" s="17"/>
      <c r="AF1" s="17"/>
      <c r="AG1" s="18"/>
      <c r="AH1" s="18"/>
      <c r="AI1" s="40" t="s">
        <v>79</v>
      </c>
      <c r="AJ1" s="41" t="s">
        <v>94</v>
      </c>
      <c r="AK1" s="42" t="s">
        <v>95</v>
      </c>
      <c r="AL1" s="43" t="s">
        <v>126</v>
      </c>
      <c r="AM1" s="43" t="s">
        <v>132</v>
      </c>
      <c r="AN1" s="43" t="s">
        <v>112</v>
      </c>
    </row>
    <row r="2" spans="1:40" ht="13" x14ac:dyDescent="0.3">
      <c r="A2" s="117" t="s">
        <v>87</v>
      </c>
      <c r="B2" s="117"/>
      <c r="C2" s="131" t="s">
        <v>164</v>
      </c>
      <c r="D2" s="132"/>
      <c r="E2" s="93" t="s">
        <v>109</v>
      </c>
      <c r="F2" s="96" t="s">
        <v>166</v>
      </c>
      <c r="G2" s="136" t="s">
        <v>110</v>
      </c>
      <c r="H2" s="137"/>
      <c r="I2" s="96">
        <v>11810</v>
      </c>
      <c r="J2" s="117" t="s">
        <v>155</v>
      </c>
      <c r="K2" s="117"/>
      <c r="L2" s="96">
        <v>400</v>
      </c>
      <c r="AB2" s="30" t="s">
        <v>56</v>
      </c>
      <c r="AC2" s="17"/>
      <c r="AD2" s="30" t="s">
        <v>70</v>
      </c>
      <c r="AE2" s="17"/>
      <c r="AF2" s="17"/>
      <c r="AG2" s="44" t="s">
        <v>76</v>
      </c>
      <c r="AH2" s="18"/>
      <c r="AI2" s="45" t="s">
        <v>127</v>
      </c>
      <c r="AJ2" s="46">
        <v>0</v>
      </c>
      <c r="AK2" s="47">
        <v>0</v>
      </c>
      <c r="AL2" s="10">
        <v>0</v>
      </c>
      <c r="AM2" s="11">
        <v>0</v>
      </c>
      <c r="AN2" s="11">
        <v>0</v>
      </c>
    </row>
    <row r="3" spans="1:40" ht="13" x14ac:dyDescent="0.25">
      <c r="A3" s="118" t="s">
        <v>42</v>
      </c>
      <c r="B3" s="119"/>
      <c r="C3" s="131" t="s">
        <v>160</v>
      </c>
      <c r="D3" s="132"/>
      <c r="E3" s="93" t="s">
        <v>108</v>
      </c>
      <c r="F3" s="31" t="s">
        <v>77</v>
      </c>
      <c r="G3" s="117" t="s">
        <v>111</v>
      </c>
      <c r="H3" s="117"/>
      <c r="I3" s="96"/>
      <c r="J3" s="118" t="s">
        <v>156</v>
      </c>
      <c r="K3" s="119"/>
      <c r="L3" s="96">
        <f>(L1/L2)*100</f>
        <v>6.75</v>
      </c>
      <c r="AB3" s="30" t="s">
        <v>57</v>
      </c>
      <c r="AC3" s="17"/>
      <c r="AD3" s="30" t="s">
        <v>71</v>
      </c>
      <c r="AE3" s="17"/>
      <c r="AF3" s="17"/>
      <c r="AG3" s="44" t="s">
        <v>77</v>
      </c>
      <c r="AH3" s="18"/>
      <c r="AI3" s="48" t="s">
        <v>114</v>
      </c>
      <c r="AJ3" s="49">
        <v>1.7</v>
      </c>
      <c r="AK3" s="50">
        <v>6</v>
      </c>
      <c r="AL3" s="51">
        <v>1</v>
      </c>
      <c r="AM3" s="11">
        <v>6.2</v>
      </c>
      <c r="AN3" s="11" t="s">
        <v>113</v>
      </c>
    </row>
    <row r="4" spans="1:40" ht="13" x14ac:dyDescent="0.25">
      <c r="A4" s="117" t="s">
        <v>0</v>
      </c>
      <c r="B4" s="117"/>
      <c r="C4" s="133" t="s">
        <v>161</v>
      </c>
      <c r="D4" s="134"/>
      <c r="E4" s="94" t="s">
        <v>1</v>
      </c>
      <c r="F4" s="95" t="s">
        <v>165</v>
      </c>
      <c r="G4" s="117"/>
      <c r="H4" s="117"/>
      <c r="I4" s="96"/>
      <c r="J4" s="118"/>
      <c r="K4" s="119"/>
      <c r="L4" s="96"/>
      <c r="AB4" s="30" t="s">
        <v>52</v>
      </c>
      <c r="AC4" s="17"/>
      <c r="AD4" s="52" t="s">
        <v>72</v>
      </c>
      <c r="AE4" s="17"/>
      <c r="AF4" s="17"/>
      <c r="AG4" s="44" t="s">
        <v>78</v>
      </c>
      <c r="AH4" s="18"/>
      <c r="AI4" s="53" t="s">
        <v>125</v>
      </c>
      <c r="AJ4" s="54">
        <v>7</v>
      </c>
      <c r="AK4" s="55">
        <v>10.5</v>
      </c>
      <c r="AL4" s="11">
        <v>2</v>
      </c>
      <c r="AM4" s="11">
        <v>6.7</v>
      </c>
      <c r="AN4" s="11" t="s">
        <v>136</v>
      </c>
    </row>
    <row r="5" spans="1:40" ht="13" x14ac:dyDescent="0.25">
      <c r="A5" s="117" t="s">
        <v>47</v>
      </c>
      <c r="B5" s="117"/>
      <c r="C5" s="135" t="s">
        <v>162</v>
      </c>
      <c r="D5" s="135"/>
      <c r="E5" s="94"/>
      <c r="F5" s="95"/>
      <c r="G5" s="117"/>
      <c r="H5" s="117"/>
      <c r="I5" s="96"/>
      <c r="J5" s="118"/>
      <c r="K5" s="119"/>
      <c r="L5" s="96"/>
      <c r="AB5" s="30" t="s">
        <v>53</v>
      </c>
      <c r="AC5" s="17"/>
      <c r="AD5" s="52" t="s">
        <v>73</v>
      </c>
      <c r="AE5" s="17"/>
      <c r="AF5" s="17"/>
      <c r="AG5" s="44" t="s">
        <v>104</v>
      </c>
      <c r="AH5" s="18"/>
      <c r="AI5" s="53" t="s">
        <v>124</v>
      </c>
      <c r="AJ5" s="54">
        <v>6.5</v>
      </c>
      <c r="AK5" s="55">
        <v>5.5</v>
      </c>
      <c r="AL5" s="11">
        <v>3</v>
      </c>
      <c r="AM5" s="11">
        <v>6.7</v>
      </c>
      <c r="AN5" s="11" t="s">
        <v>136</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0" s="12" customFormat="1" ht="13" x14ac:dyDescent="0.25">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row>
    <row r="8" spans="1:40" ht="13" x14ac:dyDescent="0.25">
      <c r="A8" s="117" t="s">
        <v>2</v>
      </c>
      <c r="B8" s="117"/>
      <c r="C8" s="15" t="s">
        <v>168</v>
      </c>
      <c r="D8" s="15" t="s">
        <v>169</v>
      </c>
      <c r="E8" s="15" t="s">
        <v>170</v>
      </c>
      <c r="F8" s="15" t="s">
        <v>171</v>
      </c>
      <c r="G8" s="15" t="s">
        <v>172</v>
      </c>
      <c r="H8" s="15" t="s">
        <v>173</v>
      </c>
      <c r="I8" s="15" t="s">
        <v>174</v>
      </c>
      <c r="J8" s="15" t="s">
        <v>175</v>
      </c>
      <c r="K8" s="15" t="s">
        <v>176</v>
      </c>
      <c r="L8" s="15" t="s">
        <v>177</v>
      </c>
      <c r="M8" s="15" t="s">
        <v>178</v>
      </c>
      <c r="N8" s="15" t="s">
        <v>179</v>
      </c>
      <c r="O8" s="15" t="s">
        <v>180</v>
      </c>
      <c r="P8" s="15" t="s">
        <v>181</v>
      </c>
      <c r="Q8" s="15" t="s">
        <v>182</v>
      </c>
      <c r="R8" s="15" t="s">
        <v>183</v>
      </c>
      <c r="S8" s="15" t="s">
        <v>184</v>
      </c>
      <c r="T8" s="15"/>
      <c r="U8" s="15"/>
      <c r="V8" s="15"/>
      <c r="AB8" s="61"/>
      <c r="AC8" s="61"/>
      <c r="AD8" s="18"/>
      <c r="AE8" s="17" t="s">
        <v>140</v>
      </c>
      <c r="AF8" s="17"/>
      <c r="AG8" s="18"/>
      <c r="AH8" s="18"/>
      <c r="AI8" s="53" t="s">
        <v>105</v>
      </c>
      <c r="AJ8" s="62">
        <v>1.4</v>
      </c>
      <c r="AK8" s="55">
        <v>4.4000000000000004</v>
      </c>
      <c r="AL8" s="11">
        <v>6</v>
      </c>
      <c r="AM8" s="11">
        <v>6.7</v>
      </c>
      <c r="AN8" s="11" t="s">
        <v>136</v>
      </c>
    </row>
    <row r="9" spans="1:40" ht="13" x14ac:dyDescent="0.25">
      <c r="A9" s="117" t="s">
        <v>3</v>
      </c>
      <c r="B9" s="117"/>
      <c r="C9" s="15" t="s">
        <v>167</v>
      </c>
      <c r="D9" s="15" t="s">
        <v>167</v>
      </c>
      <c r="E9" s="15" t="s">
        <v>167</v>
      </c>
      <c r="F9" s="15">
        <v>1</v>
      </c>
      <c r="G9" s="15" t="s">
        <v>167</v>
      </c>
      <c r="H9" s="15" t="s">
        <v>167</v>
      </c>
      <c r="I9" s="15" t="s">
        <v>167</v>
      </c>
      <c r="J9" s="15" t="s">
        <v>167</v>
      </c>
      <c r="K9" s="15" t="s">
        <v>167</v>
      </c>
      <c r="L9" s="15" t="s">
        <v>167</v>
      </c>
      <c r="M9" s="15" t="s">
        <v>167</v>
      </c>
      <c r="N9" s="15" t="s">
        <v>167</v>
      </c>
      <c r="O9" s="15" t="s">
        <v>167</v>
      </c>
      <c r="P9" s="15" t="s">
        <v>167</v>
      </c>
      <c r="Q9" s="15">
        <v>1</v>
      </c>
      <c r="R9" s="15">
        <v>1</v>
      </c>
      <c r="S9" s="15">
        <v>1</v>
      </c>
      <c r="T9" s="15"/>
      <c r="U9" s="15"/>
      <c r="V9" s="15"/>
      <c r="AB9" s="17"/>
      <c r="AC9" s="17"/>
      <c r="AD9" s="30" t="s">
        <v>138</v>
      </c>
      <c r="AE9" s="30">
        <v>4.5</v>
      </c>
      <c r="AF9" s="17"/>
      <c r="AG9" s="18"/>
      <c r="AH9" s="18"/>
      <c r="AI9" s="63" t="s">
        <v>103</v>
      </c>
      <c r="AJ9" s="64">
        <v>0.7</v>
      </c>
      <c r="AK9" s="65">
        <v>4</v>
      </c>
      <c r="AL9" s="29">
        <v>7</v>
      </c>
      <c r="AM9" s="11">
        <v>6.7</v>
      </c>
      <c r="AN9" s="11" t="s">
        <v>136</v>
      </c>
    </row>
    <row r="10" spans="1:40" ht="13" x14ac:dyDescent="0.25">
      <c r="A10" s="117" t="s">
        <v>4</v>
      </c>
      <c r="B10" s="117"/>
      <c r="C10" s="15">
        <v>7.7</v>
      </c>
      <c r="D10" s="15">
        <v>7.7</v>
      </c>
      <c r="E10" s="15">
        <v>6.9</v>
      </c>
      <c r="F10" s="15">
        <v>7.4</v>
      </c>
      <c r="G10" s="15">
        <v>8</v>
      </c>
      <c r="H10" s="15">
        <v>6.5</v>
      </c>
      <c r="I10" s="15">
        <v>6.3</v>
      </c>
      <c r="J10" s="15">
        <v>6.9</v>
      </c>
      <c r="K10" s="15">
        <v>8.1</v>
      </c>
      <c r="L10" s="15">
        <v>7.3</v>
      </c>
      <c r="M10" s="15">
        <v>5.5</v>
      </c>
      <c r="N10" s="15">
        <v>8</v>
      </c>
      <c r="O10" s="15">
        <v>7.3</v>
      </c>
      <c r="P10" s="15">
        <v>6</v>
      </c>
      <c r="Q10" s="15">
        <v>7.4</v>
      </c>
      <c r="R10" s="15">
        <v>7</v>
      </c>
      <c r="S10" s="15">
        <v>6.6</v>
      </c>
      <c r="T10" s="15"/>
      <c r="U10" s="15"/>
      <c r="V10" s="15"/>
      <c r="AB10" s="17"/>
      <c r="AC10" s="17"/>
      <c r="AD10" s="30" t="s">
        <v>141</v>
      </c>
      <c r="AE10" s="30">
        <v>5</v>
      </c>
      <c r="AF10" s="17"/>
      <c r="AG10" s="18"/>
      <c r="AH10" s="18"/>
      <c r="AI10" s="53" t="s">
        <v>97</v>
      </c>
      <c r="AJ10" s="54">
        <v>9</v>
      </c>
      <c r="AK10" s="55">
        <v>16.5</v>
      </c>
      <c r="AL10" s="11">
        <v>8</v>
      </c>
      <c r="AM10" s="11">
        <v>6.7</v>
      </c>
      <c r="AN10" s="11" t="s">
        <v>136</v>
      </c>
    </row>
    <row r="11" spans="1:40" ht="13" x14ac:dyDescent="0.25">
      <c r="A11" s="117" t="s">
        <v>5</v>
      </c>
      <c r="B11" s="117"/>
      <c r="C11" s="15">
        <v>3</v>
      </c>
      <c r="D11" s="15">
        <v>4</v>
      </c>
      <c r="E11" s="15">
        <v>3</v>
      </c>
      <c r="F11" s="15">
        <v>4</v>
      </c>
      <c r="G11" s="15">
        <v>4</v>
      </c>
      <c r="H11" s="15">
        <v>3</v>
      </c>
      <c r="I11" s="15">
        <v>4</v>
      </c>
      <c r="J11" s="15">
        <v>3</v>
      </c>
      <c r="K11" s="15">
        <v>3</v>
      </c>
      <c r="L11" s="15">
        <v>3</v>
      </c>
      <c r="M11" s="15">
        <v>3</v>
      </c>
      <c r="N11" s="15">
        <v>4</v>
      </c>
      <c r="O11" s="15">
        <v>2</v>
      </c>
      <c r="P11" s="15">
        <v>2</v>
      </c>
      <c r="Q11" s="15">
        <v>3</v>
      </c>
      <c r="R11" s="15">
        <v>5</v>
      </c>
      <c r="S11" s="15">
        <v>3</v>
      </c>
      <c r="T11" s="15"/>
      <c r="U11" s="15"/>
      <c r="V11" s="15"/>
      <c r="AB11" s="17"/>
      <c r="AC11" s="17"/>
      <c r="AD11" s="52" t="s">
        <v>142</v>
      </c>
      <c r="AE11" s="30">
        <v>6</v>
      </c>
      <c r="AF11" s="17"/>
      <c r="AG11" s="18"/>
      <c r="AH11" s="18"/>
      <c r="AI11" s="53" t="s">
        <v>123</v>
      </c>
      <c r="AJ11" s="54">
        <v>15</v>
      </c>
      <c r="AK11" s="55">
        <v>17.5</v>
      </c>
      <c r="AL11" s="11">
        <v>9</v>
      </c>
      <c r="AM11" s="11">
        <v>7</v>
      </c>
      <c r="AN11" s="11" t="s">
        <v>136</v>
      </c>
    </row>
    <row r="12" spans="1:40" ht="13" x14ac:dyDescent="0.25">
      <c r="A12" s="117" t="s">
        <v>6</v>
      </c>
      <c r="B12" s="117"/>
      <c r="C12" s="15" t="s">
        <v>185</v>
      </c>
      <c r="D12" s="15" t="s">
        <v>185</v>
      </c>
      <c r="E12" s="15" t="s">
        <v>186</v>
      </c>
      <c r="F12" s="15" t="s">
        <v>185</v>
      </c>
      <c r="G12" s="15" t="s">
        <v>185</v>
      </c>
      <c r="H12" s="15">
        <v>1</v>
      </c>
      <c r="I12" s="15">
        <v>1</v>
      </c>
      <c r="J12" s="15" t="s">
        <v>186</v>
      </c>
      <c r="K12" s="15">
        <v>1</v>
      </c>
      <c r="L12" s="15" t="s">
        <v>185</v>
      </c>
      <c r="M12" s="15">
        <v>4</v>
      </c>
      <c r="N12" s="15">
        <v>4</v>
      </c>
      <c r="O12" s="15" t="s">
        <v>186</v>
      </c>
      <c r="P12" s="15" t="s">
        <v>186</v>
      </c>
      <c r="Q12" s="15">
        <v>3</v>
      </c>
      <c r="R12" s="15" t="s">
        <v>186</v>
      </c>
      <c r="S12" s="15">
        <v>3</v>
      </c>
      <c r="T12" s="15"/>
      <c r="U12" s="15"/>
      <c r="V12" s="15"/>
      <c r="AB12" s="17"/>
      <c r="AC12" s="17"/>
      <c r="AD12" s="52" t="s">
        <v>143</v>
      </c>
      <c r="AE12" s="30">
        <v>7.5</v>
      </c>
      <c r="AF12" s="17"/>
      <c r="AG12" s="18"/>
      <c r="AH12" s="18"/>
      <c r="AI12" s="53" t="s">
        <v>122</v>
      </c>
      <c r="AJ12" s="54">
        <v>14</v>
      </c>
      <c r="AK12" s="55">
        <v>11</v>
      </c>
      <c r="AL12" s="11">
        <v>10</v>
      </c>
      <c r="AM12" s="11">
        <v>7</v>
      </c>
      <c r="AN12" s="11" t="s">
        <v>136</v>
      </c>
    </row>
    <row r="13" spans="1:40" ht="13" x14ac:dyDescent="0.25">
      <c r="A13" s="117" t="s">
        <v>7</v>
      </c>
      <c r="B13" s="117"/>
      <c r="C13" s="15">
        <v>3</v>
      </c>
      <c r="D13" s="15">
        <v>2</v>
      </c>
      <c r="E13" s="15">
        <v>3</v>
      </c>
      <c r="F13" s="15">
        <v>3</v>
      </c>
      <c r="G13" s="15">
        <v>2</v>
      </c>
      <c r="H13" s="15">
        <v>2</v>
      </c>
      <c r="I13" s="15">
        <v>2</v>
      </c>
      <c r="J13" s="15">
        <v>2</v>
      </c>
      <c r="K13" s="15">
        <v>2</v>
      </c>
      <c r="L13" s="15">
        <v>4</v>
      </c>
      <c r="M13" s="15">
        <v>2</v>
      </c>
      <c r="N13" s="15">
        <v>3</v>
      </c>
      <c r="O13" s="15">
        <v>3</v>
      </c>
      <c r="P13" s="15">
        <v>3</v>
      </c>
      <c r="Q13" s="15">
        <v>2</v>
      </c>
      <c r="R13" s="15">
        <v>3</v>
      </c>
      <c r="S13" s="15">
        <v>3</v>
      </c>
      <c r="T13" s="15"/>
      <c r="U13" s="15"/>
      <c r="V13" s="15"/>
      <c r="AB13" s="17"/>
      <c r="AC13" s="17"/>
      <c r="AD13" s="52" t="s">
        <v>144</v>
      </c>
      <c r="AE13" s="30">
        <v>12</v>
      </c>
      <c r="AF13" s="17"/>
      <c r="AG13" s="18"/>
      <c r="AH13" s="18"/>
      <c r="AI13" s="53" t="s">
        <v>121</v>
      </c>
      <c r="AJ13" s="54">
        <v>1.9</v>
      </c>
      <c r="AK13" s="55">
        <v>7.5</v>
      </c>
      <c r="AL13" s="11">
        <v>11</v>
      </c>
      <c r="AM13" s="11">
        <v>6.7</v>
      </c>
      <c r="AN13" s="11" t="s">
        <v>136</v>
      </c>
    </row>
    <row r="14" spans="1:40" ht="13" x14ac:dyDescent="0.25">
      <c r="A14" s="129" t="s">
        <v>8</v>
      </c>
      <c r="B14" s="129"/>
      <c r="C14" s="99" t="s">
        <v>114</v>
      </c>
      <c r="D14" s="99" t="s">
        <v>114</v>
      </c>
      <c r="E14" s="99" t="s">
        <v>114</v>
      </c>
      <c r="F14" s="99" t="s">
        <v>105</v>
      </c>
      <c r="G14" s="99" t="s">
        <v>114</v>
      </c>
      <c r="H14" s="99" t="s">
        <v>114</v>
      </c>
      <c r="I14" s="99" t="s">
        <v>114</v>
      </c>
      <c r="J14" s="99" t="s">
        <v>114</v>
      </c>
      <c r="K14" s="99" t="s">
        <v>114</v>
      </c>
      <c r="L14" s="99" t="s">
        <v>114</v>
      </c>
      <c r="M14" s="99" t="s">
        <v>114</v>
      </c>
      <c r="N14" s="99" t="s">
        <v>114</v>
      </c>
      <c r="O14" s="99" t="s">
        <v>114</v>
      </c>
      <c r="P14" s="99" t="s">
        <v>114</v>
      </c>
      <c r="Q14" s="99" t="s">
        <v>105</v>
      </c>
      <c r="R14" s="99" t="s">
        <v>105</v>
      </c>
      <c r="S14" s="99" t="s">
        <v>105</v>
      </c>
      <c r="T14" s="99"/>
      <c r="U14" s="99"/>
      <c r="V14" s="99"/>
      <c r="AD14" s="30" t="s">
        <v>139</v>
      </c>
      <c r="AE14" s="30">
        <v>6</v>
      </c>
      <c r="AI14" s="53" t="s">
        <v>120</v>
      </c>
      <c r="AJ14" s="54">
        <v>0.8</v>
      </c>
      <c r="AK14" s="55">
        <v>1.7</v>
      </c>
      <c r="AL14" s="11">
        <v>12</v>
      </c>
      <c r="AM14" s="11">
        <v>6.7</v>
      </c>
      <c r="AN14" s="11" t="s">
        <v>136</v>
      </c>
    </row>
    <row r="15" spans="1:40" ht="13" x14ac:dyDescent="0.25">
      <c r="A15" s="128" t="s">
        <v>9</v>
      </c>
      <c r="B15" s="128"/>
      <c r="C15" s="15">
        <v>38</v>
      </c>
      <c r="D15" s="15">
        <v>38</v>
      </c>
      <c r="E15" s="15">
        <v>38</v>
      </c>
      <c r="F15" s="15">
        <v>40</v>
      </c>
      <c r="G15" s="15">
        <v>38</v>
      </c>
      <c r="H15" s="15">
        <v>38</v>
      </c>
      <c r="I15" s="15">
        <v>38</v>
      </c>
      <c r="J15" s="15">
        <v>38</v>
      </c>
      <c r="K15" s="15">
        <v>38</v>
      </c>
      <c r="L15" s="15">
        <v>38</v>
      </c>
      <c r="M15" s="15">
        <v>38</v>
      </c>
      <c r="N15" s="15">
        <v>38</v>
      </c>
      <c r="O15" s="15">
        <v>38</v>
      </c>
      <c r="P15" s="15">
        <v>38</v>
      </c>
      <c r="Q15" s="15">
        <v>40</v>
      </c>
      <c r="R15" s="15">
        <v>40</v>
      </c>
      <c r="S15" s="15">
        <v>40</v>
      </c>
      <c r="T15" s="15"/>
      <c r="U15" s="15"/>
      <c r="V15" s="15"/>
      <c r="AD15" s="30" t="s">
        <v>145</v>
      </c>
      <c r="AE15" s="30">
        <v>7</v>
      </c>
      <c r="AI15" s="53" t="s">
        <v>101</v>
      </c>
      <c r="AJ15" s="62">
        <v>1.8</v>
      </c>
      <c r="AK15" s="55">
        <v>5.4</v>
      </c>
      <c r="AL15" s="11">
        <v>13</v>
      </c>
      <c r="AM15" s="11">
        <v>6.7</v>
      </c>
      <c r="AN15" s="11" t="s">
        <v>136</v>
      </c>
    </row>
    <row r="16" spans="1:40" ht="13.5" thickBot="1" x14ac:dyDescent="0.3">
      <c r="A16" s="130" t="s">
        <v>44</v>
      </c>
      <c r="B16" s="130"/>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t="s">
        <v>72</v>
      </c>
      <c r="S16" s="100" t="s">
        <v>72</v>
      </c>
      <c r="T16" s="100"/>
      <c r="U16" s="100"/>
      <c r="V16" s="100"/>
      <c r="AD16" s="52" t="s">
        <v>146</v>
      </c>
      <c r="AE16" s="30">
        <v>8</v>
      </c>
      <c r="AI16" s="53" t="s">
        <v>119</v>
      </c>
      <c r="AJ16" s="54">
        <v>8</v>
      </c>
      <c r="AK16" s="55">
        <v>5.5</v>
      </c>
      <c r="AL16" s="12">
        <v>14</v>
      </c>
      <c r="AM16" s="11">
        <v>6.7</v>
      </c>
      <c r="AN16" s="11" t="s">
        <v>136</v>
      </c>
    </row>
    <row r="17" spans="1:40" ht="13" x14ac:dyDescent="0.25">
      <c r="A17" s="120" t="s">
        <v>69</v>
      </c>
      <c r="B17" s="121"/>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56</v>
      </c>
      <c r="R17" s="28">
        <f t="shared" si="0"/>
        <v>56</v>
      </c>
      <c r="S17" s="28">
        <f t="shared" si="0"/>
        <v>56</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2" t="s">
        <v>23</v>
      </c>
      <c r="B18" s="123"/>
      <c r="C18" s="16">
        <f>$D31</f>
        <v>1.1674936</v>
      </c>
      <c r="D18" s="16">
        <f>$D32</f>
        <v>1.1674936</v>
      </c>
      <c r="E18" s="16">
        <f>$D33</f>
        <v>1.1674936</v>
      </c>
      <c r="F18" s="16">
        <f>$D34</f>
        <v>1.1674936</v>
      </c>
      <c r="G18" s="16">
        <f>$D35</f>
        <v>1.1674936</v>
      </c>
      <c r="H18" s="16">
        <f>$D36</f>
        <v>1.1674936</v>
      </c>
      <c r="I18" s="16">
        <f>$D37</f>
        <v>1.1674936</v>
      </c>
      <c r="J18" s="16">
        <f>$D38</f>
        <v>1.1674936</v>
      </c>
      <c r="K18" s="16">
        <f>$D39</f>
        <v>1.1674936</v>
      </c>
      <c r="L18" s="16">
        <f>$D40</f>
        <v>1.1674936</v>
      </c>
      <c r="M18" s="16">
        <f>$D41</f>
        <v>1.1674936</v>
      </c>
      <c r="N18" s="16">
        <f>$D42</f>
        <v>1.1674936</v>
      </c>
      <c r="O18" s="16">
        <f>$D43</f>
        <v>1.1674936</v>
      </c>
      <c r="P18" s="16">
        <f>$D44</f>
        <v>1.1674936</v>
      </c>
      <c r="Q18" s="16">
        <f>$D45</f>
        <v>1.1674936</v>
      </c>
      <c r="R18" s="16">
        <f>$D46</f>
        <v>1.1674936</v>
      </c>
      <c r="S18" s="16">
        <f>$D47</f>
        <v>1.1674936</v>
      </c>
      <c r="T18" s="16">
        <f>$D48</f>
        <v>1.1674936</v>
      </c>
      <c r="U18" s="16">
        <f>$D49</f>
        <v>1.1674936</v>
      </c>
      <c r="V18" s="25">
        <f>$D50</f>
        <v>1.1674936</v>
      </c>
      <c r="AD18" s="52" t="s">
        <v>148</v>
      </c>
      <c r="AE18" s="30">
        <v>16</v>
      </c>
      <c r="AI18" s="48" t="s">
        <v>106</v>
      </c>
      <c r="AJ18" s="49">
        <v>5.9</v>
      </c>
      <c r="AK18" s="50">
        <v>18</v>
      </c>
      <c r="AL18" s="51">
        <v>16</v>
      </c>
      <c r="AM18" s="11">
        <v>6.2</v>
      </c>
      <c r="AN18" s="11" t="s">
        <v>113</v>
      </c>
    </row>
    <row r="19" spans="1:40" ht="13" x14ac:dyDescent="0.25">
      <c r="A19" s="122" t="s">
        <v>90</v>
      </c>
      <c r="B19" s="123"/>
      <c r="C19" s="16">
        <f>C18-C17</f>
        <v>-63.432506399999994</v>
      </c>
      <c r="D19" s="16">
        <f t="shared" ref="D19:V19" si="1">D18-D17</f>
        <v>-63.432506399999994</v>
      </c>
      <c r="E19" s="16">
        <f t="shared" si="1"/>
        <v>-63.432506399999994</v>
      </c>
      <c r="F19" s="16">
        <f t="shared" si="1"/>
        <v>-54.8325064</v>
      </c>
      <c r="G19" s="16">
        <f t="shared" si="1"/>
        <v>-63.432506399999994</v>
      </c>
      <c r="H19" s="16">
        <f t="shared" si="1"/>
        <v>-63.432506399999994</v>
      </c>
      <c r="I19" s="16">
        <f t="shared" si="1"/>
        <v>-63.432506399999994</v>
      </c>
      <c r="J19" s="16">
        <f t="shared" si="1"/>
        <v>-63.432506399999994</v>
      </c>
      <c r="K19" s="16">
        <f t="shared" si="1"/>
        <v>-63.432506399999994</v>
      </c>
      <c r="L19" s="16">
        <f t="shared" si="1"/>
        <v>-63.432506399999994</v>
      </c>
      <c r="M19" s="16">
        <f t="shared" si="1"/>
        <v>-63.432506399999994</v>
      </c>
      <c r="N19" s="16">
        <f t="shared" si="1"/>
        <v>-63.432506399999994</v>
      </c>
      <c r="O19" s="16">
        <f t="shared" si="1"/>
        <v>-63.432506399999994</v>
      </c>
      <c r="P19" s="16">
        <f t="shared" si="1"/>
        <v>-63.432506399999994</v>
      </c>
      <c r="Q19" s="16">
        <f t="shared" si="1"/>
        <v>-54.8325064</v>
      </c>
      <c r="R19" s="16">
        <f t="shared" si="1"/>
        <v>-54.8325064</v>
      </c>
      <c r="S19" s="16">
        <f t="shared" si="1"/>
        <v>-54.8325064</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4" t="s">
        <v>91</v>
      </c>
      <c r="B20" s="125"/>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e">
        <f>IF($B48="","",IF(T$19&gt;=0,"INCREASE","DECREASE"))</f>
        <v>#N/A</v>
      </c>
      <c r="U20" s="26" t="e">
        <f>IF($B49="","",IF(U$19&gt;=0,"INCREASE","DECREASE"))</f>
        <v>#N/A</v>
      </c>
      <c r="V20" s="27" t="e">
        <f>IF($B50="","",IF(V$19&gt;=0,"INCREASE","DECREASE"))</f>
        <v>#N/A</v>
      </c>
      <c r="AI20" s="48" t="s">
        <v>115</v>
      </c>
      <c r="AJ20" s="49">
        <v>2.1</v>
      </c>
      <c r="AK20" s="50">
        <v>7.2</v>
      </c>
      <c r="AL20" s="51">
        <v>18</v>
      </c>
      <c r="AM20" s="11">
        <v>6.2</v>
      </c>
      <c r="AN20" s="11" t="s">
        <v>113</v>
      </c>
    </row>
    <row r="21" spans="1:40" ht="13" x14ac:dyDescent="0.25">
      <c r="A21" s="120" t="s">
        <v>88</v>
      </c>
      <c r="B21" s="121"/>
      <c r="C21" s="28">
        <f>(VLOOKUP(C$14,$AI2:$AK26,3,FALSE))*C$15</f>
        <v>228</v>
      </c>
      <c r="D21" s="28">
        <f t="shared" ref="D21:V21" si="2">(VLOOKUP(D$14,$AI2:$AK26,3,FALSE))*D$15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176</v>
      </c>
      <c r="R21" s="28">
        <f t="shared" si="2"/>
        <v>176</v>
      </c>
      <c r="S21" s="28">
        <f t="shared" si="2"/>
        <v>176</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2" t="s">
        <v>89</v>
      </c>
      <c r="B22" s="123"/>
      <c r="C22" s="16">
        <f>$E31</f>
        <v>101.88516000000001</v>
      </c>
      <c r="D22" s="16">
        <f>$E32</f>
        <v>101.88516000000001</v>
      </c>
      <c r="E22" s="16">
        <f>$E33</f>
        <v>101.88516000000001</v>
      </c>
      <c r="F22" s="16">
        <f>$E34</f>
        <v>101.88516000000001</v>
      </c>
      <c r="G22" s="16">
        <f>$E35</f>
        <v>101.88516000000001</v>
      </c>
      <c r="H22" s="16">
        <f>$E36</f>
        <v>101.88516000000001</v>
      </c>
      <c r="I22" s="16">
        <f>$E37</f>
        <v>101.88516000000001</v>
      </c>
      <c r="J22" s="16">
        <f>$E38</f>
        <v>101.88516000000001</v>
      </c>
      <c r="K22" s="16">
        <f>$E39</f>
        <v>101.88516000000001</v>
      </c>
      <c r="L22" s="16">
        <f>$E40</f>
        <v>101.88516000000001</v>
      </c>
      <c r="M22" s="16">
        <f>$E41</f>
        <v>101.88516000000001</v>
      </c>
      <c r="N22" s="16">
        <f>$E42</f>
        <v>101.88516000000001</v>
      </c>
      <c r="O22" s="16">
        <f>$E43</f>
        <v>101.88516000000001</v>
      </c>
      <c r="P22" s="16">
        <f>$E44</f>
        <v>101.88516000000001</v>
      </c>
      <c r="Q22" s="16">
        <f>$E45</f>
        <v>101.88516000000001</v>
      </c>
      <c r="R22" s="16">
        <f>$E46</f>
        <v>101.88516000000001</v>
      </c>
      <c r="S22" s="16">
        <f>$E47</f>
        <v>101.88516000000001</v>
      </c>
      <c r="T22" s="16">
        <f>$E48</f>
        <v>101.88516000000001</v>
      </c>
      <c r="U22" s="16">
        <f>$E49</f>
        <v>101.88516000000001</v>
      </c>
      <c r="V22" s="16">
        <f>$E50</f>
        <v>101.88516000000001</v>
      </c>
      <c r="AI22" s="63" t="s">
        <v>102</v>
      </c>
      <c r="AJ22" s="64">
        <v>1.2</v>
      </c>
      <c r="AK22" s="65">
        <v>5</v>
      </c>
      <c r="AL22" s="29">
        <v>20</v>
      </c>
      <c r="AM22" s="11">
        <v>6.7</v>
      </c>
      <c r="AN22" s="11" t="s">
        <v>136</v>
      </c>
    </row>
    <row r="23" spans="1:40" ht="13" x14ac:dyDescent="0.25">
      <c r="A23" s="122" t="s">
        <v>92</v>
      </c>
      <c r="B23" s="123"/>
      <c r="C23" s="16">
        <f>C22-C21</f>
        <v>-126.11483999999999</v>
      </c>
      <c r="D23" s="16">
        <f t="shared" ref="D23:V23" si="3">D22-D21</f>
        <v>-126.11483999999999</v>
      </c>
      <c r="E23" s="16">
        <f t="shared" si="3"/>
        <v>-126.11483999999999</v>
      </c>
      <c r="F23" s="16">
        <f t="shared" si="3"/>
        <v>-74.114839999999987</v>
      </c>
      <c r="G23" s="16">
        <f t="shared" si="3"/>
        <v>-126.11483999999999</v>
      </c>
      <c r="H23" s="16">
        <f t="shared" si="3"/>
        <v>-126.11483999999999</v>
      </c>
      <c r="I23" s="16">
        <f t="shared" si="3"/>
        <v>-126.11483999999999</v>
      </c>
      <c r="J23" s="16">
        <f t="shared" si="3"/>
        <v>-126.11483999999999</v>
      </c>
      <c r="K23" s="16">
        <f t="shared" si="3"/>
        <v>-126.11483999999999</v>
      </c>
      <c r="L23" s="16">
        <f t="shared" si="3"/>
        <v>-126.11483999999999</v>
      </c>
      <c r="M23" s="16">
        <f t="shared" si="3"/>
        <v>-126.11483999999999</v>
      </c>
      <c r="N23" s="16">
        <f t="shared" si="3"/>
        <v>-126.11483999999999</v>
      </c>
      <c r="O23" s="16">
        <f t="shared" si="3"/>
        <v>-126.11483999999999</v>
      </c>
      <c r="P23" s="16">
        <f t="shared" si="3"/>
        <v>-126.11483999999999</v>
      </c>
      <c r="Q23" s="16">
        <f t="shared" si="3"/>
        <v>-74.114839999999987</v>
      </c>
      <c r="R23" s="16">
        <f t="shared" si="3"/>
        <v>-74.114839999999987</v>
      </c>
      <c r="S23" s="16">
        <f t="shared" si="3"/>
        <v>-74.114839999999987</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4" t="s">
        <v>93</v>
      </c>
      <c r="B24" s="125"/>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35">
      <c r="A27" s="105"/>
      <c r="B27" s="71"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7" customFormat="1" x14ac:dyDescent="0.35">
      <c r="A28" s="107"/>
      <c r="B28" s="24">
        <v>13.7</v>
      </c>
      <c r="C28" s="15">
        <v>0.04</v>
      </c>
      <c r="D28" s="15">
        <v>19.600000000000001</v>
      </c>
      <c r="E28" s="15">
        <v>3252</v>
      </c>
      <c r="F28" s="15">
        <v>14.1</v>
      </c>
      <c r="G28" s="15">
        <v>0.216</v>
      </c>
      <c r="H28" s="15">
        <v>0.67400000000000004</v>
      </c>
      <c r="I28" s="15">
        <v>0.5</v>
      </c>
      <c r="J28" s="15">
        <v>0.01</v>
      </c>
      <c r="K28" s="23">
        <v>0.05</v>
      </c>
      <c r="L28" s="15">
        <v>0.2</v>
      </c>
      <c r="M28" s="15">
        <v>0.2</v>
      </c>
      <c r="N28" s="15"/>
      <c r="O28" s="15"/>
      <c r="P28" s="15">
        <v>24698</v>
      </c>
      <c r="Q28" s="15">
        <v>12345</v>
      </c>
      <c r="R28" s="15"/>
      <c r="S28" s="15"/>
      <c r="T28" s="15"/>
      <c r="U28" s="15"/>
    </row>
    <row r="29" spans="1:40" s="7" customFormat="1" ht="28" x14ac:dyDescent="0.3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 3330 5896</v>
      </c>
      <c r="B31" s="15">
        <v>26</v>
      </c>
      <c r="C31" s="77">
        <f>IF(C$27="%w/w SAR",((C$28*10)*$B31),IF(C$27="%w/w DM",(((C$28*10)*($B$28/100))*$B31),IF(C$27="kg/t SAR",(C$28*$B31),IF(C$27="kg/t DM",((C$28*($B$28/100))*$B31),IF(C$27="mg/kg SAR",((C$28*0.001)*$B31),IF(C$27="mg/kg DM",(((C$28*0.001)*($B$28/100))*$B31),0))))))</f>
        <v>10.4</v>
      </c>
      <c r="D31" s="77">
        <f>(IF(D$27="%w/w SAR",((D$28*10)*$B31),IF(D$27="%w/w DM",(((D$28*10)*($B$28/100))*$B31),IF(D$27="kg/t SAR",(D$28*$B31),IF(D$27="kg/t DM",((D$28*($B$28/100))*$B31),IF(D$27="mg/kg SAR",((D$28*0.001)*$B31),IF(D$27="mg/kg DM",(((D$28*0.001)*($B$28/100))*$B31),"0")))))))*2.291</f>
        <v>1.1674936</v>
      </c>
      <c r="E31" s="77">
        <f>(IF(E$27="%w/w SAR",((E$28*10)*$B31),IF(E$27="%w/w DM",(((E$28*10)*($B$28/100))*$B31),IF(E$27="kg/t SAR",(E$28*$B31),IF(E$27="kg/t DM",((E$28*($B$28/100))*$B31),IF(E$27="mg/kg SAR",((E$28*0.001)*$B31),IF(E$27="mg/kg DM",(((E$28*0.001)*($B$28/100))*$B31),"0")))))))*1.205</f>
        <v>101.88516000000001</v>
      </c>
      <c r="F31" s="77">
        <f>(IF(F$27="%w/w SAR",((F$28*10)*$B31),IF(F$27="%w/w DM",(((F$28*10)*($B$28/100))*$B31),IF(F$27="kg/t SAR",(F$28*$B31),IF(F$27="kg/t DM",((F$28*($B$28/100))*$B31),IF(F$27="mg/kg SAR",((F$28*0.001)*$B31),IF(F$27="mg/kg DM",(((F$28*0.001)*($B$28/100))*$B31),"0")))))))*1.658</f>
        <v>0.60782279999999989</v>
      </c>
      <c r="G31" s="77">
        <f t="shared" ref="G31:P31" si="5">IF(G$27="%w/w SAR",((G$28*10)*$B31),IF(G$27="%w/w DM",(((G$28*10)*($B$28/100))*$B31),IF(G$27="kg/t SAR",(G$28*$B31),IF(G$27="kg/t DM",((G$28*($B$28/100))*$B31),IF(G$27="mg/kg SAR",((G$28*0.001)*$B31),IF(G$27="mg/kg DM",(((G$28*0.001)*($B$28/100))*$B31),0))))))</f>
        <v>5.6159999999999995E-3</v>
      </c>
      <c r="H31" s="77">
        <f t="shared" si="5"/>
        <v>1.7524000000000001E-2</v>
      </c>
      <c r="I31" s="77">
        <f t="shared" si="5"/>
        <v>1.3000000000000001E-2</v>
      </c>
      <c r="J31" s="77">
        <f t="shared" si="5"/>
        <v>2.6000000000000003E-4</v>
      </c>
      <c r="K31" s="77">
        <f t="shared" si="5"/>
        <v>1.3000000000000002E-3</v>
      </c>
      <c r="L31" s="77">
        <f t="shared" si="5"/>
        <v>5.2000000000000006E-3</v>
      </c>
      <c r="M31" s="77">
        <f t="shared" si="5"/>
        <v>5.2000000000000006E-3</v>
      </c>
      <c r="N31" s="77">
        <f t="shared" si="5"/>
        <v>0</v>
      </c>
      <c r="O31" s="77">
        <f t="shared" si="5"/>
        <v>0</v>
      </c>
      <c r="P31" s="77">
        <f t="shared" si="5"/>
        <v>642.14800000000002</v>
      </c>
      <c r="Q31" s="77">
        <f>(IF(Q$27="%w/w SAR",((Q$28*10)*$B31),IF(Q$27="%w/w DM",(((Q$28*10)*($B$28/100))*$B31),IF(Q$27="kg/t SAR",(Q$28*$B31),IF(Q$27="kg/t DM",((Q$28*($B$28/100))*$B31),IF(Q$27="mg/kg SAR",((Q$28*0.001)*$B31),IF(Q$27="mg/kg DM",(((Q$28*0.001)*($B$28/100))*$B31),0)))))))*2.5</f>
        <v>802.42500000000007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SJ 3332 5923</v>
      </c>
      <c r="B32" s="15">
        <v>26</v>
      </c>
      <c r="C32" s="77">
        <f t="shared" ref="C32:C50" si="6">IF(C$27="%w/w SAR",((C$28*10)*$B32),IF(C$27="%w/w DM",(((C$28*10)*($B$28/100))*$B32),IF(C$27="kg/t SAR",(C$28*$B32),IF(C$27="kg/t DM",((C$28*($B$28/100))*$B32),IF(C$27="mg/kg SAR",((C$28*0.001)*$B32),IF(C$27="mg/kg DM",(((C$28*0.001)*($B$28/100))*$B32),0))))))</f>
        <v>10.4</v>
      </c>
      <c r="D32" s="77">
        <f t="shared" ref="D32:D50" si="7">(IF(D$27="%w/w SAR",((D$28*10)*$B32),IF(D$27="%w/w DM",(((D$28*10)*($B$28/100))*$B32),IF(D$27="kg/t SAR",(D$28*$B32),IF(D$27="kg/t DM",((D$28*($B$28/100))*$B32),IF(D$27="mg/kg SAR",((D$28*0.001)*$B32),IF(D$27="mg/kg DM",(((D$28*0.001)*($B$28/100))*$B32),"0")))))))*2.291</f>
        <v>1.1674936</v>
      </c>
      <c r="E32" s="77">
        <f t="shared" ref="E32:E50" si="8">(IF(E$27="%w/w SAR",((E$28*10)*$B32),IF(E$27="%w/w DM",(((E$28*10)*($B$28/100))*$B32),IF(E$27="kg/t SAR",(E$28*$B32),IF(E$27="kg/t DM",((E$28*($B$28/100))*$B32),IF(E$27="mg/kg SAR",((E$28*0.001)*$B32),IF(E$27="mg/kg DM",(((E$28*0.001)*($B$28/100))*$B32),"0")))))))*1.205</f>
        <v>101.88516000000001</v>
      </c>
      <c r="F32" s="77">
        <f t="shared" ref="F32:F50" si="9">(IF(F$27="%w/w SAR",((F$28*10)*$B32),IF(F$27="%w/w DM",(((F$28*10)*($B$28/100))*$B32),IF(F$27="kg/t SAR",(F$28*$B32),IF(F$27="kg/t DM",((F$28*($B$28/100))*$B32),IF(F$27="mg/kg SAR",((F$28*0.001)*$B32),IF(F$27="mg/kg DM",(((F$28*0.001)*($B$28/100))*$B32),"0")))))))*1.658</f>
        <v>0.60782279999999989</v>
      </c>
      <c r="G32" s="77">
        <f t="shared" ref="G32:P50" si="10">IF(G$27="%w/w SAR",((G$28*10)*$B32),IF(G$27="%w/w DM",(((G$28*10)*($B$28/100))*$B32),IF(G$27="kg/t SAR",(G$28*$B32),IF(G$27="kg/t DM",((G$28*($B$28/100))*$B32),IF(G$27="mg/kg SAR",((G$28*0.001)*$B32),IF(G$27="mg/kg DM",(((G$28*0.001)*($B$28/100))*$B32),0))))))</f>
        <v>5.6159999999999995E-3</v>
      </c>
      <c r="H32" s="77">
        <f t="shared" si="10"/>
        <v>1.7524000000000001E-2</v>
      </c>
      <c r="I32" s="77">
        <f t="shared" si="10"/>
        <v>1.3000000000000001E-2</v>
      </c>
      <c r="J32" s="77">
        <f t="shared" si="10"/>
        <v>2.6000000000000003E-4</v>
      </c>
      <c r="K32" s="77">
        <f t="shared" si="10"/>
        <v>1.3000000000000002E-3</v>
      </c>
      <c r="L32" s="77">
        <f t="shared" si="10"/>
        <v>5.2000000000000006E-3</v>
      </c>
      <c r="M32" s="77">
        <f t="shared" si="10"/>
        <v>5.2000000000000006E-3</v>
      </c>
      <c r="N32" s="77">
        <f t="shared" si="10"/>
        <v>0</v>
      </c>
      <c r="O32" s="77">
        <f t="shared" si="10"/>
        <v>0</v>
      </c>
      <c r="P32" s="77">
        <f t="shared" si="10"/>
        <v>642.14800000000002</v>
      </c>
      <c r="Q32" s="77">
        <f t="shared" ref="Q32:Q50" si="11">(IF(Q$27="%w/w SAR",((Q$28*10)*$B32),IF(Q$27="%w/w DM",(((Q$28*10)*($B$28/100))*$B32),IF(Q$27="kg/t SAR",(Q$28*$B32),IF(Q$27="kg/t DM",((Q$28*($B$28/100))*$B32),IF(Q$27="mg/kg SAR",((Q$28*0.001)*$B32),IF(Q$27="mg/kg DM",(((Q$28*0.001)*($B$28/100))*$B32),0)))))))*2.5</f>
        <v>802.42500000000007</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SJ 3344 5911</v>
      </c>
      <c r="B33" s="15">
        <v>26</v>
      </c>
      <c r="C33" s="77">
        <f t="shared" si="6"/>
        <v>10.4</v>
      </c>
      <c r="D33" s="77">
        <f t="shared" si="7"/>
        <v>1.1674936</v>
      </c>
      <c r="E33" s="77">
        <f t="shared" si="8"/>
        <v>101.88516000000001</v>
      </c>
      <c r="F33" s="77">
        <f t="shared" si="9"/>
        <v>0.60782279999999989</v>
      </c>
      <c r="G33" s="77">
        <f t="shared" si="10"/>
        <v>5.6159999999999995E-3</v>
      </c>
      <c r="H33" s="77">
        <f t="shared" si="10"/>
        <v>1.7524000000000001E-2</v>
      </c>
      <c r="I33" s="77">
        <f t="shared" si="10"/>
        <v>1.3000000000000001E-2</v>
      </c>
      <c r="J33" s="77">
        <f t="shared" si="10"/>
        <v>2.6000000000000003E-4</v>
      </c>
      <c r="K33" s="77">
        <f t="shared" si="10"/>
        <v>1.3000000000000002E-3</v>
      </c>
      <c r="L33" s="77">
        <f t="shared" si="10"/>
        <v>5.2000000000000006E-3</v>
      </c>
      <c r="M33" s="77">
        <f t="shared" si="10"/>
        <v>5.2000000000000006E-3</v>
      </c>
      <c r="N33" s="77">
        <f t="shared" si="10"/>
        <v>0</v>
      </c>
      <c r="O33" s="77">
        <f t="shared" si="10"/>
        <v>0</v>
      </c>
      <c r="P33" s="77">
        <f t="shared" si="10"/>
        <v>642.14800000000002</v>
      </c>
      <c r="Q33" s="77">
        <f t="shared" si="11"/>
        <v>802.42500000000007</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SJ 3363 5925</v>
      </c>
      <c r="B34" s="15">
        <v>26</v>
      </c>
      <c r="C34" s="77">
        <f t="shared" si="6"/>
        <v>10.4</v>
      </c>
      <c r="D34" s="77">
        <f t="shared" si="7"/>
        <v>1.1674936</v>
      </c>
      <c r="E34" s="77">
        <f t="shared" si="8"/>
        <v>101.88516000000001</v>
      </c>
      <c r="F34" s="77">
        <f t="shared" si="9"/>
        <v>0.60782279999999989</v>
      </c>
      <c r="G34" s="77">
        <f t="shared" si="10"/>
        <v>5.6159999999999995E-3</v>
      </c>
      <c r="H34" s="77">
        <f t="shared" si="10"/>
        <v>1.7524000000000001E-2</v>
      </c>
      <c r="I34" s="77">
        <f t="shared" si="10"/>
        <v>1.3000000000000001E-2</v>
      </c>
      <c r="J34" s="77">
        <f t="shared" si="10"/>
        <v>2.6000000000000003E-4</v>
      </c>
      <c r="K34" s="77">
        <f t="shared" si="10"/>
        <v>1.3000000000000002E-3</v>
      </c>
      <c r="L34" s="77">
        <f t="shared" si="10"/>
        <v>5.2000000000000006E-3</v>
      </c>
      <c r="M34" s="77">
        <f t="shared" si="10"/>
        <v>5.2000000000000006E-3</v>
      </c>
      <c r="N34" s="77">
        <f t="shared" si="10"/>
        <v>0</v>
      </c>
      <c r="O34" s="77">
        <f t="shared" si="10"/>
        <v>0</v>
      </c>
      <c r="P34" s="77">
        <f t="shared" si="10"/>
        <v>642.14800000000002</v>
      </c>
      <c r="Q34" s="77">
        <f t="shared" si="11"/>
        <v>802.42500000000007</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SJ 3383 5933</v>
      </c>
      <c r="B35" s="15">
        <v>26</v>
      </c>
      <c r="C35" s="77">
        <f t="shared" si="6"/>
        <v>10.4</v>
      </c>
      <c r="D35" s="77">
        <f t="shared" si="7"/>
        <v>1.1674936</v>
      </c>
      <c r="E35" s="77">
        <f t="shared" si="8"/>
        <v>101.88516000000001</v>
      </c>
      <c r="F35" s="77">
        <f t="shared" si="9"/>
        <v>0.60782279999999989</v>
      </c>
      <c r="G35" s="77">
        <f t="shared" si="10"/>
        <v>5.6159999999999995E-3</v>
      </c>
      <c r="H35" s="77">
        <f t="shared" si="10"/>
        <v>1.7524000000000001E-2</v>
      </c>
      <c r="I35" s="77">
        <f t="shared" si="10"/>
        <v>1.3000000000000001E-2</v>
      </c>
      <c r="J35" s="77">
        <f t="shared" si="10"/>
        <v>2.6000000000000003E-4</v>
      </c>
      <c r="K35" s="77">
        <f t="shared" si="10"/>
        <v>1.3000000000000002E-3</v>
      </c>
      <c r="L35" s="77">
        <f t="shared" si="10"/>
        <v>5.2000000000000006E-3</v>
      </c>
      <c r="M35" s="77">
        <f t="shared" si="10"/>
        <v>5.2000000000000006E-3</v>
      </c>
      <c r="N35" s="77">
        <f t="shared" si="10"/>
        <v>0</v>
      </c>
      <c r="O35" s="77">
        <f t="shared" si="10"/>
        <v>0</v>
      </c>
      <c r="P35" s="77">
        <f t="shared" si="10"/>
        <v>642.14800000000002</v>
      </c>
      <c r="Q35" s="77">
        <f t="shared" si="11"/>
        <v>802.42500000000007</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SJ 3396 5938</v>
      </c>
      <c r="B36" s="15">
        <v>26</v>
      </c>
      <c r="C36" s="77">
        <f t="shared" si="6"/>
        <v>10.4</v>
      </c>
      <c r="D36" s="77">
        <f t="shared" si="7"/>
        <v>1.1674936</v>
      </c>
      <c r="E36" s="77">
        <f t="shared" si="8"/>
        <v>101.88516000000001</v>
      </c>
      <c r="F36" s="77">
        <f t="shared" si="9"/>
        <v>0.60782279999999989</v>
      </c>
      <c r="G36" s="77">
        <f t="shared" si="10"/>
        <v>5.6159999999999995E-3</v>
      </c>
      <c r="H36" s="77">
        <f t="shared" si="10"/>
        <v>1.7524000000000001E-2</v>
      </c>
      <c r="I36" s="77">
        <f t="shared" si="10"/>
        <v>1.3000000000000001E-2</v>
      </c>
      <c r="J36" s="77">
        <f t="shared" si="10"/>
        <v>2.6000000000000003E-4</v>
      </c>
      <c r="K36" s="77">
        <f t="shared" si="10"/>
        <v>1.3000000000000002E-3</v>
      </c>
      <c r="L36" s="77">
        <f t="shared" si="10"/>
        <v>5.2000000000000006E-3</v>
      </c>
      <c r="M36" s="77">
        <f t="shared" si="10"/>
        <v>5.2000000000000006E-3</v>
      </c>
      <c r="N36" s="77">
        <f t="shared" si="10"/>
        <v>0</v>
      </c>
      <c r="O36" s="77">
        <f t="shared" si="10"/>
        <v>0</v>
      </c>
      <c r="P36" s="77">
        <f t="shared" si="10"/>
        <v>642.14800000000002</v>
      </c>
      <c r="Q36" s="77">
        <f t="shared" si="11"/>
        <v>802.42500000000007</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SJ 3401 5923</v>
      </c>
      <c r="B37" s="15">
        <v>26</v>
      </c>
      <c r="C37" s="77">
        <f t="shared" si="6"/>
        <v>10.4</v>
      </c>
      <c r="D37" s="77">
        <f t="shared" si="7"/>
        <v>1.1674936</v>
      </c>
      <c r="E37" s="77">
        <f t="shared" si="8"/>
        <v>101.88516000000001</v>
      </c>
      <c r="F37" s="77">
        <f t="shared" si="9"/>
        <v>0.60782279999999989</v>
      </c>
      <c r="G37" s="77">
        <f t="shared" si="10"/>
        <v>5.6159999999999995E-3</v>
      </c>
      <c r="H37" s="77">
        <f t="shared" si="10"/>
        <v>1.7524000000000001E-2</v>
      </c>
      <c r="I37" s="77">
        <f t="shared" si="10"/>
        <v>1.3000000000000001E-2</v>
      </c>
      <c r="J37" s="77">
        <f t="shared" si="10"/>
        <v>2.6000000000000003E-4</v>
      </c>
      <c r="K37" s="77">
        <f t="shared" si="10"/>
        <v>1.3000000000000002E-3</v>
      </c>
      <c r="L37" s="77">
        <f t="shared" si="10"/>
        <v>5.2000000000000006E-3</v>
      </c>
      <c r="M37" s="77">
        <f t="shared" si="10"/>
        <v>5.2000000000000006E-3</v>
      </c>
      <c r="N37" s="77">
        <f t="shared" si="10"/>
        <v>0</v>
      </c>
      <c r="O37" s="77">
        <f t="shared" si="10"/>
        <v>0</v>
      </c>
      <c r="P37" s="77">
        <f t="shared" si="10"/>
        <v>642.14800000000002</v>
      </c>
      <c r="Q37" s="77">
        <f t="shared" si="11"/>
        <v>802.42500000000007</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t="str">
        <f>J8</f>
        <v>SJ 3378 5911</v>
      </c>
      <c r="B38" s="15">
        <v>26</v>
      </c>
      <c r="C38" s="77">
        <f t="shared" si="6"/>
        <v>10.4</v>
      </c>
      <c r="D38" s="77">
        <f t="shared" si="7"/>
        <v>1.1674936</v>
      </c>
      <c r="E38" s="77">
        <f t="shared" si="8"/>
        <v>101.88516000000001</v>
      </c>
      <c r="F38" s="77">
        <f t="shared" si="9"/>
        <v>0.60782279999999989</v>
      </c>
      <c r="G38" s="77">
        <f t="shared" si="10"/>
        <v>5.6159999999999995E-3</v>
      </c>
      <c r="H38" s="77">
        <f t="shared" si="10"/>
        <v>1.7524000000000001E-2</v>
      </c>
      <c r="I38" s="77">
        <f t="shared" si="10"/>
        <v>1.3000000000000001E-2</v>
      </c>
      <c r="J38" s="77">
        <f t="shared" si="10"/>
        <v>2.6000000000000003E-4</v>
      </c>
      <c r="K38" s="77">
        <f t="shared" si="10"/>
        <v>1.3000000000000002E-3</v>
      </c>
      <c r="L38" s="77">
        <f t="shared" si="10"/>
        <v>5.2000000000000006E-3</v>
      </c>
      <c r="M38" s="77">
        <f t="shared" si="10"/>
        <v>5.2000000000000006E-3</v>
      </c>
      <c r="N38" s="77">
        <f t="shared" si="10"/>
        <v>0</v>
      </c>
      <c r="O38" s="77">
        <f t="shared" si="10"/>
        <v>0</v>
      </c>
      <c r="P38" s="77">
        <f t="shared" si="10"/>
        <v>642.14800000000002</v>
      </c>
      <c r="Q38" s="77">
        <f t="shared" si="11"/>
        <v>802.42500000000007</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t="str">
        <f>K8</f>
        <v>SJ 3366 5893</v>
      </c>
      <c r="B39" s="15">
        <v>26</v>
      </c>
      <c r="C39" s="77">
        <f t="shared" si="6"/>
        <v>10.4</v>
      </c>
      <c r="D39" s="77">
        <f t="shared" si="7"/>
        <v>1.1674936</v>
      </c>
      <c r="E39" s="77">
        <f t="shared" si="8"/>
        <v>101.88516000000001</v>
      </c>
      <c r="F39" s="77">
        <f t="shared" si="9"/>
        <v>0.60782279999999989</v>
      </c>
      <c r="G39" s="77">
        <f t="shared" si="10"/>
        <v>5.6159999999999995E-3</v>
      </c>
      <c r="H39" s="77">
        <f t="shared" si="10"/>
        <v>1.7524000000000001E-2</v>
      </c>
      <c r="I39" s="77">
        <f t="shared" si="10"/>
        <v>1.3000000000000001E-2</v>
      </c>
      <c r="J39" s="77">
        <f t="shared" si="10"/>
        <v>2.6000000000000003E-4</v>
      </c>
      <c r="K39" s="77">
        <f t="shared" si="10"/>
        <v>1.3000000000000002E-3</v>
      </c>
      <c r="L39" s="77">
        <f t="shared" si="10"/>
        <v>5.2000000000000006E-3</v>
      </c>
      <c r="M39" s="77">
        <f t="shared" si="10"/>
        <v>5.2000000000000006E-3</v>
      </c>
      <c r="N39" s="77">
        <f t="shared" si="10"/>
        <v>0</v>
      </c>
      <c r="O39" s="77">
        <f t="shared" si="10"/>
        <v>0</v>
      </c>
      <c r="P39" s="77">
        <f t="shared" si="10"/>
        <v>642.14800000000002</v>
      </c>
      <c r="Q39" s="77">
        <f t="shared" si="11"/>
        <v>802.42500000000007</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t="str">
        <f>L8</f>
        <v>SJ 3383 5905</v>
      </c>
      <c r="B40" s="15">
        <v>26</v>
      </c>
      <c r="C40" s="77">
        <f t="shared" si="6"/>
        <v>10.4</v>
      </c>
      <c r="D40" s="77">
        <f t="shared" si="7"/>
        <v>1.1674936</v>
      </c>
      <c r="E40" s="77">
        <f t="shared" si="8"/>
        <v>101.88516000000001</v>
      </c>
      <c r="F40" s="77">
        <f t="shared" si="9"/>
        <v>0.60782279999999989</v>
      </c>
      <c r="G40" s="77">
        <f t="shared" si="10"/>
        <v>5.6159999999999995E-3</v>
      </c>
      <c r="H40" s="77">
        <f t="shared" si="10"/>
        <v>1.7524000000000001E-2</v>
      </c>
      <c r="I40" s="77">
        <f t="shared" si="10"/>
        <v>1.3000000000000001E-2</v>
      </c>
      <c r="J40" s="77">
        <f t="shared" si="10"/>
        <v>2.6000000000000003E-4</v>
      </c>
      <c r="K40" s="77">
        <f t="shared" si="10"/>
        <v>1.3000000000000002E-3</v>
      </c>
      <c r="L40" s="77">
        <f t="shared" si="10"/>
        <v>5.2000000000000006E-3</v>
      </c>
      <c r="M40" s="77">
        <f t="shared" si="10"/>
        <v>5.2000000000000006E-3</v>
      </c>
      <c r="N40" s="77">
        <f t="shared" si="10"/>
        <v>0</v>
      </c>
      <c r="O40" s="77">
        <f t="shared" si="10"/>
        <v>0</v>
      </c>
      <c r="P40" s="77">
        <f t="shared" si="10"/>
        <v>642.14800000000002</v>
      </c>
      <c r="Q40" s="77">
        <f t="shared" si="11"/>
        <v>802.42500000000007</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t="str">
        <f>M8</f>
        <v>SJ 3388 5899</v>
      </c>
      <c r="B41" s="15">
        <v>26</v>
      </c>
      <c r="C41" s="77">
        <f t="shared" si="6"/>
        <v>10.4</v>
      </c>
      <c r="D41" s="77">
        <f t="shared" si="7"/>
        <v>1.1674936</v>
      </c>
      <c r="E41" s="77">
        <f t="shared" si="8"/>
        <v>101.88516000000001</v>
      </c>
      <c r="F41" s="77">
        <f t="shared" si="9"/>
        <v>0.60782279999999989</v>
      </c>
      <c r="G41" s="77">
        <f t="shared" si="10"/>
        <v>5.6159999999999995E-3</v>
      </c>
      <c r="H41" s="77">
        <f t="shared" si="10"/>
        <v>1.7524000000000001E-2</v>
      </c>
      <c r="I41" s="77">
        <f t="shared" si="10"/>
        <v>1.3000000000000001E-2</v>
      </c>
      <c r="J41" s="77">
        <f t="shared" si="10"/>
        <v>2.6000000000000003E-4</v>
      </c>
      <c r="K41" s="77">
        <f t="shared" si="10"/>
        <v>1.3000000000000002E-3</v>
      </c>
      <c r="L41" s="77">
        <f t="shared" si="10"/>
        <v>5.2000000000000006E-3</v>
      </c>
      <c r="M41" s="77">
        <f t="shared" si="10"/>
        <v>5.2000000000000006E-3</v>
      </c>
      <c r="N41" s="77">
        <f t="shared" si="10"/>
        <v>0</v>
      </c>
      <c r="O41" s="77">
        <f t="shared" si="10"/>
        <v>0</v>
      </c>
      <c r="P41" s="77">
        <f t="shared" si="10"/>
        <v>642.14800000000002</v>
      </c>
      <c r="Q41" s="77">
        <f t="shared" si="11"/>
        <v>802.42500000000007</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t="str">
        <f>N8</f>
        <v>SJ 3407 5907</v>
      </c>
      <c r="B42" s="15">
        <v>26</v>
      </c>
      <c r="C42" s="77">
        <f t="shared" si="6"/>
        <v>10.4</v>
      </c>
      <c r="D42" s="77">
        <f t="shared" si="7"/>
        <v>1.1674936</v>
      </c>
      <c r="E42" s="77">
        <f t="shared" si="8"/>
        <v>101.88516000000001</v>
      </c>
      <c r="F42" s="77">
        <f t="shared" si="9"/>
        <v>0.60782279999999989</v>
      </c>
      <c r="G42" s="77">
        <f t="shared" si="10"/>
        <v>5.6159999999999995E-3</v>
      </c>
      <c r="H42" s="77">
        <f t="shared" si="10"/>
        <v>1.7524000000000001E-2</v>
      </c>
      <c r="I42" s="77">
        <f t="shared" si="10"/>
        <v>1.3000000000000001E-2</v>
      </c>
      <c r="J42" s="77">
        <f t="shared" si="10"/>
        <v>2.6000000000000003E-4</v>
      </c>
      <c r="K42" s="77">
        <f t="shared" si="10"/>
        <v>1.3000000000000002E-3</v>
      </c>
      <c r="L42" s="77">
        <f t="shared" si="10"/>
        <v>5.2000000000000006E-3</v>
      </c>
      <c r="M42" s="77">
        <f t="shared" si="10"/>
        <v>5.2000000000000006E-3</v>
      </c>
      <c r="N42" s="77">
        <f t="shared" si="10"/>
        <v>0</v>
      </c>
      <c r="O42" s="77">
        <f t="shared" si="10"/>
        <v>0</v>
      </c>
      <c r="P42" s="77">
        <f t="shared" si="10"/>
        <v>642.14800000000002</v>
      </c>
      <c r="Q42" s="77">
        <f t="shared" si="11"/>
        <v>802.42500000000007</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t="str">
        <f>O8</f>
        <v>SJ 3410 5895</v>
      </c>
      <c r="B43" s="15">
        <v>26</v>
      </c>
      <c r="C43" s="77">
        <f t="shared" si="6"/>
        <v>10.4</v>
      </c>
      <c r="D43" s="77">
        <f t="shared" si="7"/>
        <v>1.1674936</v>
      </c>
      <c r="E43" s="77">
        <f t="shared" si="8"/>
        <v>101.88516000000001</v>
      </c>
      <c r="F43" s="77">
        <f t="shared" si="9"/>
        <v>0.60782279999999989</v>
      </c>
      <c r="G43" s="77">
        <f t="shared" si="10"/>
        <v>5.6159999999999995E-3</v>
      </c>
      <c r="H43" s="77">
        <f t="shared" si="10"/>
        <v>1.7524000000000001E-2</v>
      </c>
      <c r="I43" s="77">
        <f t="shared" si="10"/>
        <v>1.3000000000000001E-2</v>
      </c>
      <c r="J43" s="77">
        <f t="shared" si="10"/>
        <v>2.6000000000000003E-4</v>
      </c>
      <c r="K43" s="77">
        <f t="shared" si="10"/>
        <v>1.3000000000000002E-3</v>
      </c>
      <c r="L43" s="77">
        <f t="shared" si="10"/>
        <v>5.2000000000000006E-3</v>
      </c>
      <c r="M43" s="77">
        <f t="shared" si="10"/>
        <v>5.2000000000000006E-3</v>
      </c>
      <c r="N43" s="77">
        <f t="shared" si="10"/>
        <v>0</v>
      </c>
      <c r="O43" s="77">
        <f t="shared" si="10"/>
        <v>0</v>
      </c>
      <c r="P43" s="77">
        <f t="shared" si="10"/>
        <v>642.14800000000002</v>
      </c>
      <c r="Q43" s="77">
        <f t="shared" si="11"/>
        <v>802.42500000000007</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t="str">
        <f>P8</f>
        <v>SJ 3395 5890</v>
      </c>
      <c r="B44" s="15">
        <v>26</v>
      </c>
      <c r="C44" s="77">
        <f t="shared" si="6"/>
        <v>10.4</v>
      </c>
      <c r="D44" s="77">
        <f t="shared" si="7"/>
        <v>1.1674936</v>
      </c>
      <c r="E44" s="77">
        <f t="shared" si="8"/>
        <v>101.88516000000001</v>
      </c>
      <c r="F44" s="77">
        <f t="shared" si="9"/>
        <v>0.60782279999999989</v>
      </c>
      <c r="G44" s="77">
        <f t="shared" si="10"/>
        <v>5.6159999999999995E-3</v>
      </c>
      <c r="H44" s="77">
        <f t="shared" si="10"/>
        <v>1.7524000000000001E-2</v>
      </c>
      <c r="I44" s="77">
        <f t="shared" si="10"/>
        <v>1.3000000000000001E-2</v>
      </c>
      <c r="J44" s="77">
        <f t="shared" si="10"/>
        <v>2.6000000000000003E-4</v>
      </c>
      <c r="K44" s="77">
        <f t="shared" si="10"/>
        <v>1.3000000000000002E-3</v>
      </c>
      <c r="L44" s="77">
        <f t="shared" si="10"/>
        <v>5.2000000000000006E-3</v>
      </c>
      <c r="M44" s="77">
        <f t="shared" si="10"/>
        <v>5.2000000000000006E-3</v>
      </c>
      <c r="N44" s="77">
        <f t="shared" si="10"/>
        <v>0</v>
      </c>
      <c r="O44" s="77">
        <f t="shared" si="10"/>
        <v>0</v>
      </c>
      <c r="P44" s="77">
        <f t="shared" si="10"/>
        <v>642.14800000000002</v>
      </c>
      <c r="Q44" s="77">
        <f t="shared" si="11"/>
        <v>802.42500000000007</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t="str">
        <f>Q8</f>
        <v>SJ 3381 5886</v>
      </c>
      <c r="B45" s="15">
        <v>26</v>
      </c>
      <c r="C45" s="77">
        <f t="shared" si="6"/>
        <v>10.4</v>
      </c>
      <c r="D45" s="77">
        <f t="shared" si="7"/>
        <v>1.1674936</v>
      </c>
      <c r="E45" s="77">
        <f t="shared" si="8"/>
        <v>101.88516000000001</v>
      </c>
      <c r="F45" s="77">
        <f t="shared" si="9"/>
        <v>0.60782279999999989</v>
      </c>
      <c r="G45" s="77">
        <f t="shared" si="10"/>
        <v>5.6159999999999995E-3</v>
      </c>
      <c r="H45" s="77">
        <f t="shared" si="10"/>
        <v>1.7524000000000001E-2</v>
      </c>
      <c r="I45" s="77">
        <f t="shared" si="10"/>
        <v>1.3000000000000001E-2</v>
      </c>
      <c r="J45" s="77">
        <f t="shared" si="10"/>
        <v>2.6000000000000003E-4</v>
      </c>
      <c r="K45" s="77">
        <f t="shared" si="10"/>
        <v>1.3000000000000002E-3</v>
      </c>
      <c r="L45" s="77">
        <f t="shared" si="10"/>
        <v>5.2000000000000006E-3</v>
      </c>
      <c r="M45" s="77">
        <f t="shared" si="10"/>
        <v>5.2000000000000006E-3</v>
      </c>
      <c r="N45" s="77">
        <f t="shared" si="10"/>
        <v>0</v>
      </c>
      <c r="O45" s="77">
        <f t="shared" si="10"/>
        <v>0</v>
      </c>
      <c r="P45" s="77">
        <f t="shared" si="10"/>
        <v>642.14800000000002</v>
      </c>
      <c r="Q45" s="77">
        <f t="shared" si="11"/>
        <v>802.42500000000007</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t="str">
        <f>R8</f>
        <v>SJ 3383 5880</v>
      </c>
      <c r="B46" s="15">
        <v>26</v>
      </c>
      <c r="C46" s="77">
        <f t="shared" si="6"/>
        <v>10.4</v>
      </c>
      <c r="D46" s="77">
        <f t="shared" si="7"/>
        <v>1.1674936</v>
      </c>
      <c r="E46" s="77">
        <f t="shared" si="8"/>
        <v>101.88516000000001</v>
      </c>
      <c r="F46" s="77">
        <f t="shared" si="9"/>
        <v>0.60782279999999989</v>
      </c>
      <c r="G46" s="77">
        <f t="shared" si="10"/>
        <v>5.6159999999999995E-3</v>
      </c>
      <c r="H46" s="77">
        <f t="shared" si="10"/>
        <v>1.7524000000000001E-2</v>
      </c>
      <c r="I46" s="77">
        <f t="shared" si="10"/>
        <v>1.3000000000000001E-2</v>
      </c>
      <c r="J46" s="77">
        <f t="shared" si="10"/>
        <v>2.6000000000000003E-4</v>
      </c>
      <c r="K46" s="77">
        <f t="shared" si="10"/>
        <v>1.3000000000000002E-3</v>
      </c>
      <c r="L46" s="77">
        <f t="shared" si="10"/>
        <v>5.2000000000000006E-3</v>
      </c>
      <c r="M46" s="77">
        <f t="shared" si="10"/>
        <v>5.2000000000000006E-3</v>
      </c>
      <c r="N46" s="77">
        <f t="shared" si="10"/>
        <v>0</v>
      </c>
      <c r="O46" s="77">
        <f t="shared" si="10"/>
        <v>0</v>
      </c>
      <c r="P46" s="77">
        <f t="shared" si="10"/>
        <v>642.14800000000002</v>
      </c>
      <c r="Q46" s="77">
        <f t="shared" si="11"/>
        <v>802.42500000000007</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t="str">
        <f>S8</f>
        <v>SJ 3361 5877</v>
      </c>
      <c r="B47" s="15">
        <v>26</v>
      </c>
      <c r="C47" s="77">
        <f t="shared" si="6"/>
        <v>10.4</v>
      </c>
      <c r="D47" s="77">
        <f t="shared" si="7"/>
        <v>1.1674936</v>
      </c>
      <c r="E47" s="77">
        <f t="shared" si="8"/>
        <v>101.88516000000001</v>
      </c>
      <c r="F47" s="77">
        <f t="shared" si="9"/>
        <v>0.60782279999999989</v>
      </c>
      <c r="G47" s="77">
        <f t="shared" si="10"/>
        <v>5.6159999999999995E-3</v>
      </c>
      <c r="H47" s="77">
        <f t="shared" si="10"/>
        <v>1.7524000000000001E-2</v>
      </c>
      <c r="I47" s="77">
        <f t="shared" si="10"/>
        <v>1.3000000000000001E-2</v>
      </c>
      <c r="J47" s="77">
        <f t="shared" si="10"/>
        <v>2.6000000000000003E-4</v>
      </c>
      <c r="K47" s="77">
        <f t="shared" si="10"/>
        <v>1.3000000000000002E-3</v>
      </c>
      <c r="L47" s="77">
        <f t="shared" si="10"/>
        <v>5.2000000000000006E-3</v>
      </c>
      <c r="M47" s="77">
        <f t="shared" si="10"/>
        <v>5.2000000000000006E-3</v>
      </c>
      <c r="N47" s="77">
        <f t="shared" si="10"/>
        <v>0</v>
      </c>
      <c r="O47" s="77">
        <f t="shared" si="10"/>
        <v>0</v>
      </c>
      <c r="P47" s="77">
        <f t="shared" si="10"/>
        <v>642.14800000000002</v>
      </c>
      <c r="Q47" s="77">
        <f t="shared" si="11"/>
        <v>802.42500000000007</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v>26</v>
      </c>
      <c r="C48" s="77">
        <f t="shared" si="6"/>
        <v>10.4</v>
      </c>
      <c r="D48" s="77">
        <f t="shared" si="7"/>
        <v>1.1674936</v>
      </c>
      <c r="E48" s="77">
        <f t="shared" si="8"/>
        <v>101.88516000000001</v>
      </c>
      <c r="F48" s="77">
        <f t="shared" si="9"/>
        <v>0.60782279999999989</v>
      </c>
      <c r="G48" s="77">
        <f t="shared" si="10"/>
        <v>5.6159999999999995E-3</v>
      </c>
      <c r="H48" s="77">
        <f t="shared" si="10"/>
        <v>1.7524000000000001E-2</v>
      </c>
      <c r="I48" s="77">
        <f t="shared" si="10"/>
        <v>1.3000000000000001E-2</v>
      </c>
      <c r="J48" s="77">
        <f t="shared" si="10"/>
        <v>2.6000000000000003E-4</v>
      </c>
      <c r="K48" s="77">
        <f t="shared" si="10"/>
        <v>1.3000000000000002E-3</v>
      </c>
      <c r="L48" s="77">
        <f t="shared" si="10"/>
        <v>5.2000000000000006E-3</v>
      </c>
      <c r="M48" s="77">
        <f t="shared" si="10"/>
        <v>5.2000000000000006E-3</v>
      </c>
      <c r="N48" s="77">
        <f t="shared" si="10"/>
        <v>0</v>
      </c>
      <c r="O48" s="77">
        <f t="shared" si="10"/>
        <v>0</v>
      </c>
      <c r="P48" s="77">
        <f t="shared" si="10"/>
        <v>642.14800000000002</v>
      </c>
      <c r="Q48" s="77">
        <f t="shared" si="11"/>
        <v>802.42500000000007</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v>26</v>
      </c>
      <c r="C49" s="77">
        <f t="shared" si="6"/>
        <v>10.4</v>
      </c>
      <c r="D49" s="77">
        <f t="shared" si="7"/>
        <v>1.1674936</v>
      </c>
      <c r="E49" s="77">
        <f t="shared" si="8"/>
        <v>101.88516000000001</v>
      </c>
      <c r="F49" s="77">
        <f t="shared" si="9"/>
        <v>0.60782279999999989</v>
      </c>
      <c r="G49" s="77">
        <f t="shared" si="10"/>
        <v>5.6159999999999995E-3</v>
      </c>
      <c r="H49" s="77">
        <f t="shared" si="10"/>
        <v>1.7524000000000001E-2</v>
      </c>
      <c r="I49" s="77">
        <f t="shared" si="10"/>
        <v>1.3000000000000001E-2</v>
      </c>
      <c r="J49" s="77">
        <f t="shared" si="10"/>
        <v>2.6000000000000003E-4</v>
      </c>
      <c r="K49" s="77">
        <f t="shared" si="10"/>
        <v>1.3000000000000002E-3</v>
      </c>
      <c r="L49" s="77">
        <f t="shared" si="10"/>
        <v>5.2000000000000006E-3</v>
      </c>
      <c r="M49" s="77">
        <f t="shared" si="10"/>
        <v>5.2000000000000006E-3</v>
      </c>
      <c r="N49" s="77">
        <f t="shared" si="10"/>
        <v>0</v>
      </c>
      <c r="O49" s="77">
        <f t="shared" si="10"/>
        <v>0</v>
      </c>
      <c r="P49" s="77">
        <f t="shared" si="10"/>
        <v>642.14800000000002</v>
      </c>
      <c r="Q49" s="77">
        <f t="shared" si="11"/>
        <v>802.42500000000007</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v>26</v>
      </c>
      <c r="C50" s="97">
        <f t="shared" si="6"/>
        <v>10.4</v>
      </c>
      <c r="D50" s="97">
        <f t="shared" si="7"/>
        <v>1.1674936</v>
      </c>
      <c r="E50" s="97">
        <f t="shared" si="8"/>
        <v>101.88516000000001</v>
      </c>
      <c r="F50" s="97">
        <f t="shared" si="9"/>
        <v>0.60782279999999989</v>
      </c>
      <c r="G50" s="97">
        <f t="shared" si="10"/>
        <v>5.6159999999999995E-3</v>
      </c>
      <c r="H50" s="97">
        <f t="shared" si="10"/>
        <v>1.7524000000000001E-2</v>
      </c>
      <c r="I50" s="97">
        <f t="shared" si="10"/>
        <v>1.3000000000000001E-2</v>
      </c>
      <c r="J50" s="97">
        <f t="shared" si="10"/>
        <v>2.6000000000000003E-4</v>
      </c>
      <c r="K50" s="97">
        <f t="shared" si="10"/>
        <v>1.3000000000000002E-3</v>
      </c>
      <c r="L50" s="97">
        <f t="shared" si="10"/>
        <v>5.2000000000000006E-3</v>
      </c>
      <c r="M50" s="97">
        <f t="shared" si="10"/>
        <v>5.2000000000000006E-3</v>
      </c>
      <c r="N50" s="97">
        <f t="shared" si="10"/>
        <v>0</v>
      </c>
      <c r="O50" s="97">
        <f t="shared" si="10"/>
        <v>0</v>
      </c>
      <c r="P50" s="97">
        <f t="shared" si="10"/>
        <v>642.14800000000002</v>
      </c>
      <c r="Q50" s="97">
        <f t="shared" si="11"/>
        <v>802.42500000000007</v>
      </c>
      <c r="R50" s="97">
        <f t="shared" si="12"/>
        <v>0</v>
      </c>
      <c r="S50" s="97">
        <f t="shared" si="12"/>
        <v>0</v>
      </c>
      <c r="T50" s="97">
        <f t="shared" si="12"/>
        <v>0</v>
      </c>
      <c r="U50" s="97">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 3330 5896</v>
      </c>
      <c r="C57" s="8" t="str">
        <f t="shared" ref="C57:U57" si="13">D8</f>
        <v>SJ 3332 5923</v>
      </c>
      <c r="D57" s="8" t="str">
        <f t="shared" si="13"/>
        <v>SJ 3344 5911</v>
      </c>
      <c r="E57" s="8" t="str">
        <f t="shared" si="13"/>
        <v>SJ 3363 5925</v>
      </c>
      <c r="F57" s="8" t="str">
        <f t="shared" si="13"/>
        <v>SJ 3383 5933</v>
      </c>
      <c r="G57" s="8" t="str">
        <f t="shared" si="13"/>
        <v>SJ 3396 5938</v>
      </c>
      <c r="H57" s="8" t="str">
        <f t="shared" si="13"/>
        <v>SJ 3401 5923</v>
      </c>
      <c r="I57" s="8" t="str">
        <f t="shared" si="13"/>
        <v>SJ 3378 5911</v>
      </c>
      <c r="J57" s="8" t="str">
        <f t="shared" si="13"/>
        <v>SJ 3366 5893</v>
      </c>
      <c r="K57" s="8" t="str">
        <f t="shared" si="13"/>
        <v>SJ 3383 5905</v>
      </c>
      <c r="L57" s="8" t="str">
        <f t="shared" si="13"/>
        <v>SJ 3388 5899</v>
      </c>
      <c r="M57" s="8" t="str">
        <f t="shared" si="13"/>
        <v>SJ 3407 5907</v>
      </c>
      <c r="N57" s="8" t="str">
        <f t="shared" si="13"/>
        <v>SJ 3410 5895</v>
      </c>
      <c r="O57" s="8" t="str">
        <f t="shared" si="13"/>
        <v>SJ 3395 5890</v>
      </c>
      <c r="P57" s="8" t="str">
        <f t="shared" si="13"/>
        <v>SJ 3381 5886</v>
      </c>
      <c r="Q57" s="8" t="str">
        <f t="shared" si="13"/>
        <v>SJ 3383 5880</v>
      </c>
      <c r="R57" s="8" t="str">
        <f t="shared" si="13"/>
        <v>SJ 3361 5877</v>
      </c>
      <c r="S57" s="8">
        <f t="shared" si="13"/>
        <v>0</v>
      </c>
      <c r="T57" s="8">
        <f t="shared" si="13"/>
        <v>0</v>
      </c>
      <c r="U57" s="8">
        <f t="shared" si="13"/>
        <v>0</v>
      </c>
    </row>
    <row r="58" spans="1:35" s="19" customFormat="1" ht="13" x14ac:dyDescent="0.35">
      <c r="A58" s="92" t="s">
        <v>137</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Arable</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Arable</v>
      </c>
      <c r="Q58" s="13" t="str">
        <f>R16&amp;" I "&amp;(VLOOKUP(R14,Table24[],6,FALSE))</f>
        <v>Medium/Clay I Arable</v>
      </c>
      <c r="R58" s="13" t="str">
        <f>S16&amp;" I "&amp;(VLOOKUP(S14,Table24[],6,FALSE))</f>
        <v>Medium/Clay I Arable</v>
      </c>
      <c r="S58" s="13" t="e">
        <f>T16&amp;" I "&amp;(VLOOKUP(T14,Table24[],6,FALSE))</f>
        <v>#N/A</v>
      </c>
      <c r="T58" s="13" t="e">
        <f>U16&amp;" I "&amp;(VLOOKUP(U14,Table24[],6,FALSE))</f>
        <v>#N/A</v>
      </c>
      <c r="U58" s="13" t="e">
        <f>V16&amp;" I "&amp;(VLOOKUP(V14,Table24[],6,FALSE))</f>
        <v>#N/A</v>
      </c>
    </row>
    <row r="59" spans="1:35" s="19" customFormat="1" ht="13" x14ac:dyDescent="0.3">
      <c r="A59" s="110" t="s">
        <v>133</v>
      </c>
      <c r="B59" s="76">
        <f>VLOOKUP(C$14,Table24[],5,FALSE)</f>
        <v>6.2</v>
      </c>
      <c r="C59" s="76">
        <f>VLOOKUP(D$14,Table24[],5,FALSE)</f>
        <v>6.2</v>
      </c>
      <c r="D59" s="76">
        <f>VLOOKUP(E$14,Table24[],5,FALSE)</f>
        <v>6.2</v>
      </c>
      <c r="E59" s="76">
        <f>VLOOKUP(F$14,Table24[],5,FALSE)</f>
        <v>6.7</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6.7</v>
      </c>
      <c r="Q59" s="76">
        <f>VLOOKUP(R$14,Table24[],5,FALSE)</f>
        <v>6.7</v>
      </c>
      <c r="R59" s="76">
        <f>VLOOKUP(S$14,Table24[],5,FALSE)</f>
        <v>6.7</v>
      </c>
      <c r="S59" s="76" t="e">
        <f>VLOOKUP(T$14,Table24[],5,FALSE)</f>
        <v>#N/A</v>
      </c>
      <c r="T59" s="76" t="e">
        <f>VLOOKUP(U$14,Table24[],5,FALSE)</f>
        <v>#N/A</v>
      </c>
      <c r="U59" s="76" t="e">
        <f>VLOOKUP(V$14,Table24[],5,FALSE)</f>
        <v>#N/A</v>
      </c>
    </row>
    <row r="60" spans="1:35" s="19" customFormat="1" ht="13" x14ac:dyDescent="0.3">
      <c r="A60" s="110" t="s">
        <v>4</v>
      </c>
      <c r="B60" s="76">
        <f>C10</f>
        <v>7.7</v>
      </c>
      <c r="C60" s="76">
        <f t="shared" ref="C60:U60" si="14">D10</f>
        <v>7.7</v>
      </c>
      <c r="D60" s="76">
        <f t="shared" si="14"/>
        <v>6.9</v>
      </c>
      <c r="E60" s="76">
        <f t="shared" si="14"/>
        <v>7.4</v>
      </c>
      <c r="F60" s="76">
        <f t="shared" si="14"/>
        <v>8</v>
      </c>
      <c r="G60" s="76">
        <f t="shared" si="14"/>
        <v>6.5</v>
      </c>
      <c r="H60" s="76">
        <f t="shared" si="14"/>
        <v>6.3</v>
      </c>
      <c r="I60" s="76">
        <f t="shared" si="14"/>
        <v>6.9</v>
      </c>
      <c r="J60" s="76">
        <f t="shared" si="14"/>
        <v>8.1</v>
      </c>
      <c r="K60" s="76">
        <f t="shared" si="14"/>
        <v>7.3</v>
      </c>
      <c r="L60" s="76">
        <f t="shared" si="14"/>
        <v>5.5</v>
      </c>
      <c r="M60" s="76">
        <f t="shared" si="14"/>
        <v>8</v>
      </c>
      <c r="N60" s="76">
        <f t="shared" si="14"/>
        <v>7.3</v>
      </c>
      <c r="O60" s="76">
        <f t="shared" si="14"/>
        <v>6</v>
      </c>
      <c r="P60" s="76">
        <f t="shared" si="14"/>
        <v>7.4</v>
      </c>
      <c r="Q60" s="76">
        <f t="shared" si="14"/>
        <v>7</v>
      </c>
      <c r="R60" s="76">
        <f t="shared" si="14"/>
        <v>6.6</v>
      </c>
      <c r="S60" s="76">
        <f t="shared" si="14"/>
        <v>0</v>
      </c>
      <c r="T60" s="76">
        <f t="shared" si="14"/>
        <v>0</v>
      </c>
      <c r="U60" s="76">
        <f t="shared" si="14"/>
        <v>0</v>
      </c>
    </row>
    <row r="61" spans="1:35" s="19" customFormat="1" ht="13" x14ac:dyDescent="0.3">
      <c r="A61" s="110" t="s">
        <v>134</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8</v>
      </c>
      <c r="Q61" s="76">
        <f t="shared" si="15"/>
        <v>8</v>
      </c>
      <c r="R61" s="76">
        <f t="shared" si="15"/>
        <v>8</v>
      </c>
      <c r="S61" s="76" t="e">
        <f t="shared" si="15"/>
        <v>#N/A</v>
      </c>
      <c r="T61" s="76" t="e">
        <f t="shared" si="15"/>
        <v>#N/A</v>
      </c>
      <c r="U61" s="76" t="e">
        <f t="shared" si="15"/>
        <v>#N/A</v>
      </c>
    </row>
    <row r="62" spans="1:35" s="19" customFormat="1" ht="13" x14ac:dyDescent="0.3">
      <c r="A62" s="110" t="s">
        <v>135</v>
      </c>
      <c r="B62" s="77">
        <f>B31</f>
        <v>26</v>
      </c>
      <c r="C62" s="77">
        <f>B32</f>
        <v>26</v>
      </c>
      <c r="D62" s="77">
        <f>B33</f>
        <v>26</v>
      </c>
      <c r="E62" s="77">
        <f>B34</f>
        <v>26</v>
      </c>
      <c r="F62" s="77">
        <f>B35</f>
        <v>26</v>
      </c>
      <c r="G62" s="77">
        <f>B36</f>
        <v>26</v>
      </c>
      <c r="H62" s="77">
        <f>B37</f>
        <v>26</v>
      </c>
      <c r="I62" s="77">
        <f>B38</f>
        <v>26</v>
      </c>
      <c r="J62" s="77">
        <f>B39</f>
        <v>26</v>
      </c>
      <c r="K62" s="77">
        <f>B40</f>
        <v>26</v>
      </c>
      <c r="L62" s="77">
        <f>B41</f>
        <v>26</v>
      </c>
      <c r="M62" s="77">
        <f>B42</f>
        <v>26</v>
      </c>
      <c r="N62" s="77">
        <f>B43</f>
        <v>26</v>
      </c>
      <c r="O62" s="77">
        <f>B44</f>
        <v>26</v>
      </c>
      <c r="P62" s="77">
        <f>B45</f>
        <v>26</v>
      </c>
      <c r="Q62" s="77">
        <f>B46</f>
        <v>26</v>
      </c>
      <c r="R62" s="77">
        <f>B47</f>
        <v>26</v>
      </c>
      <c r="S62" s="77">
        <f>B48</f>
        <v>26</v>
      </c>
      <c r="T62" s="77">
        <f>B49</f>
        <v>26</v>
      </c>
      <c r="U62" s="77">
        <f>B50</f>
        <v>26</v>
      </c>
    </row>
    <row r="63" spans="1:35" s="19" customFormat="1" ht="39" x14ac:dyDescent="0.3">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1" t="s">
        <v>158</v>
      </c>
      <c r="B64" s="77">
        <f>(B59-B60)*B61</f>
        <v>-9</v>
      </c>
      <c r="C64" s="77">
        <f t="shared" ref="C64:U64" si="17">(C59-C60)*C61</f>
        <v>-9</v>
      </c>
      <c r="D64" s="77">
        <f t="shared" si="17"/>
        <v>-4.2000000000000011</v>
      </c>
      <c r="E64" s="77">
        <f t="shared" si="17"/>
        <v>-5.6000000000000014</v>
      </c>
      <c r="F64" s="77">
        <f t="shared" si="17"/>
        <v>-10.799999999999999</v>
      </c>
      <c r="G64" s="77">
        <f t="shared" si="17"/>
        <v>-1.7999999999999989</v>
      </c>
      <c r="H64" s="77">
        <f t="shared" si="17"/>
        <v>-0.59999999999999787</v>
      </c>
      <c r="I64" s="77">
        <f t="shared" si="17"/>
        <v>-4.2000000000000011</v>
      </c>
      <c r="J64" s="77">
        <f t="shared" si="17"/>
        <v>-11.399999999999997</v>
      </c>
      <c r="K64" s="77">
        <f t="shared" si="17"/>
        <v>-6.5999999999999979</v>
      </c>
      <c r="L64" s="77">
        <f t="shared" si="17"/>
        <v>4.2000000000000011</v>
      </c>
      <c r="M64" s="77">
        <f t="shared" si="17"/>
        <v>-10.799999999999999</v>
      </c>
      <c r="N64" s="77">
        <f t="shared" si="17"/>
        <v>-6.5999999999999979</v>
      </c>
      <c r="O64" s="77">
        <f t="shared" si="17"/>
        <v>1.2000000000000011</v>
      </c>
      <c r="P64" s="77">
        <f t="shared" si="17"/>
        <v>-5.6000000000000014</v>
      </c>
      <c r="Q64" s="77">
        <f t="shared" si="17"/>
        <v>-2.3999999999999986</v>
      </c>
      <c r="R64" s="77">
        <f t="shared" si="17"/>
        <v>0.80000000000000426</v>
      </c>
      <c r="S64" s="77" t="e">
        <f t="shared" si="17"/>
        <v>#N/A</v>
      </c>
      <c r="T64" s="77" t="e">
        <f t="shared" si="17"/>
        <v>#N/A</v>
      </c>
      <c r="U64" s="77" t="e">
        <f t="shared" si="17"/>
        <v>#N/A</v>
      </c>
    </row>
    <row r="65" spans="1:21" s="19" customFormat="1" ht="52" x14ac:dyDescent="0.3">
      <c r="A65" s="111" t="s">
        <v>159</v>
      </c>
      <c r="B65" s="77">
        <f>B63-B64</f>
        <v>9</v>
      </c>
      <c r="C65" s="77">
        <f t="shared" ref="C65:U65" si="18">C63-C64</f>
        <v>9</v>
      </c>
      <c r="D65" s="77">
        <f t="shared" si="18"/>
        <v>4.2000000000000011</v>
      </c>
      <c r="E65" s="77">
        <f t="shared" si="18"/>
        <v>5.6000000000000014</v>
      </c>
      <c r="F65" s="77">
        <f t="shared" si="18"/>
        <v>10.799999999999999</v>
      </c>
      <c r="G65" s="77">
        <f t="shared" si="18"/>
        <v>1.7999999999999989</v>
      </c>
      <c r="H65" s="77">
        <f t="shared" si="18"/>
        <v>0.59999999999999787</v>
      </c>
      <c r="I65" s="77">
        <f t="shared" si="18"/>
        <v>4.2000000000000011</v>
      </c>
      <c r="J65" s="77">
        <f t="shared" si="18"/>
        <v>11.399999999999997</v>
      </c>
      <c r="K65" s="77">
        <f t="shared" si="18"/>
        <v>6.5999999999999979</v>
      </c>
      <c r="L65" s="77">
        <f t="shared" si="18"/>
        <v>-4.2000000000000011</v>
      </c>
      <c r="M65" s="77">
        <f t="shared" si="18"/>
        <v>10.799999999999999</v>
      </c>
      <c r="N65" s="77">
        <f t="shared" si="18"/>
        <v>6.5999999999999979</v>
      </c>
      <c r="O65" s="77">
        <f t="shared" si="18"/>
        <v>-1.2000000000000011</v>
      </c>
      <c r="P65" s="77">
        <f t="shared" si="18"/>
        <v>5.6000000000000014</v>
      </c>
      <c r="Q65" s="77">
        <f t="shared" si="18"/>
        <v>2.3999999999999986</v>
      </c>
      <c r="R65" s="77">
        <f t="shared" si="18"/>
        <v>-0.80000000000000426</v>
      </c>
      <c r="S65" s="77" t="e">
        <f t="shared" si="18"/>
        <v>#N/A</v>
      </c>
      <c r="T65" s="77" t="e">
        <f t="shared" si="18"/>
        <v>#N/A</v>
      </c>
      <c r="U65" s="77" t="e">
        <f t="shared" si="18"/>
        <v>#N/A</v>
      </c>
    </row>
    <row r="66" spans="1:21" s="19" customFormat="1" ht="26" x14ac:dyDescent="0.3">
      <c r="A66" s="111"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UNDER</v>
      </c>
      <c r="M66" s="78" t="str">
        <f t="shared" si="19"/>
        <v>OVER</v>
      </c>
      <c r="N66" s="78" t="str">
        <f t="shared" si="19"/>
        <v>OVER</v>
      </c>
      <c r="O66" s="78" t="str">
        <f t="shared" si="19"/>
        <v>UNDER</v>
      </c>
      <c r="P66" s="78" t="str">
        <f t="shared" si="19"/>
        <v>OVER</v>
      </c>
      <c r="Q66" s="78" t="str">
        <f t="shared" si="19"/>
        <v>OVER</v>
      </c>
      <c r="R66" s="78" t="str">
        <f t="shared" si="19"/>
        <v>UNDER</v>
      </c>
      <c r="S66" s="78" t="e">
        <f t="shared" si="19"/>
        <v>#N/A</v>
      </c>
      <c r="T66" s="78" t="e">
        <f t="shared" si="19"/>
        <v>#N/A</v>
      </c>
      <c r="U66" s="78" t="e">
        <f t="shared" si="19"/>
        <v>#N/A</v>
      </c>
    </row>
  </sheetData>
  <sheetProtection algorithmName="SHA-512" hashValue="PhzbFgLGFSSZvjlzzVCO6AHwfXxB9rX/UQBxN6+4TsFm4z+UDBCNouO2m+t3tsqEg/6Vw9PowdlTYX4nlP6Bqw==" saltValue="x3uLChsC5j75k3cB/FvqQw=="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lessThan">
      <formula>5</formula>
    </cfRule>
  </conditionalFormatting>
  <conditionalFormatting sqref="I2">
    <cfRule type="cellIs" dxfId="396" priority="10" operator="greaterThan">
      <formula>5000.1</formula>
    </cfRule>
  </conditionalFormatting>
  <conditionalFormatting sqref="I3">
    <cfRule type="cellIs" dxfId="395" priority="9" operator="greaterThan">
      <formula>4.1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D17" sqref="D1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7" t="s">
        <v>41</v>
      </c>
      <c r="B1" s="117"/>
      <c r="C1" s="138" t="str">
        <f>'Field data and Waste 1'!C1:D1</f>
        <v>PAN-015339</v>
      </c>
      <c r="D1" s="139"/>
      <c r="E1" s="93" t="s">
        <v>45</v>
      </c>
      <c r="F1" s="39">
        <f>'Field data and Waste 1'!F1</f>
        <v>50</v>
      </c>
      <c r="G1" s="118" t="s">
        <v>43</v>
      </c>
      <c r="H1" s="119"/>
      <c r="I1" s="96"/>
      <c r="J1" s="117" t="s">
        <v>154</v>
      </c>
      <c r="K1" s="117"/>
      <c r="L1" s="96"/>
      <c r="AB1" s="18"/>
      <c r="AC1" s="18"/>
      <c r="AD1" s="30" t="s">
        <v>127</v>
      </c>
      <c r="AE1" s="17"/>
      <c r="AF1" s="17"/>
      <c r="AG1" s="18"/>
      <c r="AH1" s="18"/>
      <c r="AI1" s="40" t="s">
        <v>79</v>
      </c>
      <c r="AJ1" s="41" t="s">
        <v>94</v>
      </c>
      <c r="AK1" s="42" t="s">
        <v>95</v>
      </c>
      <c r="AL1" s="43" t="s">
        <v>126</v>
      </c>
      <c r="AM1" s="43" t="s">
        <v>132</v>
      </c>
      <c r="AN1" s="43" t="s">
        <v>112</v>
      </c>
    </row>
    <row r="2" spans="1:41" ht="13" x14ac:dyDescent="0.3">
      <c r="A2" s="117" t="s">
        <v>87</v>
      </c>
      <c r="B2" s="117"/>
      <c r="C2" s="140" t="str">
        <f>'Field data and Waste 1'!C2:D2</f>
        <v>KP3594VE</v>
      </c>
      <c r="D2" s="141"/>
      <c r="E2" s="93" t="s">
        <v>109</v>
      </c>
      <c r="F2" s="96"/>
      <c r="G2" s="136" t="s">
        <v>110</v>
      </c>
      <c r="H2" s="137"/>
      <c r="I2" s="96"/>
      <c r="J2" s="117" t="s">
        <v>155</v>
      </c>
      <c r="K2" s="117"/>
      <c r="L2" s="96"/>
      <c r="AB2" s="30" t="s">
        <v>56</v>
      </c>
      <c r="AC2" s="17"/>
      <c r="AD2" s="30" t="s">
        <v>70</v>
      </c>
      <c r="AE2" s="17"/>
      <c r="AF2" s="17"/>
      <c r="AG2" s="44" t="s">
        <v>76</v>
      </c>
      <c r="AH2" s="18"/>
      <c r="AI2" s="45" t="s">
        <v>127</v>
      </c>
      <c r="AJ2" s="46">
        <v>0</v>
      </c>
      <c r="AK2" s="47">
        <v>0</v>
      </c>
      <c r="AL2" s="10">
        <v>0</v>
      </c>
      <c r="AM2" s="11">
        <v>0</v>
      </c>
      <c r="AN2" s="11">
        <v>0</v>
      </c>
    </row>
    <row r="3" spans="1:41" ht="13" x14ac:dyDescent="0.25">
      <c r="A3" s="118" t="s">
        <v>42</v>
      </c>
      <c r="B3" s="119"/>
      <c r="C3" s="140" t="str">
        <f>'Field data and Waste 1'!C3:D3</f>
        <v xml:space="preserve">Trade Effluent Services Limited </v>
      </c>
      <c r="D3" s="141"/>
      <c r="E3" s="93" t="s">
        <v>108</v>
      </c>
      <c r="F3" s="31"/>
      <c r="G3" s="118" t="s">
        <v>111</v>
      </c>
      <c r="H3" s="119"/>
      <c r="I3" s="96"/>
      <c r="J3" s="118" t="s">
        <v>156</v>
      </c>
      <c r="K3" s="119"/>
      <c r="L3" s="96" t="e">
        <f>(L1/L2)*100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7" t="s">
        <v>0</v>
      </c>
      <c r="B4" s="117"/>
      <c r="C4" s="138" t="str">
        <f>'Field data and Waste 1'!C4:D4</f>
        <v>Honkley Farm, Burton, Rossett, LL120AP</v>
      </c>
      <c r="D4" s="139"/>
      <c r="E4" s="94" t="s">
        <v>1</v>
      </c>
      <c r="F4" s="96"/>
      <c r="G4" s="118"/>
      <c r="H4" s="119"/>
      <c r="I4" s="39"/>
      <c r="J4" s="118"/>
      <c r="K4" s="119"/>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7" t="s">
        <v>47</v>
      </c>
      <c r="B5" s="117"/>
      <c r="C5" s="138" t="str">
        <f>'Field data and Waste 1'!C5:D5</f>
        <v>Gianluca Broadley</v>
      </c>
      <c r="D5" s="139"/>
      <c r="E5" s="93"/>
      <c r="F5" s="39"/>
      <c r="G5" s="118"/>
      <c r="H5" s="119"/>
      <c r="I5" s="39"/>
      <c r="J5" s="118"/>
      <c r="K5" s="119"/>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ht="13" x14ac:dyDescent="0.25">
      <c r="A8" s="117" t="s">
        <v>2</v>
      </c>
      <c r="B8" s="117"/>
      <c r="C8" s="60" t="str">
        <f>'Field data and Waste 1'!C8</f>
        <v>SJ 3330 5896</v>
      </c>
      <c r="D8" s="60" t="str">
        <f>'Field data and Waste 1'!D8</f>
        <v>SJ 3332 5923</v>
      </c>
      <c r="E8" s="60" t="str">
        <f>'Field data and Waste 1'!E8</f>
        <v>SJ 3344 5911</v>
      </c>
      <c r="F8" s="60" t="str">
        <f>'Field data and Waste 1'!F8</f>
        <v>SJ 3363 5925</v>
      </c>
      <c r="G8" s="60" t="str">
        <f>'Field data and Waste 1'!G8</f>
        <v>SJ 3383 5933</v>
      </c>
      <c r="H8" s="60" t="str">
        <f>'Field data and Waste 1'!H8</f>
        <v>SJ 3396 5938</v>
      </c>
      <c r="I8" s="60" t="str">
        <f>'Field data and Waste 1'!I8</f>
        <v>SJ 3401 5923</v>
      </c>
      <c r="J8" s="60" t="str">
        <f>'Field data and Waste 1'!J8</f>
        <v>SJ 3378 5911</v>
      </c>
      <c r="K8" s="60" t="str">
        <f>'Field data and Waste 1'!K8</f>
        <v>SJ 3366 5893</v>
      </c>
      <c r="L8" s="60" t="str">
        <f>'Field data and Waste 1'!L8</f>
        <v>SJ 3383 5905</v>
      </c>
      <c r="M8" s="60" t="str">
        <f>'Field data and Waste 1'!M8</f>
        <v>SJ 3388 5899</v>
      </c>
      <c r="N8" s="60" t="str">
        <f>'Field data and Waste 1'!N8</f>
        <v>SJ 3407 5907</v>
      </c>
      <c r="O8" s="60" t="str">
        <f>'Field data and Waste 1'!O8</f>
        <v>SJ 3410 5895</v>
      </c>
      <c r="P8" s="60" t="str">
        <f>'Field data and Waste 1'!P8</f>
        <v>SJ 3395 5890</v>
      </c>
      <c r="Q8" s="60" t="str">
        <f>'Field data and Waste 1'!Q8</f>
        <v>SJ 3381 5886</v>
      </c>
      <c r="R8" s="60" t="str">
        <f>'Field data and Waste 1'!R8</f>
        <v>SJ 3383 5880</v>
      </c>
      <c r="S8" s="60" t="str">
        <f>'Field data and Waste 1'!S8</f>
        <v>SJ 3361 5877</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7" t="s">
        <v>3</v>
      </c>
      <c r="B9" s="117"/>
      <c r="C9" s="60" t="str">
        <f>'Field data and Waste 1'!C9</f>
        <v>Moderate</v>
      </c>
      <c r="D9" s="60" t="str">
        <f>'Field data and Waste 1'!D9</f>
        <v>Moderate</v>
      </c>
      <c r="E9" s="60" t="str">
        <f>'Field data and Waste 1'!E9</f>
        <v>Moderate</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f>'Field data and Waste 1'!Q9</f>
        <v>1</v>
      </c>
      <c r="R9" s="60">
        <f>'Field data and Waste 1'!R9</f>
        <v>1</v>
      </c>
      <c r="S9" s="60">
        <f>'Field data and Waste 1'!S9</f>
        <v>1</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8"/>
    </row>
    <row r="10" spans="1:41" ht="13" x14ac:dyDescent="0.25">
      <c r="A10" s="117" t="s">
        <v>4</v>
      </c>
      <c r="B10" s="117"/>
      <c r="C10" s="60">
        <f>'Field data and Waste 1'!C10</f>
        <v>7.7</v>
      </c>
      <c r="D10" s="60">
        <f>'Field data and Waste 1'!D10</f>
        <v>7.7</v>
      </c>
      <c r="E10" s="60">
        <f>'Field data and Waste 1'!E10</f>
        <v>6.9</v>
      </c>
      <c r="F10" s="60">
        <f>'Field data and Waste 1'!F10</f>
        <v>7.4</v>
      </c>
      <c r="G10" s="60">
        <f>'Field data and Waste 1'!G10</f>
        <v>8</v>
      </c>
      <c r="H10" s="60">
        <f>'Field data and Waste 1'!H10</f>
        <v>6.5</v>
      </c>
      <c r="I10" s="60">
        <f>'Field data and Waste 1'!I10</f>
        <v>6.3</v>
      </c>
      <c r="J10" s="60">
        <f>'Field data and Waste 1'!J10</f>
        <v>6.9</v>
      </c>
      <c r="K10" s="60">
        <f>'Field data and Waste 1'!K10</f>
        <v>8.1</v>
      </c>
      <c r="L10" s="60">
        <f>'Field data and Waste 1'!L10</f>
        <v>7.3</v>
      </c>
      <c r="M10" s="60">
        <f>'Field data and Waste 1'!M10</f>
        <v>5.5</v>
      </c>
      <c r="N10" s="60">
        <f>'Field data and Waste 1'!N10</f>
        <v>8</v>
      </c>
      <c r="O10" s="60">
        <f>'Field data and Waste 1'!O10</f>
        <v>7.3</v>
      </c>
      <c r="P10" s="60">
        <f>'Field data and Waste 1'!P10</f>
        <v>6</v>
      </c>
      <c r="Q10" s="60">
        <f>'Field data and Waste 1'!Q10</f>
        <v>7.4</v>
      </c>
      <c r="R10" s="60">
        <f>'Field data and Waste 1'!R10</f>
        <v>7</v>
      </c>
      <c r="S10" s="60">
        <f>'Field data and Waste 1'!S10</f>
        <v>6.6</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7" t="s">
        <v>5</v>
      </c>
      <c r="B11" s="117"/>
      <c r="C11" s="60">
        <f>'Field data and Waste 1'!C11</f>
        <v>3</v>
      </c>
      <c r="D11" s="60">
        <f>'Field data and Waste 1'!D11</f>
        <v>4</v>
      </c>
      <c r="E11" s="60">
        <f>'Field data and Waste 1'!E11</f>
        <v>3</v>
      </c>
      <c r="F11" s="60">
        <f>'Field data and Waste 1'!F11</f>
        <v>4</v>
      </c>
      <c r="G11" s="60">
        <f>'Field data and Waste 1'!G11</f>
        <v>4</v>
      </c>
      <c r="H11" s="60">
        <f>'Field data and Waste 1'!H11</f>
        <v>3</v>
      </c>
      <c r="I11" s="60">
        <f>'Field data and Waste 1'!I11</f>
        <v>4</v>
      </c>
      <c r="J11" s="60">
        <f>'Field data and Waste 1'!J11</f>
        <v>3</v>
      </c>
      <c r="K11" s="60">
        <f>'Field data and Waste 1'!K11</f>
        <v>3</v>
      </c>
      <c r="L11" s="60">
        <f>'Field data and Waste 1'!L11</f>
        <v>3</v>
      </c>
      <c r="M11" s="60">
        <f>'Field data and Waste 1'!M11</f>
        <v>3</v>
      </c>
      <c r="N11" s="60">
        <f>'Field data and Waste 1'!N11</f>
        <v>4</v>
      </c>
      <c r="O11" s="60">
        <f>'Field data and Waste 1'!O11</f>
        <v>2</v>
      </c>
      <c r="P11" s="60">
        <f>'Field data and Waste 1'!P11</f>
        <v>2</v>
      </c>
      <c r="Q11" s="60">
        <f>'Field data and Waste 1'!Q11</f>
        <v>3</v>
      </c>
      <c r="R11" s="60">
        <f>'Field data and Waste 1'!R11</f>
        <v>5</v>
      </c>
      <c r="S11" s="60">
        <f>'Field data and Waste 1'!S11</f>
        <v>3</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7" t="s">
        <v>6</v>
      </c>
      <c r="B12" s="117"/>
      <c r="C12" s="60" t="str">
        <f>'Field data and Waste 1'!C12</f>
        <v>2-</v>
      </c>
      <c r="D12" s="60" t="str">
        <f>'Field data and Waste 1'!D12</f>
        <v>2-</v>
      </c>
      <c r="E12" s="60" t="str">
        <f>'Field data and Waste 1'!E12</f>
        <v>2+</v>
      </c>
      <c r="F12" s="60" t="str">
        <f>'Field data and Waste 1'!F12</f>
        <v>2-</v>
      </c>
      <c r="G12" s="60" t="str">
        <f>'Field data and Waste 1'!G12</f>
        <v>2-</v>
      </c>
      <c r="H12" s="60">
        <f>'Field data and Waste 1'!H12</f>
        <v>1</v>
      </c>
      <c r="I12" s="60">
        <f>'Field data and Waste 1'!I12</f>
        <v>1</v>
      </c>
      <c r="J12" s="60" t="str">
        <f>'Field data and Waste 1'!J12</f>
        <v>2+</v>
      </c>
      <c r="K12" s="60">
        <f>'Field data and Waste 1'!K12</f>
        <v>1</v>
      </c>
      <c r="L12" s="60" t="str">
        <f>'Field data and Waste 1'!L12</f>
        <v>2-</v>
      </c>
      <c r="M12" s="60">
        <f>'Field data and Waste 1'!M12</f>
        <v>4</v>
      </c>
      <c r="N12" s="60">
        <f>'Field data and Waste 1'!N12</f>
        <v>4</v>
      </c>
      <c r="O12" s="60" t="str">
        <f>'Field data and Waste 1'!O12</f>
        <v>2+</v>
      </c>
      <c r="P12" s="60" t="str">
        <f>'Field data and Waste 1'!P12</f>
        <v>2+</v>
      </c>
      <c r="Q12" s="60">
        <f>'Field data and Waste 1'!Q12</f>
        <v>3</v>
      </c>
      <c r="R12" s="60" t="str">
        <f>'Field data and Waste 1'!R12</f>
        <v>2+</v>
      </c>
      <c r="S12" s="60">
        <f>'Field data and Waste 1'!S12</f>
        <v>3</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7" t="s">
        <v>7</v>
      </c>
      <c r="B13" s="117"/>
      <c r="C13" s="60">
        <f>'Field data and Waste 1'!C13</f>
        <v>3</v>
      </c>
      <c r="D13" s="60">
        <f>'Field data and Waste 1'!D13</f>
        <v>2</v>
      </c>
      <c r="E13" s="60">
        <f>'Field data and Waste 1'!E13</f>
        <v>3</v>
      </c>
      <c r="F13" s="60">
        <f>'Field data and Waste 1'!F13</f>
        <v>3</v>
      </c>
      <c r="G13" s="60">
        <f>'Field data and Waste 1'!G13</f>
        <v>2</v>
      </c>
      <c r="H13" s="60">
        <f>'Field data and Waste 1'!H13</f>
        <v>2</v>
      </c>
      <c r="I13" s="60">
        <f>'Field data and Waste 1'!I13</f>
        <v>2</v>
      </c>
      <c r="J13" s="60">
        <f>'Field data and Waste 1'!J13</f>
        <v>2</v>
      </c>
      <c r="K13" s="60">
        <f>'Field data and Waste 1'!K13</f>
        <v>2</v>
      </c>
      <c r="L13" s="60">
        <f>'Field data and Waste 1'!L13</f>
        <v>4</v>
      </c>
      <c r="M13" s="60">
        <f>'Field data and Waste 1'!M13</f>
        <v>2</v>
      </c>
      <c r="N13" s="60">
        <f>'Field data and Waste 1'!N13</f>
        <v>3</v>
      </c>
      <c r="O13" s="60">
        <f>'Field data and Waste 1'!O13</f>
        <v>3</v>
      </c>
      <c r="P13" s="60">
        <f>'Field data and Waste 1'!P13</f>
        <v>3</v>
      </c>
      <c r="Q13" s="60">
        <f>'Field data and Waste 1'!Q13</f>
        <v>2</v>
      </c>
      <c r="R13" s="60">
        <f>'Field data and Waste 1'!R13</f>
        <v>3</v>
      </c>
      <c r="S13" s="60">
        <f>'Field data and Waste 1'!S13</f>
        <v>3</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29" t="s">
        <v>8</v>
      </c>
      <c r="B14" s="129"/>
      <c r="C14" s="101" t="str">
        <f>'Field data and Waste 1'!C14</f>
        <v xml:space="preserve">Grass Silage (25% DM) </v>
      </c>
      <c r="D14" s="101" t="str">
        <f>'Field data and Waste 1'!D14</f>
        <v xml:space="preserve">Grass Silage (25% DM) </v>
      </c>
      <c r="E14" s="101" t="str">
        <f>'Field data and Waste 1'!E14</f>
        <v xml:space="preserve">Grass Silage (25% DM) </v>
      </c>
      <c r="F14" s="101" t="str">
        <f>'Field data and Waste 1'!F14</f>
        <v>Maize- Silage (30% DM)</v>
      </c>
      <c r="G14" s="101" t="str">
        <f>'Field data and Waste 1'!G14</f>
        <v xml:space="preserve">Grass Silage (25% DM) </v>
      </c>
      <c r="H14" s="101" t="str">
        <f>'Field data and Waste 1'!H14</f>
        <v xml:space="preserve">Grass Silage (25% DM) </v>
      </c>
      <c r="I14" s="101" t="str">
        <f>'Field data and Waste 1'!I14</f>
        <v xml:space="preserve">Grass Silage (25% DM) </v>
      </c>
      <c r="J14" s="101" t="str">
        <f>'Field data and Waste 1'!J14</f>
        <v xml:space="preserve">Grass Silage (25% DM) </v>
      </c>
      <c r="K14" s="101" t="str">
        <f>'Field data and Waste 1'!K14</f>
        <v xml:space="preserve">Grass Silage (25% DM) </v>
      </c>
      <c r="L14" s="101" t="str">
        <f>'Field data and Waste 1'!L14</f>
        <v xml:space="preserve">Grass Silage (25% DM) </v>
      </c>
      <c r="M14" s="101" t="str">
        <f>'Field data and Waste 1'!M14</f>
        <v xml:space="preserve">Grass Silage (25% DM) </v>
      </c>
      <c r="N14" s="101" t="str">
        <f>'Field data and Waste 1'!N14</f>
        <v xml:space="preserve">Grass Silage (25% DM) </v>
      </c>
      <c r="O14" s="101" t="str">
        <f>'Field data and Waste 1'!O14</f>
        <v xml:space="preserve">Grass Silage (25% DM) </v>
      </c>
      <c r="P14" s="101" t="str">
        <f>'Field data and Waste 1'!P14</f>
        <v xml:space="preserve">Grass Silage (25% DM) </v>
      </c>
      <c r="Q14" s="101" t="str">
        <f>'Field data and Waste 1'!Q14</f>
        <v>Maize- Silage (30% DM)</v>
      </c>
      <c r="R14" s="101" t="str">
        <f>'Field data and Waste 1'!R14</f>
        <v>Maize- Silage (30% DM)</v>
      </c>
      <c r="S14" s="101" t="str">
        <f>'Field data and Waste 1'!S14</f>
        <v>Maize- Silage (30% DM)</v>
      </c>
      <c r="T14" s="101">
        <f>'Field data and Waste 1'!T14</f>
        <v>0</v>
      </c>
      <c r="U14" s="101">
        <f>'Field data and Waste 1'!U14</f>
        <v>0</v>
      </c>
      <c r="V14" s="101">
        <f>'Field data and Waste 1'!V14</f>
        <v>0</v>
      </c>
      <c r="AD14" s="30" t="s">
        <v>139</v>
      </c>
      <c r="AE14" s="30">
        <v>6</v>
      </c>
      <c r="AI14" s="53" t="s">
        <v>120</v>
      </c>
      <c r="AJ14" s="54">
        <v>0.8</v>
      </c>
      <c r="AK14" s="55">
        <v>1.7</v>
      </c>
      <c r="AL14" s="11">
        <v>12</v>
      </c>
      <c r="AM14" s="11">
        <v>6.7</v>
      </c>
      <c r="AN14" s="11" t="s">
        <v>136</v>
      </c>
    </row>
    <row r="15" spans="1:41" ht="13" x14ac:dyDescent="0.25">
      <c r="A15" s="128" t="s">
        <v>9</v>
      </c>
      <c r="B15" s="128"/>
      <c r="C15" s="60">
        <f>'Field data and Waste 1'!C15</f>
        <v>38</v>
      </c>
      <c r="D15" s="60">
        <f>'Field data and Waste 1'!D15</f>
        <v>38</v>
      </c>
      <c r="E15" s="60">
        <f>'Field data and Waste 1'!E15</f>
        <v>38</v>
      </c>
      <c r="F15" s="60">
        <f>'Field data and Waste 1'!F15</f>
        <v>40</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40</v>
      </c>
      <c r="R15" s="60">
        <f>'Field data and Waste 1'!R15</f>
        <v>40</v>
      </c>
      <c r="S15" s="60">
        <f>'Field data and Waste 1'!S15</f>
        <v>40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0" t="s">
        <v>44</v>
      </c>
      <c r="B16" s="130"/>
      <c r="C16" s="102" t="str">
        <f>'Field data and Waste 1'!C16</f>
        <v>Medium/Clay</v>
      </c>
      <c r="D16" s="102" t="str">
        <f>'Field data and Waste 1'!D16</f>
        <v>Medium/Clay</v>
      </c>
      <c r="E16" s="102" t="str">
        <f>'Field data and Waste 1'!E16</f>
        <v>Medium/Clay</v>
      </c>
      <c r="F16" s="102" t="str">
        <f>'Field data and Waste 1'!F16</f>
        <v>Medium/Clay</v>
      </c>
      <c r="G16" s="102" t="str">
        <f>'Field data and Waste 1'!G16</f>
        <v>Medium/Clay</v>
      </c>
      <c r="H16" s="102" t="str">
        <f>'Field data and Waste 1'!H16</f>
        <v>Medium/Clay</v>
      </c>
      <c r="I16" s="102" t="str">
        <f>'Field data and Waste 1'!I16</f>
        <v>Medium/Clay</v>
      </c>
      <c r="J16" s="102" t="str">
        <f>'Field data and Waste 1'!J16</f>
        <v>Medium/Clay</v>
      </c>
      <c r="K16" s="102" t="str">
        <f>'Field data and Waste 1'!K16</f>
        <v>Medium/Clay</v>
      </c>
      <c r="L16" s="102" t="str">
        <f>'Field data and Waste 1'!L16</f>
        <v>Medium/Clay</v>
      </c>
      <c r="M16" s="102" t="str">
        <f>'Field data and Waste 1'!M16</f>
        <v>Medium/Clay</v>
      </c>
      <c r="N16" s="102" t="str">
        <f>'Field data and Waste 1'!N16</f>
        <v>Medium/Clay</v>
      </c>
      <c r="O16" s="102" t="str">
        <f>'Field data and Waste 1'!O16</f>
        <v>Medium/Clay</v>
      </c>
      <c r="P16" s="102" t="str">
        <f>'Field data and Waste 1'!P16</f>
        <v>Medium/Clay</v>
      </c>
      <c r="Q16" s="102" t="str">
        <f>'Field data and Waste 1'!Q16</f>
        <v>Medium/Clay</v>
      </c>
      <c r="R16" s="102" t="str">
        <f>'Field data and Waste 1'!R16</f>
        <v>Medium/Clay</v>
      </c>
      <c r="S16" s="102" t="str">
        <f>'Field data and Waste 1'!S16</f>
        <v>Medium/Clay</v>
      </c>
      <c r="T16" s="102">
        <f>'Field data and Waste 1'!T16</f>
        <v>0</v>
      </c>
      <c r="U16" s="102">
        <f>'Field data and Waste 1'!U16</f>
        <v>0</v>
      </c>
      <c r="V16" s="102">
        <f>'Field data and Waste 1'!V16</f>
        <v>0</v>
      </c>
      <c r="AD16" s="52" t="s">
        <v>146</v>
      </c>
      <c r="AE16" s="30">
        <v>8</v>
      </c>
      <c r="AI16" s="53" t="s">
        <v>119</v>
      </c>
      <c r="AJ16" s="54">
        <v>8</v>
      </c>
      <c r="AK16" s="55">
        <v>5.5</v>
      </c>
      <c r="AL16" s="12">
        <v>14</v>
      </c>
      <c r="AM16" s="11">
        <v>6.7</v>
      </c>
      <c r="AN16" s="11" t="s">
        <v>136</v>
      </c>
    </row>
    <row r="17" spans="1:40" ht="13" x14ac:dyDescent="0.25">
      <c r="A17" s="120" t="s">
        <v>69</v>
      </c>
      <c r="B17" s="121"/>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56</v>
      </c>
      <c r="R17" s="28">
        <f t="shared" si="0"/>
        <v>56</v>
      </c>
      <c r="S17" s="28">
        <f t="shared" si="0"/>
        <v>56</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2" t="s">
        <v>23</v>
      </c>
      <c r="B18" s="12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2" t="s">
        <v>90</v>
      </c>
      <c r="B19" s="123"/>
      <c r="C19" s="16">
        <f>C18-C17</f>
        <v>-64.599999999999994</v>
      </c>
      <c r="D19" s="16">
        <f t="shared" ref="D19:V19" si="1">D18-D17</f>
        <v>-64.599999999999994</v>
      </c>
      <c r="E19" s="16">
        <f t="shared" si="1"/>
        <v>-64.599999999999994</v>
      </c>
      <c r="F19" s="16">
        <f t="shared" si="1"/>
        <v>-56</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-56</v>
      </c>
      <c r="R19" s="16">
        <f t="shared" si="1"/>
        <v>-56</v>
      </c>
      <c r="S19" s="16">
        <f t="shared" si="1"/>
        <v>-56</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4" t="s">
        <v>91</v>
      </c>
      <c r="B20" s="125"/>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0" t="s">
        <v>88</v>
      </c>
      <c r="B21" s="121"/>
      <c r="C21" s="28">
        <f>(VLOOKUP(C$14,$AI2:$AK26,3,FALSE))*C$15</f>
        <v>228</v>
      </c>
      <c r="D21" s="28">
        <f t="shared" ref="D21:V21" si="2">(VLOOKUP(D$14,$AI2:$AK26,3,FALSE))*D$15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176</v>
      </c>
      <c r="R21" s="28">
        <f t="shared" si="2"/>
        <v>176</v>
      </c>
      <c r="S21" s="28">
        <f t="shared" si="2"/>
        <v>176</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2" t="s">
        <v>89</v>
      </c>
      <c r="B22" s="12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2" t="s">
        <v>92</v>
      </c>
      <c r="B23" s="123"/>
      <c r="C23" s="16">
        <f>C22-C21</f>
        <v>-228</v>
      </c>
      <c r="D23" s="16">
        <f t="shared" ref="D23:V23" si="3">D22-D21</f>
        <v>-228</v>
      </c>
      <c r="E23" s="16">
        <f t="shared" si="3"/>
        <v>-228</v>
      </c>
      <c r="F23" s="16">
        <f t="shared" si="3"/>
        <v>-176</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-176</v>
      </c>
      <c r="R23" s="16">
        <f t="shared" si="3"/>
        <v>-176</v>
      </c>
      <c r="S23" s="16">
        <f t="shared" si="3"/>
        <v>-176</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4" t="s">
        <v>93</v>
      </c>
      <c r="B24" s="12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3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35">
      <c r="A28" s="107"/>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 3330 5896</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SJ 3332 5923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SJ 3344 5911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SJ 3363 5925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SJ 3383 5933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SJ 3396 5938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SJ 3401 5923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SJ 3378 5911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SJ 3366 5893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SJ 3383 5905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SJ 3388 5899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SJ 3407 5907</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SJ 3410 5895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SJ 3395 5890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SJ 3381 5886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SJ 3383 5880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t="str">
        <f>S8</f>
        <v>SJ 3361 5877</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 3330 5896</v>
      </c>
      <c r="C57" s="8" t="str">
        <f t="shared" ref="C57:U57" si="13">D8</f>
        <v>SJ 3332 5923</v>
      </c>
      <c r="D57" s="8" t="str">
        <f t="shared" si="13"/>
        <v>SJ 3344 5911</v>
      </c>
      <c r="E57" s="8" t="str">
        <f t="shared" si="13"/>
        <v>SJ 3363 5925</v>
      </c>
      <c r="F57" s="8" t="str">
        <f t="shared" si="13"/>
        <v>SJ 3383 5933</v>
      </c>
      <c r="G57" s="8" t="str">
        <f t="shared" si="13"/>
        <v>SJ 3396 5938</v>
      </c>
      <c r="H57" s="8" t="str">
        <f t="shared" si="13"/>
        <v>SJ 3401 5923</v>
      </c>
      <c r="I57" s="8" t="str">
        <f t="shared" si="13"/>
        <v>SJ 3378 5911</v>
      </c>
      <c r="J57" s="8" t="str">
        <f t="shared" si="13"/>
        <v>SJ 3366 5893</v>
      </c>
      <c r="K57" s="8" t="str">
        <f t="shared" si="13"/>
        <v>SJ 3383 5905</v>
      </c>
      <c r="L57" s="8" t="str">
        <f t="shared" si="13"/>
        <v>SJ 3388 5899</v>
      </c>
      <c r="M57" s="8" t="str">
        <f t="shared" si="13"/>
        <v>SJ 3407 5907</v>
      </c>
      <c r="N57" s="8" t="str">
        <f t="shared" si="13"/>
        <v>SJ 3410 5895</v>
      </c>
      <c r="O57" s="8" t="str">
        <f t="shared" si="13"/>
        <v>SJ 3395 5890</v>
      </c>
      <c r="P57" s="8" t="str">
        <f t="shared" si="13"/>
        <v>SJ 3381 5886</v>
      </c>
      <c r="Q57" s="8" t="str">
        <f t="shared" si="13"/>
        <v>SJ 3383 5880</v>
      </c>
      <c r="R57" s="8" t="str">
        <f t="shared" si="13"/>
        <v>SJ 3361 5877</v>
      </c>
      <c r="S57" s="8">
        <f t="shared" si="13"/>
        <v>0</v>
      </c>
      <c r="T57" s="8">
        <f t="shared" si="13"/>
        <v>0</v>
      </c>
      <c r="U57" s="8">
        <f t="shared" si="13"/>
        <v>0</v>
      </c>
    </row>
    <row r="58" spans="1:35" s="19" customFormat="1" ht="13" x14ac:dyDescent="0.35">
      <c r="A58" s="92" t="s">
        <v>137</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Arable</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Arable</v>
      </c>
      <c r="Q58" s="13" t="str">
        <f>R16&amp;" I "&amp;(VLOOKUP(R14,Table245[],6,FALSE))</f>
        <v>Medium/Clay I Arable</v>
      </c>
      <c r="R58" s="13" t="str">
        <f>S16&amp;" I "&amp;(VLOOKUP(S14,Table245[],6,FALSE))</f>
        <v>Medium/Clay I Arable</v>
      </c>
      <c r="S58" s="13" t="e">
        <f>T16&amp;" I "&amp;(VLOOKUP(T14,Table245[],6,FALSE))</f>
        <v>#N/A</v>
      </c>
      <c r="T58" s="13" t="e">
        <f>U16&amp;" I "&amp;(VLOOKUP(U14,Table245[],6,FALSE))</f>
        <v>#N/A</v>
      </c>
      <c r="U58" s="13" t="e">
        <f>V16&amp;" I "&amp;(VLOOKUP(V14,Table245[],6,FALSE))</f>
        <v>#N/A</v>
      </c>
    </row>
    <row r="59" spans="1:35" s="19" customFormat="1" ht="13" x14ac:dyDescent="0.3">
      <c r="A59" s="110" t="s">
        <v>133</v>
      </c>
      <c r="B59" s="76">
        <f>VLOOKUP(C$14,Table245[],5,FALSE)</f>
        <v>6.2</v>
      </c>
      <c r="C59" s="76">
        <f>VLOOKUP(D$14,Table245[],5,FALSE)</f>
        <v>6.2</v>
      </c>
      <c r="D59" s="76">
        <f>VLOOKUP(E$14,Table245[],5,FALSE)</f>
        <v>6.2</v>
      </c>
      <c r="E59" s="76">
        <f>VLOOKUP(F$14,Table245[],5,FALSE)</f>
        <v>6.7</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6.7</v>
      </c>
      <c r="Q59" s="76">
        <f>VLOOKUP(R$14,Table245[],5,FALSE)</f>
        <v>6.7</v>
      </c>
      <c r="R59" s="76">
        <f>VLOOKUP(S$14,Table245[],5,FALSE)</f>
        <v>6.7</v>
      </c>
      <c r="S59" s="76" t="e">
        <f>VLOOKUP(T$14,Table245[],5,FALSE)</f>
        <v>#N/A</v>
      </c>
      <c r="T59" s="76" t="e">
        <f>VLOOKUP(U$14,Table245[],5,FALSE)</f>
        <v>#N/A</v>
      </c>
      <c r="U59" s="76" t="e">
        <f>VLOOKUP(V$14,Table245[],5,FALSE)</f>
        <v>#N/A</v>
      </c>
    </row>
    <row r="60" spans="1:35" s="19" customFormat="1" ht="13" x14ac:dyDescent="0.3">
      <c r="A60" s="110" t="s">
        <v>4</v>
      </c>
      <c r="B60" s="76">
        <f>C10</f>
        <v>7.7</v>
      </c>
      <c r="C60" s="76">
        <f t="shared" ref="C60:U60" si="14">D10</f>
        <v>7.7</v>
      </c>
      <c r="D60" s="76">
        <f t="shared" si="14"/>
        <v>6.9</v>
      </c>
      <c r="E60" s="76">
        <f t="shared" si="14"/>
        <v>7.4</v>
      </c>
      <c r="F60" s="76">
        <f t="shared" si="14"/>
        <v>8</v>
      </c>
      <c r="G60" s="76">
        <f t="shared" si="14"/>
        <v>6.5</v>
      </c>
      <c r="H60" s="76">
        <f t="shared" si="14"/>
        <v>6.3</v>
      </c>
      <c r="I60" s="76">
        <f t="shared" si="14"/>
        <v>6.9</v>
      </c>
      <c r="J60" s="76">
        <f t="shared" si="14"/>
        <v>8.1</v>
      </c>
      <c r="K60" s="76">
        <f t="shared" si="14"/>
        <v>7.3</v>
      </c>
      <c r="L60" s="76">
        <f t="shared" si="14"/>
        <v>5.5</v>
      </c>
      <c r="M60" s="76">
        <f t="shared" si="14"/>
        <v>8</v>
      </c>
      <c r="N60" s="76">
        <f t="shared" si="14"/>
        <v>7.3</v>
      </c>
      <c r="O60" s="76">
        <f t="shared" si="14"/>
        <v>6</v>
      </c>
      <c r="P60" s="76">
        <f t="shared" si="14"/>
        <v>7.4</v>
      </c>
      <c r="Q60" s="76">
        <f t="shared" si="14"/>
        <v>7</v>
      </c>
      <c r="R60" s="76">
        <f t="shared" si="14"/>
        <v>6.6</v>
      </c>
      <c r="S60" s="76">
        <f t="shared" si="14"/>
        <v>0</v>
      </c>
      <c r="T60" s="76">
        <f t="shared" si="14"/>
        <v>0</v>
      </c>
      <c r="U60" s="76">
        <f t="shared" si="14"/>
        <v>0</v>
      </c>
    </row>
    <row r="61" spans="1:35" s="19" customFormat="1" ht="13" x14ac:dyDescent="0.3">
      <c r="A61" s="110" t="s">
        <v>134</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8</v>
      </c>
      <c r="Q61" s="76">
        <f t="shared" si="15"/>
        <v>8</v>
      </c>
      <c r="R61" s="76">
        <f t="shared" si="15"/>
        <v>8</v>
      </c>
      <c r="S61" s="76" t="e">
        <f t="shared" si="15"/>
        <v>#N/A</v>
      </c>
      <c r="T61" s="76" t="e">
        <f t="shared" si="15"/>
        <v>#N/A</v>
      </c>
      <c r="U61" s="76" t="e">
        <f t="shared" si="15"/>
        <v>#N/A</v>
      </c>
    </row>
    <row r="62" spans="1:35" s="19" customFormat="1" ht="13" x14ac:dyDescent="0.3">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1" t="s">
        <v>158</v>
      </c>
      <c r="B64" s="77">
        <f>(B59-B60)*B61</f>
        <v>-9</v>
      </c>
      <c r="C64" s="77">
        <f t="shared" ref="C64:U64" si="17">(C59-C60)*C61</f>
        <v>-9</v>
      </c>
      <c r="D64" s="77">
        <f t="shared" si="17"/>
        <v>-4.2000000000000011</v>
      </c>
      <c r="E64" s="77">
        <f t="shared" si="17"/>
        <v>-5.6000000000000014</v>
      </c>
      <c r="F64" s="77">
        <f t="shared" si="17"/>
        <v>-10.799999999999999</v>
      </c>
      <c r="G64" s="77">
        <f t="shared" si="17"/>
        <v>-1.7999999999999989</v>
      </c>
      <c r="H64" s="77">
        <f t="shared" si="17"/>
        <v>-0.59999999999999787</v>
      </c>
      <c r="I64" s="77">
        <f t="shared" si="17"/>
        <v>-4.2000000000000011</v>
      </c>
      <c r="J64" s="77">
        <f t="shared" si="17"/>
        <v>-11.399999999999997</v>
      </c>
      <c r="K64" s="77">
        <f t="shared" si="17"/>
        <v>-6.5999999999999979</v>
      </c>
      <c r="L64" s="77">
        <f t="shared" si="17"/>
        <v>4.2000000000000011</v>
      </c>
      <c r="M64" s="77">
        <f t="shared" si="17"/>
        <v>-10.799999999999999</v>
      </c>
      <c r="N64" s="77">
        <f t="shared" si="17"/>
        <v>-6.5999999999999979</v>
      </c>
      <c r="O64" s="77">
        <f t="shared" si="17"/>
        <v>1.2000000000000011</v>
      </c>
      <c r="P64" s="77">
        <f t="shared" si="17"/>
        <v>-5.6000000000000014</v>
      </c>
      <c r="Q64" s="77">
        <f t="shared" si="17"/>
        <v>-2.3999999999999986</v>
      </c>
      <c r="R64" s="77">
        <f t="shared" si="17"/>
        <v>0.80000000000000426</v>
      </c>
      <c r="S64" s="77" t="e">
        <f t="shared" si="17"/>
        <v>#N/A</v>
      </c>
      <c r="T64" s="77" t="e">
        <f t="shared" si="17"/>
        <v>#N/A</v>
      </c>
      <c r="U64" s="77" t="e">
        <f t="shared" si="17"/>
        <v>#N/A</v>
      </c>
    </row>
    <row r="65" spans="1:21" s="19" customFormat="1" ht="52" x14ac:dyDescent="0.3">
      <c r="A65" s="111" t="s">
        <v>159</v>
      </c>
      <c r="B65" s="77">
        <f>B63-B64</f>
        <v>9</v>
      </c>
      <c r="C65" s="77">
        <f t="shared" ref="C65:U65" si="18">C63-C64</f>
        <v>9</v>
      </c>
      <c r="D65" s="77">
        <f t="shared" si="18"/>
        <v>4.2000000000000011</v>
      </c>
      <c r="E65" s="77">
        <f t="shared" si="18"/>
        <v>5.6000000000000014</v>
      </c>
      <c r="F65" s="77">
        <f t="shared" si="18"/>
        <v>10.799999999999999</v>
      </c>
      <c r="G65" s="77">
        <f t="shared" si="18"/>
        <v>1.7999999999999989</v>
      </c>
      <c r="H65" s="77">
        <f t="shared" si="18"/>
        <v>0.59999999999999787</v>
      </c>
      <c r="I65" s="77">
        <f t="shared" si="18"/>
        <v>4.2000000000000011</v>
      </c>
      <c r="J65" s="77">
        <f t="shared" si="18"/>
        <v>11.399999999999997</v>
      </c>
      <c r="K65" s="77">
        <f t="shared" si="18"/>
        <v>6.5999999999999979</v>
      </c>
      <c r="L65" s="77">
        <f t="shared" si="18"/>
        <v>-4.2000000000000011</v>
      </c>
      <c r="M65" s="77">
        <f t="shared" si="18"/>
        <v>10.799999999999999</v>
      </c>
      <c r="N65" s="77">
        <f t="shared" si="18"/>
        <v>6.5999999999999979</v>
      </c>
      <c r="O65" s="77">
        <f t="shared" si="18"/>
        <v>-1.2000000000000011</v>
      </c>
      <c r="P65" s="77">
        <f t="shared" si="18"/>
        <v>5.6000000000000014</v>
      </c>
      <c r="Q65" s="77">
        <f t="shared" si="18"/>
        <v>2.3999999999999986</v>
      </c>
      <c r="R65" s="77">
        <f t="shared" si="18"/>
        <v>-0.80000000000000426</v>
      </c>
      <c r="S65" s="77" t="e">
        <f t="shared" si="18"/>
        <v>#N/A</v>
      </c>
      <c r="T65" s="77" t="e">
        <f t="shared" si="18"/>
        <v>#N/A</v>
      </c>
      <c r="U65" s="77" t="e">
        <f t="shared" si="18"/>
        <v>#N/A</v>
      </c>
    </row>
    <row r="66" spans="1:21" s="19" customFormat="1" ht="26" x14ac:dyDescent="0.3">
      <c r="A66" s="111"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UNDER</v>
      </c>
      <c r="M66" s="78" t="str">
        <f t="shared" si="19"/>
        <v>OVER</v>
      </c>
      <c r="N66" s="78" t="str">
        <f t="shared" si="19"/>
        <v>OVER</v>
      </c>
      <c r="O66" s="78" t="str">
        <f t="shared" si="19"/>
        <v>UNDER</v>
      </c>
      <c r="P66" s="78" t="str">
        <f t="shared" si="19"/>
        <v>OVER</v>
      </c>
      <c r="Q66" s="78" t="str">
        <f t="shared" si="19"/>
        <v>OVER</v>
      </c>
      <c r="R66" s="78" t="str">
        <f t="shared" si="19"/>
        <v>UNDER</v>
      </c>
      <c r="S66" s="78" t="e">
        <f t="shared" si="19"/>
        <v>#N/A</v>
      </c>
      <c r="T66" s="78" t="e">
        <f t="shared" si="19"/>
        <v>#N/A</v>
      </c>
      <c r="U66" s="78" t="e">
        <f t="shared" si="19"/>
        <v>#N/A</v>
      </c>
    </row>
  </sheetData>
  <sheetProtection algorithmName="SHA-512" hashValue="dJMxiLL/nJephVicH2bPXIuR+wnncOrLcIrNlpM1fmHnFYzpfTo3YWUlPxATWcNaZIawnW3u63Rs+aIgSKEcMg==" saltValue="/L0QQ+19/6oz2z5oXXT5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2" operator="equal">
      <formula>"DECREASE"</formula>
    </cfRule>
    <cfRule type="cellIs" dxfId="376" priority="33" operator="equal">
      <formula>"INCREASE"</formula>
    </cfRule>
  </conditionalFormatting>
  <conditionalFormatting sqref="B31:B50 B62:U66">
    <cfRule type="cellIs" dxfId="375" priority="31" operator="greaterThan">
      <formula>$B$51</formula>
    </cfRule>
  </conditionalFormatting>
  <conditionalFormatting sqref="C31:C50">
    <cfRule type="cellIs" dxfId="374" priority="30" operator="greaterThan">
      <formula>$C$51</formula>
    </cfRule>
  </conditionalFormatting>
  <conditionalFormatting sqref="C18:V18">
    <cfRule type="cellIs" dxfId="373" priority="29" operator="equal">
      <formula>0</formula>
    </cfRule>
  </conditionalFormatting>
  <conditionalFormatting sqref="C17:V17">
    <cfRule type="cellIs" dxfId="372" priority="28" operator="equal">
      <formula>0</formula>
    </cfRule>
  </conditionalFormatting>
  <conditionalFormatting sqref="C19:V19">
    <cfRule type="cellIs" dxfId="371" priority="27" operator="equal">
      <formula>0</formula>
    </cfRule>
  </conditionalFormatting>
  <conditionalFormatting sqref="G31:G50">
    <cfRule type="cellIs" dxfId="370" priority="26" operator="greaterThan">
      <formula>$G$51</formula>
    </cfRule>
  </conditionalFormatting>
  <conditionalFormatting sqref="H31:H50">
    <cfRule type="cellIs" dxfId="369" priority="25" operator="greaterThan">
      <formula>$H$51</formula>
    </cfRule>
  </conditionalFormatting>
  <conditionalFormatting sqref="I31:I50">
    <cfRule type="cellIs" dxfId="368" priority="24" operator="greaterThan">
      <formula>$I$51</formula>
    </cfRule>
  </conditionalFormatting>
  <conditionalFormatting sqref="K31:K50">
    <cfRule type="cellIs" dxfId="367" priority="23" operator="greaterThan">
      <formula>$K$51</formula>
    </cfRule>
  </conditionalFormatting>
  <conditionalFormatting sqref="L31:L50">
    <cfRule type="cellIs" dxfId="366" priority="22" operator="greaterThan">
      <formula>$L$51</formula>
    </cfRule>
  </conditionalFormatting>
  <conditionalFormatting sqref="M31:M50">
    <cfRule type="cellIs" dxfId="365" priority="21" operator="greaterThan">
      <formula>$M$51</formula>
    </cfRule>
  </conditionalFormatting>
  <conditionalFormatting sqref="P31:P50">
    <cfRule type="cellIs" dxfId="364" priority="20" operator="greaterThan">
      <formula>$P$51</formula>
    </cfRule>
  </conditionalFormatting>
  <conditionalFormatting sqref="R31:R50">
    <cfRule type="cellIs" dxfId="363" priority="19" operator="greaterThan">
      <formula>$R$51</formula>
    </cfRule>
  </conditionalFormatting>
  <conditionalFormatting sqref="S31:S50">
    <cfRule type="cellIs" dxfId="362" priority="18" operator="greaterThan">
      <formula>$S$51</formula>
    </cfRule>
  </conditionalFormatting>
  <conditionalFormatting sqref="T31:T50">
    <cfRule type="cellIs" dxfId="361" priority="17" operator="greaterThan">
      <formula>$T$51</formula>
    </cfRule>
  </conditionalFormatting>
  <conditionalFormatting sqref="U31:U50">
    <cfRule type="cellIs" dxfId="360" priority="16" operator="greaterThan">
      <formula>$U$51</formula>
    </cfRule>
  </conditionalFormatting>
  <conditionalFormatting sqref="C22:V22">
    <cfRule type="cellIs" dxfId="359" priority="15" operator="equal">
      <formula>0</formula>
    </cfRule>
  </conditionalFormatting>
  <conditionalFormatting sqref="C24:V24">
    <cfRule type="cellIs" dxfId="358" priority="13" operator="equal">
      <formula>"DECREASE"</formula>
    </cfRule>
    <cfRule type="cellIs" dxfId="357" priority="14" operator="equal">
      <formula>"INCREASE"</formula>
    </cfRule>
  </conditionalFormatting>
  <conditionalFormatting sqref="C23:V23">
    <cfRule type="cellIs" dxfId="356" priority="12" operator="equal">
      <formula>0</formula>
    </cfRule>
  </conditionalFormatting>
  <conditionalFormatting sqref="I1">
    <cfRule type="cellIs" dxfId="355" priority="11" operator="lessThan">
      <formula>5</formula>
    </cfRule>
  </conditionalFormatting>
  <conditionalFormatting sqref="C21:V21">
    <cfRule type="cellIs" dxfId="354" priority="8" operator="equal">
      <formula>0</formula>
    </cfRule>
  </conditionalFormatting>
  <conditionalFormatting sqref="B66:U66">
    <cfRule type="cellIs" dxfId="353" priority="6" operator="equal">
      <formula>"UNDER"</formula>
    </cfRule>
    <cfRule type="cellIs" dxfId="352" priority="7" operator="equal">
      <formula>"OVER"</formula>
    </cfRule>
  </conditionalFormatting>
  <conditionalFormatting sqref="I2">
    <cfRule type="cellIs" dxfId="351" priority="5" operator="greaterThan">
      <formula>5000.1</formula>
    </cfRule>
  </conditionalFormatting>
  <conditionalFormatting sqref="I3">
    <cfRule type="cellIs" dxfId="350" priority="4" operator="greaterThan">
      <formula>4.1</formula>
    </cfRule>
  </conditionalFormatting>
  <conditionalFormatting sqref="J31:J50">
    <cfRule type="cellIs" dxfId="349" priority="3" operator="greaterThan">
      <formula>$J$51</formula>
    </cfRule>
  </conditionalFormatting>
  <conditionalFormatting sqref="L3">
    <cfRule type="cellIs" dxfId="348" priority="1" operator="lessThan">
      <formula>30</formula>
    </cfRule>
    <cfRule type="cellIs" dxfId="347"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7" t="s">
        <v>41</v>
      </c>
      <c r="B1" s="117"/>
      <c r="C1" s="138" t="str">
        <f>'Field data and Waste 1'!C1:D1</f>
        <v>PAN-015339</v>
      </c>
      <c r="D1" s="139"/>
      <c r="E1" s="93" t="s">
        <v>45</v>
      </c>
      <c r="F1" s="39">
        <f>'Field data and Waste 1'!F1</f>
        <v>50</v>
      </c>
      <c r="G1" s="118" t="s">
        <v>43</v>
      </c>
      <c r="H1" s="119"/>
      <c r="I1" s="96"/>
      <c r="J1" s="117" t="s">
        <v>154</v>
      </c>
      <c r="K1" s="117"/>
      <c r="L1" s="96"/>
      <c r="AB1" s="18"/>
      <c r="AC1" s="18"/>
      <c r="AD1" s="30" t="s">
        <v>127</v>
      </c>
      <c r="AE1" s="17"/>
      <c r="AF1" s="17"/>
      <c r="AG1" s="18"/>
      <c r="AH1" s="18"/>
      <c r="AI1" s="40" t="s">
        <v>79</v>
      </c>
      <c r="AJ1" s="41" t="s">
        <v>94</v>
      </c>
      <c r="AK1" s="42" t="s">
        <v>95</v>
      </c>
      <c r="AL1" s="43" t="s">
        <v>126</v>
      </c>
      <c r="AM1" s="43" t="s">
        <v>132</v>
      </c>
      <c r="AN1" s="43" t="s">
        <v>112</v>
      </c>
    </row>
    <row r="2" spans="1:41" ht="13" x14ac:dyDescent="0.3">
      <c r="A2" s="117" t="s">
        <v>87</v>
      </c>
      <c r="B2" s="117"/>
      <c r="C2" s="140" t="str">
        <f>'Field data and Waste 1'!C2:D2</f>
        <v>KP3594VE</v>
      </c>
      <c r="D2" s="141"/>
      <c r="E2" s="93" t="s">
        <v>109</v>
      </c>
      <c r="F2" s="96"/>
      <c r="G2" s="136" t="s">
        <v>110</v>
      </c>
      <c r="H2" s="137"/>
      <c r="I2" s="96"/>
      <c r="J2" s="117" t="s">
        <v>155</v>
      </c>
      <c r="K2" s="117"/>
      <c r="L2" s="96"/>
      <c r="AB2" s="30" t="s">
        <v>56</v>
      </c>
      <c r="AC2" s="17"/>
      <c r="AD2" s="30" t="s">
        <v>70</v>
      </c>
      <c r="AE2" s="17"/>
      <c r="AF2" s="17"/>
      <c r="AG2" s="44" t="s">
        <v>76</v>
      </c>
      <c r="AH2" s="18"/>
      <c r="AI2" s="45" t="s">
        <v>127</v>
      </c>
      <c r="AJ2" s="46">
        <v>0</v>
      </c>
      <c r="AK2" s="47">
        <v>0</v>
      </c>
      <c r="AL2" s="10">
        <v>0</v>
      </c>
      <c r="AM2" s="11">
        <v>0</v>
      </c>
      <c r="AN2" s="11">
        <v>0</v>
      </c>
    </row>
    <row r="3" spans="1:41" ht="13" x14ac:dyDescent="0.25">
      <c r="A3" s="118" t="s">
        <v>42</v>
      </c>
      <c r="B3" s="119"/>
      <c r="C3" s="140" t="str">
        <f>'Field data and Waste 1'!C3:D3</f>
        <v xml:space="preserve">Trade Effluent Services Limited </v>
      </c>
      <c r="D3" s="141"/>
      <c r="E3" s="93" t="s">
        <v>108</v>
      </c>
      <c r="F3" s="31"/>
      <c r="G3" s="118" t="s">
        <v>111</v>
      </c>
      <c r="H3" s="119"/>
      <c r="I3" s="96"/>
      <c r="J3" s="118" t="s">
        <v>156</v>
      </c>
      <c r="K3" s="119"/>
      <c r="L3" s="96" t="e">
        <f>(L1/L2)*100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7" t="s">
        <v>0</v>
      </c>
      <c r="B4" s="117"/>
      <c r="C4" s="138" t="str">
        <f>'Field data and Waste 1'!C4:D4</f>
        <v>Honkley Farm, Burton, Rossett, LL120AP</v>
      </c>
      <c r="D4" s="139"/>
      <c r="E4" s="94" t="s">
        <v>1</v>
      </c>
      <c r="F4" s="96"/>
      <c r="G4" s="118"/>
      <c r="H4" s="119"/>
      <c r="I4" s="39"/>
      <c r="J4" s="118"/>
      <c r="K4" s="119"/>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7" t="s">
        <v>47</v>
      </c>
      <c r="B5" s="117"/>
      <c r="C5" s="138" t="str">
        <f>'Field data and Waste 1'!C5:D5</f>
        <v>Gianluca Broadley</v>
      </c>
      <c r="D5" s="139"/>
      <c r="E5" s="93"/>
      <c r="F5" s="39"/>
      <c r="G5" s="118"/>
      <c r="H5" s="119"/>
      <c r="I5" s="39"/>
      <c r="J5" s="118"/>
      <c r="K5" s="119"/>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ht="13" x14ac:dyDescent="0.25">
      <c r="A8" s="117" t="s">
        <v>2</v>
      </c>
      <c r="B8" s="117"/>
      <c r="C8" s="60" t="str">
        <f>'Field data and Waste 1'!C8</f>
        <v>SJ 3330 5896</v>
      </c>
      <c r="D8" s="60" t="str">
        <f>'Field data and Waste 1'!D8</f>
        <v>SJ 3332 5923</v>
      </c>
      <c r="E8" s="60" t="str">
        <f>'Field data and Waste 1'!E8</f>
        <v>SJ 3344 5911</v>
      </c>
      <c r="F8" s="60" t="str">
        <f>'Field data and Waste 1'!F8</f>
        <v>SJ 3363 5925</v>
      </c>
      <c r="G8" s="60" t="str">
        <f>'Field data and Waste 1'!G8</f>
        <v>SJ 3383 5933</v>
      </c>
      <c r="H8" s="60" t="str">
        <f>'Field data and Waste 1'!H8</f>
        <v>SJ 3396 5938</v>
      </c>
      <c r="I8" s="60" t="str">
        <f>'Field data and Waste 1'!I8</f>
        <v>SJ 3401 5923</v>
      </c>
      <c r="J8" s="60" t="str">
        <f>'Field data and Waste 1'!J8</f>
        <v>SJ 3378 5911</v>
      </c>
      <c r="K8" s="60" t="str">
        <f>'Field data and Waste 1'!K8</f>
        <v>SJ 3366 5893</v>
      </c>
      <c r="L8" s="60" t="str">
        <f>'Field data and Waste 1'!L8</f>
        <v>SJ 3383 5905</v>
      </c>
      <c r="M8" s="60" t="str">
        <f>'Field data and Waste 1'!M8</f>
        <v>SJ 3388 5899</v>
      </c>
      <c r="N8" s="60" t="str">
        <f>'Field data and Waste 1'!N8</f>
        <v>SJ 3407 5907</v>
      </c>
      <c r="O8" s="60" t="str">
        <f>'Field data and Waste 1'!O8</f>
        <v>SJ 3410 5895</v>
      </c>
      <c r="P8" s="60" t="str">
        <f>'Field data and Waste 1'!P8</f>
        <v>SJ 3395 5890</v>
      </c>
      <c r="Q8" s="60" t="str">
        <f>'Field data and Waste 1'!Q8</f>
        <v>SJ 3381 5886</v>
      </c>
      <c r="R8" s="60" t="str">
        <f>'Field data and Waste 1'!R8</f>
        <v>SJ 3383 5880</v>
      </c>
      <c r="S8" s="60" t="str">
        <f>'Field data and Waste 1'!S8</f>
        <v>SJ 3361 5877</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7" t="s">
        <v>3</v>
      </c>
      <c r="B9" s="117"/>
      <c r="C9" s="60" t="str">
        <f>'Field data and Waste 1'!C9</f>
        <v>Moderate</v>
      </c>
      <c r="D9" s="60" t="str">
        <f>'Field data and Waste 1'!D9</f>
        <v>Moderate</v>
      </c>
      <c r="E9" s="60" t="str">
        <f>'Field data and Waste 1'!E9</f>
        <v>Moderate</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f>'Field data and Waste 1'!Q9</f>
        <v>1</v>
      </c>
      <c r="R9" s="60">
        <f>'Field data and Waste 1'!R9</f>
        <v>1</v>
      </c>
      <c r="S9" s="60">
        <f>'Field data and Waste 1'!S9</f>
        <v>1</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8"/>
    </row>
    <row r="10" spans="1:41" ht="13" x14ac:dyDescent="0.25">
      <c r="A10" s="117" t="s">
        <v>4</v>
      </c>
      <c r="B10" s="117"/>
      <c r="C10" s="60">
        <f>'Field data and Waste 1'!C10</f>
        <v>7.7</v>
      </c>
      <c r="D10" s="60">
        <f>'Field data and Waste 1'!D10</f>
        <v>7.7</v>
      </c>
      <c r="E10" s="60">
        <f>'Field data and Waste 1'!E10</f>
        <v>6.9</v>
      </c>
      <c r="F10" s="60">
        <f>'Field data and Waste 1'!F10</f>
        <v>7.4</v>
      </c>
      <c r="G10" s="60">
        <f>'Field data and Waste 1'!G10</f>
        <v>8</v>
      </c>
      <c r="H10" s="60">
        <f>'Field data and Waste 1'!H10</f>
        <v>6.5</v>
      </c>
      <c r="I10" s="60">
        <f>'Field data and Waste 1'!I10</f>
        <v>6.3</v>
      </c>
      <c r="J10" s="60">
        <f>'Field data and Waste 1'!J10</f>
        <v>6.9</v>
      </c>
      <c r="K10" s="60">
        <f>'Field data and Waste 1'!K10</f>
        <v>8.1</v>
      </c>
      <c r="L10" s="60">
        <f>'Field data and Waste 1'!L10</f>
        <v>7.3</v>
      </c>
      <c r="M10" s="60">
        <f>'Field data and Waste 1'!M10</f>
        <v>5.5</v>
      </c>
      <c r="N10" s="60">
        <f>'Field data and Waste 1'!N10</f>
        <v>8</v>
      </c>
      <c r="O10" s="60">
        <f>'Field data and Waste 1'!O10</f>
        <v>7.3</v>
      </c>
      <c r="P10" s="60">
        <f>'Field data and Waste 1'!P10</f>
        <v>6</v>
      </c>
      <c r="Q10" s="60">
        <f>'Field data and Waste 1'!Q10</f>
        <v>7.4</v>
      </c>
      <c r="R10" s="60">
        <f>'Field data and Waste 1'!R10</f>
        <v>7</v>
      </c>
      <c r="S10" s="60">
        <f>'Field data and Waste 1'!S10</f>
        <v>6.6</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7" t="s">
        <v>5</v>
      </c>
      <c r="B11" s="117"/>
      <c r="C11" s="60">
        <f>'Field data and Waste 1'!C11</f>
        <v>3</v>
      </c>
      <c r="D11" s="60">
        <f>'Field data and Waste 1'!D11</f>
        <v>4</v>
      </c>
      <c r="E11" s="60">
        <f>'Field data and Waste 1'!E11</f>
        <v>3</v>
      </c>
      <c r="F11" s="60">
        <f>'Field data and Waste 1'!F11</f>
        <v>4</v>
      </c>
      <c r="G11" s="60">
        <f>'Field data and Waste 1'!G11</f>
        <v>4</v>
      </c>
      <c r="H11" s="60">
        <f>'Field data and Waste 1'!H11</f>
        <v>3</v>
      </c>
      <c r="I11" s="60">
        <f>'Field data and Waste 1'!I11</f>
        <v>4</v>
      </c>
      <c r="J11" s="60">
        <f>'Field data and Waste 1'!J11</f>
        <v>3</v>
      </c>
      <c r="K11" s="60">
        <f>'Field data and Waste 1'!K11</f>
        <v>3</v>
      </c>
      <c r="L11" s="60">
        <f>'Field data and Waste 1'!L11</f>
        <v>3</v>
      </c>
      <c r="M11" s="60">
        <f>'Field data and Waste 1'!M11</f>
        <v>3</v>
      </c>
      <c r="N11" s="60">
        <f>'Field data and Waste 1'!N11</f>
        <v>4</v>
      </c>
      <c r="O11" s="60">
        <f>'Field data and Waste 1'!O11</f>
        <v>2</v>
      </c>
      <c r="P11" s="60">
        <f>'Field data and Waste 1'!P11</f>
        <v>2</v>
      </c>
      <c r="Q11" s="60">
        <f>'Field data and Waste 1'!Q11</f>
        <v>3</v>
      </c>
      <c r="R11" s="60">
        <f>'Field data and Waste 1'!R11</f>
        <v>5</v>
      </c>
      <c r="S11" s="60">
        <f>'Field data and Waste 1'!S11</f>
        <v>3</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7" t="s">
        <v>6</v>
      </c>
      <c r="B12" s="117"/>
      <c r="C12" s="60" t="str">
        <f>'Field data and Waste 1'!C12</f>
        <v>2-</v>
      </c>
      <c r="D12" s="60" t="str">
        <f>'Field data and Waste 1'!D12</f>
        <v>2-</v>
      </c>
      <c r="E12" s="60" t="str">
        <f>'Field data and Waste 1'!E12</f>
        <v>2+</v>
      </c>
      <c r="F12" s="60" t="str">
        <f>'Field data and Waste 1'!F12</f>
        <v>2-</v>
      </c>
      <c r="G12" s="60" t="str">
        <f>'Field data and Waste 1'!G12</f>
        <v>2-</v>
      </c>
      <c r="H12" s="60">
        <f>'Field data and Waste 1'!H12</f>
        <v>1</v>
      </c>
      <c r="I12" s="60">
        <f>'Field data and Waste 1'!I12</f>
        <v>1</v>
      </c>
      <c r="J12" s="60" t="str">
        <f>'Field data and Waste 1'!J12</f>
        <v>2+</v>
      </c>
      <c r="K12" s="60">
        <f>'Field data and Waste 1'!K12</f>
        <v>1</v>
      </c>
      <c r="L12" s="60" t="str">
        <f>'Field data and Waste 1'!L12</f>
        <v>2-</v>
      </c>
      <c r="M12" s="60">
        <f>'Field data and Waste 1'!M12</f>
        <v>4</v>
      </c>
      <c r="N12" s="60">
        <f>'Field data and Waste 1'!N12</f>
        <v>4</v>
      </c>
      <c r="O12" s="60" t="str">
        <f>'Field data and Waste 1'!O12</f>
        <v>2+</v>
      </c>
      <c r="P12" s="60" t="str">
        <f>'Field data and Waste 1'!P12</f>
        <v>2+</v>
      </c>
      <c r="Q12" s="60">
        <f>'Field data and Waste 1'!Q12</f>
        <v>3</v>
      </c>
      <c r="R12" s="60" t="str">
        <f>'Field data and Waste 1'!R12</f>
        <v>2+</v>
      </c>
      <c r="S12" s="60">
        <f>'Field data and Waste 1'!S12</f>
        <v>3</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7" t="s">
        <v>7</v>
      </c>
      <c r="B13" s="117"/>
      <c r="C13" s="60">
        <f>'Field data and Waste 1'!C13</f>
        <v>3</v>
      </c>
      <c r="D13" s="60">
        <f>'Field data and Waste 1'!D13</f>
        <v>2</v>
      </c>
      <c r="E13" s="60">
        <f>'Field data and Waste 1'!E13</f>
        <v>3</v>
      </c>
      <c r="F13" s="60">
        <f>'Field data and Waste 1'!F13</f>
        <v>3</v>
      </c>
      <c r="G13" s="60">
        <f>'Field data and Waste 1'!G13</f>
        <v>2</v>
      </c>
      <c r="H13" s="60">
        <f>'Field data and Waste 1'!H13</f>
        <v>2</v>
      </c>
      <c r="I13" s="60">
        <f>'Field data and Waste 1'!I13</f>
        <v>2</v>
      </c>
      <c r="J13" s="60">
        <f>'Field data and Waste 1'!J13</f>
        <v>2</v>
      </c>
      <c r="K13" s="60">
        <f>'Field data and Waste 1'!K13</f>
        <v>2</v>
      </c>
      <c r="L13" s="60">
        <f>'Field data and Waste 1'!L13</f>
        <v>4</v>
      </c>
      <c r="M13" s="60">
        <f>'Field data and Waste 1'!M13</f>
        <v>2</v>
      </c>
      <c r="N13" s="60">
        <f>'Field data and Waste 1'!N13</f>
        <v>3</v>
      </c>
      <c r="O13" s="60">
        <f>'Field data and Waste 1'!O13</f>
        <v>3</v>
      </c>
      <c r="P13" s="60">
        <f>'Field data and Waste 1'!P13</f>
        <v>3</v>
      </c>
      <c r="Q13" s="60">
        <f>'Field data and Waste 1'!Q13</f>
        <v>2</v>
      </c>
      <c r="R13" s="60">
        <f>'Field data and Waste 1'!R13</f>
        <v>3</v>
      </c>
      <c r="S13" s="60">
        <f>'Field data and Waste 1'!S13</f>
        <v>3</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29" t="s">
        <v>8</v>
      </c>
      <c r="B14" s="129"/>
      <c r="C14" s="101" t="str">
        <f>'Field data and Waste 1'!C14</f>
        <v xml:space="preserve">Grass Silage (25% DM) </v>
      </c>
      <c r="D14" s="101" t="str">
        <f>'Field data and Waste 1'!D14</f>
        <v xml:space="preserve">Grass Silage (25% DM) </v>
      </c>
      <c r="E14" s="101" t="str">
        <f>'Field data and Waste 1'!E14</f>
        <v xml:space="preserve">Grass Silage (25% DM) </v>
      </c>
      <c r="F14" s="101" t="str">
        <f>'Field data and Waste 1'!F14</f>
        <v>Maize- Silage (30% DM)</v>
      </c>
      <c r="G14" s="101" t="str">
        <f>'Field data and Waste 1'!G14</f>
        <v xml:space="preserve">Grass Silage (25% DM) </v>
      </c>
      <c r="H14" s="101" t="str">
        <f>'Field data and Waste 1'!H14</f>
        <v xml:space="preserve">Grass Silage (25% DM) </v>
      </c>
      <c r="I14" s="101" t="str">
        <f>'Field data and Waste 1'!I14</f>
        <v xml:space="preserve">Grass Silage (25% DM) </v>
      </c>
      <c r="J14" s="101" t="str">
        <f>'Field data and Waste 1'!J14</f>
        <v xml:space="preserve">Grass Silage (25% DM) </v>
      </c>
      <c r="K14" s="101" t="str">
        <f>'Field data and Waste 1'!K14</f>
        <v xml:space="preserve">Grass Silage (25% DM) </v>
      </c>
      <c r="L14" s="101" t="str">
        <f>'Field data and Waste 1'!L14</f>
        <v xml:space="preserve">Grass Silage (25% DM) </v>
      </c>
      <c r="M14" s="101" t="str">
        <f>'Field data and Waste 1'!M14</f>
        <v xml:space="preserve">Grass Silage (25% DM) </v>
      </c>
      <c r="N14" s="101" t="str">
        <f>'Field data and Waste 1'!N14</f>
        <v xml:space="preserve">Grass Silage (25% DM) </v>
      </c>
      <c r="O14" s="101" t="str">
        <f>'Field data and Waste 1'!O14</f>
        <v xml:space="preserve">Grass Silage (25% DM) </v>
      </c>
      <c r="P14" s="101" t="str">
        <f>'Field data and Waste 1'!P14</f>
        <v xml:space="preserve">Grass Silage (25% DM) </v>
      </c>
      <c r="Q14" s="101" t="str">
        <f>'Field data and Waste 1'!Q14</f>
        <v>Maize- Silage (30% DM)</v>
      </c>
      <c r="R14" s="101" t="str">
        <f>'Field data and Waste 1'!R14</f>
        <v>Maize- Silage (30% DM)</v>
      </c>
      <c r="S14" s="101" t="str">
        <f>'Field data and Waste 1'!S14</f>
        <v>Maize- Silage (30% DM)</v>
      </c>
      <c r="T14" s="101">
        <f>'Field data and Waste 1'!T14</f>
        <v>0</v>
      </c>
      <c r="U14" s="101">
        <f>'Field data and Waste 1'!U14</f>
        <v>0</v>
      </c>
      <c r="V14" s="101">
        <f>'Field data and Waste 1'!V14</f>
        <v>0</v>
      </c>
      <c r="AD14" s="30" t="s">
        <v>139</v>
      </c>
      <c r="AE14" s="30">
        <v>6</v>
      </c>
      <c r="AI14" s="53" t="s">
        <v>120</v>
      </c>
      <c r="AJ14" s="54">
        <v>0.8</v>
      </c>
      <c r="AK14" s="55">
        <v>1.7</v>
      </c>
      <c r="AL14" s="11">
        <v>12</v>
      </c>
      <c r="AM14" s="11">
        <v>6.7</v>
      </c>
      <c r="AN14" s="11" t="s">
        <v>136</v>
      </c>
    </row>
    <row r="15" spans="1:41" ht="13" x14ac:dyDescent="0.25">
      <c r="A15" s="128" t="s">
        <v>9</v>
      </c>
      <c r="B15" s="128"/>
      <c r="C15" s="60">
        <f>'Field data and Waste 1'!C15</f>
        <v>38</v>
      </c>
      <c r="D15" s="60">
        <f>'Field data and Waste 1'!D15</f>
        <v>38</v>
      </c>
      <c r="E15" s="60">
        <f>'Field data and Waste 1'!E15</f>
        <v>38</v>
      </c>
      <c r="F15" s="60">
        <f>'Field data and Waste 1'!F15</f>
        <v>40</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40</v>
      </c>
      <c r="R15" s="60">
        <f>'Field data and Waste 1'!R15</f>
        <v>40</v>
      </c>
      <c r="S15" s="60">
        <f>'Field data and Waste 1'!S15</f>
        <v>40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0" t="s">
        <v>44</v>
      </c>
      <c r="B16" s="130"/>
      <c r="C16" s="102" t="str">
        <f>'Field data and Waste 1'!C16</f>
        <v>Medium/Clay</v>
      </c>
      <c r="D16" s="102" t="str">
        <f>'Field data and Waste 1'!D16</f>
        <v>Medium/Clay</v>
      </c>
      <c r="E16" s="102" t="str">
        <f>'Field data and Waste 1'!E16</f>
        <v>Medium/Clay</v>
      </c>
      <c r="F16" s="102" t="str">
        <f>'Field data and Waste 1'!F16</f>
        <v>Medium/Clay</v>
      </c>
      <c r="G16" s="102" t="str">
        <f>'Field data and Waste 1'!G16</f>
        <v>Medium/Clay</v>
      </c>
      <c r="H16" s="102" t="str">
        <f>'Field data and Waste 1'!H16</f>
        <v>Medium/Clay</v>
      </c>
      <c r="I16" s="102" t="str">
        <f>'Field data and Waste 1'!I16</f>
        <v>Medium/Clay</v>
      </c>
      <c r="J16" s="102" t="str">
        <f>'Field data and Waste 1'!J16</f>
        <v>Medium/Clay</v>
      </c>
      <c r="K16" s="102" t="str">
        <f>'Field data and Waste 1'!K16</f>
        <v>Medium/Clay</v>
      </c>
      <c r="L16" s="102" t="str">
        <f>'Field data and Waste 1'!L16</f>
        <v>Medium/Clay</v>
      </c>
      <c r="M16" s="102" t="str">
        <f>'Field data and Waste 1'!M16</f>
        <v>Medium/Clay</v>
      </c>
      <c r="N16" s="102" t="str">
        <f>'Field data and Waste 1'!N16</f>
        <v>Medium/Clay</v>
      </c>
      <c r="O16" s="102" t="str">
        <f>'Field data and Waste 1'!O16</f>
        <v>Medium/Clay</v>
      </c>
      <c r="P16" s="102" t="str">
        <f>'Field data and Waste 1'!P16</f>
        <v>Medium/Clay</v>
      </c>
      <c r="Q16" s="102" t="str">
        <f>'Field data and Waste 1'!Q16</f>
        <v>Medium/Clay</v>
      </c>
      <c r="R16" s="102" t="str">
        <f>'Field data and Waste 1'!R16</f>
        <v>Medium/Clay</v>
      </c>
      <c r="S16" s="102" t="str">
        <f>'Field data and Waste 1'!S16</f>
        <v>Medium/Clay</v>
      </c>
      <c r="T16" s="102">
        <f>'Field data and Waste 1'!T16</f>
        <v>0</v>
      </c>
      <c r="U16" s="102">
        <f>'Field data and Waste 1'!U16</f>
        <v>0</v>
      </c>
      <c r="V16" s="102">
        <f>'Field data and Waste 1'!V16</f>
        <v>0</v>
      </c>
      <c r="AD16" s="52" t="s">
        <v>146</v>
      </c>
      <c r="AE16" s="30">
        <v>8</v>
      </c>
      <c r="AI16" s="53" t="s">
        <v>119</v>
      </c>
      <c r="AJ16" s="54">
        <v>8</v>
      </c>
      <c r="AK16" s="55">
        <v>5.5</v>
      </c>
      <c r="AL16" s="12">
        <v>14</v>
      </c>
      <c r="AM16" s="11">
        <v>6.7</v>
      </c>
      <c r="AN16" s="11" t="s">
        <v>136</v>
      </c>
    </row>
    <row r="17" spans="1:40" ht="13" x14ac:dyDescent="0.25">
      <c r="A17" s="120" t="s">
        <v>69</v>
      </c>
      <c r="B17" s="121"/>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56</v>
      </c>
      <c r="R17" s="28">
        <f t="shared" si="0"/>
        <v>56</v>
      </c>
      <c r="S17" s="28">
        <f t="shared" si="0"/>
        <v>56</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2" t="s">
        <v>23</v>
      </c>
      <c r="B18" s="12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2" t="s">
        <v>90</v>
      </c>
      <c r="B19" s="123"/>
      <c r="C19" s="16">
        <f>C18-C17</f>
        <v>-64.599999999999994</v>
      </c>
      <c r="D19" s="16">
        <f t="shared" ref="D19:V19" si="1">D18-D17</f>
        <v>-64.599999999999994</v>
      </c>
      <c r="E19" s="16">
        <f t="shared" si="1"/>
        <v>-64.599999999999994</v>
      </c>
      <c r="F19" s="16">
        <f t="shared" si="1"/>
        <v>-56</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-56</v>
      </c>
      <c r="R19" s="16">
        <f t="shared" si="1"/>
        <v>-56</v>
      </c>
      <c r="S19" s="16">
        <f t="shared" si="1"/>
        <v>-56</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4" t="s">
        <v>91</v>
      </c>
      <c r="B20" s="125"/>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0" t="s">
        <v>88</v>
      </c>
      <c r="B21" s="121"/>
      <c r="C21" s="28">
        <f>(VLOOKUP(C$14,$AI2:$AK26,3,FALSE))*C$15</f>
        <v>228</v>
      </c>
      <c r="D21" s="28">
        <f t="shared" ref="D21:V21" si="2">(VLOOKUP(D$14,$AI2:$AK24,3,FALSE))*D$15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176</v>
      </c>
      <c r="R21" s="28">
        <f t="shared" si="2"/>
        <v>176</v>
      </c>
      <c r="S21" s="28">
        <f t="shared" si="2"/>
        <v>176</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2" t="s">
        <v>89</v>
      </c>
      <c r="B22" s="12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2" t="s">
        <v>92</v>
      </c>
      <c r="B23" s="123"/>
      <c r="C23" s="16">
        <f>C22-C21</f>
        <v>-228</v>
      </c>
      <c r="D23" s="16">
        <f t="shared" ref="D23:V23" si="3">D22-D21</f>
        <v>-228</v>
      </c>
      <c r="E23" s="16">
        <f t="shared" si="3"/>
        <v>-228</v>
      </c>
      <c r="F23" s="16">
        <f t="shared" si="3"/>
        <v>-176</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-176</v>
      </c>
      <c r="R23" s="16">
        <f t="shared" si="3"/>
        <v>-176</v>
      </c>
      <c r="S23" s="16">
        <f t="shared" si="3"/>
        <v>-176</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4" t="s">
        <v>93</v>
      </c>
      <c r="B24" s="12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3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35">
      <c r="A28" s="107"/>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 3330 5896</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SJ 3332 5923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SJ 3344 5911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SJ 3363 5925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SJ 3383 5933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SJ 3396 5938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SJ 3401 5923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SJ 3378 5911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SJ 3366 5893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SJ 3383 5905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SJ 3388 5899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SJ 3407 5907</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SJ 3410 5895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SJ 3395 5890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SJ 3381 5886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SJ 3383 5880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t="str">
        <f>S8</f>
        <v>SJ 3361 5877</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 3330 5896</v>
      </c>
      <c r="C57" s="8" t="str">
        <f t="shared" ref="C57:U57" si="13">D8</f>
        <v>SJ 3332 5923</v>
      </c>
      <c r="D57" s="8" t="str">
        <f t="shared" si="13"/>
        <v>SJ 3344 5911</v>
      </c>
      <c r="E57" s="8" t="str">
        <f t="shared" si="13"/>
        <v>SJ 3363 5925</v>
      </c>
      <c r="F57" s="8" t="str">
        <f t="shared" si="13"/>
        <v>SJ 3383 5933</v>
      </c>
      <c r="G57" s="8" t="str">
        <f t="shared" si="13"/>
        <v>SJ 3396 5938</v>
      </c>
      <c r="H57" s="8" t="str">
        <f t="shared" si="13"/>
        <v>SJ 3401 5923</v>
      </c>
      <c r="I57" s="8" t="str">
        <f t="shared" si="13"/>
        <v>SJ 3378 5911</v>
      </c>
      <c r="J57" s="8" t="str">
        <f t="shared" si="13"/>
        <v>SJ 3366 5893</v>
      </c>
      <c r="K57" s="8" t="str">
        <f t="shared" si="13"/>
        <v>SJ 3383 5905</v>
      </c>
      <c r="L57" s="8" t="str">
        <f t="shared" si="13"/>
        <v>SJ 3388 5899</v>
      </c>
      <c r="M57" s="8" t="str">
        <f t="shared" si="13"/>
        <v>SJ 3407 5907</v>
      </c>
      <c r="N57" s="8" t="str">
        <f t="shared" si="13"/>
        <v>SJ 3410 5895</v>
      </c>
      <c r="O57" s="8" t="str">
        <f t="shared" si="13"/>
        <v>SJ 3395 5890</v>
      </c>
      <c r="P57" s="8" t="str">
        <f t="shared" si="13"/>
        <v>SJ 3381 5886</v>
      </c>
      <c r="Q57" s="8" t="str">
        <f t="shared" si="13"/>
        <v>SJ 3383 5880</v>
      </c>
      <c r="R57" s="8" t="str">
        <f t="shared" si="13"/>
        <v>SJ 3361 5877</v>
      </c>
      <c r="S57" s="8">
        <f t="shared" si="13"/>
        <v>0</v>
      </c>
      <c r="T57" s="8">
        <f t="shared" si="13"/>
        <v>0</v>
      </c>
      <c r="U57" s="8">
        <f t="shared" si="13"/>
        <v>0</v>
      </c>
    </row>
    <row r="58" spans="1:35" s="19" customFormat="1" ht="13" x14ac:dyDescent="0.35">
      <c r="A58" s="92" t="s">
        <v>137</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Arable</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Arable</v>
      </c>
      <c r="Q58" s="13" t="str">
        <f>R16&amp;" I "&amp;(VLOOKUP(R14,Table245811[],6,FALSE))</f>
        <v>Medium/Clay I Arable</v>
      </c>
      <c r="R58" s="13" t="str">
        <f>S16&amp;" I "&amp;(VLOOKUP(S14,Table245811[],6,FALSE))</f>
        <v>Medium/Clay I Arable</v>
      </c>
      <c r="S58" s="13" t="e">
        <f>T16&amp;" I "&amp;(VLOOKUP(T14,Table245811[],6,FALSE))</f>
        <v>#N/A</v>
      </c>
      <c r="T58" s="13" t="e">
        <f>U16&amp;" I "&amp;(VLOOKUP(U14,Table245811[],6,FALSE))</f>
        <v>#N/A</v>
      </c>
      <c r="U58" s="13" t="e">
        <f>V16&amp;" I "&amp;(VLOOKUP(V14,Table245811[],6,FALSE))</f>
        <v>#N/A</v>
      </c>
    </row>
    <row r="59" spans="1:35" s="19" customFormat="1" ht="13" x14ac:dyDescent="0.3">
      <c r="A59" s="110" t="s">
        <v>133</v>
      </c>
      <c r="B59" s="76">
        <f>VLOOKUP(C$14,Table245811[],5,FALSE)</f>
        <v>6.2</v>
      </c>
      <c r="C59" s="76">
        <f>VLOOKUP(D$14,Table245811[],5,FALSE)</f>
        <v>6.2</v>
      </c>
      <c r="D59" s="76">
        <f>VLOOKUP(E$14,Table245811[],5,FALSE)</f>
        <v>6.2</v>
      </c>
      <c r="E59" s="76">
        <f>VLOOKUP(F$14,Table245811[],5,FALSE)</f>
        <v>6.7</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6.7</v>
      </c>
      <c r="Q59" s="76">
        <f>VLOOKUP(R$14,Table245811[],5,FALSE)</f>
        <v>6.7</v>
      </c>
      <c r="R59" s="76">
        <f>VLOOKUP(S$14,Table245811[],5,FALSE)</f>
        <v>6.7</v>
      </c>
      <c r="S59" s="76" t="e">
        <f>VLOOKUP(T$14,Table245811[],5,FALSE)</f>
        <v>#N/A</v>
      </c>
      <c r="T59" s="76" t="e">
        <f>VLOOKUP(U$14,Table245811[],5,FALSE)</f>
        <v>#N/A</v>
      </c>
      <c r="U59" s="76" t="e">
        <f>VLOOKUP(V$14,Table245811[],5,FALSE)</f>
        <v>#N/A</v>
      </c>
    </row>
    <row r="60" spans="1:35" s="19" customFormat="1" ht="13" x14ac:dyDescent="0.3">
      <c r="A60" s="110" t="s">
        <v>4</v>
      </c>
      <c r="B60" s="76">
        <f>C10</f>
        <v>7.7</v>
      </c>
      <c r="C60" s="76">
        <f t="shared" ref="C60:U60" si="14">D10</f>
        <v>7.7</v>
      </c>
      <c r="D60" s="76">
        <f t="shared" si="14"/>
        <v>6.9</v>
      </c>
      <c r="E60" s="76">
        <f t="shared" si="14"/>
        <v>7.4</v>
      </c>
      <c r="F60" s="76">
        <f t="shared" si="14"/>
        <v>8</v>
      </c>
      <c r="G60" s="76">
        <f t="shared" si="14"/>
        <v>6.5</v>
      </c>
      <c r="H60" s="76">
        <f t="shared" si="14"/>
        <v>6.3</v>
      </c>
      <c r="I60" s="76">
        <f t="shared" si="14"/>
        <v>6.9</v>
      </c>
      <c r="J60" s="76">
        <f t="shared" si="14"/>
        <v>8.1</v>
      </c>
      <c r="K60" s="76">
        <f t="shared" si="14"/>
        <v>7.3</v>
      </c>
      <c r="L60" s="76">
        <f t="shared" si="14"/>
        <v>5.5</v>
      </c>
      <c r="M60" s="76">
        <f t="shared" si="14"/>
        <v>8</v>
      </c>
      <c r="N60" s="76">
        <f t="shared" si="14"/>
        <v>7.3</v>
      </c>
      <c r="O60" s="76">
        <f t="shared" si="14"/>
        <v>6</v>
      </c>
      <c r="P60" s="76">
        <f t="shared" si="14"/>
        <v>7.4</v>
      </c>
      <c r="Q60" s="76">
        <f t="shared" si="14"/>
        <v>7</v>
      </c>
      <c r="R60" s="76">
        <f t="shared" si="14"/>
        <v>6.6</v>
      </c>
      <c r="S60" s="76">
        <f t="shared" si="14"/>
        <v>0</v>
      </c>
      <c r="T60" s="76">
        <f t="shared" si="14"/>
        <v>0</v>
      </c>
      <c r="U60" s="76">
        <f t="shared" si="14"/>
        <v>0</v>
      </c>
    </row>
    <row r="61" spans="1:35" s="19" customFormat="1" ht="13" x14ac:dyDescent="0.3">
      <c r="A61" s="110" t="s">
        <v>134</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8</v>
      </c>
      <c r="Q61" s="76">
        <f t="shared" si="15"/>
        <v>8</v>
      </c>
      <c r="R61" s="76">
        <f t="shared" si="15"/>
        <v>8</v>
      </c>
      <c r="S61" s="76" t="e">
        <f t="shared" si="15"/>
        <v>#N/A</v>
      </c>
      <c r="T61" s="76" t="e">
        <f t="shared" si="15"/>
        <v>#N/A</v>
      </c>
      <c r="U61" s="76" t="e">
        <f t="shared" si="15"/>
        <v>#N/A</v>
      </c>
    </row>
    <row r="62" spans="1:35" s="19" customFormat="1" ht="13" x14ac:dyDescent="0.3">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1" t="s">
        <v>158</v>
      </c>
      <c r="B64" s="77">
        <f>(B59-B60)*B61</f>
        <v>-9</v>
      </c>
      <c r="C64" s="77">
        <f t="shared" ref="C64:U64" si="17">(C59-C60)*C61</f>
        <v>-9</v>
      </c>
      <c r="D64" s="77">
        <f t="shared" si="17"/>
        <v>-4.2000000000000011</v>
      </c>
      <c r="E64" s="77">
        <f t="shared" si="17"/>
        <v>-5.6000000000000014</v>
      </c>
      <c r="F64" s="77">
        <f t="shared" si="17"/>
        <v>-10.799999999999999</v>
      </c>
      <c r="G64" s="77">
        <f t="shared" si="17"/>
        <v>-1.7999999999999989</v>
      </c>
      <c r="H64" s="77">
        <f t="shared" si="17"/>
        <v>-0.59999999999999787</v>
      </c>
      <c r="I64" s="77">
        <f t="shared" si="17"/>
        <v>-4.2000000000000011</v>
      </c>
      <c r="J64" s="77">
        <f t="shared" si="17"/>
        <v>-11.399999999999997</v>
      </c>
      <c r="K64" s="77">
        <f t="shared" si="17"/>
        <v>-6.5999999999999979</v>
      </c>
      <c r="L64" s="77">
        <f t="shared" si="17"/>
        <v>4.2000000000000011</v>
      </c>
      <c r="M64" s="77">
        <f t="shared" si="17"/>
        <v>-10.799999999999999</v>
      </c>
      <c r="N64" s="77">
        <f t="shared" si="17"/>
        <v>-6.5999999999999979</v>
      </c>
      <c r="O64" s="77">
        <f t="shared" si="17"/>
        <v>1.2000000000000011</v>
      </c>
      <c r="P64" s="77">
        <f t="shared" si="17"/>
        <v>-5.6000000000000014</v>
      </c>
      <c r="Q64" s="77">
        <f t="shared" si="17"/>
        <v>-2.3999999999999986</v>
      </c>
      <c r="R64" s="77">
        <f t="shared" si="17"/>
        <v>0.80000000000000426</v>
      </c>
      <c r="S64" s="77" t="e">
        <f t="shared" si="17"/>
        <v>#N/A</v>
      </c>
      <c r="T64" s="77" t="e">
        <f t="shared" si="17"/>
        <v>#N/A</v>
      </c>
      <c r="U64" s="77" t="e">
        <f t="shared" si="17"/>
        <v>#N/A</v>
      </c>
    </row>
    <row r="65" spans="1:21" s="19" customFormat="1" ht="52" x14ac:dyDescent="0.3">
      <c r="A65" s="111" t="s">
        <v>159</v>
      </c>
      <c r="B65" s="77">
        <f>B63-B64</f>
        <v>9</v>
      </c>
      <c r="C65" s="77">
        <f t="shared" ref="C65:U65" si="18">C63-C64</f>
        <v>9</v>
      </c>
      <c r="D65" s="77">
        <f t="shared" si="18"/>
        <v>4.2000000000000011</v>
      </c>
      <c r="E65" s="77">
        <f t="shared" si="18"/>
        <v>5.6000000000000014</v>
      </c>
      <c r="F65" s="77">
        <f t="shared" si="18"/>
        <v>10.799999999999999</v>
      </c>
      <c r="G65" s="77">
        <f t="shared" si="18"/>
        <v>1.7999999999999989</v>
      </c>
      <c r="H65" s="77">
        <f t="shared" si="18"/>
        <v>0.59999999999999787</v>
      </c>
      <c r="I65" s="77">
        <f t="shared" si="18"/>
        <v>4.2000000000000011</v>
      </c>
      <c r="J65" s="77">
        <f t="shared" si="18"/>
        <v>11.399999999999997</v>
      </c>
      <c r="K65" s="77">
        <f t="shared" si="18"/>
        <v>6.5999999999999979</v>
      </c>
      <c r="L65" s="77">
        <f t="shared" si="18"/>
        <v>-4.2000000000000011</v>
      </c>
      <c r="M65" s="77">
        <f t="shared" si="18"/>
        <v>10.799999999999999</v>
      </c>
      <c r="N65" s="77">
        <f t="shared" si="18"/>
        <v>6.5999999999999979</v>
      </c>
      <c r="O65" s="77">
        <f t="shared" si="18"/>
        <v>-1.2000000000000011</v>
      </c>
      <c r="P65" s="77">
        <f t="shared" si="18"/>
        <v>5.6000000000000014</v>
      </c>
      <c r="Q65" s="77">
        <f t="shared" si="18"/>
        <v>2.3999999999999986</v>
      </c>
      <c r="R65" s="77">
        <f t="shared" si="18"/>
        <v>-0.80000000000000426</v>
      </c>
      <c r="S65" s="77" t="e">
        <f t="shared" si="18"/>
        <v>#N/A</v>
      </c>
      <c r="T65" s="77" t="e">
        <f t="shared" si="18"/>
        <v>#N/A</v>
      </c>
      <c r="U65" s="77" t="e">
        <f t="shared" si="18"/>
        <v>#N/A</v>
      </c>
    </row>
    <row r="66" spans="1:21" s="19" customFormat="1" ht="26" x14ac:dyDescent="0.3">
      <c r="A66" s="111"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UNDER</v>
      </c>
      <c r="M66" s="78" t="str">
        <f t="shared" si="19"/>
        <v>OVER</v>
      </c>
      <c r="N66" s="78" t="str">
        <f t="shared" si="19"/>
        <v>OVER</v>
      </c>
      <c r="O66" s="78" t="str">
        <f t="shared" si="19"/>
        <v>UNDER</v>
      </c>
      <c r="P66" s="78" t="str">
        <f t="shared" si="19"/>
        <v>OVER</v>
      </c>
      <c r="Q66" s="78" t="str">
        <f t="shared" si="19"/>
        <v>OVER</v>
      </c>
      <c r="R66" s="78" t="str">
        <f t="shared" si="19"/>
        <v>UNDER</v>
      </c>
      <c r="S66" s="78" t="e">
        <f t="shared" si="19"/>
        <v>#N/A</v>
      </c>
      <c r="T66" s="78" t="e">
        <f t="shared" si="19"/>
        <v>#N/A</v>
      </c>
      <c r="U66" s="78" t="e">
        <f t="shared" si="19"/>
        <v>#N/A</v>
      </c>
    </row>
  </sheetData>
  <sheetProtection algorithmName="SHA-512" hashValue="MusFaws/jy6wG3oUWyhkdg7vUaqT2RKdcJAnEBIE31GtDtfPQxksjeeDO5zxo6efznSIHevv6M5SPmrVk/7T5g==" saltValue="n4iNlzpVIfGqxgxv6nqQm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2" operator="equal">
      <formula>"DECREASE"</formula>
    </cfRule>
    <cfRule type="cellIs" dxfId="334" priority="33" operator="equal">
      <formula>"INCREASE"</formula>
    </cfRule>
  </conditionalFormatting>
  <conditionalFormatting sqref="B31:B50 B62:U66">
    <cfRule type="cellIs" dxfId="333" priority="31" operator="greaterThan">
      <formula>$B$51</formula>
    </cfRule>
  </conditionalFormatting>
  <conditionalFormatting sqref="C31:C50">
    <cfRule type="cellIs" dxfId="332" priority="30" operator="greaterThan">
      <formula>$C$51</formula>
    </cfRule>
  </conditionalFormatting>
  <conditionalFormatting sqref="C18:V18">
    <cfRule type="cellIs" dxfId="331" priority="29" operator="equal">
      <formula>0</formula>
    </cfRule>
  </conditionalFormatting>
  <conditionalFormatting sqref="C17:V17">
    <cfRule type="cellIs" dxfId="330" priority="28" operator="equal">
      <formula>0</formula>
    </cfRule>
  </conditionalFormatting>
  <conditionalFormatting sqref="C19:V19">
    <cfRule type="cellIs" dxfId="329" priority="27" operator="equal">
      <formula>0</formula>
    </cfRule>
  </conditionalFormatting>
  <conditionalFormatting sqref="G31:G50">
    <cfRule type="cellIs" dxfId="328" priority="26" operator="greaterThan">
      <formula>$G$51</formula>
    </cfRule>
  </conditionalFormatting>
  <conditionalFormatting sqref="H31:H50">
    <cfRule type="cellIs" dxfId="327" priority="25" operator="greaterThan">
      <formula>$H$51</formula>
    </cfRule>
  </conditionalFormatting>
  <conditionalFormatting sqref="I31:I50">
    <cfRule type="cellIs" dxfId="326" priority="24" operator="greaterThan">
      <formula>$I$51</formula>
    </cfRule>
  </conditionalFormatting>
  <conditionalFormatting sqref="K31:K50">
    <cfRule type="cellIs" dxfId="325" priority="23" operator="greaterThan">
      <formula>$K$51</formula>
    </cfRule>
  </conditionalFormatting>
  <conditionalFormatting sqref="L31:L50">
    <cfRule type="cellIs" dxfId="324" priority="22" operator="greaterThan">
      <formula>$L$51</formula>
    </cfRule>
  </conditionalFormatting>
  <conditionalFormatting sqref="M31:M50">
    <cfRule type="cellIs" dxfId="323" priority="21" operator="greaterThan">
      <formula>$M$51</formula>
    </cfRule>
  </conditionalFormatting>
  <conditionalFormatting sqref="P31:P50">
    <cfRule type="cellIs" dxfId="322" priority="20" operator="greaterThan">
      <formula>$P$51</formula>
    </cfRule>
  </conditionalFormatting>
  <conditionalFormatting sqref="R31:R50">
    <cfRule type="cellIs" dxfId="321" priority="19" operator="greaterThan">
      <formula>$R$51</formula>
    </cfRule>
  </conditionalFormatting>
  <conditionalFormatting sqref="S31:S50">
    <cfRule type="cellIs" dxfId="320" priority="18" operator="greaterThan">
      <formula>$S$51</formula>
    </cfRule>
  </conditionalFormatting>
  <conditionalFormatting sqref="T31:T50">
    <cfRule type="cellIs" dxfId="319" priority="17" operator="greaterThan">
      <formula>$T$51</formula>
    </cfRule>
  </conditionalFormatting>
  <conditionalFormatting sqref="U31:U50">
    <cfRule type="cellIs" dxfId="318" priority="16" operator="greaterThan">
      <formula>$U$51</formula>
    </cfRule>
  </conditionalFormatting>
  <conditionalFormatting sqref="C22:V22">
    <cfRule type="cellIs" dxfId="317" priority="15" operator="equal">
      <formula>0</formula>
    </cfRule>
  </conditionalFormatting>
  <conditionalFormatting sqref="C24:V24">
    <cfRule type="cellIs" dxfId="316" priority="13" operator="equal">
      <formula>"DECREASE"</formula>
    </cfRule>
    <cfRule type="cellIs" dxfId="315" priority="14" operator="equal">
      <formula>"INCREASE"</formula>
    </cfRule>
  </conditionalFormatting>
  <conditionalFormatting sqref="C23:V23">
    <cfRule type="cellIs" dxfId="314" priority="12" operator="equal">
      <formula>0</formula>
    </cfRule>
  </conditionalFormatting>
  <conditionalFormatting sqref="I1">
    <cfRule type="cellIs" dxfId="313" priority="11" operator="lessThan">
      <formula>5</formula>
    </cfRule>
  </conditionalFormatting>
  <conditionalFormatting sqref="C21:V21">
    <cfRule type="cellIs" dxfId="312" priority="8" operator="equal">
      <formula>0</formula>
    </cfRule>
  </conditionalFormatting>
  <conditionalFormatting sqref="B66:U66">
    <cfRule type="cellIs" dxfId="311" priority="6" operator="equal">
      <formula>"UNDER"</formula>
    </cfRule>
    <cfRule type="cellIs" dxfId="310" priority="7" operator="equal">
      <formula>"OVER"</formula>
    </cfRule>
  </conditionalFormatting>
  <conditionalFormatting sqref="I2">
    <cfRule type="cellIs" dxfId="309" priority="5" operator="greaterThan">
      <formula>5000.1</formula>
    </cfRule>
  </conditionalFormatting>
  <conditionalFormatting sqref="I3">
    <cfRule type="cellIs" dxfId="308" priority="4" operator="greaterThan">
      <formula>4.1</formula>
    </cfRule>
  </conditionalFormatting>
  <conditionalFormatting sqref="J31:J50">
    <cfRule type="cellIs" dxfId="307" priority="3"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7" t="s">
        <v>41</v>
      </c>
      <c r="B1" s="117"/>
      <c r="C1" s="138" t="str">
        <f>'Field data and Waste 1'!C1:D1</f>
        <v>PAN-015339</v>
      </c>
      <c r="D1" s="139"/>
      <c r="E1" s="93" t="s">
        <v>45</v>
      </c>
      <c r="F1" s="39">
        <f>'Field data and Waste 1'!F1</f>
        <v>50</v>
      </c>
      <c r="G1" s="118" t="s">
        <v>43</v>
      </c>
      <c r="H1" s="119"/>
      <c r="I1" s="96"/>
      <c r="J1" s="117" t="s">
        <v>154</v>
      </c>
      <c r="K1" s="117"/>
      <c r="L1" s="96"/>
      <c r="AB1" s="18"/>
      <c r="AC1" s="18"/>
      <c r="AD1" s="30" t="s">
        <v>127</v>
      </c>
      <c r="AE1" s="17"/>
      <c r="AF1" s="17"/>
      <c r="AG1" s="18"/>
      <c r="AH1" s="18"/>
      <c r="AI1" s="40" t="s">
        <v>79</v>
      </c>
      <c r="AJ1" s="41" t="s">
        <v>94</v>
      </c>
      <c r="AK1" s="42" t="s">
        <v>95</v>
      </c>
      <c r="AL1" s="43" t="s">
        <v>126</v>
      </c>
      <c r="AM1" s="43" t="s">
        <v>132</v>
      </c>
      <c r="AN1" s="43" t="s">
        <v>112</v>
      </c>
    </row>
    <row r="2" spans="1:41" ht="13" x14ac:dyDescent="0.3">
      <c r="A2" s="117" t="s">
        <v>87</v>
      </c>
      <c r="B2" s="117"/>
      <c r="C2" s="140" t="str">
        <f>'Field data and Waste 1'!C2:D2</f>
        <v>KP3594VE</v>
      </c>
      <c r="D2" s="141"/>
      <c r="E2" s="93" t="s">
        <v>109</v>
      </c>
      <c r="F2" s="96"/>
      <c r="G2" s="136" t="s">
        <v>110</v>
      </c>
      <c r="H2" s="137"/>
      <c r="I2" s="96"/>
      <c r="J2" s="117" t="s">
        <v>155</v>
      </c>
      <c r="K2" s="117"/>
      <c r="L2" s="96"/>
      <c r="AB2" s="30" t="s">
        <v>56</v>
      </c>
      <c r="AC2" s="17"/>
      <c r="AD2" s="30" t="s">
        <v>70</v>
      </c>
      <c r="AE2" s="17"/>
      <c r="AF2" s="17"/>
      <c r="AG2" s="44" t="s">
        <v>76</v>
      </c>
      <c r="AH2" s="18"/>
      <c r="AI2" s="45" t="s">
        <v>127</v>
      </c>
      <c r="AJ2" s="46">
        <v>0</v>
      </c>
      <c r="AK2" s="47">
        <v>0</v>
      </c>
      <c r="AL2" s="10">
        <v>0</v>
      </c>
      <c r="AM2" s="11">
        <v>0</v>
      </c>
      <c r="AN2" s="11">
        <v>0</v>
      </c>
    </row>
    <row r="3" spans="1:41" ht="13" x14ac:dyDescent="0.25">
      <c r="A3" s="118" t="s">
        <v>42</v>
      </c>
      <c r="B3" s="119"/>
      <c r="C3" s="140" t="str">
        <f>'Field data and Waste 1'!C3:D3</f>
        <v xml:space="preserve">Trade Effluent Services Limited </v>
      </c>
      <c r="D3" s="141"/>
      <c r="E3" s="93" t="s">
        <v>108</v>
      </c>
      <c r="F3" s="31"/>
      <c r="G3" s="118" t="s">
        <v>111</v>
      </c>
      <c r="H3" s="119"/>
      <c r="I3" s="96"/>
      <c r="J3" s="118" t="s">
        <v>156</v>
      </c>
      <c r="K3" s="119"/>
      <c r="L3" s="96" t="e">
        <f>(L1/L2)*100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7" t="s">
        <v>0</v>
      </c>
      <c r="B4" s="117"/>
      <c r="C4" s="138" t="str">
        <f>'Field data and Waste 1'!C4:D4</f>
        <v>Honkley Farm, Burton, Rossett, LL120AP</v>
      </c>
      <c r="D4" s="139"/>
      <c r="E4" s="94" t="s">
        <v>1</v>
      </c>
      <c r="F4" s="96"/>
      <c r="G4" s="118"/>
      <c r="H4" s="119"/>
      <c r="I4" s="39"/>
      <c r="J4" s="118"/>
      <c r="K4" s="119"/>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7" t="s">
        <v>47</v>
      </c>
      <c r="B5" s="117"/>
      <c r="C5" s="138" t="str">
        <f>'Field data and Waste 1'!C5:D5</f>
        <v>Gianluca Broadley</v>
      </c>
      <c r="D5" s="139"/>
      <c r="E5" s="93"/>
      <c r="F5" s="39"/>
      <c r="G5" s="118"/>
      <c r="H5" s="119"/>
      <c r="I5" s="39"/>
      <c r="J5" s="118"/>
      <c r="K5" s="119"/>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ht="13" x14ac:dyDescent="0.25">
      <c r="A8" s="117" t="s">
        <v>2</v>
      </c>
      <c r="B8" s="117"/>
      <c r="C8" s="60" t="str">
        <f>'Field data and Waste 1'!C8</f>
        <v>SJ 3330 5896</v>
      </c>
      <c r="D8" s="60" t="str">
        <f>'Field data and Waste 1'!D8</f>
        <v>SJ 3332 5923</v>
      </c>
      <c r="E8" s="60" t="str">
        <f>'Field data and Waste 1'!E8</f>
        <v>SJ 3344 5911</v>
      </c>
      <c r="F8" s="60" t="str">
        <f>'Field data and Waste 1'!F8</f>
        <v>SJ 3363 5925</v>
      </c>
      <c r="G8" s="60" t="str">
        <f>'Field data and Waste 1'!G8</f>
        <v>SJ 3383 5933</v>
      </c>
      <c r="H8" s="60" t="str">
        <f>'Field data and Waste 1'!H8</f>
        <v>SJ 3396 5938</v>
      </c>
      <c r="I8" s="60" t="str">
        <f>'Field data and Waste 1'!I8</f>
        <v>SJ 3401 5923</v>
      </c>
      <c r="J8" s="60" t="str">
        <f>'Field data and Waste 1'!J8</f>
        <v>SJ 3378 5911</v>
      </c>
      <c r="K8" s="60" t="str">
        <f>'Field data and Waste 1'!K8</f>
        <v>SJ 3366 5893</v>
      </c>
      <c r="L8" s="60" t="str">
        <f>'Field data and Waste 1'!L8</f>
        <v>SJ 3383 5905</v>
      </c>
      <c r="M8" s="60" t="str">
        <f>'Field data and Waste 1'!M8</f>
        <v>SJ 3388 5899</v>
      </c>
      <c r="N8" s="60" t="str">
        <f>'Field data and Waste 1'!N8</f>
        <v>SJ 3407 5907</v>
      </c>
      <c r="O8" s="60" t="str">
        <f>'Field data and Waste 1'!O8</f>
        <v>SJ 3410 5895</v>
      </c>
      <c r="P8" s="60" t="str">
        <f>'Field data and Waste 1'!P8</f>
        <v>SJ 3395 5890</v>
      </c>
      <c r="Q8" s="60" t="str">
        <f>'Field data and Waste 1'!Q8</f>
        <v>SJ 3381 5886</v>
      </c>
      <c r="R8" s="60" t="str">
        <f>'Field data and Waste 1'!R8</f>
        <v>SJ 3383 5880</v>
      </c>
      <c r="S8" s="60" t="str">
        <f>'Field data and Waste 1'!S8</f>
        <v>SJ 3361 5877</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7" t="s">
        <v>3</v>
      </c>
      <c r="B9" s="117"/>
      <c r="C9" s="60" t="str">
        <f>'Field data and Waste 1'!C9</f>
        <v>Moderate</v>
      </c>
      <c r="D9" s="60" t="str">
        <f>'Field data and Waste 1'!D9</f>
        <v>Moderate</v>
      </c>
      <c r="E9" s="60" t="str">
        <f>'Field data and Waste 1'!E9</f>
        <v>Moderate</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f>'Field data and Waste 1'!Q9</f>
        <v>1</v>
      </c>
      <c r="R9" s="60">
        <f>'Field data and Waste 1'!R9</f>
        <v>1</v>
      </c>
      <c r="S9" s="60">
        <f>'Field data and Waste 1'!S9</f>
        <v>1</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8"/>
    </row>
    <row r="10" spans="1:41" ht="13" x14ac:dyDescent="0.25">
      <c r="A10" s="117" t="s">
        <v>4</v>
      </c>
      <c r="B10" s="117"/>
      <c r="C10" s="60">
        <f>'Field data and Waste 1'!C10</f>
        <v>7.7</v>
      </c>
      <c r="D10" s="60">
        <f>'Field data and Waste 1'!D10</f>
        <v>7.7</v>
      </c>
      <c r="E10" s="60">
        <f>'Field data and Waste 1'!E10</f>
        <v>6.9</v>
      </c>
      <c r="F10" s="60">
        <f>'Field data and Waste 1'!F10</f>
        <v>7.4</v>
      </c>
      <c r="G10" s="60">
        <f>'Field data and Waste 1'!G10</f>
        <v>8</v>
      </c>
      <c r="H10" s="60">
        <f>'Field data and Waste 1'!H10</f>
        <v>6.5</v>
      </c>
      <c r="I10" s="60">
        <f>'Field data and Waste 1'!I10</f>
        <v>6.3</v>
      </c>
      <c r="J10" s="60">
        <f>'Field data and Waste 1'!J10</f>
        <v>6.9</v>
      </c>
      <c r="K10" s="60">
        <f>'Field data and Waste 1'!K10</f>
        <v>8.1</v>
      </c>
      <c r="L10" s="60">
        <f>'Field data and Waste 1'!L10</f>
        <v>7.3</v>
      </c>
      <c r="M10" s="60">
        <f>'Field data and Waste 1'!M10</f>
        <v>5.5</v>
      </c>
      <c r="N10" s="60">
        <f>'Field data and Waste 1'!N10</f>
        <v>8</v>
      </c>
      <c r="O10" s="60">
        <f>'Field data and Waste 1'!O10</f>
        <v>7.3</v>
      </c>
      <c r="P10" s="60">
        <f>'Field data and Waste 1'!P10</f>
        <v>6</v>
      </c>
      <c r="Q10" s="60">
        <f>'Field data and Waste 1'!Q10</f>
        <v>7.4</v>
      </c>
      <c r="R10" s="60">
        <f>'Field data and Waste 1'!R10</f>
        <v>7</v>
      </c>
      <c r="S10" s="60">
        <f>'Field data and Waste 1'!S10</f>
        <v>6.6</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7" t="s">
        <v>5</v>
      </c>
      <c r="B11" s="117"/>
      <c r="C11" s="60">
        <f>'Field data and Waste 1'!C11</f>
        <v>3</v>
      </c>
      <c r="D11" s="60">
        <f>'Field data and Waste 1'!D11</f>
        <v>4</v>
      </c>
      <c r="E11" s="60">
        <f>'Field data and Waste 1'!E11</f>
        <v>3</v>
      </c>
      <c r="F11" s="60">
        <f>'Field data and Waste 1'!F11</f>
        <v>4</v>
      </c>
      <c r="G11" s="60">
        <f>'Field data and Waste 1'!G11</f>
        <v>4</v>
      </c>
      <c r="H11" s="60">
        <f>'Field data and Waste 1'!H11</f>
        <v>3</v>
      </c>
      <c r="I11" s="60">
        <f>'Field data and Waste 1'!I11</f>
        <v>4</v>
      </c>
      <c r="J11" s="60">
        <f>'Field data and Waste 1'!J11</f>
        <v>3</v>
      </c>
      <c r="K11" s="60">
        <f>'Field data and Waste 1'!K11</f>
        <v>3</v>
      </c>
      <c r="L11" s="60">
        <f>'Field data and Waste 1'!L11</f>
        <v>3</v>
      </c>
      <c r="M11" s="60">
        <f>'Field data and Waste 1'!M11</f>
        <v>3</v>
      </c>
      <c r="N11" s="60">
        <f>'Field data and Waste 1'!N11</f>
        <v>4</v>
      </c>
      <c r="O11" s="60">
        <f>'Field data and Waste 1'!O11</f>
        <v>2</v>
      </c>
      <c r="P11" s="60">
        <f>'Field data and Waste 1'!P11</f>
        <v>2</v>
      </c>
      <c r="Q11" s="60">
        <f>'Field data and Waste 1'!Q11</f>
        <v>3</v>
      </c>
      <c r="R11" s="60">
        <f>'Field data and Waste 1'!R11</f>
        <v>5</v>
      </c>
      <c r="S11" s="60">
        <f>'Field data and Waste 1'!S11</f>
        <v>3</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7" t="s">
        <v>6</v>
      </c>
      <c r="B12" s="117"/>
      <c r="C12" s="60" t="str">
        <f>'Field data and Waste 1'!C12</f>
        <v>2-</v>
      </c>
      <c r="D12" s="60" t="str">
        <f>'Field data and Waste 1'!D12</f>
        <v>2-</v>
      </c>
      <c r="E12" s="60" t="str">
        <f>'Field data and Waste 1'!E12</f>
        <v>2+</v>
      </c>
      <c r="F12" s="60" t="str">
        <f>'Field data and Waste 1'!F12</f>
        <v>2-</v>
      </c>
      <c r="G12" s="60" t="str">
        <f>'Field data and Waste 1'!G12</f>
        <v>2-</v>
      </c>
      <c r="H12" s="60">
        <f>'Field data and Waste 1'!H12</f>
        <v>1</v>
      </c>
      <c r="I12" s="60">
        <f>'Field data and Waste 1'!I12</f>
        <v>1</v>
      </c>
      <c r="J12" s="60" t="str">
        <f>'Field data and Waste 1'!J12</f>
        <v>2+</v>
      </c>
      <c r="K12" s="60">
        <f>'Field data and Waste 1'!K12</f>
        <v>1</v>
      </c>
      <c r="L12" s="60" t="str">
        <f>'Field data and Waste 1'!L12</f>
        <v>2-</v>
      </c>
      <c r="M12" s="60">
        <f>'Field data and Waste 1'!M12</f>
        <v>4</v>
      </c>
      <c r="N12" s="60">
        <f>'Field data and Waste 1'!N12</f>
        <v>4</v>
      </c>
      <c r="O12" s="60" t="str">
        <f>'Field data and Waste 1'!O12</f>
        <v>2+</v>
      </c>
      <c r="P12" s="60" t="str">
        <f>'Field data and Waste 1'!P12</f>
        <v>2+</v>
      </c>
      <c r="Q12" s="60">
        <f>'Field data and Waste 1'!Q12</f>
        <v>3</v>
      </c>
      <c r="R12" s="60" t="str">
        <f>'Field data and Waste 1'!R12</f>
        <v>2+</v>
      </c>
      <c r="S12" s="60">
        <f>'Field data and Waste 1'!S12</f>
        <v>3</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7" t="s">
        <v>7</v>
      </c>
      <c r="B13" s="117"/>
      <c r="C13" s="60">
        <f>'Field data and Waste 1'!C13</f>
        <v>3</v>
      </c>
      <c r="D13" s="60">
        <f>'Field data and Waste 1'!D13</f>
        <v>2</v>
      </c>
      <c r="E13" s="60">
        <f>'Field data and Waste 1'!E13</f>
        <v>3</v>
      </c>
      <c r="F13" s="60">
        <f>'Field data and Waste 1'!F13</f>
        <v>3</v>
      </c>
      <c r="G13" s="60">
        <f>'Field data and Waste 1'!G13</f>
        <v>2</v>
      </c>
      <c r="H13" s="60">
        <f>'Field data and Waste 1'!H13</f>
        <v>2</v>
      </c>
      <c r="I13" s="60">
        <f>'Field data and Waste 1'!I13</f>
        <v>2</v>
      </c>
      <c r="J13" s="60">
        <f>'Field data and Waste 1'!J13</f>
        <v>2</v>
      </c>
      <c r="K13" s="60">
        <f>'Field data and Waste 1'!K13</f>
        <v>2</v>
      </c>
      <c r="L13" s="60">
        <f>'Field data and Waste 1'!L13</f>
        <v>4</v>
      </c>
      <c r="M13" s="60">
        <f>'Field data and Waste 1'!M13</f>
        <v>2</v>
      </c>
      <c r="N13" s="60">
        <f>'Field data and Waste 1'!N13</f>
        <v>3</v>
      </c>
      <c r="O13" s="60">
        <f>'Field data and Waste 1'!O13</f>
        <v>3</v>
      </c>
      <c r="P13" s="60">
        <f>'Field data and Waste 1'!P13</f>
        <v>3</v>
      </c>
      <c r="Q13" s="60">
        <f>'Field data and Waste 1'!Q13</f>
        <v>2</v>
      </c>
      <c r="R13" s="60">
        <f>'Field data and Waste 1'!R13</f>
        <v>3</v>
      </c>
      <c r="S13" s="60">
        <f>'Field data and Waste 1'!S13</f>
        <v>3</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29" t="s">
        <v>8</v>
      </c>
      <c r="B14" s="129"/>
      <c r="C14" s="101" t="str">
        <f>'Field data and Waste 1'!C14</f>
        <v xml:space="preserve">Grass Silage (25% DM) </v>
      </c>
      <c r="D14" s="101" t="str">
        <f>'Field data and Waste 1'!D14</f>
        <v xml:space="preserve">Grass Silage (25% DM) </v>
      </c>
      <c r="E14" s="101" t="str">
        <f>'Field data and Waste 1'!E14</f>
        <v xml:space="preserve">Grass Silage (25% DM) </v>
      </c>
      <c r="F14" s="101" t="str">
        <f>'Field data and Waste 1'!F14</f>
        <v>Maize- Silage (30% DM)</v>
      </c>
      <c r="G14" s="101" t="str">
        <f>'Field data and Waste 1'!G14</f>
        <v xml:space="preserve">Grass Silage (25% DM) </v>
      </c>
      <c r="H14" s="101" t="str">
        <f>'Field data and Waste 1'!H14</f>
        <v xml:space="preserve">Grass Silage (25% DM) </v>
      </c>
      <c r="I14" s="101" t="str">
        <f>'Field data and Waste 1'!I14</f>
        <v xml:space="preserve">Grass Silage (25% DM) </v>
      </c>
      <c r="J14" s="101" t="str">
        <f>'Field data and Waste 1'!J14</f>
        <v xml:space="preserve">Grass Silage (25% DM) </v>
      </c>
      <c r="K14" s="101" t="str">
        <f>'Field data and Waste 1'!K14</f>
        <v xml:space="preserve">Grass Silage (25% DM) </v>
      </c>
      <c r="L14" s="101" t="str">
        <f>'Field data and Waste 1'!L14</f>
        <v xml:space="preserve">Grass Silage (25% DM) </v>
      </c>
      <c r="M14" s="101" t="str">
        <f>'Field data and Waste 1'!M14</f>
        <v xml:space="preserve">Grass Silage (25% DM) </v>
      </c>
      <c r="N14" s="101" t="str">
        <f>'Field data and Waste 1'!N14</f>
        <v xml:space="preserve">Grass Silage (25% DM) </v>
      </c>
      <c r="O14" s="101" t="str">
        <f>'Field data and Waste 1'!O14</f>
        <v xml:space="preserve">Grass Silage (25% DM) </v>
      </c>
      <c r="P14" s="101" t="str">
        <f>'Field data and Waste 1'!P14</f>
        <v xml:space="preserve">Grass Silage (25% DM) </v>
      </c>
      <c r="Q14" s="101" t="str">
        <f>'Field data and Waste 1'!Q14</f>
        <v>Maize- Silage (30% DM)</v>
      </c>
      <c r="R14" s="101" t="str">
        <f>'Field data and Waste 1'!R14</f>
        <v>Maize- Silage (30% DM)</v>
      </c>
      <c r="S14" s="101" t="str">
        <f>'Field data and Waste 1'!S14</f>
        <v>Maize- Silage (30% DM)</v>
      </c>
      <c r="T14" s="101">
        <f>'Field data and Waste 1'!T14</f>
        <v>0</v>
      </c>
      <c r="U14" s="101">
        <f>'Field data and Waste 1'!U14</f>
        <v>0</v>
      </c>
      <c r="V14" s="101">
        <f>'Field data and Waste 1'!V14</f>
        <v>0</v>
      </c>
      <c r="AD14" s="30" t="s">
        <v>139</v>
      </c>
      <c r="AE14" s="30">
        <v>6</v>
      </c>
      <c r="AI14" s="53" t="s">
        <v>120</v>
      </c>
      <c r="AJ14" s="54">
        <v>0.8</v>
      </c>
      <c r="AK14" s="55">
        <v>1.7</v>
      </c>
      <c r="AL14" s="11">
        <v>12</v>
      </c>
      <c r="AM14" s="11">
        <v>6.7</v>
      </c>
      <c r="AN14" s="11" t="s">
        <v>136</v>
      </c>
    </row>
    <row r="15" spans="1:41" ht="13" x14ac:dyDescent="0.25">
      <c r="A15" s="128" t="s">
        <v>9</v>
      </c>
      <c r="B15" s="128"/>
      <c r="C15" s="60">
        <f>'Field data and Waste 1'!C15</f>
        <v>38</v>
      </c>
      <c r="D15" s="60">
        <f>'Field data and Waste 1'!D15</f>
        <v>38</v>
      </c>
      <c r="E15" s="60">
        <f>'Field data and Waste 1'!E15</f>
        <v>38</v>
      </c>
      <c r="F15" s="60">
        <f>'Field data and Waste 1'!F15</f>
        <v>40</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40</v>
      </c>
      <c r="R15" s="60">
        <f>'Field data and Waste 1'!R15</f>
        <v>40</v>
      </c>
      <c r="S15" s="60">
        <f>'Field data and Waste 1'!S15</f>
        <v>40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0" t="s">
        <v>44</v>
      </c>
      <c r="B16" s="130"/>
      <c r="C16" s="102" t="str">
        <f>'Field data and Waste 1'!C16</f>
        <v>Medium/Clay</v>
      </c>
      <c r="D16" s="102" t="str">
        <f>'Field data and Waste 1'!D16</f>
        <v>Medium/Clay</v>
      </c>
      <c r="E16" s="102" t="str">
        <f>'Field data and Waste 1'!E16</f>
        <v>Medium/Clay</v>
      </c>
      <c r="F16" s="102" t="str">
        <f>'Field data and Waste 1'!F16</f>
        <v>Medium/Clay</v>
      </c>
      <c r="G16" s="102" t="str">
        <f>'Field data and Waste 1'!G16</f>
        <v>Medium/Clay</v>
      </c>
      <c r="H16" s="102" t="str">
        <f>'Field data and Waste 1'!H16</f>
        <v>Medium/Clay</v>
      </c>
      <c r="I16" s="102" t="str">
        <f>'Field data and Waste 1'!I16</f>
        <v>Medium/Clay</v>
      </c>
      <c r="J16" s="102" t="str">
        <f>'Field data and Waste 1'!J16</f>
        <v>Medium/Clay</v>
      </c>
      <c r="K16" s="102" t="str">
        <f>'Field data and Waste 1'!K16</f>
        <v>Medium/Clay</v>
      </c>
      <c r="L16" s="102" t="str">
        <f>'Field data and Waste 1'!L16</f>
        <v>Medium/Clay</v>
      </c>
      <c r="M16" s="102" t="str">
        <f>'Field data and Waste 1'!M16</f>
        <v>Medium/Clay</v>
      </c>
      <c r="N16" s="102" t="str">
        <f>'Field data and Waste 1'!N16</f>
        <v>Medium/Clay</v>
      </c>
      <c r="O16" s="102" t="str">
        <f>'Field data and Waste 1'!O16</f>
        <v>Medium/Clay</v>
      </c>
      <c r="P16" s="102" t="str">
        <f>'Field data and Waste 1'!P16</f>
        <v>Medium/Clay</v>
      </c>
      <c r="Q16" s="102" t="str">
        <f>'Field data and Waste 1'!Q16</f>
        <v>Medium/Clay</v>
      </c>
      <c r="R16" s="102" t="str">
        <f>'Field data and Waste 1'!R16</f>
        <v>Medium/Clay</v>
      </c>
      <c r="S16" s="102" t="str">
        <f>'Field data and Waste 1'!S16</f>
        <v>Medium/Clay</v>
      </c>
      <c r="T16" s="102">
        <f>'Field data and Waste 1'!T16</f>
        <v>0</v>
      </c>
      <c r="U16" s="102">
        <f>'Field data and Waste 1'!U16</f>
        <v>0</v>
      </c>
      <c r="V16" s="102">
        <f>'Field data and Waste 1'!V16</f>
        <v>0</v>
      </c>
      <c r="AD16" s="52" t="s">
        <v>146</v>
      </c>
      <c r="AE16" s="30">
        <v>8</v>
      </c>
      <c r="AI16" s="53" t="s">
        <v>119</v>
      </c>
      <c r="AJ16" s="54">
        <v>8</v>
      </c>
      <c r="AK16" s="55">
        <v>5.5</v>
      </c>
      <c r="AL16" s="12">
        <v>14</v>
      </c>
      <c r="AM16" s="11">
        <v>6.7</v>
      </c>
      <c r="AN16" s="11" t="s">
        <v>136</v>
      </c>
    </row>
    <row r="17" spans="1:40" ht="13" x14ac:dyDescent="0.25">
      <c r="A17" s="120" t="s">
        <v>69</v>
      </c>
      <c r="B17" s="121"/>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56</v>
      </c>
      <c r="R17" s="28">
        <f t="shared" si="0"/>
        <v>56</v>
      </c>
      <c r="S17" s="28">
        <f t="shared" si="0"/>
        <v>56</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2" t="s">
        <v>23</v>
      </c>
      <c r="B18" s="12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2" t="s">
        <v>90</v>
      </c>
      <c r="B19" s="123"/>
      <c r="C19" s="16">
        <f>C18-C17</f>
        <v>-64.599999999999994</v>
      </c>
      <c r="D19" s="16">
        <f t="shared" ref="D19:V19" si="1">D18-D17</f>
        <v>-64.599999999999994</v>
      </c>
      <c r="E19" s="16">
        <f t="shared" si="1"/>
        <v>-64.599999999999994</v>
      </c>
      <c r="F19" s="16">
        <f t="shared" si="1"/>
        <v>-56</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-56</v>
      </c>
      <c r="R19" s="16">
        <f t="shared" si="1"/>
        <v>-56</v>
      </c>
      <c r="S19" s="16">
        <f t="shared" si="1"/>
        <v>-56</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4" t="s">
        <v>91</v>
      </c>
      <c r="B20" s="125"/>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0" t="s">
        <v>88</v>
      </c>
      <c r="B21" s="121"/>
      <c r="C21" s="28">
        <f>(VLOOKUP(C$14,$AI2:$AK26,3,FALSE))*C$15</f>
        <v>228</v>
      </c>
      <c r="D21" s="28">
        <f t="shared" ref="D21:V21" si="2">(VLOOKUP(D$14,$AI2:$AK26,3,FALSE))*D$15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176</v>
      </c>
      <c r="R21" s="28">
        <f t="shared" si="2"/>
        <v>176</v>
      </c>
      <c r="S21" s="28">
        <f t="shared" si="2"/>
        <v>176</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2" t="s">
        <v>89</v>
      </c>
      <c r="B22" s="12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2" t="s">
        <v>92</v>
      </c>
      <c r="B23" s="123"/>
      <c r="C23" s="16">
        <f>C22-C21</f>
        <v>-228</v>
      </c>
      <c r="D23" s="16">
        <f t="shared" ref="D23:V23" si="3">D22-D21</f>
        <v>-228</v>
      </c>
      <c r="E23" s="16">
        <f t="shared" si="3"/>
        <v>-228</v>
      </c>
      <c r="F23" s="16">
        <f t="shared" si="3"/>
        <v>-176</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-176</v>
      </c>
      <c r="R23" s="16">
        <f t="shared" si="3"/>
        <v>-176</v>
      </c>
      <c r="S23" s="16">
        <f t="shared" si="3"/>
        <v>-176</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4" t="s">
        <v>93</v>
      </c>
      <c r="B24" s="12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3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35">
      <c r="A28" s="107"/>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 3330 5896</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SJ 3332 5923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SJ 3344 5911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SJ 3363 5925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SJ 3383 5933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SJ 3396 5938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SJ 3401 5923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SJ 3378 5911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SJ 3366 5893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SJ 3383 5905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SJ 3388 5899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SJ 3407 5907</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SJ 3410 5895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SJ 3395 5890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SJ 3381 5886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SJ 3383 5880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t="str">
        <f>S8</f>
        <v>SJ 3361 5877</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 3330 5896</v>
      </c>
      <c r="C57" s="8" t="str">
        <f t="shared" ref="C57:U57" si="13">D8</f>
        <v>SJ 3332 5923</v>
      </c>
      <c r="D57" s="8" t="str">
        <f t="shared" si="13"/>
        <v>SJ 3344 5911</v>
      </c>
      <c r="E57" s="8" t="str">
        <f t="shared" si="13"/>
        <v>SJ 3363 5925</v>
      </c>
      <c r="F57" s="8" t="str">
        <f t="shared" si="13"/>
        <v>SJ 3383 5933</v>
      </c>
      <c r="G57" s="8" t="str">
        <f t="shared" si="13"/>
        <v>SJ 3396 5938</v>
      </c>
      <c r="H57" s="8" t="str">
        <f t="shared" si="13"/>
        <v>SJ 3401 5923</v>
      </c>
      <c r="I57" s="8" t="str">
        <f t="shared" si="13"/>
        <v>SJ 3378 5911</v>
      </c>
      <c r="J57" s="8" t="str">
        <f t="shared" si="13"/>
        <v>SJ 3366 5893</v>
      </c>
      <c r="K57" s="8" t="str">
        <f t="shared" si="13"/>
        <v>SJ 3383 5905</v>
      </c>
      <c r="L57" s="8" t="str">
        <f t="shared" si="13"/>
        <v>SJ 3388 5899</v>
      </c>
      <c r="M57" s="8" t="str">
        <f t="shared" si="13"/>
        <v>SJ 3407 5907</v>
      </c>
      <c r="N57" s="8" t="str">
        <f t="shared" si="13"/>
        <v>SJ 3410 5895</v>
      </c>
      <c r="O57" s="8" t="str">
        <f t="shared" si="13"/>
        <v>SJ 3395 5890</v>
      </c>
      <c r="P57" s="8" t="str">
        <f t="shared" si="13"/>
        <v>SJ 3381 5886</v>
      </c>
      <c r="Q57" s="8" t="str">
        <f t="shared" si="13"/>
        <v>SJ 3383 5880</v>
      </c>
      <c r="R57" s="8" t="str">
        <f t="shared" si="13"/>
        <v>SJ 3361 5877</v>
      </c>
      <c r="S57" s="8">
        <f t="shared" si="13"/>
        <v>0</v>
      </c>
      <c r="T57" s="8">
        <f t="shared" si="13"/>
        <v>0</v>
      </c>
      <c r="U57" s="8">
        <f t="shared" si="13"/>
        <v>0</v>
      </c>
    </row>
    <row r="58" spans="1:35" s="19" customFormat="1" ht="13" x14ac:dyDescent="0.35">
      <c r="A58" s="92" t="s">
        <v>137</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Arable</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Arable</v>
      </c>
      <c r="Q58" s="13" t="str">
        <f>R16&amp;" I "&amp;(VLOOKUP(R14,Table24581112[],6,FALSE))</f>
        <v>Medium/Clay I Arable</v>
      </c>
      <c r="R58" s="13" t="str">
        <f>S16&amp;" I "&amp;(VLOOKUP(S14,Table24581112[],6,FALSE))</f>
        <v>Medium/Clay I Arable</v>
      </c>
      <c r="S58" s="13" t="e">
        <f>T16&amp;" I "&amp;(VLOOKUP(T14,Table24581112[],6,FALSE))</f>
        <v>#N/A</v>
      </c>
      <c r="T58" s="13" t="e">
        <f>U16&amp;" I "&amp;(VLOOKUP(U14,Table24581112[],6,FALSE))</f>
        <v>#N/A</v>
      </c>
      <c r="U58" s="13" t="e">
        <f>V16&amp;" I "&amp;(VLOOKUP(V14,Table24581112[],6,FALSE))</f>
        <v>#N/A</v>
      </c>
    </row>
    <row r="59" spans="1:35" s="19" customFormat="1" ht="13" x14ac:dyDescent="0.3">
      <c r="A59" s="110" t="s">
        <v>133</v>
      </c>
      <c r="B59" s="76">
        <f>VLOOKUP(C$14,Table24581112[],5,FALSE)</f>
        <v>6.2</v>
      </c>
      <c r="C59" s="76">
        <f>VLOOKUP(D$14,Table24581112[],5,FALSE)</f>
        <v>6.2</v>
      </c>
      <c r="D59" s="76">
        <f>VLOOKUP(E$14,Table24581112[],5,FALSE)</f>
        <v>6.2</v>
      </c>
      <c r="E59" s="76">
        <f>VLOOKUP(F$14,Table24581112[],5,FALSE)</f>
        <v>6.7</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6.7</v>
      </c>
      <c r="Q59" s="76">
        <f>VLOOKUP(R$14,Table24581112[],5,FALSE)</f>
        <v>6.7</v>
      </c>
      <c r="R59" s="76">
        <f>VLOOKUP(S$14,Table24581112[],5,FALSE)</f>
        <v>6.7</v>
      </c>
      <c r="S59" s="76" t="e">
        <f>VLOOKUP(T$14,Table24581112[],5,FALSE)</f>
        <v>#N/A</v>
      </c>
      <c r="T59" s="76" t="e">
        <f>VLOOKUP(U$14,Table24581112[],5,FALSE)</f>
        <v>#N/A</v>
      </c>
      <c r="U59" s="76" t="e">
        <f>VLOOKUP(V$14,Table24581112[],5,FALSE)</f>
        <v>#N/A</v>
      </c>
    </row>
    <row r="60" spans="1:35" s="19" customFormat="1" ht="13" x14ac:dyDescent="0.3">
      <c r="A60" s="110" t="s">
        <v>4</v>
      </c>
      <c r="B60" s="76">
        <f>C10</f>
        <v>7.7</v>
      </c>
      <c r="C60" s="76">
        <f t="shared" ref="C60:U60" si="14">D10</f>
        <v>7.7</v>
      </c>
      <c r="D60" s="76">
        <f t="shared" si="14"/>
        <v>6.9</v>
      </c>
      <c r="E60" s="76">
        <f t="shared" si="14"/>
        <v>7.4</v>
      </c>
      <c r="F60" s="76">
        <f t="shared" si="14"/>
        <v>8</v>
      </c>
      <c r="G60" s="76">
        <f t="shared" si="14"/>
        <v>6.5</v>
      </c>
      <c r="H60" s="76">
        <f t="shared" si="14"/>
        <v>6.3</v>
      </c>
      <c r="I60" s="76">
        <f t="shared" si="14"/>
        <v>6.9</v>
      </c>
      <c r="J60" s="76">
        <f t="shared" si="14"/>
        <v>8.1</v>
      </c>
      <c r="K60" s="76">
        <f t="shared" si="14"/>
        <v>7.3</v>
      </c>
      <c r="L60" s="76">
        <f t="shared" si="14"/>
        <v>5.5</v>
      </c>
      <c r="M60" s="76">
        <f t="shared" si="14"/>
        <v>8</v>
      </c>
      <c r="N60" s="76">
        <f t="shared" si="14"/>
        <v>7.3</v>
      </c>
      <c r="O60" s="76">
        <f t="shared" si="14"/>
        <v>6</v>
      </c>
      <c r="P60" s="76">
        <f t="shared" si="14"/>
        <v>7.4</v>
      </c>
      <c r="Q60" s="76">
        <f t="shared" si="14"/>
        <v>7</v>
      </c>
      <c r="R60" s="76">
        <f t="shared" si="14"/>
        <v>6.6</v>
      </c>
      <c r="S60" s="76">
        <f t="shared" si="14"/>
        <v>0</v>
      </c>
      <c r="T60" s="76">
        <f t="shared" si="14"/>
        <v>0</v>
      </c>
      <c r="U60" s="76">
        <f t="shared" si="14"/>
        <v>0</v>
      </c>
    </row>
    <row r="61" spans="1:35" s="19" customFormat="1" ht="13" x14ac:dyDescent="0.3">
      <c r="A61" s="110" t="s">
        <v>134</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8</v>
      </c>
      <c r="Q61" s="76">
        <f t="shared" si="15"/>
        <v>8</v>
      </c>
      <c r="R61" s="76">
        <f t="shared" si="15"/>
        <v>8</v>
      </c>
      <c r="S61" s="76" t="e">
        <f t="shared" si="15"/>
        <v>#N/A</v>
      </c>
      <c r="T61" s="76" t="e">
        <f t="shared" si="15"/>
        <v>#N/A</v>
      </c>
      <c r="U61" s="76" t="e">
        <f t="shared" si="15"/>
        <v>#N/A</v>
      </c>
    </row>
    <row r="62" spans="1:35" s="19" customFormat="1" ht="13" x14ac:dyDescent="0.3">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1" t="s">
        <v>158</v>
      </c>
      <c r="B64" s="77">
        <f>(B59-B60)*B61</f>
        <v>-9</v>
      </c>
      <c r="C64" s="77">
        <f t="shared" ref="C64:U64" si="17">(C59-C60)*C61</f>
        <v>-9</v>
      </c>
      <c r="D64" s="77">
        <f t="shared" si="17"/>
        <v>-4.2000000000000011</v>
      </c>
      <c r="E64" s="77">
        <f t="shared" si="17"/>
        <v>-5.6000000000000014</v>
      </c>
      <c r="F64" s="77">
        <f t="shared" si="17"/>
        <v>-10.799999999999999</v>
      </c>
      <c r="G64" s="77">
        <f t="shared" si="17"/>
        <v>-1.7999999999999989</v>
      </c>
      <c r="H64" s="77">
        <f t="shared" si="17"/>
        <v>-0.59999999999999787</v>
      </c>
      <c r="I64" s="77">
        <f t="shared" si="17"/>
        <v>-4.2000000000000011</v>
      </c>
      <c r="J64" s="77">
        <f t="shared" si="17"/>
        <v>-11.399999999999997</v>
      </c>
      <c r="K64" s="77">
        <f t="shared" si="17"/>
        <v>-6.5999999999999979</v>
      </c>
      <c r="L64" s="77">
        <f t="shared" si="17"/>
        <v>4.2000000000000011</v>
      </c>
      <c r="M64" s="77">
        <f t="shared" si="17"/>
        <v>-10.799999999999999</v>
      </c>
      <c r="N64" s="77">
        <f t="shared" si="17"/>
        <v>-6.5999999999999979</v>
      </c>
      <c r="O64" s="77">
        <f t="shared" si="17"/>
        <v>1.2000000000000011</v>
      </c>
      <c r="P64" s="77">
        <f t="shared" si="17"/>
        <v>-5.6000000000000014</v>
      </c>
      <c r="Q64" s="77">
        <f t="shared" si="17"/>
        <v>-2.3999999999999986</v>
      </c>
      <c r="R64" s="77">
        <f t="shared" si="17"/>
        <v>0.80000000000000426</v>
      </c>
      <c r="S64" s="77" t="e">
        <f t="shared" si="17"/>
        <v>#N/A</v>
      </c>
      <c r="T64" s="77" t="e">
        <f t="shared" si="17"/>
        <v>#N/A</v>
      </c>
      <c r="U64" s="77" t="e">
        <f t="shared" si="17"/>
        <v>#N/A</v>
      </c>
    </row>
    <row r="65" spans="1:21" s="19" customFormat="1" ht="52" x14ac:dyDescent="0.3">
      <c r="A65" s="111" t="s">
        <v>159</v>
      </c>
      <c r="B65" s="77">
        <f>B63-B64</f>
        <v>9</v>
      </c>
      <c r="C65" s="77">
        <f t="shared" ref="C65:U65" si="18">C63-C64</f>
        <v>9</v>
      </c>
      <c r="D65" s="77">
        <f t="shared" si="18"/>
        <v>4.2000000000000011</v>
      </c>
      <c r="E65" s="77">
        <f t="shared" si="18"/>
        <v>5.6000000000000014</v>
      </c>
      <c r="F65" s="77">
        <f t="shared" si="18"/>
        <v>10.799999999999999</v>
      </c>
      <c r="G65" s="77">
        <f t="shared" si="18"/>
        <v>1.7999999999999989</v>
      </c>
      <c r="H65" s="77">
        <f t="shared" si="18"/>
        <v>0.59999999999999787</v>
      </c>
      <c r="I65" s="77">
        <f t="shared" si="18"/>
        <v>4.2000000000000011</v>
      </c>
      <c r="J65" s="77">
        <f t="shared" si="18"/>
        <v>11.399999999999997</v>
      </c>
      <c r="K65" s="77">
        <f t="shared" si="18"/>
        <v>6.5999999999999979</v>
      </c>
      <c r="L65" s="77">
        <f t="shared" si="18"/>
        <v>-4.2000000000000011</v>
      </c>
      <c r="M65" s="77">
        <f t="shared" si="18"/>
        <v>10.799999999999999</v>
      </c>
      <c r="N65" s="77">
        <f t="shared" si="18"/>
        <v>6.5999999999999979</v>
      </c>
      <c r="O65" s="77">
        <f t="shared" si="18"/>
        <v>-1.2000000000000011</v>
      </c>
      <c r="P65" s="77">
        <f t="shared" si="18"/>
        <v>5.6000000000000014</v>
      </c>
      <c r="Q65" s="77">
        <f t="shared" si="18"/>
        <v>2.3999999999999986</v>
      </c>
      <c r="R65" s="77">
        <f t="shared" si="18"/>
        <v>-0.80000000000000426</v>
      </c>
      <c r="S65" s="77" t="e">
        <f t="shared" si="18"/>
        <v>#N/A</v>
      </c>
      <c r="T65" s="77" t="e">
        <f t="shared" si="18"/>
        <v>#N/A</v>
      </c>
      <c r="U65" s="77" t="e">
        <f t="shared" si="18"/>
        <v>#N/A</v>
      </c>
    </row>
    <row r="66" spans="1:21" s="19" customFormat="1" ht="26" x14ac:dyDescent="0.3">
      <c r="A66" s="111"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UNDER</v>
      </c>
      <c r="M66" s="78" t="str">
        <f t="shared" si="19"/>
        <v>OVER</v>
      </c>
      <c r="N66" s="78" t="str">
        <f t="shared" si="19"/>
        <v>OVER</v>
      </c>
      <c r="O66" s="78" t="str">
        <f t="shared" si="19"/>
        <v>UNDER</v>
      </c>
      <c r="P66" s="78" t="str">
        <f t="shared" si="19"/>
        <v>OVER</v>
      </c>
      <c r="Q66" s="78" t="str">
        <f t="shared" si="19"/>
        <v>OVER</v>
      </c>
      <c r="R66" s="78" t="str">
        <f t="shared" si="19"/>
        <v>UNDER</v>
      </c>
      <c r="S66" s="78" t="e">
        <f t="shared" si="19"/>
        <v>#N/A</v>
      </c>
      <c r="T66" s="78" t="e">
        <f t="shared" si="19"/>
        <v>#N/A</v>
      </c>
      <c r="U66" s="78" t="e">
        <f t="shared" si="19"/>
        <v>#N/A</v>
      </c>
    </row>
  </sheetData>
  <sheetProtection algorithmName="SHA-512" hashValue="S5A1Zf+RW5LlH4jQNWtsMO0d5f/Q/1u+DNaUVnMUZu/9LbeUALLlp22QT3l9hqoVIjqM285CBEtTrlaXrGGXag==" saltValue="FSdhbZELFi/jPP8/WWH7L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2" operator="equal">
      <formula>"DECREASE"</formula>
    </cfRule>
    <cfRule type="cellIs" dxfId="292" priority="33" operator="equal">
      <formula>"INCREASE"</formula>
    </cfRule>
  </conditionalFormatting>
  <conditionalFormatting sqref="B31:B50 B62:U66">
    <cfRule type="cellIs" dxfId="291" priority="31" operator="greaterThan">
      <formula>$B$51</formula>
    </cfRule>
  </conditionalFormatting>
  <conditionalFormatting sqref="C31:C50">
    <cfRule type="cellIs" dxfId="290" priority="30" operator="greaterThan">
      <formula>$C$51</formula>
    </cfRule>
  </conditionalFormatting>
  <conditionalFormatting sqref="C18:V18">
    <cfRule type="cellIs" dxfId="289" priority="29" operator="equal">
      <formula>0</formula>
    </cfRule>
  </conditionalFormatting>
  <conditionalFormatting sqref="C17:V17">
    <cfRule type="cellIs" dxfId="288" priority="28" operator="equal">
      <formula>0</formula>
    </cfRule>
  </conditionalFormatting>
  <conditionalFormatting sqref="C19:V19">
    <cfRule type="cellIs" dxfId="287" priority="27" operator="equal">
      <formula>0</formula>
    </cfRule>
  </conditionalFormatting>
  <conditionalFormatting sqref="G31:G50">
    <cfRule type="cellIs" dxfId="286" priority="26" operator="greaterThan">
      <formula>$G$51</formula>
    </cfRule>
  </conditionalFormatting>
  <conditionalFormatting sqref="H31:H50">
    <cfRule type="cellIs" dxfId="285" priority="25" operator="greaterThan">
      <formula>$H$51</formula>
    </cfRule>
  </conditionalFormatting>
  <conditionalFormatting sqref="I31:I50">
    <cfRule type="cellIs" dxfId="284" priority="24" operator="greaterThan">
      <formula>$I$51</formula>
    </cfRule>
  </conditionalFormatting>
  <conditionalFormatting sqref="K31:K50">
    <cfRule type="cellIs" dxfId="283" priority="23" operator="greaterThan">
      <formula>$K$51</formula>
    </cfRule>
  </conditionalFormatting>
  <conditionalFormatting sqref="L31:L50">
    <cfRule type="cellIs" dxfId="282" priority="22" operator="greaterThan">
      <formula>$L$51</formula>
    </cfRule>
  </conditionalFormatting>
  <conditionalFormatting sqref="M31:M50">
    <cfRule type="cellIs" dxfId="281" priority="21" operator="greaterThan">
      <formula>$M$51</formula>
    </cfRule>
  </conditionalFormatting>
  <conditionalFormatting sqref="P31:P50">
    <cfRule type="cellIs" dxfId="280" priority="20" operator="greaterThan">
      <formula>$P$51</formula>
    </cfRule>
  </conditionalFormatting>
  <conditionalFormatting sqref="R31:R50">
    <cfRule type="cellIs" dxfId="279" priority="19" operator="greaterThan">
      <formula>$R$51</formula>
    </cfRule>
  </conditionalFormatting>
  <conditionalFormatting sqref="S31:S50">
    <cfRule type="cellIs" dxfId="278" priority="18" operator="greaterThan">
      <formula>$S$51</formula>
    </cfRule>
  </conditionalFormatting>
  <conditionalFormatting sqref="T31:T50">
    <cfRule type="cellIs" dxfId="277" priority="17" operator="greaterThan">
      <formula>$T$51</formula>
    </cfRule>
  </conditionalFormatting>
  <conditionalFormatting sqref="U31:U50">
    <cfRule type="cellIs" dxfId="276" priority="16" operator="greaterThan">
      <formula>$U$51</formula>
    </cfRule>
  </conditionalFormatting>
  <conditionalFormatting sqref="C22:V22">
    <cfRule type="cellIs" dxfId="275" priority="15" operator="equal">
      <formula>0</formula>
    </cfRule>
  </conditionalFormatting>
  <conditionalFormatting sqref="C24:V24">
    <cfRule type="cellIs" dxfId="274" priority="13" operator="equal">
      <formula>"DECREASE"</formula>
    </cfRule>
    <cfRule type="cellIs" dxfId="273" priority="14" operator="equal">
      <formula>"INCREASE"</formula>
    </cfRule>
  </conditionalFormatting>
  <conditionalFormatting sqref="C23:V23">
    <cfRule type="cellIs" dxfId="272" priority="12" operator="equal">
      <formula>0</formula>
    </cfRule>
  </conditionalFormatting>
  <conditionalFormatting sqref="I1">
    <cfRule type="cellIs" dxfId="271" priority="11" operator="lessThan">
      <formula>5</formula>
    </cfRule>
  </conditionalFormatting>
  <conditionalFormatting sqref="C21:V21">
    <cfRule type="cellIs" dxfId="270" priority="8" operator="equal">
      <formula>0</formula>
    </cfRule>
  </conditionalFormatting>
  <conditionalFormatting sqref="B66:U66">
    <cfRule type="cellIs" dxfId="269" priority="6" operator="equal">
      <formula>"UNDER"</formula>
    </cfRule>
    <cfRule type="cellIs" dxfId="268" priority="7" operator="equal">
      <formula>"OVER"</formula>
    </cfRule>
  </conditionalFormatting>
  <conditionalFormatting sqref="I2">
    <cfRule type="cellIs" dxfId="267" priority="5" operator="greaterThan">
      <formula>5000.1</formula>
    </cfRule>
  </conditionalFormatting>
  <conditionalFormatting sqref="I3">
    <cfRule type="cellIs" dxfId="266" priority="4" operator="greaterThan">
      <formula>4.1</formula>
    </cfRule>
  </conditionalFormatting>
  <conditionalFormatting sqref="J31:J50">
    <cfRule type="cellIs" dxfId="265" priority="3"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7" t="s">
        <v>41</v>
      </c>
      <c r="B1" s="117"/>
      <c r="C1" s="138" t="str">
        <f>'Field data and Waste 1'!C1:D1</f>
        <v>PAN-015339</v>
      </c>
      <c r="D1" s="139"/>
      <c r="E1" s="93" t="s">
        <v>45</v>
      </c>
      <c r="F1" s="39">
        <f>'Field data and Waste 1'!F1</f>
        <v>50</v>
      </c>
      <c r="G1" s="118" t="s">
        <v>43</v>
      </c>
      <c r="H1" s="119"/>
      <c r="I1" s="96"/>
      <c r="J1" s="117" t="s">
        <v>154</v>
      </c>
      <c r="K1" s="117"/>
      <c r="L1" s="96"/>
      <c r="AB1" s="18"/>
      <c r="AC1" s="18"/>
      <c r="AD1" s="30" t="s">
        <v>127</v>
      </c>
      <c r="AE1" s="17"/>
      <c r="AF1" s="17"/>
      <c r="AG1" s="18"/>
      <c r="AH1" s="18"/>
      <c r="AI1" s="40" t="s">
        <v>79</v>
      </c>
      <c r="AJ1" s="41" t="s">
        <v>94</v>
      </c>
      <c r="AK1" s="42" t="s">
        <v>95</v>
      </c>
      <c r="AL1" s="43" t="s">
        <v>126</v>
      </c>
      <c r="AM1" s="43" t="s">
        <v>132</v>
      </c>
      <c r="AN1" s="43" t="s">
        <v>112</v>
      </c>
    </row>
    <row r="2" spans="1:41" ht="13" x14ac:dyDescent="0.3">
      <c r="A2" s="117" t="s">
        <v>87</v>
      </c>
      <c r="B2" s="117"/>
      <c r="C2" s="140" t="str">
        <f>'Field data and Waste 1'!C2:D2</f>
        <v>KP3594VE</v>
      </c>
      <c r="D2" s="141"/>
      <c r="E2" s="93" t="s">
        <v>109</v>
      </c>
      <c r="F2" s="96"/>
      <c r="G2" s="136" t="s">
        <v>110</v>
      </c>
      <c r="H2" s="137"/>
      <c r="I2" s="96"/>
      <c r="J2" s="117" t="s">
        <v>155</v>
      </c>
      <c r="K2" s="117"/>
      <c r="L2" s="96"/>
      <c r="AB2" s="30" t="s">
        <v>56</v>
      </c>
      <c r="AC2" s="17"/>
      <c r="AD2" s="30" t="s">
        <v>70</v>
      </c>
      <c r="AE2" s="17"/>
      <c r="AF2" s="17"/>
      <c r="AG2" s="44" t="s">
        <v>76</v>
      </c>
      <c r="AH2" s="18"/>
      <c r="AI2" s="45" t="s">
        <v>127</v>
      </c>
      <c r="AJ2" s="46">
        <v>0</v>
      </c>
      <c r="AK2" s="47">
        <v>0</v>
      </c>
      <c r="AL2" s="10">
        <v>0</v>
      </c>
      <c r="AM2" s="11">
        <v>0</v>
      </c>
      <c r="AN2" s="11">
        <v>0</v>
      </c>
    </row>
    <row r="3" spans="1:41" ht="13" x14ac:dyDescent="0.25">
      <c r="A3" s="118" t="s">
        <v>42</v>
      </c>
      <c r="B3" s="119"/>
      <c r="C3" s="140" t="str">
        <f>'Field data and Waste 1'!C3:D3</f>
        <v xml:space="preserve">Trade Effluent Services Limited </v>
      </c>
      <c r="D3" s="141"/>
      <c r="E3" s="93" t="s">
        <v>108</v>
      </c>
      <c r="F3" s="31"/>
      <c r="G3" s="118" t="s">
        <v>111</v>
      </c>
      <c r="H3" s="119"/>
      <c r="I3" s="96"/>
      <c r="J3" s="118" t="s">
        <v>156</v>
      </c>
      <c r="K3" s="119"/>
      <c r="L3" s="96" t="e">
        <f>(L1/L2)*100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7" t="s">
        <v>0</v>
      </c>
      <c r="B4" s="117"/>
      <c r="C4" s="138" t="str">
        <f>'Field data and Waste 1'!C4:D4</f>
        <v>Honkley Farm, Burton, Rossett, LL120AP</v>
      </c>
      <c r="D4" s="139"/>
      <c r="E4" s="94" t="s">
        <v>1</v>
      </c>
      <c r="F4" s="96"/>
      <c r="G4" s="118"/>
      <c r="H4" s="119"/>
      <c r="I4" s="39"/>
      <c r="J4" s="118"/>
      <c r="K4" s="119"/>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7" t="s">
        <v>47</v>
      </c>
      <c r="B5" s="117"/>
      <c r="C5" s="138" t="str">
        <f>'Field data and Waste 1'!C5:D5</f>
        <v>Gianluca Broadley</v>
      </c>
      <c r="D5" s="139"/>
      <c r="E5" s="93"/>
      <c r="F5" s="39"/>
      <c r="G5" s="118"/>
      <c r="H5" s="119"/>
      <c r="I5" s="39"/>
      <c r="J5" s="118"/>
      <c r="K5" s="119"/>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ht="13" x14ac:dyDescent="0.25">
      <c r="A8" s="117" t="s">
        <v>2</v>
      </c>
      <c r="B8" s="117"/>
      <c r="C8" s="60" t="str">
        <f>'Field data and Waste 1'!C8</f>
        <v>SJ 3330 5896</v>
      </c>
      <c r="D8" s="60" t="str">
        <f>'Field data and Waste 1'!D8</f>
        <v>SJ 3332 5923</v>
      </c>
      <c r="E8" s="60" t="str">
        <f>'Field data and Waste 1'!E8</f>
        <v>SJ 3344 5911</v>
      </c>
      <c r="F8" s="60" t="str">
        <f>'Field data and Waste 1'!F8</f>
        <v>SJ 3363 5925</v>
      </c>
      <c r="G8" s="60" t="str">
        <f>'Field data and Waste 1'!G8</f>
        <v>SJ 3383 5933</v>
      </c>
      <c r="H8" s="60" t="str">
        <f>'Field data and Waste 1'!H8</f>
        <v>SJ 3396 5938</v>
      </c>
      <c r="I8" s="60" t="str">
        <f>'Field data and Waste 1'!I8</f>
        <v>SJ 3401 5923</v>
      </c>
      <c r="J8" s="60" t="str">
        <f>'Field data and Waste 1'!J8</f>
        <v>SJ 3378 5911</v>
      </c>
      <c r="K8" s="60" t="str">
        <f>'Field data and Waste 1'!K8</f>
        <v>SJ 3366 5893</v>
      </c>
      <c r="L8" s="60" t="str">
        <f>'Field data and Waste 1'!L8</f>
        <v>SJ 3383 5905</v>
      </c>
      <c r="M8" s="60" t="str">
        <f>'Field data and Waste 1'!M8</f>
        <v>SJ 3388 5899</v>
      </c>
      <c r="N8" s="60" t="str">
        <f>'Field data and Waste 1'!N8</f>
        <v>SJ 3407 5907</v>
      </c>
      <c r="O8" s="60" t="str">
        <f>'Field data and Waste 1'!O8</f>
        <v>SJ 3410 5895</v>
      </c>
      <c r="P8" s="60" t="str">
        <f>'Field data and Waste 1'!P8</f>
        <v>SJ 3395 5890</v>
      </c>
      <c r="Q8" s="60" t="str">
        <f>'Field data and Waste 1'!Q8</f>
        <v>SJ 3381 5886</v>
      </c>
      <c r="R8" s="60" t="str">
        <f>'Field data and Waste 1'!R8</f>
        <v>SJ 3383 5880</v>
      </c>
      <c r="S8" s="60" t="str">
        <f>'Field data and Waste 1'!S8</f>
        <v>SJ 3361 5877</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7" t="s">
        <v>3</v>
      </c>
      <c r="B9" s="117"/>
      <c r="C9" s="60" t="str">
        <f>'Field data and Waste 1'!C9</f>
        <v>Moderate</v>
      </c>
      <c r="D9" s="60" t="str">
        <f>'Field data and Waste 1'!D9</f>
        <v>Moderate</v>
      </c>
      <c r="E9" s="60" t="str">
        <f>'Field data and Waste 1'!E9</f>
        <v>Moderate</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f>'Field data and Waste 1'!Q9</f>
        <v>1</v>
      </c>
      <c r="R9" s="60">
        <f>'Field data and Waste 1'!R9</f>
        <v>1</v>
      </c>
      <c r="S9" s="60">
        <f>'Field data and Waste 1'!S9</f>
        <v>1</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8"/>
    </row>
    <row r="10" spans="1:41" ht="13" x14ac:dyDescent="0.25">
      <c r="A10" s="117" t="s">
        <v>4</v>
      </c>
      <c r="B10" s="117"/>
      <c r="C10" s="60">
        <f>'Field data and Waste 1'!C10</f>
        <v>7.7</v>
      </c>
      <c r="D10" s="60">
        <f>'Field data and Waste 1'!D10</f>
        <v>7.7</v>
      </c>
      <c r="E10" s="60">
        <f>'Field data and Waste 1'!E10</f>
        <v>6.9</v>
      </c>
      <c r="F10" s="60">
        <f>'Field data and Waste 1'!F10</f>
        <v>7.4</v>
      </c>
      <c r="G10" s="60">
        <f>'Field data and Waste 1'!G10</f>
        <v>8</v>
      </c>
      <c r="H10" s="60">
        <f>'Field data and Waste 1'!H10</f>
        <v>6.5</v>
      </c>
      <c r="I10" s="60">
        <f>'Field data and Waste 1'!I10</f>
        <v>6.3</v>
      </c>
      <c r="J10" s="60">
        <f>'Field data and Waste 1'!J10</f>
        <v>6.9</v>
      </c>
      <c r="K10" s="60">
        <f>'Field data and Waste 1'!K10</f>
        <v>8.1</v>
      </c>
      <c r="L10" s="60">
        <f>'Field data and Waste 1'!L10</f>
        <v>7.3</v>
      </c>
      <c r="M10" s="60">
        <f>'Field data and Waste 1'!M10</f>
        <v>5.5</v>
      </c>
      <c r="N10" s="60">
        <f>'Field data and Waste 1'!N10</f>
        <v>8</v>
      </c>
      <c r="O10" s="60">
        <f>'Field data and Waste 1'!O10</f>
        <v>7.3</v>
      </c>
      <c r="P10" s="60">
        <f>'Field data and Waste 1'!P10</f>
        <v>6</v>
      </c>
      <c r="Q10" s="60">
        <f>'Field data and Waste 1'!Q10</f>
        <v>7.4</v>
      </c>
      <c r="R10" s="60">
        <f>'Field data and Waste 1'!R10</f>
        <v>7</v>
      </c>
      <c r="S10" s="60">
        <f>'Field data and Waste 1'!S10</f>
        <v>6.6</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7" t="s">
        <v>5</v>
      </c>
      <c r="B11" s="117"/>
      <c r="C11" s="60">
        <f>'Field data and Waste 1'!C11</f>
        <v>3</v>
      </c>
      <c r="D11" s="60">
        <f>'Field data and Waste 1'!D11</f>
        <v>4</v>
      </c>
      <c r="E11" s="60">
        <f>'Field data and Waste 1'!E11</f>
        <v>3</v>
      </c>
      <c r="F11" s="60">
        <f>'Field data and Waste 1'!F11</f>
        <v>4</v>
      </c>
      <c r="G11" s="60">
        <f>'Field data and Waste 1'!G11</f>
        <v>4</v>
      </c>
      <c r="H11" s="60">
        <f>'Field data and Waste 1'!H11</f>
        <v>3</v>
      </c>
      <c r="I11" s="60">
        <f>'Field data and Waste 1'!I11</f>
        <v>4</v>
      </c>
      <c r="J11" s="60">
        <f>'Field data and Waste 1'!J11</f>
        <v>3</v>
      </c>
      <c r="K11" s="60">
        <f>'Field data and Waste 1'!K11</f>
        <v>3</v>
      </c>
      <c r="L11" s="60">
        <f>'Field data and Waste 1'!L11</f>
        <v>3</v>
      </c>
      <c r="M11" s="60">
        <f>'Field data and Waste 1'!M11</f>
        <v>3</v>
      </c>
      <c r="N11" s="60">
        <f>'Field data and Waste 1'!N11</f>
        <v>4</v>
      </c>
      <c r="O11" s="60">
        <f>'Field data and Waste 1'!O11</f>
        <v>2</v>
      </c>
      <c r="P11" s="60">
        <f>'Field data and Waste 1'!P11</f>
        <v>2</v>
      </c>
      <c r="Q11" s="60">
        <f>'Field data and Waste 1'!Q11</f>
        <v>3</v>
      </c>
      <c r="R11" s="60">
        <f>'Field data and Waste 1'!R11</f>
        <v>5</v>
      </c>
      <c r="S11" s="60">
        <f>'Field data and Waste 1'!S11</f>
        <v>3</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7" t="s">
        <v>6</v>
      </c>
      <c r="B12" s="117"/>
      <c r="C12" s="60" t="str">
        <f>'Field data and Waste 1'!C12</f>
        <v>2-</v>
      </c>
      <c r="D12" s="60" t="str">
        <f>'Field data and Waste 1'!D12</f>
        <v>2-</v>
      </c>
      <c r="E12" s="60" t="str">
        <f>'Field data and Waste 1'!E12</f>
        <v>2+</v>
      </c>
      <c r="F12" s="60" t="str">
        <f>'Field data and Waste 1'!F12</f>
        <v>2-</v>
      </c>
      <c r="G12" s="60" t="str">
        <f>'Field data and Waste 1'!G12</f>
        <v>2-</v>
      </c>
      <c r="H12" s="60">
        <f>'Field data and Waste 1'!H12</f>
        <v>1</v>
      </c>
      <c r="I12" s="60">
        <f>'Field data and Waste 1'!I12</f>
        <v>1</v>
      </c>
      <c r="J12" s="60" t="str">
        <f>'Field data and Waste 1'!J12</f>
        <v>2+</v>
      </c>
      <c r="K12" s="60">
        <f>'Field data and Waste 1'!K12</f>
        <v>1</v>
      </c>
      <c r="L12" s="60" t="str">
        <f>'Field data and Waste 1'!L12</f>
        <v>2-</v>
      </c>
      <c r="M12" s="60">
        <f>'Field data and Waste 1'!M12</f>
        <v>4</v>
      </c>
      <c r="N12" s="60">
        <f>'Field data and Waste 1'!N12</f>
        <v>4</v>
      </c>
      <c r="O12" s="60" t="str">
        <f>'Field data and Waste 1'!O12</f>
        <v>2+</v>
      </c>
      <c r="P12" s="60" t="str">
        <f>'Field data and Waste 1'!P12</f>
        <v>2+</v>
      </c>
      <c r="Q12" s="60">
        <f>'Field data and Waste 1'!Q12</f>
        <v>3</v>
      </c>
      <c r="R12" s="60" t="str">
        <f>'Field data and Waste 1'!R12</f>
        <v>2+</v>
      </c>
      <c r="S12" s="60">
        <f>'Field data and Waste 1'!S12</f>
        <v>3</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7" t="s">
        <v>7</v>
      </c>
      <c r="B13" s="117"/>
      <c r="C13" s="60">
        <f>'Field data and Waste 1'!C13</f>
        <v>3</v>
      </c>
      <c r="D13" s="60">
        <f>'Field data and Waste 1'!D13</f>
        <v>2</v>
      </c>
      <c r="E13" s="60">
        <f>'Field data and Waste 1'!E13</f>
        <v>3</v>
      </c>
      <c r="F13" s="60">
        <f>'Field data and Waste 1'!F13</f>
        <v>3</v>
      </c>
      <c r="G13" s="60">
        <f>'Field data and Waste 1'!G13</f>
        <v>2</v>
      </c>
      <c r="H13" s="60">
        <f>'Field data and Waste 1'!H13</f>
        <v>2</v>
      </c>
      <c r="I13" s="60">
        <f>'Field data and Waste 1'!I13</f>
        <v>2</v>
      </c>
      <c r="J13" s="60">
        <f>'Field data and Waste 1'!J13</f>
        <v>2</v>
      </c>
      <c r="K13" s="60">
        <f>'Field data and Waste 1'!K13</f>
        <v>2</v>
      </c>
      <c r="L13" s="60">
        <f>'Field data and Waste 1'!L13</f>
        <v>4</v>
      </c>
      <c r="M13" s="60">
        <f>'Field data and Waste 1'!M13</f>
        <v>2</v>
      </c>
      <c r="N13" s="60">
        <f>'Field data and Waste 1'!N13</f>
        <v>3</v>
      </c>
      <c r="O13" s="60">
        <f>'Field data and Waste 1'!O13</f>
        <v>3</v>
      </c>
      <c r="P13" s="60">
        <f>'Field data and Waste 1'!P13</f>
        <v>3</v>
      </c>
      <c r="Q13" s="60">
        <f>'Field data and Waste 1'!Q13</f>
        <v>2</v>
      </c>
      <c r="R13" s="60">
        <f>'Field data and Waste 1'!R13</f>
        <v>3</v>
      </c>
      <c r="S13" s="60">
        <f>'Field data and Waste 1'!S13</f>
        <v>3</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29" t="s">
        <v>8</v>
      </c>
      <c r="B14" s="129"/>
      <c r="C14" s="101" t="str">
        <f>'Field data and Waste 1'!C14</f>
        <v xml:space="preserve">Grass Silage (25% DM) </v>
      </c>
      <c r="D14" s="101" t="str">
        <f>'Field data and Waste 1'!D14</f>
        <v xml:space="preserve">Grass Silage (25% DM) </v>
      </c>
      <c r="E14" s="101" t="str">
        <f>'Field data and Waste 1'!E14</f>
        <v xml:space="preserve">Grass Silage (25% DM) </v>
      </c>
      <c r="F14" s="101" t="str">
        <f>'Field data and Waste 1'!F14</f>
        <v>Maize- Silage (30% DM)</v>
      </c>
      <c r="G14" s="101" t="str">
        <f>'Field data and Waste 1'!G14</f>
        <v xml:space="preserve">Grass Silage (25% DM) </v>
      </c>
      <c r="H14" s="101" t="str">
        <f>'Field data and Waste 1'!H14</f>
        <v xml:space="preserve">Grass Silage (25% DM) </v>
      </c>
      <c r="I14" s="101" t="str">
        <f>'Field data and Waste 1'!I14</f>
        <v xml:space="preserve">Grass Silage (25% DM) </v>
      </c>
      <c r="J14" s="101" t="str">
        <f>'Field data and Waste 1'!J14</f>
        <v xml:space="preserve">Grass Silage (25% DM) </v>
      </c>
      <c r="K14" s="101" t="str">
        <f>'Field data and Waste 1'!K14</f>
        <v xml:space="preserve">Grass Silage (25% DM) </v>
      </c>
      <c r="L14" s="101" t="str">
        <f>'Field data and Waste 1'!L14</f>
        <v xml:space="preserve">Grass Silage (25% DM) </v>
      </c>
      <c r="M14" s="101" t="str">
        <f>'Field data and Waste 1'!M14</f>
        <v xml:space="preserve">Grass Silage (25% DM) </v>
      </c>
      <c r="N14" s="101" t="str">
        <f>'Field data and Waste 1'!N14</f>
        <v xml:space="preserve">Grass Silage (25% DM) </v>
      </c>
      <c r="O14" s="101" t="str">
        <f>'Field data and Waste 1'!O14</f>
        <v xml:space="preserve">Grass Silage (25% DM) </v>
      </c>
      <c r="P14" s="101" t="str">
        <f>'Field data and Waste 1'!P14</f>
        <v xml:space="preserve">Grass Silage (25% DM) </v>
      </c>
      <c r="Q14" s="101" t="str">
        <f>'Field data and Waste 1'!Q14</f>
        <v>Maize- Silage (30% DM)</v>
      </c>
      <c r="R14" s="101" t="str">
        <f>'Field data and Waste 1'!R14</f>
        <v>Maize- Silage (30% DM)</v>
      </c>
      <c r="S14" s="101" t="str">
        <f>'Field data and Waste 1'!S14</f>
        <v>Maize- Silage (30% DM)</v>
      </c>
      <c r="T14" s="101">
        <f>'Field data and Waste 1'!T14</f>
        <v>0</v>
      </c>
      <c r="U14" s="101">
        <f>'Field data and Waste 1'!U14</f>
        <v>0</v>
      </c>
      <c r="V14" s="101">
        <f>'Field data and Waste 1'!V14</f>
        <v>0</v>
      </c>
      <c r="AD14" s="30" t="s">
        <v>139</v>
      </c>
      <c r="AE14" s="30">
        <v>6</v>
      </c>
      <c r="AI14" s="53" t="s">
        <v>120</v>
      </c>
      <c r="AJ14" s="54">
        <v>0.8</v>
      </c>
      <c r="AK14" s="55">
        <v>1.7</v>
      </c>
      <c r="AL14" s="11">
        <v>12</v>
      </c>
      <c r="AM14" s="11">
        <v>6.7</v>
      </c>
      <c r="AN14" s="11" t="s">
        <v>136</v>
      </c>
    </row>
    <row r="15" spans="1:41" ht="13" x14ac:dyDescent="0.25">
      <c r="A15" s="128" t="s">
        <v>9</v>
      </c>
      <c r="B15" s="128"/>
      <c r="C15" s="60">
        <f>'Field data and Waste 1'!C15</f>
        <v>38</v>
      </c>
      <c r="D15" s="60">
        <f>'Field data and Waste 1'!D15</f>
        <v>38</v>
      </c>
      <c r="E15" s="60">
        <f>'Field data and Waste 1'!E15</f>
        <v>38</v>
      </c>
      <c r="F15" s="60">
        <f>'Field data and Waste 1'!F15</f>
        <v>40</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40</v>
      </c>
      <c r="R15" s="60">
        <f>'Field data and Waste 1'!R15</f>
        <v>40</v>
      </c>
      <c r="S15" s="60">
        <f>'Field data and Waste 1'!S15</f>
        <v>40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0" t="s">
        <v>44</v>
      </c>
      <c r="B16" s="130"/>
      <c r="C16" s="102" t="str">
        <f>'Field data and Waste 1'!C16</f>
        <v>Medium/Clay</v>
      </c>
      <c r="D16" s="102" t="str">
        <f>'Field data and Waste 1'!D16</f>
        <v>Medium/Clay</v>
      </c>
      <c r="E16" s="102" t="str">
        <f>'Field data and Waste 1'!E16</f>
        <v>Medium/Clay</v>
      </c>
      <c r="F16" s="102" t="str">
        <f>'Field data and Waste 1'!F16</f>
        <v>Medium/Clay</v>
      </c>
      <c r="G16" s="102" t="str">
        <f>'Field data and Waste 1'!G16</f>
        <v>Medium/Clay</v>
      </c>
      <c r="H16" s="102" t="str">
        <f>'Field data and Waste 1'!H16</f>
        <v>Medium/Clay</v>
      </c>
      <c r="I16" s="102" t="str">
        <f>'Field data and Waste 1'!I16</f>
        <v>Medium/Clay</v>
      </c>
      <c r="J16" s="102" t="str">
        <f>'Field data and Waste 1'!J16</f>
        <v>Medium/Clay</v>
      </c>
      <c r="K16" s="102" t="str">
        <f>'Field data and Waste 1'!K16</f>
        <v>Medium/Clay</v>
      </c>
      <c r="L16" s="102" t="str">
        <f>'Field data and Waste 1'!L16</f>
        <v>Medium/Clay</v>
      </c>
      <c r="M16" s="102" t="str">
        <f>'Field data and Waste 1'!M16</f>
        <v>Medium/Clay</v>
      </c>
      <c r="N16" s="102" t="str">
        <f>'Field data and Waste 1'!N16</f>
        <v>Medium/Clay</v>
      </c>
      <c r="O16" s="102" t="str">
        <f>'Field data and Waste 1'!O16</f>
        <v>Medium/Clay</v>
      </c>
      <c r="P16" s="102" t="str">
        <f>'Field data and Waste 1'!P16</f>
        <v>Medium/Clay</v>
      </c>
      <c r="Q16" s="102" t="str">
        <f>'Field data and Waste 1'!Q16</f>
        <v>Medium/Clay</v>
      </c>
      <c r="R16" s="102" t="str">
        <f>'Field data and Waste 1'!R16</f>
        <v>Medium/Clay</v>
      </c>
      <c r="S16" s="102" t="str">
        <f>'Field data and Waste 1'!S16</f>
        <v>Medium/Clay</v>
      </c>
      <c r="T16" s="102">
        <f>'Field data and Waste 1'!T16</f>
        <v>0</v>
      </c>
      <c r="U16" s="102">
        <f>'Field data and Waste 1'!U16</f>
        <v>0</v>
      </c>
      <c r="V16" s="102">
        <f>'Field data and Waste 1'!V16</f>
        <v>0</v>
      </c>
      <c r="AD16" s="52" t="s">
        <v>146</v>
      </c>
      <c r="AE16" s="30">
        <v>8</v>
      </c>
      <c r="AI16" s="53" t="s">
        <v>119</v>
      </c>
      <c r="AJ16" s="54">
        <v>8</v>
      </c>
      <c r="AK16" s="55">
        <v>5.5</v>
      </c>
      <c r="AL16" s="12">
        <v>14</v>
      </c>
      <c r="AM16" s="11">
        <v>6.7</v>
      </c>
      <c r="AN16" s="11" t="s">
        <v>136</v>
      </c>
    </row>
    <row r="17" spans="1:40" ht="13" x14ac:dyDescent="0.25">
      <c r="A17" s="120" t="s">
        <v>69</v>
      </c>
      <c r="B17" s="121"/>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56</v>
      </c>
      <c r="R17" s="28">
        <f t="shared" si="0"/>
        <v>56</v>
      </c>
      <c r="S17" s="28">
        <f t="shared" si="0"/>
        <v>56</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2" t="s">
        <v>23</v>
      </c>
      <c r="B18" s="12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2" t="s">
        <v>90</v>
      </c>
      <c r="B19" s="123"/>
      <c r="C19" s="16">
        <f>C18-C17</f>
        <v>-64.599999999999994</v>
      </c>
      <c r="D19" s="16">
        <f t="shared" ref="D19:V19" si="1">D18-D17</f>
        <v>-64.599999999999994</v>
      </c>
      <c r="E19" s="16">
        <f t="shared" si="1"/>
        <v>-64.599999999999994</v>
      </c>
      <c r="F19" s="16">
        <f t="shared" si="1"/>
        <v>-56</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-56</v>
      </c>
      <c r="R19" s="16">
        <f t="shared" si="1"/>
        <v>-56</v>
      </c>
      <c r="S19" s="16">
        <f t="shared" si="1"/>
        <v>-56</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4" t="s">
        <v>91</v>
      </c>
      <c r="B20" s="125"/>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0" t="s">
        <v>88</v>
      </c>
      <c r="B21" s="121"/>
      <c r="C21" s="28">
        <f>(VLOOKUP(C$14,$AI2:$AK26,3,FALSE))*C$15</f>
        <v>228</v>
      </c>
      <c r="D21" s="28">
        <f t="shared" ref="D21:V21" si="2">(VLOOKUP(D$14,$AI2:$AK26,3,FALSE))*D$15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176</v>
      </c>
      <c r="R21" s="28">
        <f t="shared" si="2"/>
        <v>176</v>
      </c>
      <c r="S21" s="28">
        <f t="shared" si="2"/>
        <v>176</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2" t="s">
        <v>89</v>
      </c>
      <c r="B22" s="12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2" t="s">
        <v>92</v>
      </c>
      <c r="B23" s="123"/>
      <c r="C23" s="16">
        <f>C22-C21</f>
        <v>-228</v>
      </c>
      <c r="D23" s="16">
        <f t="shared" ref="D23:V23" si="3">D22-D21</f>
        <v>-228</v>
      </c>
      <c r="E23" s="16">
        <f t="shared" si="3"/>
        <v>-228</v>
      </c>
      <c r="F23" s="16">
        <f t="shared" si="3"/>
        <v>-176</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-176</v>
      </c>
      <c r="R23" s="16">
        <f t="shared" si="3"/>
        <v>-176</v>
      </c>
      <c r="S23" s="16">
        <f t="shared" si="3"/>
        <v>-176</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4" t="s">
        <v>93</v>
      </c>
      <c r="B24" s="12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3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35">
      <c r="A28" s="107"/>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 3330 5896</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SJ 3332 5923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SJ 3344 5911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SJ 3363 5925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SJ 3383 5933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SJ 3396 5938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SJ 3401 5923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SJ 3378 5911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SJ 3366 5893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SJ 3383 5905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SJ 3388 5899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SJ 3407 5907</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SJ 3410 5895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SJ 3395 5890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SJ 3381 5886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SJ 3383 5880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t="str">
        <f>S8</f>
        <v>SJ 3361 5877</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 3330 5896</v>
      </c>
      <c r="C57" s="8" t="str">
        <f t="shared" ref="C57:U57" si="13">D8</f>
        <v>SJ 3332 5923</v>
      </c>
      <c r="D57" s="8" t="str">
        <f t="shared" si="13"/>
        <v>SJ 3344 5911</v>
      </c>
      <c r="E57" s="8" t="str">
        <f t="shared" si="13"/>
        <v>SJ 3363 5925</v>
      </c>
      <c r="F57" s="8" t="str">
        <f t="shared" si="13"/>
        <v>SJ 3383 5933</v>
      </c>
      <c r="G57" s="8" t="str">
        <f t="shared" si="13"/>
        <v>SJ 3396 5938</v>
      </c>
      <c r="H57" s="8" t="str">
        <f t="shared" si="13"/>
        <v>SJ 3401 5923</v>
      </c>
      <c r="I57" s="8" t="str">
        <f t="shared" si="13"/>
        <v>SJ 3378 5911</v>
      </c>
      <c r="J57" s="8" t="str">
        <f t="shared" si="13"/>
        <v>SJ 3366 5893</v>
      </c>
      <c r="K57" s="8" t="str">
        <f t="shared" si="13"/>
        <v>SJ 3383 5905</v>
      </c>
      <c r="L57" s="8" t="str">
        <f t="shared" si="13"/>
        <v>SJ 3388 5899</v>
      </c>
      <c r="M57" s="8" t="str">
        <f t="shared" si="13"/>
        <v>SJ 3407 5907</v>
      </c>
      <c r="N57" s="8" t="str">
        <f t="shared" si="13"/>
        <v>SJ 3410 5895</v>
      </c>
      <c r="O57" s="8" t="str">
        <f t="shared" si="13"/>
        <v>SJ 3395 5890</v>
      </c>
      <c r="P57" s="8" t="str">
        <f t="shared" si="13"/>
        <v>SJ 3381 5886</v>
      </c>
      <c r="Q57" s="8" t="str">
        <f t="shared" si="13"/>
        <v>SJ 3383 5880</v>
      </c>
      <c r="R57" s="8" t="str">
        <f t="shared" si="13"/>
        <v>SJ 3361 5877</v>
      </c>
      <c r="S57" s="8">
        <f t="shared" si="13"/>
        <v>0</v>
      </c>
      <c r="T57" s="8">
        <f t="shared" si="13"/>
        <v>0</v>
      </c>
      <c r="U57" s="8">
        <f t="shared" si="13"/>
        <v>0</v>
      </c>
    </row>
    <row r="58" spans="1:35" s="19" customFormat="1" ht="13" x14ac:dyDescent="0.35">
      <c r="A58" s="92" t="s">
        <v>137</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Arable</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Arable</v>
      </c>
      <c r="Q58" s="13" t="str">
        <f>R16&amp;" I "&amp;(VLOOKUP(R14,Table24581114[],6,FALSE))</f>
        <v>Medium/Clay I Arable</v>
      </c>
      <c r="R58" s="13" t="str">
        <f>S16&amp;" I "&amp;(VLOOKUP(S14,Table24581114[],6,FALSE))</f>
        <v>Medium/Clay I Arable</v>
      </c>
      <c r="S58" s="13" t="e">
        <f>T16&amp;" I "&amp;(VLOOKUP(T14,Table24581114[],6,FALSE))</f>
        <v>#N/A</v>
      </c>
      <c r="T58" s="13" t="e">
        <f>U16&amp;" I "&amp;(VLOOKUP(U14,Table24581114[],6,FALSE))</f>
        <v>#N/A</v>
      </c>
      <c r="U58" s="13" t="e">
        <f>V16&amp;" I "&amp;(VLOOKUP(V14,Table24581114[],6,FALSE))</f>
        <v>#N/A</v>
      </c>
    </row>
    <row r="59" spans="1:35" s="19" customFormat="1" ht="13" x14ac:dyDescent="0.3">
      <c r="A59" s="110" t="s">
        <v>133</v>
      </c>
      <c r="B59" s="76">
        <f>VLOOKUP(C$14,Table24581114[],5,FALSE)</f>
        <v>6.2</v>
      </c>
      <c r="C59" s="76">
        <f>VLOOKUP(D$14,Table24581114[],5,FALSE)</f>
        <v>6.2</v>
      </c>
      <c r="D59" s="76">
        <f>VLOOKUP(E$14,Table24581114[],5,FALSE)</f>
        <v>6.2</v>
      </c>
      <c r="E59" s="76">
        <f>VLOOKUP(F$14,Table24581114[],5,FALSE)</f>
        <v>6.7</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6.7</v>
      </c>
      <c r="Q59" s="76">
        <f>VLOOKUP(R$14,Table24581114[],5,FALSE)</f>
        <v>6.7</v>
      </c>
      <c r="R59" s="76">
        <f>VLOOKUP(S$14,Table24581114[],5,FALSE)</f>
        <v>6.7</v>
      </c>
      <c r="S59" s="76" t="e">
        <f>VLOOKUP(T$14,Table24581114[],5,FALSE)</f>
        <v>#N/A</v>
      </c>
      <c r="T59" s="76" t="e">
        <f>VLOOKUP(U$14,Table24581114[],5,FALSE)</f>
        <v>#N/A</v>
      </c>
      <c r="U59" s="76" t="e">
        <f>VLOOKUP(V$14,Table24581114[],5,FALSE)</f>
        <v>#N/A</v>
      </c>
    </row>
    <row r="60" spans="1:35" s="19" customFormat="1" ht="13" x14ac:dyDescent="0.3">
      <c r="A60" s="110" t="s">
        <v>4</v>
      </c>
      <c r="B60" s="76">
        <f>C10</f>
        <v>7.7</v>
      </c>
      <c r="C60" s="76">
        <f t="shared" ref="C60:U60" si="14">D10</f>
        <v>7.7</v>
      </c>
      <c r="D60" s="76">
        <f t="shared" si="14"/>
        <v>6.9</v>
      </c>
      <c r="E60" s="76">
        <f t="shared" si="14"/>
        <v>7.4</v>
      </c>
      <c r="F60" s="76">
        <f t="shared" si="14"/>
        <v>8</v>
      </c>
      <c r="G60" s="76">
        <f t="shared" si="14"/>
        <v>6.5</v>
      </c>
      <c r="H60" s="76">
        <f t="shared" si="14"/>
        <v>6.3</v>
      </c>
      <c r="I60" s="76">
        <f t="shared" si="14"/>
        <v>6.9</v>
      </c>
      <c r="J60" s="76">
        <f t="shared" si="14"/>
        <v>8.1</v>
      </c>
      <c r="K60" s="76">
        <f t="shared" si="14"/>
        <v>7.3</v>
      </c>
      <c r="L60" s="76">
        <f t="shared" si="14"/>
        <v>5.5</v>
      </c>
      <c r="M60" s="76">
        <f t="shared" si="14"/>
        <v>8</v>
      </c>
      <c r="N60" s="76">
        <f t="shared" si="14"/>
        <v>7.3</v>
      </c>
      <c r="O60" s="76">
        <f t="shared" si="14"/>
        <v>6</v>
      </c>
      <c r="P60" s="76">
        <f t="shared" si="14"/>
        <v>7.4</v>
      </c>
      <c r="Q60" s="76">
        <f t="shared" si="14"/>
        <v>7</v>
      </c>
      <c r="R60" s="76">
        <f t="shared" si="14"/>
        <v>6.6</v>
      </c>
      <c r="S60" s="76">
        <f t="shared" si="14"/>
        <v>0</v>
      </c>
      <c r="T60" s="76">
        <f t="shared" si="14"/>
        <v>0</v>
      </c>
      <c r="U60" s="76">
        <f t="shared" si="14"/>
        <v>0</v>
      </c>
    </row>
    <row r="61" spans="1:35" s="19" customFormat="1" ht="13" x14ac:dyDescent="0.3">
      <c r="A61" s="110" t="s">
        <v>134</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8</v>
      </c>
      <c r="Q61" s="76">
        <f t="shared" si="15"/>
        <v>8</v>
      </c>
      <c r="R61" s="76">
        <f t="shared" si="15"/>
        <v>8</v>
      </c>
      <c r="S61" s="76" t="e">
        <f t="shared" si="15"/>
        <v>#N/A</v>
      </c>
      <c r="T61" s="76" t="e">
        <f t="shared" si="15"/>
        <v>#N/A</v>
      </c>
      <c r="U61" s="76" t="e">
        <f t="shared" si="15"/>
        <v>#N/A</v>
      </c>
    </row>
    <row r="62" spans="1:35" s="19" customFormat="1" ht="13" x14ac:dyDescent="0.3">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1" t="s">
        <v>158</v>
      </c>
      <c r="B64" s="77">
        <f>(B59-B60)*B61</f>
        <v>-9</v>
      </c>
      <c r="C64" s="77">
        <f t="shared" ref="C64:U64" si="17">(C59-C60)*C61</f>
        <v>-9</v>
      </c>
      <c r="D64" s="77">
        <f t="shared" si="17"/>
        <v>-4.2000000000000011</v>
      </c>
      <c r="E64" s="77">
        <f t="shared" si="17"/>
        <v>-5.6000000000000014</v>
      </c>
      <c r="F64" s="77">
        <f t="shared" si="17"/>
        <v>-10.799999999999999</v>
      </c>
      <c r="G64" s="77">
        <f t="shared" si="17"/>
        <v>-1.7999999999999989</v>
      </c>
      <c r="H64" s="77">
        <f t="shared" si="17"/>
        <v>-0.59999999999999787</v>
      </c>
      <c r="I64" s="77">
        <f t="shared" si="17"/>
        <v>-4.2000000000000011</v>
      </c>
      <c r="J64" s="77">
        <f t="shared" si="17"/>
        <v>-11.399999999999997</v>
      </c>
      <c r="K64" s="77">
        <f t="shared" si="17"/>
        <v>-6.5999999999999979</v>
      </c>
      <c r="L64" s="77">
        <f t="shared" si="17"/>
        <v>4.2000000000000011</v>
      </c>
      <c r="M64" s="77">
        <f t="shared" si="17"/>
        <v>-10.799999999999999</v>
      </c>
      <c r="N64" s="77">
        <f t="shared" si="17"/>
        <v>-6.5999999999999979</v>
      </c>
      <c r="O64" s="77">
        <f t="shared" si="17"/>
        <v>1.2000000000000011</v>
      </c>
      <c r="P64" s="77">
        <f t="shared" si="17"/>
        <v>-5.6000000000000014</v>
      </c>
      <c r="Q64" s="77">
        <f t="shared" si="17"/>
        <v>-2.3999999999999986</v>
      </c>
      <c r="R64" s="77">
        <f t="shared" si="17"/>
        <v>0.80000000000000426</v>
      </c>
      <c r="S64" s="77" t="e">
        <f t="shared" si="17"/>
        <v>#N/A</v>
      </c>
      <c r="T64" s="77" t="e">
        <f t="shared" si="17"/>
        <v>#N/A</v>
      </c>
      <c r="U64" s="77" t="e">
        <f t="shared" si="17"/>
        <v>#N/A</v>
      </c>
    </row>
    <row r="65" spans="1:21" s="19" customFormat="1" ht="52" x14ac:dyDescent="0.3">
      <c r="A65" s="111" t="s">
        <v>159</v>
      </c>
      <c r="B65" s="77">
        <f>B63-B64</f>
        <v>9</v>
      </c>
      <c r="C65" s="77">
        <f t="shared" ref="C65:U65" si="18">C63-C64</f>
        <v>9</v>
      </c>
      <c r="D65" s="77">
        <f t="shared" si="18"/>
        <v>4.2000000000000011</v>
      </c>
      <c r="E65" s="77">
        <f t="shared" si="18"/>
        <v>5.6000000000000014</v>
      </c>
      <c r="F65" s="77">
        <f t="shared" si="18"/>
        <v>10.799999999999999</v>
      </c>
      <c r="G65" s="77">
        <f t="shared" si="18"/>
        <v>1.7999999999999989</v>
      </c>
      <c r="H65" s="77">
        <f t="shared" si="18"/>
        <v>0.59999999999999787</v>
      </c>
      <c r="I65" s="77">
        <f t="shared" si="18"/>
        <v>4.2000000000000011</v>
      </c>
      <c r="J65" s="77">
        <f t="shared" si="18"/>
        <v>11.399999999999997</v>
      </c>
      <c r="K65" s="77">
        <f t="shared" si="18"/>
        <v>6.5999999999999979</v>
      </c>
      <c r="L65" s="77">
        <f t="shared" si="18"/>
        <v>-4.2000000000000011</v>
      </c>
      <c r="M65" s="77">
        <f t="shared" si="18"/>
        <v>10.799999999999999</v>
      </c>
      <c r="N65" s="77">
        <f t="shared" si="18"/>
        <v>6.5999999999999979</v>
      </c>
      <c r="O65" s="77">
        <f t="shared" si="18"/>
        <v>-1.2000000000000011</v>
      </c>
      <c r="P65" s="77">
        <f t="shared" si="18"/>
        <v>5.6000000000000014</v>
      </c>
      <c r="Q65" s="77">
        <f t="shared" si="18"/>
        <v>2.3999999999999986</v>
      </c>
      <c r="R65" s="77">
        <f t="shared" si="18"/>
        <v>-0.80000000000000426</v>
      </c>
      <c r="S65" s="77" t="e">
        <f t="shared" si="18"/>
        <v>#N/A</v>
      </c>
      <c r="T65" s="77" t="e">
        <f t="shared" si="18"/>
        <v>#N/A</v>
      </c>
      <c r="U65" s="77" t="e">
        <f t="shared" si="18"/>
        <v>#N/A</v>
      </c>
    </row>
    <row r="66" spans="1:21" s="19" customFormat="1" ht="26" x14ac:dyDescent="0.3">
      <c r="A66" s="111"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UNDER</v>
      </c>
      <c r="M66" s="78" t="str">
        <f t="shared" si="19"/>
        <v>OVER</v>
      </c>
      <c r="N66" s="78" t="str">
        <f t="shared" si="19"/>
        <v>OVER</v>
      </c>
      <c r="O66" s="78" t="str">
        <f t="shared" si="19"/>
        <v>UNDER</v>
      </c>
      <c r="P66" s="78" t="str">
        <f t="shared" si="19"/>
        <v>OVER</v>
      </c>
      <c r="Q66" s="78" t="str">
        <f t="shared" si="19"/>
        <v>OVER</v>
      </c>
      <c r="R66" s="78" t="str">
        <f t="shared" si="19"/>
        <v>UNDER</v>
      </c>
      <c r="S66" s="78" t="e">
        <f t="shared" si="19"/>
        <v>#N/A</v>
      </c>
      <c r="T66" s="78" t="e">
        <f t="shared" si="19"/>
        <v>#N/A</v>
      </c>
      <c r="U66" s="78" t="e">
        <f t="shared" si="19"/>
        <v>#N/A</v>
      </c>
    </row>
  </sheetData>
  <sheetProtection algorithmName="SHA-512" hashValue="uHNQ2Wt49QdJlFxynQ6+0EYuKCsejuhydZhJQS1kDZIZXPTlIxpYgQfdDUIgMvnzYZW1pxPj4WygFP/LHqAclQ==" saltValue="wZ2FKXAhIZP5WEc/BVzUl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2" operator="equal">
      <formula>"DECREASE"</formula>
    </cfRule>
    <cfRule type="cellIs" dxfId="250" priority="33" operator="equal">
      <formula>"INCREASE"</formula>
    </cfRule>
  </conditionalFormatting>
  <conditionalFormatting sqref="B31:B50 B62:U66">
    <cfRule type="cellIs" dxfId="249" priority="31" operator="greaterThan">
      <formula>$B$51</formula>
    </cfRule>
  </conditionalFormatting>
  <conditionalFormatting sqref="C31:C50">
    <cfRule type="cellIs" dxfId="248" priority="30" operator="greaterThan">
      <formula>$C$51</formula>
    </cfRule>
  </conditionalFormatting>
  <conditionalFormatting sqref="C18:V18">
    <cfRule type="cellIs" dxfId="247" priority="29" operator="equal">
      <formula>0</formula>
    </cfRule>
  </conditionalFormatting>
  <conditionalFormatting sqref="C17:V17">
    <cfRule type="cellIs" dxfId="246" priority="28" operator="equal">
      <formula>0</formula>
    </cfRule>
  </conditionalFormatting>
  <conditionalFormatting sqref="C19:V19">
    <cfRule type="cellIs" dxfId="245" priority="27" operator="equal">
      <formula>0</formula>
    </cfRule>
  </conditionalFormatting>
  <conditionalFormatting sqref="G31:G50">
    <cfRule type="cellIs" dxfId="244" priority="26" operator="greaterThan">
      <formula>$G$51</formula>
    </cfRule>
  </conditionalFormatting>
  <conditionalFormatting sqref="H31:H50">
    <cfRule type="cellIs" dxfId="243" priority="25" operator="greaterThan">
      <formula>$H$51</formula>
    </cfRule>
  </conditionalFormatting>
  <conditionalFormatting sqref="I31:I50">
    <cfRule type="cellIs" dxfId="242" priority="24" operator="greaterThan">
      <formula>$I$51</formula>
    </cfRule>
  </conditionalFormatting>
  <conditionalFormatting sqref="K31:K50">
    <cfRule type="cellIs" dxfId="241" priority="23" operator="greaterThan">
      <formula>$K$51</formula>
    </cfRule>
  </conditionalFormatting>
  <conditionalFormatting sqref="L31:L50">
    <cfRule type="cellIs" dxfId="240" priority="22" operator="greaterThan">
      <formula>$L$51</formula>
    </cfRule>
  </conditionalFormatting>
  <conditionalFormatting sqref="M31:M50">
    <cfRule type="cellIs" dxfId="239" priority="21" operator="greaterThan">
      <formula>$M$51</formula>
    </cfRule>
  </conditionalFormatting>
  <conditionalFormatting sqref="P31:P50">
    <cfRule type="cellIs" dxfId="238" priority="20" operator="greaterThan">
      <formula>$P$51</formula>
    </cfRule>
  </conditionalFormatting>
  <conditionalFormatting sqref="R31:R50">
    <cfRule type="cellIs" dxfId="237" priority="19" operator="greaterThan">
      <formula>$R$51</formula>
    </cfRule>
  </conditionalFormatting>
  <conditionalFormatting sqref="S31:S50">
    <cfRule type="cellIs" dxfId="236" priority="18" operator="greaterThan">
      <formula>$S$51</formula>
    </cfRule>
  </conditionalFormatting>
  <conditionalFormatting sqref="T31:T50">
    <cfRule type="cellIs" dxfId="235" priority="17" operator="greaterThan">
      <formula>$T$51</formula>
    </cfRule>
  </conditionalFormatting>
  <conditionalFormatting sqref="U31:U50">
    <cfRule type="cellIs" dxfId="234" priority="16" operator="greaterThan">
      <formula>$U$51</formula>
    </cfRule>
  </conditionalFormatting>
  <conditionalFormatting sqref="C22:V22">
    <cfRule type="cellIs" dxfId="233" priority="15" operator="equal">
      <formula>0</formula>
    </cfRule>
  </conditionalFormatting>
  <conditionalFormatting sqref="C24:V24">
    <cfRule type="cellIs" dxfId="232" priority="13" operator="equal">
      <formula>"DECREASE"</formula>
    </cfRule>
    <cfRule type="cellIs" dxfId="231" priority="14" operator="equal">
      <formula>"INCREASE"</formula>
    </cfRule>
  </conditionalFormatting>
  <conditionalFormatting sqref="C23:V23">
    <cfRule type="cellIs" dxfId="230" priority="12" operator="equal">
      <formula>0</formula>
    </cfRule>
  </conditionalFormatting>
  <conditionalFormatting sqref="I1">
    <cfRule type="cellIs" dxfId="229" priority="11" operator="lessThan">
      <formula>5</formula>
    </cfRule>
  </conditionalFormatting>
  <conditionalFormatting sqref="C21:V21">
    <cfRule type="cellIs" dxfId="228" priority="8" operator="equal">
      <formula>0</formula>
    </cfRule>
  </conditionalFormatting>
  <conditionalFormatting sqref="B66:U66">
    <cfRule type="cellIs" dxfId="227" priority="6" operator="equal">
      <formula>"UNDER"</formula>
    </cfRule>
    <cfRule type="cellIs" dxfId="226" priority="7" operator="equal">
      <formula>"OVER"</formula>
    </cfRule>
  </conditionalFormatting>
  <conditionalFormatting sqref="I2">
    <cfRule type="cellIs" dxfId="225" priority="5" operator="greaterThan">
      <formula>5000.1</formula>
    </cfRule>
  </conditionalFormatting>
  <conditionalFormatting sqref="I3">
    <cfRule type="cellIs" dxfId="224" priority="4" operator="greaterThan">
      <formula>4.1</formula>
    </cfRule>
  </conditionalFormatting>
  <conditionalFormatting sqref="J31:J50">
    <cfRule type="cellIs" dxfId="223" priority="3" operator="greaterThan">
      <formula>$J$51</formula>
    </cfRule>
  </conditionalFormatting>
  <conditionalFormatting sqref="L3">
    <cfRule type="cellIs" dxfId="222" priority="1" operator="lessThan">
      <formula>30</formula>
    </cfRule>
    <cfRule type="cellIs" dxfId="221" priority="2" operator="greaterThanOrEqual">
      <formula>30</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7" t="s">
        <v>41</v>
      </c>
      <c r="B1" s="117"/>
      <c r="C1" s="138" t="str">
        <f>'Field data and Waste 1'!C1:D1</f>
        <v>PAN-015339</v>
      </c>
      <c r="D1" s="139"/>
      <c r="E1" s="93" t="s">
        <v>45</v>
      </c>
      <c r="F1" s="39">
        <f>'Field data and Waste 1'!F1</f>
        <v>50</v>
      </c>
      <c r="G1" s="118" t="s">
        <v>43</v>
      </c>
      <c r="H1" s="119"/>
      <c r="I1" s="96"/>
      <c r="J1" s="117" t="s">
        <v>154</v>
      </c>
      <c r="K1" s="117"/>
      <c r="L1" s="96"/>
      <c r="AB1" s="18"/>
      <c r="AC1" s="18"/>
      <c r="AD1" s="30" t="s">
        <v>127</v>
      </c>
      <c r="AE1" s="17"/>
      <c r="AF1" s="17"/>
      <c r="AG1" s="18"/>
      <c r="AH1" s="18"/>
      <c r="AI1" s="40" t="s">
        <v>79</v>
      </c>
      <c r="AJ1" s="41" t="s">
        <v>94</v>
      </c>
      <c r="AK1" s="42" t="s">
        <v>95</v>
      </c>
      <c r="AL1" s="43" t="s">
        <v>126</v>
      </c>
      <c r="AM1" s="43" t="s">
        <v>132</v>
      </c>
      <c r="AN1" s="43" t="s">
        <v>112</v>
      </c>
    </row>
    <row r="2" spans="1:41" ht="13" x14ac:dyDescent="0.3">
      <c r="A2" s="117" t="s">
        <v>87</v>
      </c>
      <c r="B2" s="117"/>
      <c r="C2" s="140" t="str">
        <f>'Field data and Waste 1'!C2:D2</f>
        <v>KP3594VE</v>
      </c>
      <c r="D2" s="141"/>
      <c r="E2" s="93" t="s">
        <v>109</v>
      </c>
      <c r="F2" s="96"/>
      <c r="G2" s="136" t="s">
        <v>110</v>
      </c>
      <c r="H2" s="137"/>
      <c r="I2" s="96"/>
      <c r="J2" s="117" t="s">
        <v>155</v>
      </c>
      <c r="K2" s="117"/>
      <c r="L2" s="96"/>
      <c r="AB2" s="30" t="s">
        <v>56</v>
      </c>
      <c r="AC2" s="17"/>
      <c r="AD2" s="30" t="s">
        <v>70</v>
      </c>
      <c r="AE2" s="17"/>
      <c r="AF2" s="17"/>
      <c r="AG2" s="44" t="s">
        <v>76</v>
      </c>
      <c r="AH2" s="18"/>
      <c r="AI2" s="45" t="s">
        <v>127</v>
      </c>
      <c r="AJ2" s="46">
        <v>0</v>
      </c>
      <c r="AK2" s="47">
        <v>0</v>
      </c>
      <c r="AL2" s="10">
        <v>0</v>
      </c>
      <c r="AM2" s="11">
        <v>0</v>
      </c>
      <c r="AN2" s="11">
        <v>0</v>
      </c>
    </row>
    <row r="3" spans="1:41" ht="13" x14ac:dyDescent="0.25">
      <c r="A3" s="118" t="s">
        <v>42</v>
      </c>
      <c r="B3" s="119"/>
      <c r="C3" s="140" t="str">
        <f>'Field data and Waste 1'!C3:D3</f>
        <v xml:space="preserve">Trade Effluent Services Limited </v>
      </c>
      <c r="D3" s="141"/>
      <c r="E3" s="93" t="s">
        <v>108</v>
      </c>
      <c r="F3" s="31"/>
      <c r="G3" s="118" t="s">
        <v>111</v>
      </c>
      <c r="H3" s="119"/>
      <c r="I3" s="96"/>
      <c r="J3" s="118" t="s">
        <v>156</v>
      </c>
      <c r="K3" s="119"/>
      <c r="L3" s="96" t="e">
        <f>(L1/L2)*100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7" t="s">
        <v>0</v>
      </c>
      <c r="B4" s="117"/>
      <c r="C4" s="138" t="str">
        <f>'Field data and Waste 1'!C4:D4</f>
        <v>Honkley Farm, Burton, Rossett, LL120AP</v>
      </c>
      <c r="D4" s="139"/>
      <c r="E4" s="94" t="s">
        <v>1</v>
      </c>
      <c r="F4" s="96"/>
      <c r="G4" s="118"/>
      <c r="H4" s="119"/>
      <c r="I4" s="39"/>
      <c r="J4" s="118"/>
      <c r="K4" s="119"/>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7" t="s">
        <v>47</v>
      </c>
      <c r="B5" s="117"/>
      <c r="C5" s="138" t="str">
        <f>'Field data and Waste 1'!C5:D5</f>
        <v>Gianluca Broadley</v>
      </c>
      <c r="D5" s="139"/>
      <c r="E5" s="93"/>
      <c r="F5" s="39"/>
      <c r="G5" s="118"/>
      <c r="H5" s="119"/>
      <c r="I5" s="39"/>
      <c r="J5" s="118"/>
      <c r="K5" s="119"/>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ht="13" x14ac:dyDescent="0.25">
      <c r="A8" s="117" t="s">
        <v>2</v>
      </c>
      <c r="B8" s="117"/>
      <c r="C8" s="60" t="str">
        <f>'Field data and Waste 1'!C8</f>
        <v>SJ 3330 5896</v>
      </c>
      <c r="D8" s="60" t="str">
        <f>'Field data and Waste 1'!D8</f>
        <v>SJ 3332 5923</v>
      </c>
      <c r="E8" s="60" t="str">
        <f>'Field data and Waste 1'!E8</f>
        <v>SJ 3344 5911</v>
      </c>
      <c r="F8" s="60" t="str">
        <f>'Field data and Waste 1'!F8</f>
        <v>SJ 3363 5925</v>
      </c>
      <c r="G8" s="60" t="str">
        <f>'Field data and Waste 1'!G8</f>
        <v>SJ 3383 5933</v>
      </c>
      <c r="H8" s="60" t="str">
        <f>'Field data and Waste 1'!H8</f>
        <v>SJ 3396 5938</v>
      </c>
      <c r="I8" s="60" t="str">
        <f>'Field data and Waste 1'!I8</f>
        <v>SJ 3401 5923</v>
      </c>
      <c r="J8" s="60" t="str">
        <f>'Field data and Waste 1'!J8</f>
        <v>SJ 3378 5911</v>
      </c>
      <c r="K8" s="60" t="str">
        <f>'Field data and Waste 1'!K8</f>
        <v>SJ 3366 5893</v>
      </c>
      <c r="L8" s="60" t="str">
        <f>'Field data and Waste 1'!L8</f>
        <v>SJ 3383 5905</v>
      </c>
      <c r="M8" s="60" t="str">
        <f>'Field data and Waste 1'!M8</f>
        <v>SJ 3388 5899</v>
      </c>
      <c r="N8" s="60" t="str">
        <f>'Field data and Waste 1'!N8</f>
        <v>SJ 3407 5907</v>
      </c>
      <c r="O8" s="60" t="str">
        <f>'Field data and Waste 1'!O8</f>
        <v>SJ 3410 5895</v>
      </c>
      <c r="P8" s="60" t="str">
        <f>'Field data and Waste 1'!P8</f>
        <v>SJ 3395 5890</v>
      </c>
      <c r="Q8" s="60" t="str">
        <f>'Field data and Waste 1'!Q8</f>
        <v>SJ 3381 5886</v>
      </c>
      <c r="R8" s="60" t="str">
        <f>'Field data and Waste 1'!R8</f>
        <v>SJ 3383 5880</v>
      </c>
      <c r="S8" s="60" t="str">
        <f>'Field data and Waste 1'!S8</f>
        <v>SJ 3361 5877</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7" t="s">
        <v>3</v>
      </c>
      <c r="B9" s="117"/>
      <c r="C9" s="60" t="str">
        <f>'Field data and Waste 1'!C9</f>
        <v>Moderate</v>
      </c>
      <c r="D9" s="60" t="str">
        <f>'Field data and Waste 1'!D9</f>
        <v>Moderate</v>
      </c>
      <c r="E9" s="60" t="str">
        <f>'Field data and Waste 1'!E9</f>
        <v>Moderate</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f>'Field data and Waste 1'!Q9</f>
        <v>1</v>
      </c>
      <c r="R9" s="60">
        <f>'Field data and Waste 1'!R9</f>
        <v>1</v>
      </c>
      <c r="S9" s="60">
        <f>'Field data and Waste 1'!S9</f>
        <v>1</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8"/>
    </row>
    <row r="10" spans="1:41" ht="13" x14ac:dyDescent="0.25">
      <c r="A10" s="117" t="s">
        <v>4</v>
      </c>
      <c r="B10" s="117"/>
      <c r="C10" s="60">
        <f>'Field data and Waste 1'!C10</f>
        <v>7.7</v>
      </c>
      <c r="D10" s="60">
        <f>'Field data and Waste 1'!D10</f>
        <v>7.7</v>
      </c>
      <c r="E10" s="60">
        <f>'Field data and Waste 1'!E10</f>
        <v>6.9</v>
      </c>
      <c r="F10" s="60">
        <f>'Field data and Waste 1'!F10</f>
        <v>7.4</v>
      </c>
      <c r="G10" s="60">
        <f>'Field data and Waste 1'!G10</f>
        <v>8</v>
      </c>
      <c r="H10" s="60">
        <f>'Field data and Waste 1'!H10</f>
        <v>6.5</v>
      </c>
      <c r="I10" s="60">
        <f>'Field data and Waste 1'!I10</f>
        <v>6.3</v>
      </c>
      <c r="J10" s="60">
        <f>'Field data and Waste 1'!J10</f>
        <v>6.9</v>
      </c>
      <c r="K10" s="60">
        <f>'Field data and Waste 1'!K10</f>
        <v>8.1</v>
      </c>
      <c r="L10" s="60">
        <f>'Field data and Waste 1'!L10</f>
        <v>7.3</v>
      </c>
      <c r="M10" s="60">
        <f>'Field data and Waste 1'!M10</f>
        <v>5.5</v>
      </c>
      <c r="N10" s="60">
        <f>'Field data and Waste 1'!N10</f>
        <v>8</v>
      </c>
      <c r="O10" s="60">
        <f>'Field data and Waste 1'!O10</f>
        <v>7.3</v>
      </c>
      <c r="P10" s="60">
        <f>'Field data and Waste 1'!P10</f>
        <v>6</v>
      </c>
      <c r="Q10" s="60">
        <f>'Field data and Waste 1'!Q10</f>
        <v>7.4</v>
      </c>
      <c r="R10" s="60">
        <f>'Field data and Waste 1'!R10</f>
        <v>7</v>
      </c>
      <c r="S10" s="60">
        <f>'Field data and Waste 1'!S10</f>
        <v>6.6</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7" t="s">
        <v>5</v>
      </c>
      <c r="B11" s="117"/>
      <c r="C11" s="60">
        <f>'Field data and Waste 1'!C11</f>
        <v>3</v>
      </c>
      <c r="D11" s="60">
        <f>'Field data and Waste 1'!D11</f>
        <v>4</v>
      </c>
      <c r="E11" s="60">
        <f>'Field data and Waste 1'!E11</f>
        <v>3</v>
      </c>
      <c r="F11" s="60">
        <f>'Field data and Waste 1'!F11</f>
        <v>4</v>
      </c>
      <c r="G11" s="60">
        <f>'Field data and Waste 1'!G11</f>
        <v>4</v>
      </c>
      <c r="H11" s="60">
        <f>'Field data and Waste 1'!H11</f>
        <v>3</v>
      </c>
      <c r="I11" s="60">
        <f>'Field data and Waste 1'!I11</f>
        <v>4</v>
      </c>
      <c r="J11" s="60">
        <f>'Field data and Waste 1'!J11</f>
        <v>3</v>
      </c>
      <c r="K11" s="60">
        <f>'Field data and Waste 1'!K11</f>
        <v>3</v>
      </c>
      <c r="L11" s="60">
        <f>'Field data and Waste 1'!L11</f>
        <v>3</v>
      </c>
      <c r="M11" s="60">
        <f>'Field data and Waste 1'!M11</f>
        <v>3</v>
      </c>
      <c r="N11" s="60">
        <f>'Field data and Waste 1'!N11</f>
        <v>4</v>
      </c>
      <c r="O11" s="60">
        <f>'Field data and Waste 1'!O11</f>
        <v>2</v>
      </c>
      <c r="P11" s="60">
        <f>'Field data and Waste 1'!P11</f>
        <v>2</v>
      </c>
      <c r="Q11" s="60">
        <f>'Field data and Waste 1'!Q11</f>
        <v>3</v>
      </c>
      <c r="R11" s="60">
        <f>'Field data and Waste 1'!R11</f>
        <v>5</v>
      </c>
      <c r="S11" s="60">
        <f>'Field data and Waste 1'!S11</f>
        <v>3</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7" t="s">
        <v>6</v>
      </c>
      <c r="B12" s="117"/>
      <c r="C12" s="60" t="str">
        <f>'Field data and Waste 1'!C12</f>
        <v>2-</v>
      </c>
      <c r="D12" s="60" t="str">
        <f>'Field data and Waste 1'!D12</f>
        <v>2-</v>
      </c>
      <c r="E12" s="60" t="str">
        <f>'Field data and Waste 1'!E12</f>
        <v>2+</v>
      </c>
      <c r="F12" s="60" t="str">
        <f>'Field data and Waste 1'!F12</f>
        <v>2-</v>
      </c>
      <c r="G12" s="60" t="str">
        <f>'Field data and Waste 1'!G12</f>
        <v>2-</v>
      </c>
      <c r="H12" s="60">
        <f>'Field data and Waste 1'!H12</f>
        <v>1</v>
      </c>
      <c r="I12" s="60">
        <f>'Field data and Waste 1'!I12</f>
        <v>1</v>
      </c>
      <c r="J12" s="60" t="str">
        <f>'Field data and Waste 1'!J12</f>
        <v>2+</v>
      </c>
      <c r="K12" s="60">
        <f>'Field data and Waste 1'!K12</f>
        <v>1</v>
      </c>
      <c r="L12" s="60" t="str">
        <f>'Field data and Waste 1'!L12</f>
        <v>2-</v>
      </c>
      <c r="M12" s="60">
        <f>'Field data and Waste 1'!M12</f>
        <v>4</v>
      </c>
      <c r="N12" s="60">
        <f>'Field data and Waste 1'!N12</f>
        <v>4</v>
      </c>
      <c r="O12" s="60" t="str">
        <f>'Field data and Waste 1'!O12</f>
        <v>2+</v>
      </c>
      <c r="P12" s="60" t="str">
        <f>'Field data and Waste 1'!P12</f>
        <v>2+</v>
      </c>
      <c r="Q12" s="60">
        <f>'Field data and Waste 1'!Q12</f>
        <v>3</v>
      </c>
      <c r="R12" s="60" t="str">
        <f>'Field data and Waste 1'!R12</f>
        <v>2+</v>
      </c>
      <c r="S12" s="60">
        <f>'Field data and Waste 1'!S12</f>
        <v>3</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7" t="s">
        <v>7</v>
      </c>
      <c r="B13" s="117"/>
      <c r="C13" s="60">
        <f>'Field data and Waste 1'!C13</f>
        <v>3</v>
      </c>
      <c r="D13" s="60">
        <f>'Field data and Waste 1'!D13</f>
        <v>2</v>
      </c>
      <c r="E13" s="60">
        <f>'Field data and Waste 1'!E13</f>
        <v>3</v>
      </c>
      <c r="F13" s="60">
        <f>'Field data and Waste 1'!F13</f>
        <v>3</v>
      </c>
      <c r="G13" s="60">
        <f>'Field data and Waste 1'!G13</f>
        <v>2</v>
      </c>
      <c r="H13" s="60">
        <f>'Field data and Waste 1'!H13</f>
        <v>2</v>
      </c>
      <c r="I13" s="60">
        <f>'Field data and Waste 1'!I13</f>
        <v>2</v>
      </c>
      <c r="J13" s="60">
        <f>'Field data and Waste 1'!J13</f>
        <v>2</v>
      </c>
      <c r="K13" s="60">
        <f>'Field data and Waste 1'!K13</f>
        <v>2</v>
      </c>
      <c r="L13" s="60">
        <f>'Field data and Waste 1'!L13</f>
        <v>4</v>
      </c>
      <c r="M13" s="60">
        <f>'Field data and Waste 1'!M13</f>
        <v>2</v>
      </c>
      <c r="N13" s="60">
        <f>'Field data and Waste 1'!N13</f>
        <v>3</v>
      </c>
      <c r="O13" s="60">
        <f>'Field data and Waste 1'!O13</f>
        <v>3</v>
      </c>
      <c r="P13" s="60">
        <f>'Field data and Waste 1'!P13</f>
        <v>3</v>
      </c>
      <c r="Q13" s="60">
        <f>'Field data and Waste 1'!Q13</f>
        <v>2</v>
      </c>
      <c r="R13" s="60">
        <f>'Field data and Waste 1'!R13</f>
        <v>3</v>
      </c>
      <c r="S13" s="60">
        <f>'Field data and Waste 1'!S13</f>
        <v>3</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29" t="s">
        <v>8</v>
      </c>
      <c r="B14" s="129"/>
      <c r="C14" s="101" t="str">
        <f>'Field data and Waste 1'!C14</f>
        <v xml:space="preserve">Grass Silage (25% DM) </v>
      </c>
      <c r="D14" s="101" t="str">
        <f>'Field data and Waste 1'!D14</f>
        <v xml:space="preserve">Grass Silage (25% DM) </v>
      </c>
      <c r="E14" s="101" t="str">
        <f>'Field data and Waste 1'!E14</f>
        <v xml:space="preserve">Grass Silage (25% DM) </v>
      </c>
      <c r="F14" s="101" t="str">
        <f>'Field data and Waste 1'!F14</f>
        <v>Maize- Silage (30% DM)</v>
      </c>
      <c r="G14" s="101" t="str">
        <f>'Field data and Waste 1'!G14</f>
        <v xml:space="preserve">Grass Silage (25% DM) </v>
      </c>
      <c r="H14" s="101" t="str">
        <f>'Field data and Waste 1'!H14</f>
        <v xml:space="preserve">Grass Silage (25% DM) </v>
      </c>
      <c r="I14" s="101" t="str">
        <f>'Field data and Waste 1'!I14</f>
        <v xml:space="preserve">Grass Silage (25% DM) </v>
      </c>
      <c r="J14" s="101" t="str">
        <f>'Field data and Waste 1'!J14</f>
        <v xml:space="preserve">Grass Silage (25% DM) </v>
      </c>
      <c r="K14" s="101" t="str">
        <f>'Field data and Waste 1'!K14</f>
        <v xml:space="preserve">Grass Silage (25% DM) </v>
      </c>
      <c r="L14" s="101" t="str">
        <f>'Field data and Waste 1'!L14</f>
        <v xml:space="preserve">Grass Silage (25% DM) </v>
      </c>
      <c r="M14" s="101" t="str">
        <f>'Field data and Waste 1'!M14</f>
        <v xml:space="preserve">Grass Silage (25% DM) </v>
      </c>
      <c r="N14" s="101" t="str">
        <f>'Field data and Waste 1'!N14</f>
        <v xml:space="preserve">Grass Silage (25% DM) </v>
      </c>
      <c r="O14" s="101" t="str">
        <f>'Field data and Waste 1'!O14</f>
        <v xml:space="preserve">Grass Silage (25% DM) </v>
      </c>
      <c r="P14" s="101" t="str">
        <f>'Field data and Waste 1'!P14</f>
        <v xml:space="preserve">Grass Silage (25% DM) </v>
      </c>
      <c r="Q14" s="101" t="str">
        <f>'Field data and Waste 1'!Q14</f>
        <v>Maize- Silage (30% DM)</v>
      </c>
      <c r="R14" s="101" t="str">
        <f>'Field data and Waste 1'!R14</f>
        <v>Maize- Silage (30% DM)</v>
      </c>
      <c r="S14" s="101" t="str">
        <f>'Field data and Waste 1'!S14</f>
        <v>Maize- Silage (30% DM)</v>
      </c>
      <c r="T14" s="101">
        <f>'Field data and Waste 1'!T14</f>
        <v>0</v>
      </c>
      <c r="U14" s="101">
        <f>'Field data and Waste 1'!U14</f>
        <v>0</v>
      </c>
      <c r="V14" s="101">
        <f>'Field data and Waste 1'!V14</f>
        <v>0</v>
      </c>
      <c r="AD14" s="30" t="s">
        <v>139</v>
      </c>
      <c r="AE14" s="30">
        <v>6</v>
      </c>
      <c r="AI14" s="53" t="s">
        <v>120</v>
      </c>
      <c r="AJ14" s="54">
        <v>0.8</v>
      </c>
      <c r="AK14" s="55">
        <v>1.7</v>
      </c>
      <c r="AL14" s="11">
        <v>12</v>
      </c>
      <c r="AM14" s="11">
        <v>6.7</v>
      </c>
      <c r="AN14" s="11" t="s">
        <v>136</v>
      </c>
    </row>
    <row r="15" spans="1:41" ht="13" x14ac:dyDescent="0.25">
      <c r="A15" s="128" t="s">
        <v>9</v>
      </c>
      <c r="B15" s="128"/>
      <c r="C15" s="60">
        <f>'Field data and Waste 1'!C15</f>
        <v>38</v>
      </c>
      <c r="D15" s="60">
        <f>'Field data and Waste 1'!D15</f>
        <v>38</v>
      </c>
      <c r="E15" s="60">
        <f>'Field data and Waste 1'!E15</f>
        <v>38</v>
      </c>
      <c r="F15" s="60">
        <f>'Field data and Waste 1'!F15</f>
        <v>40</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40</v>
      </c>
      <c r="R15" s="60">
        <f>'Field data and Waste 1'!R15</f>
        <v>40</v>
      </c>
      <c r="S15" s="60">
        <f>'Field data and Waste 1'!S15</f>
        <v>40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0" t="s">
        <v>44</v>
      </c>
      <c r="B16" s="130"/>
      <c r="C16" s="102" t="str">
        <f>'Field data and Waste 1'!C16</f>
        <v>Medium/Clay</v>
      </c>
      <c r="D16" s="102" t="str">
        <f>'Field data and Waste 1'!D16</f>
        <v>Medium/Clay</v>
      </c>
      <c r="E16" s="102" t="str">
        <f>'Field data and Waste 1'!E16</f>
        <v>Medium/Clay</v>
      </c>
      <c r="F16" s="102" t="str">
        <f>'Field data and Waste 1'!F16</f>
        <v>Medium/Clay</v>
      </c>
      <c r="G16" s="102" t="str">
        <f>'Field data and Waste 1'!G16</f>
        <v>Medium/Clay</v>
      </c>
      <c r="H16" s="102" t="str">
        <f>'Field data and Waste 1'!H16</f>
        <v>Medium/Clay</v>
      </c>
      <c r="I16" s="102" t="str">
        <f>'Field data and Waste 1'!I16</f>
        <v>Medium/Clay</v>
      </c>
      <c r="J16" s="102" t="str">
        <f>'Field data and Waste 1'!J16</f>
        <v>Medium/Clay</v>
      </c>
      <c r="K16" s="102" t="str">
        <f>'Field data and Waste 1'!K16</f>
        <v>Medium/Clay</v>
      </c>
      <c r="L16" s="102" t="str">
        <f>'Field data and Waste 1'!L16</f>
        <v>Medium/Clay</v>
      </c>
      <c r="M16" s="102" t="str">
        <f>'Field data and Waste 1'!M16</f>
        <v>Medium/Clay</v>
      </c>
      <c r="N16" s="102" t="str">
        <f>'Field data and Waste 1'!N16</f>
        <v>Medium/Clay</v>
      </c>
      <c r="O16" s="102" t="str">
        <f>'Field data and Waste 1'!O16</f>
        <v>Medium/Clay</v>
      </c>
      <c r="P16" s="102" t="str">
        <f>'Field data and Waste 1'!P16</f>
        <v>Medium/Clay</v>
      </c>
      <c r="Q16" s="102" t="str">
        <f>'Field data and Waste 1'!Q16</f>
        <v>Medium/Clay</v>
      </c>
      <c r="R16" s="102" t="str">
        <f>'Field data and Waste 1'!R16</f>
        <v>Medium/Clay</v>
      </c>
      <c r="S16" s="102" t="str">
        <f>'Field data and Waste 1'!S16</f>
        <v>Medium/Clay</v>
      </c>
      <c r="T16" s="102">
        <f>'Field data and Waste 1'!T16</f>
        <v>0</v>
      </c>
      <c r="U16" s="102">
        <f>'Field data and Waste 1'!U16</f>
        <v>0</v>
      </c>
      <c r="V16" s="102">
        <f>'Field data and Waste 1'!V16</f>
        <v>0</v>
      </c>
      <c r="AD16" s="52" t="s">
        <v>146</v>
      </c>
      <c r="AE16" s="30">
        <v>8</v>
      </c>
      <c r="AI16" s="53" t="s">
        <v>119</v>
      </c>
      <c r="AJ16" s="54">
        <v>8</v>
      </c>
      <c r="AK16" s="55">
        <v>5.5</v>
      </c>
      <c r="AL16" s="12">
        <v>14</v>
      </c>
      <c r="AM16" s="11">
        <v>6.7</v>
      </c>
      <c r="AN16" s="11" t="s">
        <v>136</v>
      </c>
    </row>
    <row r="17" spans="1:40" ht="13" x14ac:dyDescent="0.25">
      <c r="A17" s="120" t="s">
        <v>69</v>
      </c>
      <c r="B17" s="121"/>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56</v>
      </c>
      <c r="R17" s="28">
        <f t="shared" si="0"/>
        <v>56</v>
      </c>
      <c r="S17" s="28">
        <f t="shared" si="0"/>
        <v>56</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2" t="s">
        <v>23</v>
      </c>
      <c r="B18" s="12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2" t="s">
        <v>90</v>
      </c>
      <c r="B19" s="123"/>
      <c r="C19" s="16">
        <f>C18-C17</f>
        <v>-64.599999999999994</v>
      </c>
      <c r="D19" s="16">
        <f t="shared" ref="D19:V19" si="1">D18-D17</f>
        <v>-64.599999999999994</v>
      </c>
      <c r="E19" s="16">
        <f t="shared" si="1"/>
        <v>-64.599999999999994</v>
      </c>
      <c r="F19" s="16">
        <f t="shared" si="1"/>
        <v>-56</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-56</v>
      </c>
      <c r="R19" s="16">
        <f t="shared" si="1"/>
        <v>-56</v>
      </c>
      <c r="S19" s="16">
        <f t="shared" si="1"/>
        <v>-56</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4" t="s">
        <v>91</v>
      </c>
      <c r="B20" s="125"/>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0" t="s">
        <v>88</v>
      </c>
      <c r="B21" s="121"/>
      <c r="C21" s="28">
        <f>(VLOOKUP(C$14,$AI2:$AK26,3,FALSE))*C$15</f>
        <v>228</v>
      </c>
      <c r="D21" s="28">
        <f t="shared" ref="D21:V21" si="2">(VLOOKUP(D$14,$AI2:$AK26,3,FALSE))*D$15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176</v>
      </c>
      <c r="R21" s="28">
        <f t="shared" si="2"/>
        <v>176</v>
      </c>
      <c r="S21" s="28">
        <f t="shared" si="2"/>
        <v>176</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2" t="s">
        <v>89</v>
      </c>
      <c r="B22" s="12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2" t="s">
        <v>92</v>
      </c>
      <c r="B23" s="123"/>
      <c r="C23" s="16">
        <f>C22-C21</f>
        <v>-228</v>
      </c>
      <c r="D23" s="16">
        <f t="shared" ref="D23:V23" si="3">D22-D21</f>
        <v>-228</v>
      </c>
      <c r="E23" s="16">
        <f t="shared" si="3"/>
        <v>-228</v>
      </c>
      <c r="F23" s="16">
        <f t="shared" si="3"/>
        <v>-176</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-176</v>
      </c>
      <c r="R23" s="16">
        <f t="shared" si="3"/>
        <v>-176</v>
      </c>
      <c r="S23" s="16">
        <f t="shared" si="3"/>
        <v>-176</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4" t="s">
        <v>93</v>
      </c>
      <c r="B24" s="12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3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35">
      <c r="A28" s="107"/>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 3330 5896</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SJ 3332 5923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SJ 3344 5911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SJ 3363 5925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SJ 3383 5933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SJ 3396 5938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SJ 3401 5923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SJ 3378 5911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SJ 3366 5893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SJ 3383 5905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SJ 3388 5899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SJ 3407 5907</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SJ 3410 5895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SJ 3395 5890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SJ 3381 5886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SJ 3383 5880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t="str">
        <f>S8</f>
        <v>SJ 3361 5877</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 3330 5896</v>
      </c>
      <c r="C57" s="8" t="str">
        <f t="shared" ref="C57:U57" si="13">D8</f>
        <v>SJ 3332 5923</v>
      </c>
      <c r="D57" s="8" t="str">
        <f t="shared" si="13"/>
        <v>SJ 3344 5911</v>
      </c>
      <c r="E57" s="8" t="str">
        <f t="shared" si="13"/>
        <v>SJ 3363 5925</v>
      </c>
      <c r="F57" s="8" t="str">
        <f t="shared" si="13"/>
        <v>SJ 3383 5933</v>
      </c>
      <c r="G57" s="8" t="str">
        <f t="shared" si="13"/>
        <v>SJ 3396 5938</v>
      </c>
      <c r="H57" s="8" t="str">
        <f t="shared" si="13"/>
        <v>SJ 3401 5923</v>
      </c>
      <c r="I57" s="8" t="str">
        <f t="shared" si="13"/>
        <v>SJ 3378 5911</v>
      </c>
      <c r="J57" s="8" t="str">
        <f t="shared" si="13"/>
        <v>SJ 3366 5893</v>
      </c>
      <c r="K57" s="8" t="str">
        <f t="shared" si="13"/>
        <v>SJ 3383 5905</v>
      </c>
      <c r="L57" s="8" t="str">
        <f t="shared" si="13"/>
        <v>SJ 3388 5899</v>
      </c>
      <c r="M57" s="8" t="str">
        <f t="shared" si="13"/>
        <v>SJ 3407 5907</v>
      </c>
      <c r="N57" s="8" t="str">
        <f t="shared" si="13"/>
        <v>SJ 3410 5895</v>
      </c>
      <c r="O57" s="8" t="str">
        <f t="shared" si="13"/>
        <v>SJ 3395 5890</v>
      </c>
      <c r="P57" s="8" t="str">
        <f t="shared" si="13"/>
        <v>SJ 3381 5886</v>
      </c>
      <c r="Q57" s="8" t="str">
        <f t="shared" si="13"/>
        <v>SJ 3383 5880</v>
      </c>
      <c r="R57" s="8" t="str">
        <f t="shared" si="13"/>
        <v>SJ 3361 5877</v>
      </c>
      <c r="S57" s="8">
        <f t="shared" si="13"/>
        <v>0</v>
      </c>
      <c r="T57" s="8">
        <f t="shared" si="13"/>
        <v>0</v>
      </c>
      <c r="U57" s="8">
        <f t="shared" si="13"/>
        <v>0</v>
      </c>
    </row>
    <row r="58" spans="1:35" s="19" customFormat="1" ht="13" x14ac:dyDescent="0.35">
      <c r="A58" s="92" t="s">
        <v>137</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Arable</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Arable</v>
      </c>
      <c r="Q58" s="13" t="str">
        <f>R16&amp;" I "&amp;(VLOOKUP(R14,Table245810[],6,FALSE))</f>
        <v>Medium/Clay I Arable</v>
      </c>
      <c r="R58" s="13" t="str">
        <f>S16&amp;" I "&amp;(VLOOKUP(S14,Table245810[],6,FALSE))</f>
        <v>Medium/Clay I Arable</v>
      </c>
      <c r="S58" s="13" t="e">
        <f>T16&amp;" I "&amp;(VLOOKUP(T14,Table245810[],6,FALSE))</f>
        <v>#N/A</v>
      </c>
      <c r="T58" s="13" t="e">
        <f>U16&amp;" I "&amp;(VLOOKUP(U14,Table245810[],6,FALSE))</f>
        <v>#N/A</v>
      </c>
      <c r="U58" s="13" t="e">
        <f>V16&amp;" I "&amp;(VLOOKUP(V14,Table245810[],6,FALSE))</f>
        <v>#N/A</v>
      </c>
    </row>
    <row r="59" spans="1:35" s="19" customFormat="1" ht="13" x14ac:dyDescent="0.3">
      <c r="A59" s="110" t="s">
        <v>133</v>
      </c>
      <c r="B59" s="76">
        <f>VLOOKUP(C$14,Table245810[],5,FALSE)</f>
        <v>6.2</v>
      </c>
      <c r="C59" s="76">
        <f>VLOOKUP(D$14,Table245810[],5,FALSE)</f>
        <v>6.2</v>
      </c>
      <c r="D59" s="76">
        <f>VLOOKUP(E$14,Table245810[],5,FALSE)</f>
        <v>6.2</v>
      </c>
      <c r="E59" s="76">
        <f>VLOOKUP(F$14,Table245810[],5,FALSE)</f>
        <v>6.7</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6.7</v>
      </c>
      <c r="Q59" s="76">
        <f>VLOOKUP(R$14,Table245810[],5,FALSE)</f>
        <v>6.7</v>
      </c>
      <c r="R59" s="76">
        <f>VLOOKUP(S$14,Table245810[],5,FALSE)</f>
        <v>6.7</v>
      </c>
      <c r="S59" s="76" t="e">
        <f>VLOOKUP(T$14,Table245810[],5,FALSE)</f>
        <v>#N/A</v>
      </c>
      <c r="T59" s="76" t="e">
        <f>VLOOKUP(U$14,Table245810[],5,FALSE)</f>
        <v>#N/A</v>
      </c>
      <c r="U59" s="76" t="e">
        <f>VLOOKUP(V$14,Table245810[],5,FALSE)</f>
        <v>#N/A</v>
      </c>
    </row>
    <row r="60" spans="1:35" s="19" customFormat="1" ht="13" x14ac:dyDescent="0.3">
      <c r="A60" s="110" t="s">
        <v>4</v>
      </c>
      <c r="B60" s="76">
        <f>C10</f>
        <v>7.7</v>
      </c>
      <c r="C60" s="76">
        <f t="shared" ref="C60:U60" si="14">D10</f>
        <v>7.7</v>
      </c>
      <c r="D60" s="76">
        <f t="shared" si="14"/>
        <v>6.9</v>
      </c>
      <c r="E60" s="76">
        <f t="shared" si="14"/>
        <v>7.4</v>
      </c>
      <c r="F60" s="76">
        <f t="shared" si="14"/>
        <v>8</v>
      </c>
      <c r="G60" s="76">
        <f t="shared" si="14"/>
        <v>6.5</v>
      </c>
      <c r="H60" s="76">
        <f t="shared" si="14"/>
        <v>6.3</v>
      </c>
      <c r="I60" s="76">
        <f t="shared" si="14"/>
        <v>6.9</v>
      </c>
      <c r="J60" s="76">
        <f t="shared" si="14"/>
        <v>8.1</v>
      </c>
      <c r="K60" s="76">
        <f t="shared" si="14"/>
        <v>7.3</v>
      </c>
      <c r="L60" s="76">
        <f t="shared" si="14"/>
        <v>5.5</v>
      </c>
      <c r="M60" s="76">
        <f t="shared" si="14"/>
        <v>8</v>
      </c>
      <c r="N60" s="76">
        <f t="shared" si="14"/>
        <v>7.3</v>
      </c>
      <c r="O60" s="76">
        <f t="shared" si="14"/>
        <v>6</v>
      </c>
      <c r="P60" s="76">
        <f t="shared" si="14"/>
        <v>7.4</v>
      </c>
      <c r="Q60" s="76">
        <f t="shared" si="14"/>
        <v>7</v>
      </c>
      <c r="R60" s="76">
        <f t="shared" si="14"/>
        <v>6.6</v>
      </c>
      <c r="S60" s="76">
        <f t="shared" si="14"/>
        <v>0</v>
      </c>
      <c r="T60" s="76">
        <f t="shared" si="14"/>
        <v>0</v>
      </c>
      <c r="U60" s="76">
        <f t="shared" si="14"/>
        <v>0</v>
      </c>
    </row>
    <row r="61" spans="1:35" s="19" customFormat="1" ht="13" x14ac:dyDescent="0.3">
      <c r="A61" s="110" t="s">
        <v>134</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8</v>
      </c>
      <c r="Q61" s="76">
        <f t="shared" si="15"/>
        <v>8</v>
      </c>
      <c r="R61" s="76">
        <f t="shared" si="15"/>
        <v>8</v>
      </c>
      <c r="S61" s="76" t="e">
        <f t="shared" si="15"/>
        <v>#N/A</v>
      </c>
      <c r="T61" s="76" t="e">
        <f t="shared" si="15"/>
        <v>#N/A</v>
      </c>
      <c r="U61" s="76" t="e">
        <f t="shared" si="15"/>
        <v>#N/A</v>
      </c>
    </row>
    <row r="62" spans="1:35" s="19" customFormat="1" ht="13" x14ac:dyDescent="0.3">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1" t="s">
        <v>158</v>
      </c>
      <c r="B64" s="77">
        <f>(B59-B60)*B61</f>
        <v>-9</v>
      </c>
      <c r="C64" s="77">
        <f t="shared" ref="C64:U64" si="17">(C59-C60)*C61</f>
        <v>-9</v>
      </c>
      <c r="D64" s="77">
        <f t="shared" si="17"/>
        <v>-4.2000000000000011</v>
      </c>
      <c r="E64" s="77">
        <f t="shared" si="17"/>
        <v>-5.6000000000000014</v>
      </c>
      <c r="F64" s="77">
        <f t="shared" si="17"/>
        <v>-10.799999999999999</v>
      </c>
      <c r="G64" s="77">
        <f t="shared" si="17"/>
        <v>-1.7999999999999989</v>
      </c>
      <c r="H64" s="77">
        <f t="shared" si="17"/>
        <v>-0.59999999999999787</v>
      </c>
      <c r="I64" s="77">
        <f t="shared" si="17"/>
        <v>-4.2000000000000011</v>
      </c>
      <c r="J64" s="77">
        <f t="shared" si="17"/>
        <v>-11.399999999999997</v>
      </c>
      <c r="K64" s="77">
        <f t="shared" si="17"/>
        <v>-6.5999999999999979</v>
      </c>
      <c r="L64" s="77">
        <f t="shared" si="17"/>
        <v>4.2000000000000011</v>
      </c>
      <c r="M64" s="77">
        <f t="shared" si="17"/>
        <v>-10.799999999999999</v>
      </c>
      <c r="N64" s="77">
        <f t="shared" si="17"/>
        <v>-6.5999999999999979</v>
      </c>
      <c r="O64" s="77">
        <f t="shared" si="17"/>
        <v>1.2000000000000011</v>
      </c>
      <c r="P64" s="77">
        <f t="shared" si="17"/>
        <v>-5.6000000000000014</v>
      </c>
      <c r="Q64" s="77">
        <f t="shared" si="17"/>
        <v>-2.3999999999999986</v>
      </c>
      <c r="R64" s="77">
        <f t="shared" si="17"/>
        <v>0.80000000000000426</v>
      </c>
      <c r="S64" s="77" t="e">
        <f t="shared" si="17"/>
        <v>#N/A</v>
      </c>
      <c r="T64" s="77" t="e">
        <f t="shared" si="17"/>
        <v>#N/A</v>
      </c>
      <c r="U64" s="77" t="e">
        <f t="shared" si="17"/>
        <v>#N/A</v>
      </c>
    </row>
    <row r="65" spans="1:21" s="19" customFormat="1" ht="52" x14ac:dyDescent="0.3">
      <c r="A65" s="111" t="s">
        <v>159</v>
      </c>
      <c r="B65" s="77">
        <f>B63-B64</f>
        <v>9</v>
      </c>
      <c r="C65" s="77">
        <f t="shared" ref="C65:U65" si="18">C63-C64</f>
        <v>9</v>
      </c>
      <c r="D65" s="77">
        <f t="shared" si="18"/>
        <v>4.2000000000000011</v>
      </c>
      <c r="E65" s="77">
        <f t="shared" si="18"/>
        <v>5.6000000000000014</v>
      </c>
      <c r="F65" s="77">
        <f t="shared" si="18"/>
        <v>10.799999999999999</v>
      </c>
      <c r="G65" s="77">
        <f t="shared" si="18"/>
        <v>1.7999999999999989</v>
      </c>
      <c r="H65" s="77">
        <f t="shared" si="18"/>
        <v>0.59999999999999787</v>
      </c>
      <c r="I65" s="77">
        <f t="shared" si="18"/>
        <v>4.2000000000000011</v>
      </c>
      <c r="J65" s="77">
        <f t="shared" si="18"/>
        <v>11.399999999999997</v>
      </c>
      <c r="K65" s="77">
        <f t="shared" si="18"/>
        <v>6.5999999999999979</v>
      </c>
      <c r="L65" s="77">
        <f t="shared" si="18"/>
        <v>-4.2000000000000011</v>
      </c>
      <c r="M65" s="77">
        <f t="shared" si="18"/>
        <v>10.799999999999999</v>
      </c>
      <c r="N65" s="77">
        <f t="shared" si="18"/>
        <v>6.5999999999999979</v>
      </c>
      <c r="O65" s="77">
        <f t="shared" si="18"/>
        <v>-1.2000000000000011</v>
      </c>
      <c r="P65" s="77">
        <f t="shared" si="18"/>
        <v>5.6000000000000014</v>
      </c>
      <c r="Q65" s="77">
        <f t="shared" si="18"/>
        <v>2.3999999999999986</v>
      </c>
      <c r="R65" s="77">
        <f t="shared" si="18"/>
        <v>-0.80000000000000426</v>
      </c>
      <c r="S65" s="77" t="e">
        <f t="shared" si="18"/>
        <v>#N/A</v>
      </c>
      <c r="T65" s="77" t="e">
        <f t="shared" si="18"/>
        <v>#N/A</v>
      </c>
      <c r="U65" s="77" t="e">
        <f t="shared" si="18"/>
        <v>#N/A</v>
      </c>
    </row>
    <row r="66" spans="1:21" s="19" customFormat="1" ht="26" x14ac:dyDescent="0.3">
      <c r="A66" s="111"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UNDER</v>
      </c>
      <c r="M66" s="78" t="str">
        <f t="shared" si="19"/>
        <v>OVER</v>
      </c>
      <c r="N66" s="78" t="str">
        <f t="shared" si="19"/>
        <v>OVER</v>
      </c>
      <c r="O66" s="78" t="str">
        <f t="shared" si="19"/>
        <v>UNDER</v>
      </c>
      <c r="P66" s="78" t="str">
        <f t="shared" si="19"/>
        <v>OVER</v>
      </c>
      <c r="Q66" s="78" t="str">
        <f t="shared" si="19"/>
        <v>OVER</v>
      </c>
      <c r="R66" s="78" t="str">
        <f t="shared" si="19"/>
        <v>UNDER</v>
      </c>
      <c r="S66" s="78" t="e">
        <f t="shared" si="19"/>
        <v>#N/A</v>
      </c>
      <c r="T66" s="78" t="e">
        <f t="shared" si="19"/>
        <v>#N/A</v>
      </c>
      <c r="U66" s="78" t="e">
        <f t="shared" si="19"/>
        <v>#N/A</v>
      </c>
    </row>
  </sheetData>
  <sheetProtection algorithmName="SHA-512" hashValue="2xMp4uQoQViWrxglECPSHPcPMAIYwSFeD7gr02W6fbeK22Y8TI0KUkEd1h7UaR/p23e1WOe1xAX8XXXVy/JdKA==" saltValue="0u/gJRqoP1syOrVAkf1Cz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2" operator="equal">
      <formula>"DECREASE"</formula>
    </cfRule>
    <cfRule type="cellIs" dxfId="208" priority="33" operator="equal">
      <formula>"INCREASE"</formula>
    </cfRule>
  </conditionalFormatting>
  <conditionalFormatting sqref="B31:B50 B62:U66">
    <cfRule type="cellIs" dxfId="207" priority="31" operator="greaterThan">
      <formula>$B$51</formula>
    </cfRule>
  </conditionalFormatting>
  <conditionalFormatting sqref="C31:C50">
    <cfRule type="cellIs" dxfId="206" priority="30" operator="greaterThan">
      <formula>$C$51</formula>
    </cfRule>
  </conditionalFormatting>
  <conditionalFormatting sqref="C18:V18">
    <cfRule type="cellIs" dxfId="205" priority="29" operator="equal">
      <formula>0</formula>
    </cfRule>
  </conditionalFormatting>
  <conditionalFormatting sqref="C17:V17">
    <cfRule type="cellIs" dxfId="204" priority="28" operator="equal">
      <formula>0</formula>
    </cfRule>
  </conditionalFormatting>
  <conditionalFormatting sqref="C19:V19">
    <cfRule type="cellIs" dxfId="203" priority="27" operator="equal">
      <formula>0</formula>
    </cfRule>
  </conditionalFormatting>
  <conditionalFormatting sqref="G31:G50">
    <cfRule type="cellIs" dxfId="202" priority="26" operator="greaterThan">
      <formula>$G$51</formula>
    </cfRule>
  </conditionalFormatting>
  <conditionalFormatting sqref="H31:H50">
    <cfRule type="cellIs" dxfId="201" priority="25" operator="greaterThan">
      <formula>$H$51</formula>
    </cfRule>
  </conditionalFormatting>
  <conditionalFormatting sqref="I31:I50">
    <cfRule type="cellIs" dxfId="200" priority="24" operator="greaterThan">
      <formula>$I$51</formula>
    </cfRule>
  </conditionalFormatting>
  <conditionalFormatting sqref="K31:K50">
    <cfRule type="cellIs" dxfId="199" priority="23" operator="greaterThan">
      <formula>$K$51</formula>
    </cfRule>
  </conditionalFormatting>
  <conditionalFormatting sqref="L31:L50">
    <cfRule type="cellIs" dxfId="198" priority="22" operator="greaterThan">
      <formula>$L$51</formula>
    </cfRule>
  </conditionalFormatting>
  <conditionalFormatting sqref="M31:M50">
    <cfRule type="cellIs" dxfId="197" priority="21" operator="greaterThan">
      <formula>$M$51</formula>
    </cfRule>
  </conditionalFormatting>
  <conditionalFormatting sqref="P31:P50">
    <cfRule type="cellIs" dxfId="196" priority="20" operator="greaterThan">
      <formula>$P$51</formula>
    </cfRule>
  </conditionalFormatting>
  <conditionalFormatting sqref="R31:R50">
    <cfRule type="cellIs" dxfId="195" priority="19" operator="greaterThan">
      <formula>$R$51</formula>
    </cfRule>
  </conditionalFormatting>
  <conditionalFormatting sqref="S31:S50">
    <cfRule type="cellIs" dxfId="194" priority="18" operator="greaterThan">
      <formula>$S$51</formula>
    </cfRule>
  </conditionalFormatting>
  <conditionalFormatting sqref="T31:T50">
    <cfRule type="cellIs" dxfId="193" priority="17" operator="greaterThan">
      <formula>$T$51</formula>
    </cfRule>
  </conditionalFormatting>
  <conditionalFormatting sqref="U31:U50">
    <cfRule type="cellIs" dxfId="192" priority="16" operator="greaterThan">
      <formula>$U$51</formula>
    </cfRule>
  </conditionalFormatting>
  <conditionalFormatting sqref="C22:V22">
    <cfRule type="cellIs" dxfId="191" priority="15" operator="equal">
      <formula>0</formula>
    </cfRule>
  </conditionalFormatting>
  <conditionalFormatting sqref="C24:V24">
    <cfRule type="cellIs" dxfId="190" priority="13" operator="equal">
      <formula>"DECREASE"</formula>
    </cfRule>
    <cfRule type="cellIs" dxfId="189" priority="14" operator="equal">
      <formula>"INCREASE"</formula>
    </cfRule>
  </conditionalFormatting>
  <conditionalFormatting sqref="C23:V23">
    <cfRule type="cellIs" dxfId="188" priority="12" operator="equal">
      <formula>0</formula>
    </cfRule>
  </conditionalFormatting>
  <conditionalFormatting sqref="I1">
    <cfRule type="cellIs" dxfId="187" priority="11" operator="lessThan">
      <formula>5</formula>
    </cfRule>
  </conditionalFormatting>
  <conditionalFormatting sqref="C21:V21">
    <cfRule type="cellIs" dxfId="186" priority="8" operator="equal">
      <formula>0</formula>
    </cfRule>
  </conditionalFormatting>
  <conditionalFormatting sqref="B66:U66">
    <cfRule type="cellIs" dxfId="185" priority="6" operator="equal">
      <formula>"UNDER"</formula>
    </cfRule>
    <cfRule type="cellIs" dxfId="184" priority="7" operator="equal">
      <formula>"OVER"</formula>
    </cfRule>
  </conditionalFormatting>
  <conditionalFormatting sqref="I2">
    <cfRule type="cellIs" dxfId="183" priority="5" operator="greaterThan">
      <formula>5000.1</formula>
    </cfRule>
  </conditionalFormatting>
  <conditionalFormatting sqref="I3">
    <cfRule type="cellIs" dxfId="182" priority="4" operator="greaterThan">
      <formula>4.1</formula>
    </cfRule>
  </conditionalFormatting>
  <conditionalFormatting sqref="J31:J50">
    <cfRule type="cellIs" dxfId="181" priority="3" operator="greaterThan">
      <formula>$J$51</formula>
    </cfRule>
  </conditionalFormatting>
  <conditionalFormatting sqref="L3">
    <cfRule type="cellIs" dxfId="180" priority="1" operator="lessThan">
      <formula>30</formula>
    </cfRule>
    <cfRule type="cellIs" dxfId="179" priority="2" operator="greaterThanOrEqual">
      <formula>30</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7" t="s">
        <v>41</v>
      </c>
      <c r="B1" s="117"/>
      <c r="C1" s="138" t="str">
        <f>'Field data and Waste 1'!C1:D1</f>
        <v>PAN-015339</v>
      </c>
      <c r="D1" s="139"/>
      <c r="E1" s="93" t="s">
        <v>45</v>
      </c>
      <c r="F1" s="39">
        <f>'Field data and Waste 1'!F1</f>
        <v>50</v>
      </c>
      <c r="G1" s="118" t="s">
        <v>43</v>
      </c>
      <c r="H1" s="119"/>
      <c r="I1" s="96"/>
      <c r="J1" s="117" t="s">
        <v>154</v>
      </c>
      <c r="K1" s="117"/>
      <c r="L1" s="96"/>
      <c r="AB1" s="18"/>
      <c r="AC1" s="18"/>
      <c r="AD1" s="30" t="s">
        <v>127</v>
      </c>
      <c r="AE1" s="17"/>
      <c r="AF1" s="17"/>
      <c r="AG1" s="18"/>
      <c r="AH1" s="18"/>
      <c r="AI1" s="40" t="s">
        <v>79</v>
      </c>
      <c r="AJ1" s="41" t="s">
        <v>94</v>
      </c>
      <c r="AK1" s="42" t="s">
        <v>95</v>
      </c>
      <c r="AL1" s="43" t="s">
        <v>126</v>
      </c>
      <c r="AM1" s="43" t="s">
        <v>132</v>
      </c>
      <c r="AN1" s="43" t="s">
        <v>112</v>
      </c>
    </row>
    <row r="2" spans="1:41" ht="13" x14ac:dyDescent="0.3">
      <c r="A2" s="117" t="s">
        <v>87</v>
      </c>
      <c r="B2" s="117"/>
      <c r="C2" s="140" t="str">
        <f>'Field data and Waste 1'!C2:D2</f>
        <v>KP3594VE</v>
      </c>
      <c r="D2" s="141"/>
      <c r="E2" s="93" t="s">
        <v>109</v>
      </c>
      <c r="F2" s="96"/>
      <c r="G2" s="136" t="s">
        <v>110</v>
      </c>
      <c r="H2" s="137"/>
      <c r="I2" s="96"/>
      <c r="J2" s="117" t="s">
        <v>155</v>
      </c>
      <c r="K2" s="117"/>
      <c r="L2" s="96"/>
      <c r="AB2" s="30" t="s">
        <v>56</v>
      </c>
      <c r="AC2" s="17"/>
      <c r="AD2" s="30" t="s">
        <v>70</v>
      </c>
      <c r="AE2" s="17"/>
      <c r="AF2" s="17"/>
      <c r="AG2" s="44" t="s">
        <v>76</v>
      </c>
      <c r="AH2" s="18"/>
      <c r="AI2" s="45" t="s">
        <v>127</v>
      </c>
      <c r="AJ2" s="46">
        <v>0</v>
      </c>
      <c r="AK2" s="47">
        <v>0</v>
      </c>
      <c r="AL2" s="10">
        <v>0</v>
      </c>
      <c r="AM2" s="11">
        <v>0</v>
      </c>
      <c r="AN2" s="11">
        <v>0</v>
      </c>
    </row>
    <row r="3" spans="1:41" ht="13" x14ac:dyDescent="0.25">
      <c r="A3" s="118" t="s">
        <v>42</v>
      </c>
      <c r="B3" s="119"/>
      <c r="C3" s="140" t="str">
        <f>'Field data and Waste 1'!C3:D3</f>
        <v xml:space="preserve">Trade Effluent Services Limited </v>
      </c>
      <c r="D3" s="141"/>
      <c r="E3" s="93" t="s">
        <v>108</v>
      </c>
      <c r="F3" s="31"/>
      <c r="G3" s="118" t="s">
        <v>111</v>
      </c>
      <c r="H3" s="119"/>
      <c r="I3" s="96"/>
      <c r="J3" s="118" t="s">
        <v>156</v>
      </c>
      <c r="K3" s="119"/>
      <c r="L3" s="96" t="e">
        <f>(L1/L2)*100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7" t="s">
        <v>0</v>
      </c>
      <c r="B4" s="117"/>
      <c r="C4" s="138" t="str">
        <f>'Field data and Waste 1'!C4:D4</f>
        <v>Honkley Farm, Burton, Rossett, LL120AP</v>
      </c>
      <c r="D4" s="139"/>
      <c r="E4" s="94" t="s">
        <v>1</v>
      </c>
      <c r="F4" s="96"/>
      <c r="G4" s="118"/>
      <c r="H4" s="119"/>
      <c r="I4" s="39"/>
      <c r="J4" s="118"/>
      <c r="K4" s="119"/>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7" t="s">
        <v>47</v>
      </c>
      <c r="B5" s="117"/>
      <c r="C5" s="138" t="str">
        <f>'Field data and Waste 1'!C5:D5</f>
        <v>Gianluca Broadley</v>
      </c>
      <c r="D5" s="139"/>
      <c r="E5" s="93"/>
      <c r="F5" s="39"/>
      <c r="G5" s="118"/>
      <c r="H5" s="119"/>
      <c r="I5" s="39"/>
      <c r="J5" s="118"/>
      <c r="K5" s="119"/>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ht="13" x14ac:dyDescent="0.25">
      <c r="A8" s="117" t="s">
        <v>2</v>
      </c>
      <c r="B8" s="117"/>
      <c r="C8" s="60" t="str">
        <f>'Field data and Waste 1'!C8</f>
        <v>SJ 3330 5896</v>
      </c>
      <c r="D8" s="60" t="str">
        <f>'Field data and Waste 1'!D8</f>
        <v>SJ 3332 5923</v>
      </c>
      <c r="E8" s="60" t="str">
        <f>'Field data and Waste 1'!E8</f>
        <v>SJ 3344 5911</v>
      </c>
      <c r="F8" s="60" t="str">
        <f>'Field data and Waste 1'!F8</f>
        <v>SJ 3363 5925</v>
      </c>
      <c r="G8" s="60" t="str">
        <f>'Field data and Waste 1'!G8</f>
        <v>SJ 3383 5933</v>
      </c>
      <c r="H8" s="60" t="str">
        <f>'Field data and Waste 1'!H8</f>
        <v>SJ 3396 5938</v>
      </c>
      <c r="I8" s="60" t="str">
        <f>'Field data and Waste 1'!I8</f>
        <v>SJ 3401 5923</v>
      </c>
      <c r="J8" s="60" t="str">
        <f>'Field data and Waste 1'!J8</f>
        <v>SJ 3378 5911</v>
      </c>
      <c r="K8" s="60" t="str">
        <f>'Field data and Waste 1'!K8</f>
        <v>SJ 3366 5893</v>
      </c>
      <c r="L8" s="60" t="str">
        <f>'Field data and Waste 1'!L8</f>
        <v>SJ 3383 5905</v>
      </c>
      <c r="M8" s="60" t="str">
        <f>'Field data and Waste 1'!M8</f>
        <v>SJ 3388 5899</v>
      </c>
      <c r="N8" s="60" t="str">
        <f>'Field data and Waste 1'!N8</f>
        <v>SJ 3407 5907</v>
      </c>
      <c r="O8" s="60" t="str">
        <f>'Field data and Waste 1'!O8</f>
        <v>SJ 3410 5895</v>
      </c>
      <c r="P8" s="60" t="str">
        <f>'Field data and Waste 1'!P8</f>
        <v>SJ 3395 5890</v>
      </c>
      <c r="Q8" s="60" t="str">
        <f>'Field data and Waste 1'!Q8</f>
        <v>SJ 3381 5886</v>
      </c>
      <c r="R8" s="60" t="str">
        <f>'Field data and Waste 1'!R8</f>
        <v>SJ 3383 5880</v>
      </c>
      <c r="S8" s="60" t="str">
        <f>'Field data and Waste 1'!S8</f>
        <v>SJ 3361 5877</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7" t="s">
        <v>3</v>
      </c>
      <c r="B9" s="117"/>
      <c r="C9" s="60" t="str">
        <f>'Field data and Waste 1'!C9</f>
        <v>Moderate</v>
      </c>
      <c r="D9" s="60" t="str">
        <f>'Field data and Waste 1'!D9</f>
        <v>Moderate</v>
      </c>
      <c r="E9" s="60" t="str">
        <f>'Field data and Waste 1'!E9</f>
        <v>Moderate</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f>'Field data and Waste 1'!Q9</f>
        <v>1</v>
      </c>
      <c r="R9" s="60">
        <f>'Field data and Waste 1'!R9</f>
        <v>1</v>
      </c>
      <c r="S9" s="60">
        <f>'Field data and Waste 1'!S9</f>
        <v>1</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8"/>
    </row>
    <row r="10" spans="1:41" ht="13" x14ac:dyDescent="0.25">
      <c r="A10" s="117" t="s">
        <v>4</v>
      </c>
      <c r="B10" s="117"/>
      <c r="C10" s="60">
        <f>'Field data and Waste 1'!C10</f>
        <v>7.7</v>
      </c>
      <c r="D10" s="60">
        <f>'Field data and Waste 1'!D10</f>
        <v>7.7</v>
      </c>
      <c r="E10" s="60">
        <f>'Field data and Waste 1'!E10</f>
        <v>6.9</v>
      </c>
      <c r="F10" s="60">
        <f>'Field data and Waste 1'!F10</f>
        <v>7.4</v>
      </c>
      <c r="G10" s="60">
        <f>'Field data and Waste 1'!G10</f>
        <v>8</v>
      </c>
      <c r="H10" s="60">
        <f>'Field data and Waste 1'!H10</f>
        <v>6.5</v>
      </c>
      <c r="I10" s="60">
        <f>'Field data and Waste 1'!I10</f>
        <v>6.3</v>
      </c>
      <c r="J10" s="60">
        <f>'Field data and Waste 1'!J10</f>
        <v>6.9</v>
      </c>
      <c r="K10" s="60">
        <f>'Field data and Waste 1'!K10</f>
        <v>8.1</v>
      </c>
      <c r="L10" s="60">
        <f>'Field data and Waste 1'!L10</f>
        <v>7.3</v>
      </c>
      <c r="M10" s="60">
        <f>'Field data and Waste 1'!M10</f>
        <v>5.5</v>
      </c>
      <c r="N10" s="60">
        <f>'Field data and Waste 1'!N10</f>
        <v>8</v>
      </c>
      <c r="O10" s="60">
        <f>'Field data and Waste 1'!O10</f>
        <v>7.3</v>
      </c>
      <c r="P10" s="60">
        <f>'Field data and Waste 1'!P10</f>
        <v>6</v>
      </c>
      <c r="Q10" s="60">
        <f>'Field data and Waste 1'!Q10</f>
        <v>7.4</v>
      </c>
      <c r="R10" s="60">
        <f>'Field data and Waste 1'!R10</f>
        <v>7</v>
      </c>
      <c r="S10" s="60">
        <f>'Field data and Waste 1'!S10</f>
        <v>6.6</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7" t="s">
        <v>5</v>
      </c>
      <c r="B11" s="117"/>
      <c r="C11" s="60">
        <f>'Field data and Waste 1'!C11</f>
        <v>3</v>
      </c>
      <c r="D11" s="60">
        <f>'Field data and Waste 1'!D11</f>
        <v>4</v>
      </c>
      <c r="E11" s="60">
        <f>'Field data and Waste 1'!E11</f>
        <v>3</v>
      </c>
      <c r="F11" s="60">
        <f>'Field data and Waste 1'!F11</f>
        <v>4</v>
      </c>
      <c r="G11" s="60">
        <f>'Field data and Waste 1'!G11</f>
        <v>4</v>
      </c>
      <c r="H11" s="60">
        <f>'Field data and Waste 1'!H11</f>
        <v>3</v>
      </c>
      <c r="I11" s="60">
        <f>'Field data and Waste 1'!I11</f>
        <v>4</v>
      </c>
      <c r="J11" s="60">
        <f>'Field data and Waste 1'!J11</f>
        <v>3</v>
      </c>
      <c r="K11" s="60">
        <f>'Field data and Waste 1'!K11</f>
        <v>3</v>
      </c>
      <c r="L11" s="60">
        <f>'Field data and Waste 1'!L11</f>
        <v>3</v>
      </c>
      <c r="M11" s="60">
        <f>'Field data and Waste 1'!M11</f>
        <v>3</v>
      </c>
      <c r="N11" s="60">
        <f>'Field data and Waste 1'!N11</f>
        <v>4</v>
      </c>
      <c r="O11" s="60">
        <f>'Field data and Waste 1'!O11</f>
        <v>2</v>
      </c>
      <c r="P11" s="60">
        <f>'Field data and Waste 1'!P11</f>
        <v>2</v>
      </c>
      <c r="Q11" s="60">
        <f>'Field data and Waste 1'!Q11</f>
        <v>3</v>
      </c>
      <c r="R11" s="60">
        <f>'Field data and Waste 1'!R11</f>
        <v>5</v>
      </c>
      <c r="S11" s="60">
        <f>'Field data and Waste 1'!S11</f>
        <v>3</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7" t="s">
        <v>6</v>
      </c>
      <c r="B12" s="117"/>
      <c r="C12" s="60" t="str">
        <f>'Field data and Waste 1'!C12</f>
        <v>2-</v>
      </c>
      <c r="D12" s="60" t="str">
        <f>'Field data and Waste 1'!D12</f>
        <v>2-</v>
      </c>
      <c r="E12" s="60" t="str">
        <f>'Field data and Waste 1'!E12</f>
        <v>2+</v>
      </c>
      <c r="F12" s="60" t="str">
        <f>'Field data and Waste 1'!F12</f>
        <v>2-</v>
      </c>
      <c r="G12" s="60" t="str">
        <f>'Field data and Waste 1'!G12</f>
        <v>2-</v>
      </c>
      <c r="H12" s="60">
        <f>'Field data and Waste 1'!H12</f>
        <v>1</v>
      </c>
      <c r="I12" s="60">
        <f>'Field data and Waste 1'!I12</f>
        <v>1</v>
      </c>
      <c r="J12" s="60" t="str">
        <f>'Field data and Waste 1'!J12</f>
        <v>2+</v>
      </c>
      <c r="K12" s="60">
        <f>'Field data and Waste 1'!K12</f>
        <v>1</v>
      </c>
      <c r="L12" s="60" t="str">
        <f>'Field data and Waste 1'!L12</f>
        <v>2-</v>
      </c>
      <c r="M12" s="60">
        <f>'Field data and Waste 1'!M12</f>
        <v>4</v>
      </c>
      <c r="N12" s="60">
        <f>'Field data and Waste 1'!N12</f>
        <v>4</v>
      </c>
      <c r="O12" s="60" t="str">
        <f>'Field data and Waste 1'!O12</f>
        <v>2+</v>
      </c>
      <c r="P12" s="60" t="str">
        <f>'Field data and Waste 1'!P12</f>
        <v>2+</v>
      </c>
      <c r="Q12" s="60">
        <f>'Field data and Waste 1'!Q12</f>
        <v>3</v>
      </c>
      <c r="R12" s="60" t="str">
        <f>'Field data and Waste 1'!R12</f>
        <v>2+</v>
      </c>
      <c r="S12" s="60">
        <f>'Field data and Waste 1'!S12</f>
        <v>3</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7" t="s">
        <v>7</v>
      </c>
      <c r="B13" s="117"/>
      <c r="C13" s="60">
        <f>'Field data and Waste 1'!C13</f>
        <v>3</v>
      </c>
      <c r="D13" s="60">
        <f>'Field data and Waste 1'!D13</f>
        <v>2</v>
      </c>
      <c r="E13" s="60">
        <f>'Field data and Waste 1'!E13</f>
        <v>3</v>
      </c>
      <c r="F13" s="60">
        <f>'Field data and Waste 1'!F13</f>
        <v>3</v>
      </c>
      <c r="G13" s="60">
        <f>'Field data and Waste 1'!G13</f>
        <v>2</v>
      </c>
      <c r="H13" s="60">
        <f>'Field data and Waste 1'!H13</f>
        <v>2</v>
      </c>
      <c r="I13" s="60">
        <f>'Field data and Waste 1'!I13</f>
        <v>2</v>
      </c>
      <c r="J13" s="60">
        <f>'Field data and Waste 1'!J13</f>
        <v>2</v>
      </c>
      <c r="K13" s="60">
        <f>'Field data and Waste 1'!K13</f>
        <v>2</v>
      </c>
      <c r="L13" s="60">
        <f>'Field data and Waste 1'!L13</f>
        <v>4</v>
      </c>
      <c r="M13" s="60">
        <f>'Field data and Waste 1'!M13</f>
        <v>2</v>
      </c>
      <c r="N13" s="60">
        <f>'Field data and Waste 1'!N13</f>
        <v>3</v>
      </c>
      <c r="O13" s="60">
        <f>'Field data and Waste 1'!O13</f>
        <v>3</v>
      </c>
      <c r="P13" s="60">
        <f>'Field data and Waste 1'!P13</f>
        <v>3</v>
      </c>
      <c r="Q13" s="60">
        <f>'Field data and Waste 1'!Q13</f>
        <v>2</v>
      </c>
      <c r="R13" s="60">
        <f>'Field data and Waste 1'!R13</f>
        <v>3</v>
      </c>
      <c r="S13" s="60">
        <f>'Field data and Waste 1'!S13</f>
        <v>3</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29" t="s">
        <v>8</v>
      </c>
      <c r="B14" s="129"/>
      <c r="C14" s="101" t="str">
        <f>'Field data and Waste 1'!C14</f>
        <v xml:space="preserve">Grass Silage (25% DM) </v>
      </c>
      <c r="D14" s="101" t="str">
        <f>'Field data and Waste 1'!D14</f>
        <v xml:space="preserve">Grass Silage (25% DM) </v>
      </c>
      <c r="E14" s="101" t="str">
        <f>'Field data and Waste 1'!E14</f>
        <v xml:space="preserve">Grass Silage (25% DM) </v>
      </c>
      <c r="F14" s="101" t="str">
        <f>'Field data and Waste 1'!F14</f>
        <v>Maize- Silage (30% DM)</v>
      </c>
      <c r="G14" s="101" t="str">
        <f>'Field data and Waste 1'!G14</f>
        <v xml:space="preserve">Grass Silage (25% DM) </v>
      </c>
      <c r="H14" s="101" t="str">
        <f>'Field data and Waste 1'!H14</f>
        <v xml:space="preserve">Grass Silage (25% DM) </v>
      </c>
      <c r="I14" s="101" t="str">
        <f>'Field data and Waste 1'!I14</f>
        <v xml:space="preserve">Grass Silage (25% DM) </v>
      </c>
      <c r="J14" s="101" t="str">
        <f>'Field data and Waste 1'!J14</f>
        <v xml:space="preserve">Grass Silage (25% DM) </v>
      </c>
      <c r="K14" s="101" t="str">
        <f>'Field data and Waste 1'!K14</f>
        <v xml:space="preserve">Grass Silage (25% DM) </v>
      </c>
      <c r="L14" s="101" t="str">
        <f>'Field data and Waste 1'!L14</f>
        <v xml:space="preserve">Grass Silage (25% DM) </v>
      </c>
      <c r="M14" s="101" t="str">
        <f>'Field data and Waste 1'!M14</f>
        <v xml:space="preserve">Grass Silage (25% DM) </v>
      </c>
      <c r="N14" s="101" t="str">
        <f>'Field data and Waste 1'!N14</f>
        <v xml:space="preserve">Grass Silage (25% DM) </v>
      </c>
      <c r="O14" s="101" t="str">
        <f>'Field data and Waste 1'!O14</f>
        <v xml:space="preserve">Grass Silage (25% DM) </v>
      </c>
      <c r="P14" s="101" t="str">
        <f>'Field data and Waste 1'!P14</f>
        <v xml:space="preserve">Grass Silage (25% DM) </v>
      </c>
      <c r="Q14" s="101" t="str">
        <f>'Field data and Waste 1'!Q14</f>
        <v>Maize- Silage (30% DM)</v>
      </c>
      <c r="R14" s="101" t="str">
        <f>'Field data and Waste 1'!R14</f>
        <v>Maize- Silage (30% DM)</v>
      </c>
      <c r="S14" s="101" t="str">
        <f>'Field data and Waste 1'!S14</f>
        <v>Maize- Silage (30% DM)</v>
      </c>
      <c r="T14" s="101">
        <f>'Field data and Waste 1'!T14</f>
        <v>0</v>
      </c>
      <c r="U14" s="101">
        <f>'Field data and Waste 1'!U14</f>
        <v>0</v>
      </c>
      <c r="V14" s="101">
        <f>'Field data and Waste 1'!V14</f>
        <v>0</v>
      </c>
      <c r="AD14" s="30" t="s">
        <v>139</v>
      </c>
      <c r="AE14" s="30">
        <v>6</v>
      </c>
      <c r="AI14" s="53" t="s">
        <v>120</v>
      </c>
      <c r="AJ14" s="54">
        <v>0.8</v>
      </c>
      <c r="AK14" s="55">
        <v>1.7</v>
      </c>
      <c r="AL14" s="11">
        <v>12</v>
      </c>
      <c r="AM14" s="11">
        <v>6.7</v>
      </c>
      <c r="AN14" s="11" t="s">
        <v>136</v>
      </c>
    </row>
    <row r="15" spans="1:41" ht="13" x14ac:dyDescent="0.25">
      <c r="A15" s="128" t="s">
        <v>9</v>
      </c>
      <c r="B15" s="128"/>
      <c r="C15" s="60">
        <f>'Field data and Waste 1'!C15</f>
        <v>38</v>
      </c>
      <c r="D15" s="60">
        <f>'Field data and Waste 1'!D15</f>
        <v>38</v>
      </c>
      <c r="E15" s="60">
        <f>'Field data and Waste 1'!E15</f>
        <v>38</v>
      </c>
      <c r="F15" s="60">
        <f>'Field data and Waste 1'!F15</f>
        <v>40</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40</v>
      </c>
      <c r="R15" s="60">
        <f>'Field data and Waste 1'!R15</f>
        <v>40</v>
      </c>
      <c r="S15" s="60">
        <f>'Field data and Waste 1'!S15</f>
        <v>40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0" t="s">
        <v>44</v>
      </c>
      <c r="B16" s="130"/>
      <c r="C16" s="102" t="str">
        <f>'Field data and Waste 1'!C16</f>
        <v>Medium/Clay</v>
      </c>
      <c r="D16" s="102" t="str">
        <f>'Field data and Waste 1'!D16</f>
        <v>Medium/Clay</v>
      </c>
      <c r="E16" s="102" t="str">
        <f>'Field data and Waste 1'!E16</f>
        <v>Medium/Clay</v>
      </c>
      <c r="F16" s="102" t="str">
        <f>'Field data and Waste 1'!F16</f>
        <v>Medium/Clay</v>
      </c>
      <c r="G16" s="102" t="str">
        <f>'Field data and Waste 1'!G16</f>
        <v>Medium/Clay</v>
      </c>
      <c r="H16" s="102" t="str">
        <f>'Field data and Waste 1'!H16</f>
        <v>Medium/Clay</v>
      </c>
      <c r="I16" s="102" t="str">
        <f>'Field data and Waste 1'!I16</f>
        <v>Medium/Clay</v>
      </c>
      <c r="J16" s="102" t="str">
        <f>'Field data and Waste 1'!J16</f>
        <v>Medium/Clay</v>
      </c>
      <c r="K16" s="102" t="str">
        <f>'Field data and Waste 1'!K16</f>
        <v>Medium/Clay</v>
      </c>
      <c r="L16" s="102" t="str">
        <f>'Field data and Waste 1'!L16</f>
        <v>Medium/Clay</v>
      </c>
      <c r="M16" s="102" t="str">
        <f>'Field data and Waste 1'!M16</f>
        <v>Medium/Clay</v>
      </c>
      <c r="N16" s="102" t="str">
        <f>'Field data and Waste 1'!N16</f>
        <v>Medium/Clay</v>
      </c>
      <c r="O16" s="102" t="str">
        <f>'Field data and Waste 1'!O16</f>
        <v>Medium/Clay</v>
      </c>
      <c r="P16" s="102" t="str">
        <f>'Field data and Waste 1'!P16</f>
        <v>Medium/Clay</v>
      </c>
      <c r="Q16" s="102" t="str">
        <f>'Field data and Waste 1'!Q16</f>
        <v>Medium/Clay</v>
      </c>
      <c r="R16" s="102" t="str">
        <f>'Field data and Waste 1'!R16</f>
        <v>Medium/Clay</v>
      </c>
      <c r="S16" s="102" t="str">
        <f>'Field data and Waste 1'!S16</f>
        <v>Medium/Clay</v>
      </c>
      <c r="T16" s="102">
        <f>'Field data and Waste 1'!T16</f>
        <v>0</v>
      </c>
      <c r="U16" s="102">
        <f>'Field data and Waste 1'!U16</f>
        <v>0</v>
      </c>
      <c r="V16" s="102">
        <f>'Field data and Waste 1'!V16</f>
        <v>0</v>
      </c>
      <c r="AD16" s="52" t="s">
        <v>146</v>
      </c>
      <c r="AE16" s="30">
        <v>8</v>
      </c>
      <c r="AI16" s="53" t="s">
        <v>119</v>
      </c>
      <c r="AJ16" s="54">
        <v>8</v>
      </c>
      <c r="AK16" s="55">
        <v>5.5</v>
      </c>
      <c r="AL16" s="12">
        <v>14</v>
      </c>
      <c r="AM16" s="11">
        <v>6.7</v>
      </c>
      <c r="AN16" s="11" t="s">
        <v>136</v>
      </c>
    </row>
    <row r="17" spans="1:40" ht="13" x14ac:dyDescent="0.25">
      <c r="A17" s="120" t="s">
        <v>69</v>
      </c>
      <c r="B17" s="121"/>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56</v>
      </c>
      <c r="R17" s="28">
        <f t="shared" si="0"/>
        <v>56</v>
      </c>
      <c r="S17" s="28">
        <f t="shared" si="0"/>
        <v>56</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2" t="s">
        <v>23</v>
      </c>
      <c r="B18" s="12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2" t="s">
        <v>90</v>
      </c>
      <c r="B19" s="123"/>
      <c r="C19" s="16">
        <f>C18-C17</f>
        <v>-64.599999999999994</v>
      </c>
      <c r="D19" s="16">
        <f t="shared" ref="D19:V19" si="1">D18-D17</f>
        <v>-64.599999999999994</v>
      </c>
      <c r="E19" s="16">
        <f t="shared" si="1"/>
        <v>-64.599999999999994</v>
      </c>
      <c r="F19" s="16">
        <f t="shared" si="1"/>
        <v>-56</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-56</v>
      </c>
      <c r="R19" s="16">
        <f t="shared" si="1"/>
        <v>-56</v>
      </c>
      <c r="S19" s="16">
        <f t="shared" si="1"/>
        <v>-56</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4" t="s">
        <v>91</v>
      </c>
      <c r="B20" s="125"/>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0" t="s">
        <v>88</v>
      </c>
      <c r="B21" s="121"/>
      <c r="C21" s="28">
        <f>(VLOOKUP(C$14,$AI2:$AK26,3,FALSE))*C$15</f>
        <v>228</v>
      </c>
      <c r="D21" s="28">
        <f t="shared" ref="D21:V21" si="2">(VLOOKUP(D$14,$AI2:$AK26,3,FALSE))*D$15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176</v>
      </c>
      <c r="R21" s="28">
        <f t="shared" si="2"/>
        <v>176</v>
      </c>
      <c r="S21" s="28">
        <f t="shared" si="2"/>
        <v>176</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2" t="s">
        <v>89</v>
      </c>
      <c r="B22" s="12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2" t="s">
        <v>92</v>
      </c>
      <c r="B23" s="123"/>
      <c r="C23" s="16">
        <f>C22-C21</f>
        <v>-228</v>
      </c>
      <c r="D23" s="16">
        <f t="shared" ref="D23:V23" si="3">D22-D21</f>
        <v>-228</v>
      </c>
      <c r="E23" s="16">
        <f t="shared" si="3"/>
        <v>-228</v>
      </c>
      <c r="F23" s="16">
        <f t="shared" si="3"/>
        <v>-176</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-176</v>
      </c>
      <c r="R23" s="16">
        <f t="shared" si="3"/>
        <v>-176</v>
      </c>
      <c r="S23" s="16">
        <f t="shared" si="3"/>
        <v>-176</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4" t="s">
        <v>93</v>
      </c>
      <c r="B24" s="12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3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35">
      <c r="A28" s="107"/>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 3330 5896</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SJ 3332 5923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SJ 3344 5911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SJ 3363 5925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SJ 3383 5933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SJ 3396 5938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SJ 3401 5923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SJ 3378 5911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SJ 3366 5893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SJ 3383 5905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SJ 3388 5899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SJ 3407 5907</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SJ 3410 5895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SJ 3395 5890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SJ 3381 5886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SJ 3383 5880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t="str">
        <f>S8</f>
        <v>SJ 3361 5877</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 3330 5896</v>
      </c>
      <c r="C57" s="8" t="str">
        <f t="shared" ref="C57:U57" si="13">D8</f>
        <v>SJ 3332 5923</v>
      </c>
      <c r="D57" s="8" t="str">
        <f t="shared" si="13"/>
        <v>SJ 3344 5911</v>
      </c>
      <c r="E57" s="8" t="str">
        <f t="shared" si="13"/>
        <v>SJ 3363 5925</v>
      </c>
      <c r="F57" s="8" t="str">
        <f t="shared" si="13"/>
        <v>SJ 3383 5933</v>
      </c>
      <c r="G57" s="8" t="str">
        <f t="shared" si="13"/>
        <v>SJ 3396 5938</v>
      </c>
      <c r="H57" s="8" t="str">
        <f t="shared" si="13"/>
        <v>SJ 3401 5923</v>
      </c>
      <c r="I57" s="8" t="str">
        <f t="shared" si="13"/>
        <v>SJ 3378 5911</v>
      </c>
      <c r="J57" s="8" t="str">
        <f t="shared" si="13"/>
        <v>SJ 3366 5893</v>
      </c>
      <c r="K57" s="8" t="str">
        <f t="shared" si="13"/>
        <v>SJ 3383 5905</v>
      </c>
      <c r="L57" s="8" t="str">
        <f t="shared" si="13"/>
        <v>SJ 3388 5899</v>
      </c>
      <c r="M57" s="8" t="str">
        <f t="shared" si="13"/>
        <v>SJ 3407 5907</v>
      </c>
      <c r="N57" s="8" t="str">
        <f t="shared" si="13"/>
        <v>SJ 3410 5895</v>
      </c>
      <c r="O57" s="8" t="str">
        <f t="shared" si="13"/>
        <v>SJ 3395 5890</v>
      </c>
      <c r="P57" s="8" t="str">
        <f t="shared" si="13"/>
        <v>SJ 3381 5886</v>
      </c>
      <c r="Q57" s="8" t="str">
        <f t="shared" si="13"/>
        <v>SJ 3383 5880</v>
      </c>
      <c r="R57" s="8" t="str">
        <f t="shared" si="13"/>
        <v>SJ 3361 5877</v>
      </c>
      <c r="S57" s="8">
        <f t="shared" si="13"/>
        <v>0</v>
      </c>
      <c r="T57" s="8">
        <f t="shared" si="13"/>
        <v>0</v>
      </c>
      <c r="U57" s="8">
        <f t="shared" si="13"/>
        <v>0</v>
      </c>
    </row>
    <row r="58" spans="1:35" s="19" customFormat="1" ht="13" x14ac:dyDescent="0.35">
      <c r="A58" s="92" t="s">
        <v>137</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Arable</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Arable</v>
      </c>
      <c r="Q58" s="13" t="str">
        <f>R16&amp;" I "&amp;(VLOOKUP(R14,Table2458[],6,FALSE))</f>
        <v>Medium/Clay I Arable</v>
      </c>
      <c r="R58" s="13" t="str">
        <f>S16&amp;" I "&amp;(VLOOKUP(S14,Table2458[],6,FALSE))</f>
        <v>Medium/Clay I Arable</v>
      </c>
      <c r="S58" s="13" t="e">
        <f>T16&amp;" I "&amp;(VLOOKUP(T14,Table2458[],6,FALSE))</f>
        <v>#N/A</v>
      </c>
      <c r="T58" s="13" t="e">
        <f>U16&amp;" I "&amp;(VLOOKUP(U14,Table2458[],6,FALSE))</f>
        <v>#N/A</v>
      </c>
      <c r="U58" s="13" t="e">
        <f>V16&amp;" I "&amp;(VLOOKUP(V14,Table2458[],6,FALSE))</f>
        <v>#N/A</v>
      </c>
    </row>
    <row r="59" spans="1:35" s="19" customFormat="1" ht="13" x14ac:dyDescent="0.3">
      <c r="A59" s="110" t="s">
        <v>133</v>
      </c>
      <c r="B59" s="76">
        <f>VLOOKUP(C$14,Table2458[],5,FALSE)</f>
        <v>6.2</v>
      </c>
      <c r="C59" s="76">
        <f>VLOOKUP(D$14,Table2458[],5,FALSE)</f>
        <v>6.2</v>
      </c>
      <c r="D59" s="76">
        <f>VLOOKUP(E$14,Table2458[],5,FALSE)</f>
        <v>6.2</v>
      </c>
      <c r="E59" s="76">
        <f>VLOOKUP(F$14,Table2458[],5,FALSE)</f>
        <v>6.7</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f>VLOOKUP(Q$14,Table2458[],5,FALSE)</f>
        <v>6.7</v>
      </c>
      <c r="Q59" s="76">
        <f>VLOOKUP(R$14,Table2458[],5,FALSE)</f>
        <v>6.7</v>
      </c>
      <c r="R59" s="76">
        <f>VLOOKUP(S$14,Table2458[],5,FALSE)</f>
        <v>6.7</v>
      </c>
      <c r="S59" s="76" t="e">
        <f>VLOOKUP(T$14,Table2458[],5,FALSE)</f>
        <v>#N/A</v>
      </c>
      <c r="T59" s="76" t="e">
        <f>VLOOKUP(U$14,Table2458[],5,FALSE)</f>
        <v>#N/A</v>
      </c>
      <c r="U59" s="76" t="e">
        <f>VLOOKUP(V$14,Table2458[],5,FALSE)</f>
        <v>#N/A</v>
      </c>
    </row>
    <row r="60" spans="1:35" s="19" customFormat="1" ht="13" x14ac:dyDescent="0.3">
      <c r="A60" s="110" t="s">
        <v>4</v>
      </c>
      <c r="B60" s="76">
        <f>C10</f>
        <v>7.7</v>
      </c>
      <c r="C60" s="76">
        <f t="shared" ref="C60:U60" si="14">D10</f>
        <v>7.7</v>
      </c>
      <c r="D60" s="76">
        <f t="shared" si="14"/>
        <v>6.9</v>
      </c>
      <c r="E60" s="76">
        <f t="shared" si="14"/>
        <v>7.4</v>
      </c>
      <c r="F60" s="76">
        <f t="shared" si="14"/>
        <v>8</v>
      </c>
      <c r="G60" s="76">
        <f t="shared" si="14"/>
        <v>6.5</v>
      </c>
      <c r="H60" s="76">
        <f t="shared" si="14"/>
        <v>6.3</v>
      </c>
      <c r="I60" s="76">
        <f t="shared" si="14"/>
        <v>6.9</v>
      </c>
      <c r="J60" s="76">
        <f t="shared" si="14"/>
        <v>8.1</v>
      </c>
      <c r="K60" s="76">
        <f t="shared" si="14"/>
        <v>7.3</v>
      </c>
      <c r="L60" s="76">
        <f t="shared" si="14"/>
        <v>5.5</v>
      </c>
      <c r="M60" s="76">
        <f t="shared" si="14"/>
        <v>8</v>
      </c>
      <c r="N60" s="76">
        <f t="shared" si="14"/>
        <v>7.3</v>
      </c>
      <c r="O60" s="76">
        <f t="shared" si="14"/>
        <v>6</v>
      </c>
      <c r="P60" s="76">
        <f t="shared" si="14"/>
        <v>7.4</v>
      </c>
      <c r="Q60" s="76">
        <f t="shared" si="14"/>
        <v>7</v>
      </c>
      <c r="R60" s="76">
        <f t="shared" si="14"/>
        <v>6.6</v>
      </c>
      <c r="S60" s="76">
        <f t="shared" si="14"/>
        <v>0</v>
      </c>
      <c r="T60" s="76">
        <f t="shared" si="14"/>
        <v>0</v>
      </c>
      <c r="U60" s="76">
        <f t="shared" si="14"/>
        <v>0</v>
      </c>
    </row>
    <row r="61" spans="1:35" s="19" customFormat="1" ht="13" x14ac:dyDescent="0.3">
      <c r="A61" s="110" t="s">
        <v>134</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8</v>
      </c>
      <c r="Q61" s="76">
        <f t="shared" si="15"/>
        <v>8</v>
      </c>
      <c r="R61" s="76">
        <f t="shared" si="15"/>
        <v>8</v>
      </c>
      <c r="S61" s="76" t="e">
        <f t="shared" si="15"/>
        <v>#N/A</v>
      </c>
      <c r="T61" s="76" t="e">
        <f t="shared" si="15"/>
        <v>#N/A</v>
      </c>
      <c r="U61" s="76" t="e">
        <f t="shared" si="15"/>
        <v>#N/A</v>
      </c>
    </row>
    <row r="62" spans="1:35" s="19" customFormat="1" ht="13" x14ac:dyDescent="0.3">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1" t="s">
        <v>158</v>
      </c>
      <c r="B64" s="77">
        <f>(B59-B60)*B61</f>
        <v>-9</v>
      </c>
      <c r="C64" s="77">
        <f t="shared" ref="C64:U64" si="17">(C59-C60)*C61</f>
        <v>-9</v>
      </c>
      <c r="D64" s="77">
        <f t="shared" si="17"/>
        <v>-4.2000000000000011</v>
      </c>
      <c r="E64" s="77">
        <f t="shared" si="17"/>
        <v>-5.6000000000000014</v>
      </c>
      <c r="F64" s="77">
        <f t="shared" si="17"/>
        <v>-10.799999999999999</v>
      </c>
      <c r="G64" s="77">
        <f t="shared" si="17"/>
        <v>-1.7999999999999989</v>
      </c>
      <c r="H64" s="77">
        <f t="shared" si="17"/>
        <v>-0.59999999999999787</v>
      </c>
      <c r="I64" s="77">
        <f t="shared" si="17"/>
        <v>-4.2000000000000011</v>
      </c>
      <c r="J64" s="77">
        <f t="shared" si="17"/>
        <v>-11.399999999999997</v>
      </c>
      <c r="K64" s="77">
        <f t="shared" si="17"/>
        <v>-6.5999999999999979</v>
      </c>
      <c r="L64" s="77">
        <f t="shared" si="17"/>
        <v>4.2000000000000011</v>
      </c>
      <c r="M64" s="77">
        <f t="shared" si="17"/>
        <v>-10.799999999999999</v>
      </c>
      <c r="N64" s="77">
        <f t="shared" si="17"/>
        <v>-6.5999999999999979</v>
      </c>
      <c r="O64" s="77">
        <f t="shared" si="17"/>
        <v>1.2000000000000011</v>
      </c>
      <c r="P64" s="77">
        <f t="shared" si="17"/>
        <v>-5.6000000000000014</v>
      </c>
      <c r="Q64" s="77">
        <f t="shared" si="17"/>
        <v>-2.3999999999999986</v>
      </c>
      <c r="R64" s="77">
        <f t="shared" si="17"/>
        <v>0.80000000000000426</v>
      </c>
      <c r="S64" s="77" t="e">
        <f t="shared" si="17"/>
        <v>#N/A</v>
      </c>
      <c r="T64" s="77" t="e">
        <f t="shared" si="17"/>
        <v>#N/A</v>
      </c>
      <c r="U64" s="77" t="e">
        <f t="shared" si="17"/>
        <v>#N/A</v>
      </c>
    </row>
    <row r="65" spans="1:21" s="19" customFormat="1" ht="52" x14ac:dyDescent="0.3">
      <c r="A65" s="111" t="s">
        <v>159</v>
      </c>
      <c r="B65" s="77">
        <f>B63-B64</f>
        <v>9</v>
      </c>
      <c r="C65" s="77">
        <f t="shared" ref="C65:U65" si="18">C63-C64</f>
        <v>9</v>
      </c>
      <c r="D65" s="77">
        <f t="shared" si="18"/>
        <v>4.2000000000000011</v>
      </c>
      <c r="E65" s="77">
        <f t="shared" si="18"/>
        <v>5.6000000000000014</v>
      </c>
      <c r="F65" s="77">
        <f t="shared" si="18"/>
        <v>10.799999999999999</v>
      </c>
      <c r="G65" s="77">
        <f t="shared" si="18"/>
        <v>1.7999999999999989</v>
      </c>
      <c r="H65" s="77">
        <f t="shared" si="18"/>
        <v>0.59999999999999787</v>
      </c>
      <c r="I65" s="77">
        <f t="shared" si="18"/>
        <v>4.2000000000000011</v>
      </c>
      <c r="J65" s="77">
        <f t="shared" si="18"/>
        <v>11.399999999999997</v>
      </c>
      <c r="K65" s="77">
        <f t="shared" si="18"/>
        <v>6.5999999999999979</v>
      </c>
      <c r="L65" s="77">
        <f t="shared" si="18"/>
        <v>-4.2000000000000011</v>
      </c>
      <c r="M65" s="77">
        <f t="shared" si="18"/>
        <v>10.799999999999999</v>
      </c>
      <c r="N65" s="77">
        <f t="shared" si="18"/>
        <v>6.5999999999999979</v>
      </c>
      <c r="O65" s="77">
        <f t="shared" si="18"/>
        <v>-1.2000000000000011</v>
      </c>
      <c r="P65" s="77">
        <f t="shared" si="18"/>
        <v>5.6000000000000014</v>
      </c>
      <c r="Q65" s="77">
        <f t="shared" si="18"/>
        <v>2.3999999999999986</v>
      </c>
      <c r="R65" s="77">
        <f t="shared" si="18"/>
        <v>-0.80000000000000426</v>
      </c>
      <c r="S65" s="77" t="e">
        <f t="shared" si="18"/>
        <v>#N/A</v>
      </c>
      <c r="T65" s="77" t="e">
        <f t="shared" si="18"/>
        <v>#N/A</v>
      </c>
      <c r="U65" s="77" t="e">
        <f t="shared" si="18"/>
        <v>#N/A</v>
      </c>
    </row>
    <row r="66" spans="1:21" s="19" customFormat="1" ht="26" x14ac:dyDescent="0.3">
      <c r="A66" s="111"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UNDER</v>
      </c>
      <c r="M66" s="78" t="str">
        <f t="shared" si="19"/>
        <v>OVER</v>
      </c>
      <c r="N66" s="78" t="str">
        <f t="shared" si="19"/>
        <v>OVER</v>
      </c>
      <c r="O66" s="78" t="str">
        <f t="shared" si="19"/>
        <v>UNDER</v>
      </c>
      <c r="P66" s="78" t="str">
        <f t="shared" si="19"/>
        <v>OVER</v>
      </c>
      <c r="Q66" s="78" t="str">
        <f t="shared" si="19"/>
        <v>OVER</v>
      </c>
      <c r="R66" s="78" t="str">
        <f t="shared" si="19"/>
        <v>UNDER</v>
      </c>
      <c r="S66" s="78" t="e">
        <f t="shared" si="19"/>
        <v>#N/A</v>
      </c>
      <c r="T66" s="78" t="e">
        <f t="shared" si="19"/>
        <v>#N/A</v>
      </c>
      <c r="U66" s="78" t="e">
        <f t="shared" si="19"/>
        <v>#N/A</v>
      </c>
    </row>
  </sheetData>
  <sheetProtection algorithmName="SHA-512" hashValue="uM4LwCpBSPlezLU0vycxFogA/YoB7JjsFLsyFcZPcJMQ4vC+1iZSs4WGIasPL3Z/8lHd/zQkOWSXFW/cesjGgQ==" saltValue="dN6h+yVJqf/8pik4FJ6Gx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2" operator="equal">
      <formula>"DECREASE"</formula>
    </cfRule>
    <cfRule type="cellIs" dxfId="166" priority="33" operator="equal">
      <formula>"INCREASE"</formula>
    </cfRule>
  </conditionalFormatting>
  <conditionalFormatting sqref="B31:B50 B62:U66">
    <cfRule type="cellIs" dxfId="165" priority="31" operator="greaterThan">
      <formula>$B$51</formula>
    </cfRule>
  </conditionalFormatting>
  <conditionalFormatting sqref="C31:C50">
    <cfRule type="cellIs" dxfId="164" priority="30" operator="greaterThan">
      <formula>$C$51</formula>
    </cfRule>
  </conditionalFormatting>
  <conditionalFormatting sqref="C18:V18">
    <cfRule type="cellIs" dxfId="163" priority="29" operator="equal">
      <formula>0</formula>
    </cfRule>
  </conditionalFormatting>
  <conditionalFormatting sqref="C17:V17">
    <cfRule type="cellIs" dxfId="162" priority="28" operator="equal">
      <formula>0</formula>
    </cfRule>
  </conditionalFormatting>
  <conditionalFormatting sqref="C19:V19">
    <cfRule type="cellIs" dxfId="161" priority="27" operator="equal">
      <formula>0</formula>
    </cfRule>
  </conditionalFormatting>
  <conditionalFormatting sqref="G31:G50">
    <cfRule type="cellIs" dxfId="160" priority="26" operator="greaterThan">
      <formula>$G$51</formula>
    </cfRule>
  </conditionalFormatting>
  <conditionalFormatting sqref="H31:H50">
    <cfRule type="cellIs" dxfId="159" priority="25" operator="greaterThan">
      <formula>$H$51</formula>
    </cfRule>
  </conditionalFormatting>
  <conditionalFormatting sqref="I31:I50">
    <cfRule type="cellIs" dxfId="158" priority="24" operator="greaterThan">
      <formula>$I$51</formula>
    </cfRule>
  </conditionalFormatting>
  <conditionalFormatting sqref="K31:K50">
    <cfRule type="cellIs" dxfId="157" priority="23" operator="greaterThan">
      <formula>$K$51</formula>
    </cfRule>
  </conditionalFormatting>
  <conditionalFormatting sqref="L31:L50">
    <cfRule type="cellIs" dxfId="156" priority="22" operator="greaterThan">
      <formula>$L$51</formula>
    </cfRule>
  </conditionalFormatting>
  <conditionalFormatting sqref="M31:M50">
    <cfRule type="cellIs" dxfId="155" priority="21" operator="greaterThan">
      <formula>$M$51</formula>
    </cfRule>
  </conditionalFormatting>
  <conditionalFormatting sqref="P31:P50">
    <cfRule type="cellIs" dxfId="154" priority="20" operator="greaterThan">
      <formula>$P$51</formula>
    </cfRule>
  </conditionalFormatting>
  <conditionalFormatting sqref="R31:R50">
    <cfRule type="cellIs" dxfId="153" priority="19" operator="greaterThan">
      <formula>$R$51</formula>
    </cfRule>
  </conditionalFormatting>
  <conditionalFormatting sqref="S31:S50">
    <cfRule type="cellIs" dxfId="152" priority="18" operator="greaterThan">
      <formula>$S$51</formula>
    </cfRule>
  </conditionalFormatting>
  <conditionalFormatting sqref="T31:T50">
    <cfRule type="cellIs" dxfId="151" priority="17" operator="greaterThan">
      <formula>$T$51</formula>
    </cfRule>
  </conditionalFormatting>
  <conditionalFormatting sqref="U31:U50">
    <cfRule type="cellIs" dxfId="150" priority="16" operator="greaterThan">
      <formula>$U$51</formula>
    </cfRule>
  </conditionalFormatting>
  <conditionalFormatting sqref="C22:V22">
    <cfRule type="cellIs" dxfId="149" priority="15" operator="equal">
      <formula>0</formula>
    </cfRule>
  </conditionalFormatting>
  <conditionalFormatting sqref="C24:V24">
    <cfRule type="cellIs" dxfId="148" priority="13" operator="equal">
      <formula>"DECREASE"</formula>
    </cfRule>
    <cfRule type="cellIs" dxfId="147" priority="14" operator="equal">
      <formula>"INCREASE"</formula>
    </cfRule>
  </conditionalFormatting>
  <conditionalFormatting sqref="C23:V23">
    <cfRule type="cellIs" dxfId="146" priority="12" operator="equal">
      <formula>0</formula>
    </cfRule>
  </conditionalFormatting>
  <conditionalFormatting sqref="I1">
    <cfRule type="cellIs" dxfId="145" priority="11" operator="lessThan">
      <formula>5</formula>
    </cfRule>
  </conditionalFormatting>
  <conditionalFormatting sqref="C21:V21">
    <cfRule type="cellIs" dxfId="144" priority="8" operator="equal">
      <formula>0</formula>
    </cfRule>
  </conditionalFormatting>
  <conditionalFormatting sqref="B66:U66">
    <cfRule type="cellIs" dxfId="143" priority="6" operator="equal">
      <formula>"UNDER"</formula>
    </cfRule>
    <cfRule type="cellIs" dxfId="142" priority="7" operator="equal">
      <formula>"OVER"</formula>
    </cfRule>
  </conditionalFormatting>
  <conditionalFormatting sqref="I2">
    <cfRule type="cellIs" dxfId="141" priority="5" operator="greaterThan">
      <formula>5000.1</formula>
    </cfRule>
  </conditionalFormatting>
  <conditionalFormatting sqref="I3">
    <cfRule type="cellIs" dxfId="140" priority="4" operator="greaterThan">
      <formula>4.1</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7" t="s">
        <v>41</v>
      </c>
      <c r="B1" s="117"/>
      <c r="C1" s="138" t="str">
        <f>'Field data and Waste 1'!C1:D1</f>
        <v>PAN-015339</v>
      </c>
      <c r="D1" s="139"/>
      <c r="E1" s="93" t="s">
        <v>45</v>
      </c>
      <c r="F1" s="39">
        <f>'Field data and Waste 1'!F1</f>
        <v>50</v>
      </c>
      <c r="G1" s="118" t="s">
        <v>43</v>
      </c>
      <c r="H1" s="119"/>
      <c r="I1" s="96"/>
      <c r="J1" s="117" t="s">
        <v>154</v>
      </c>
      <c r="K1" s="117"/>
      <c r="L1" s="96"/>
      <c r="AB1" s="18"/>
      <c r="AC1" s="18"/>
      <c r="AD1" s="30" t="s">
        <v>127</v>
      </c>
      <c r="AE1" s="17"/>
      <c r="AF1" s="17"/>
      <c r="AG1" s="18"/>
      <c r="AH1" s="18"/>
      <c r="AI1" s="40" t="s">
        <v>79</v>
      </c>
      <c r="AJ1" s="41" t="s">
        <v>94</v>
      </c>
      <c r="AK1" s="42" t="s">
        <v>95</v>
      </c>
      <c r="AL1" s="43" t="s">
        <v>126</v>
      </c>
      <c r="AM1" s="43" t="s">
        <v>132</v>
      </c>
      <c r="AN1" s="43" t="s">
        <v>112</v>
      </c>
    </row>
    <row r="2" spans="1:41" ht="13" x14ac:dyDescent="0.3">
      <c r="A2" s="117" t="s">
        <v>87</v>
      </c>
      <c r="B2" s="117"/>
      <c r="C2" s="140" t="str">
        <f>'Field data and Waste 1'!C2:D2</f>
        <v>KP3594VE</v>
      </c>
      <c r="D2" s="141"/>
      <c r="E2" s="93" t="s">
        <v>109</v>
      </c>
      <c r="F2" s="96"/>
      <c r="G2" s="136" t="s">
        <v>110</v>
      </c>
      <c r="H2" s="137"/>
      <c r="I2" s="96"/>
      <c r="J2" s="117" t="s">
        <v>155</v>
      </c>
      <c r="K2" s="117"/>
      <c r="L2" s="96"/>
      <c r="AB2" s="30" t="s">
        <v>56</v>
      </c>
      <c r="AC2" s="17"/>
      <c r="AD2" s="30" t="s">
        <v>70</v>
      </c>
      <c r="AE2" s="17"/>
      <c r="AF2" s="17"/>
      <c r="AG2" s="44" t="s">
        <v>76</v>
      </c>
      <c r="AH2" s="18"/>
      <c r="AI2" s="45" t="s">
        <v>127</v>
      </c>
      <c r="AJ2" s="46">
        <v>0</v>
      </c>
      <c r="AK2" s="47">
        <v>0</v>
      </c>
      <c r="AL2" s="10">
        <v>0</v>
      </c>
      <c r="AM2" s="11">
        <v>0</v>
      </c>
      <c r="AN2" s="11">
        <v>0</v>
      </c>
    </row>
    <row r="3" spans="1:41" ht="13" x14ac:dyDescent="0.25">
      <c r="A3" s="118" t="s">
        <v>42</v>
      </c>
      <c r="B3" s="119"/>
      <c r="C3" s="140" t="str">
        <f>'Field data and Waste 1'!C3:D3</f>
        <v xml:space="preserve">Trade Effluent Services Limited </v>
      </c>
      <c r="D3" s="141"/>
      <c r="E3" s="93" t="s">
        <v>108</v>
      </c>
      <c r="F3" s="31"/>
      <c r="G3" s="118" t="s">
        <v>111</v>
      </c>
      <c r="H3" s="119"/>
      <c r="I3" s="96"/>
      <c r="J3" s="118" t="s">
        <v>156</v>
      </c>
      <c r="K3" s="119"/>
      <c r="L3" s="96" t="e">
        <f>(L1/L2)*100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7" t="s">
        <v>0</v>
      </c>
      <c r="B4" s="117"/>
      <c r="C4" s="138" t="str">
        <f>'Field data and Waste 1'!C4:D4</f>
        <v>Honkley Farm, Burton, Rossett, LL120AP</v>
      </c>
      <c r="D4" s="139"/>
      <c r="E4" s="94" t="s">
        <v>1</v>
      </c>
      <c r="F4" s="96"/>
      <c r="G4" s="118"/>
      <c r="H4" s="119"/>
      <c r="I4" s="39"/>
      <c r="J4" s="118"/>
      <c r="K4" s="119"/>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7" t="s">
        <v>47</v>
      </c>
      <c r="B5" s="117"/>
      <c r="C5" s="138" t="str">
        <f>'Field data and Waste 1'!C5:D5</f>
        <v>Gianluca Broadley</v>
      </c>
      <c r="D5" s="139"/>
      <c r="E5" s="93"/>
      <c r="F5" s="39"/>
      <c r="G5" s="118"/>
      <c r="H5" s="119"/>
      <c r="I5" s="39"/>
      <c r="J5" s="118"/>
      <c r="K5" s="119"/>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ht="13" x14ac:dyDescent="0.25">
      <c r="A8" s="117" t="s">
        <v>2</v>
      </c>
      <c r="B8" s="117"/>
      <c r="C8" s="60" t="str">
        <f>'Field data and Waste 1'!C8</f>
        <v>SJ 3330 5896</v>
      </c>
      <c r="D8" s="60" t="str">
        <f>'Field data and Waste 1'!D8</f>
        <v>SJ 3332 5923</v>
      </c>
      <c r="E8" s="60" t="str">
        <f>'Field data and Waste 1'!E8</f>
        <v>SJ 3344 5911</v>
      </c>
      <c r="F8" s="60" t="str">
        <f>'Field data and Waste 1'!F8</f>
        <v>SJ 3363 5925</v>
      </c>
      <c r="G8" s="60" t="str">
        <f>'Field data and Waste 1'!G8</f>
        <v>SJ 3383 5933</v>
      </c>
      <c r="H8" s="60" t="str">
        <f>'Field data and Waste 1'!H8</f>
        <v>SJ 3396 5938</v>
      </c>
      <c r="I8" s="60" t="str">
        <f>'Field data and Waste 1'!I8</f>
        <v>SJ 3401 5923</v>
      </c>
      <c r="J8" s="60" t="str">
        <f>'Field data and Waste 1'!J8</f>
        <v>SJ 3378 5911</v>
      </c>
      <c r="K8" s="60" t="str">
        <f>'Field data and Waste 1'!K8</f>
        <v>SJ 3366 5893</v>
      </c>
      <c r="L8" s="60" t="str">
        <f>'Field data and Waste 1'!L8</f>
        <v>SJ 3383 5905</v>
      </c>
      <c r="M8" s="60" t="str">
        <f>'Field data and Waste 1'!M8</f>
        <v>SJ 3388 5899</v>
      </c>
      <c r="N8" s="60" t="str">
        <f>'Field data and Waste 1'!N8</f>
        <v>SJ 3407 5907</v>
      </c>
      <c r="O8" s="60" t="str">
        <f>'Field data and Waste 1'!O8</f>
        <v>SJ 3410 5895</v>
      </c>
      <c r="P8" s="60" t="str">
        <f>'Field data and Waste 1'!P8</f>
        <v>SJ 3395 5890</v>
      </c>
      <c r="Q8" s="60" t="str">
        <f>'Field data and Waste 1'!Q8</f>
        <v>SJ 3381 5886</v>
      </c>
      <c r="R8" s="60" t="str">
        <f>'Field data and Waste 1'!R8</f>
        <v>SJ 3383 5880</v>
      </c>
      <c r="S8" s="60" t="str">
        <f>'Field data and Waste 1'!S8</f>
        <v>SJ 3361 5877</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7" t="s">
        <v>3</v>
      </c>
      <c r="B9" s="117"/>
      <c r="C9" s="60" t="str">
        <f>'Field data and Waste 1'!C9</f>
        <v>Moderate</v>
      </c>
      <c r="D9" s="60" t="str">
        <f>'Field data and Waste 1'!D9</f>
        <v>Moderate</v>
      </c>
      <c r="E9" s="60" t="str">
        <f>'Field data and Waste 1'!E9</f>
        <v>Moderate</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f>'Field data and Waste 1'!Q9</f>
        <v>1</v>
      </c>
      <c r="R9" s="60">
        <f>'Field data and Waste 1'!R9</f>
        <v>1</v>
      </c>
      <c r="S9" s="60">
        <f>'Field data and Waste 1'!S9</f>
        <v>1</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8"/>
    </row>
    <row r="10" spans="1:41" ht="13" x14ac:dyDescent="0.25">
      <c r="A10" s="117" t="s">
        <v>4</v>
      </c>
      <c r="B10" s="117"/>
      <c r="C10" s="60">
        <f>'Field data and Waste 1'!C10</f>
        <v>7.7</v>
      </c>
      <c r="D10" s="60">
        <f>'Field data and Waste 1'!D10</f>
        <v>7.7</v>
      </c>
      <c r="E10" s="60">
        <f>'Field data and Waste 1'!E10</f>
        <v>6.9</v>
      </c>
      <c r="F10" s="60">
        <f>'Field data and Waste 1'!F10</f>
        <v>7.4</v>
      </c>
      <c r="G10" s="60">
        <f>'Field data and Waste 1'!G10</f>
        <v>8</v>
      </c>
      <c r="H10" s="60">
        <f>'Field data and Waste 1'!H10</f>
        <v>6.5</v>
      </c>
      <c r="I10" s="60">
        <f>'Field data and Waste 1'!I10</f>
        <v>6.3</v>
      </c>
      <c r="J10" s="60">
        <f>'Field data and Waste 1'!J10</f>
        <v>6.9</v>
      </c>
      <c r="K10" s="60">
        <f>'Field data and Waste 1'!K10</f>
        <v>8.1</v>
      </c>
      <c r="L10" s="60">
        <f>'Field data and Waste 1'!L10</f>
        <v>7.3</v>
      </c>
      <c r="M10" s="60">
        <f>'Field data and Waste 1'!M10</f>
        <v>5.5</v>
      </c>
      <c r="N10" s="60">
        <f>'Field data and Waste 1'!N10</f>
        <v>8</v>
      </c>
      <c r="O10" s="60">
        <f>'Field data and Waste 1'!O10</f>
        <v>7.3</v>
      </c>
      <c r="P10" s="60">
        <f>'Field data and Waste 1'!P10</f>
        <v>6</v>
      </c>
      <c r="Q10" s="60">
        <f>'Field data and Waste 1'!Q10</f>
        <v>7.4</v>
      </c>
      <c r="R10" s="60">
        <f>'Field data and Waste 1'!R10</f>
        <v>7</v>
      </c>
      <c r="S10" s="60">
        <f>'Field data and Waste 1'!S10</f>
        <v>6.6</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7" t="s">
        <v>5</v>
      </c>
      <c r="B11" s="117"/>
      <c r="C11" s="60">
        <f>'Field data and Waste 1'!C11</f>
        <v>3</v>
      </c>
      <c r="D11" s="60">
        <f>'Field data and Waste 1'!D11</f>
        <v>4</v>
      </c>
      <c r="E11" s="60">
        <f>'Field data and Waste 1'!E11</f>
        <v>3</v>
      </c>
      <c r="F11" s="60">
        <f>'Field data and Waste 1'!F11</f>
        <v>4</v>
      </c>
      <c r="G11" s="60">
        <f>'Field data and Waste 1'!G11</f>
        <v>4</v>
      </c>
      <c r="H11" s="60">
        <f>'Field data and Waste 1'!H11</f>
        <v>3</v>
      </c>
      <c r="I11" s="60">
        <f>'Field data and Waste 1'!I11</f>
        <v>4</v>
      </c>
      <c r="J11" s="60">
        <f>'Field data and Waste 1'!J11</f>
        <v>3</v>
      </c>
      <c r="K11" s="60">
        <f>'Field data and Waste 1'!K11</f>
        <v>3</v>
      </c>
      <c r="L11" s="60">
        <f>'Field data and Waste 1'!L11</f>
        <v>3</v>
      </c>
      <c r="M11" s="60">
        <f>'Field data and Waste 1'!M11</f>
        <v>3</v>
      </c>
      <c r="N11" s="60">
        <f>'Field data and Waste 1'!N11</f>
        <v>4</v>
      </c>
      <c r="O11" s="60">
        <f>'Field data and Waste 1'!O11</f>
        <v>2</v>
      </c>
      <c r="P11" s="60">
        <f>'Field data and Waste 1'!P11</f>
        <v>2</v>
      </c>
      <c r="Q11" s="60">
        <f>'Field data and Waste 1'!Q11</f>
        <v>3</v>
      </c>
      <c r="R11" s="60">
        <f>'Field data and Waste 1'!R11</f>
        <v>5</v>
      </c>
      <c r="S11" s="60">
        <f>'Field data and Waste 1'!S11</f>
        <v>3</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7" t="s">
        <v>6</v>
      </c>
      <c r="B12" s="117"/>
      <c r="C12" s="60" t="str">
        <f>'Field data and Waste 1'!C12</f>
        <v>2-</v>
      </c>
      <c r="D12" s="60" t="str">
        <f>'Field data and Waste 1'!D12</f>
        <v>2-</v>
      </c>
      <c r="E12" s="60" t="str">
        <f>'Field data and Waste 1'!E12</f>
        <v>2+</v>
      </c>
      <c r="F12" s="60" t="str">
        <f>'Field data and Waste 1'!F12</f>
        <v>2-</v>
      </c>
      <c r="G12" s="60" t="str">
        <f>'Field data and Waste 1'!G12</f>
        <v>2-</v>
      </c>
      <c r="H12" s="60">
        <f>'Field data and Waste 1'!H12</f>
        <v>1</v>
      </c>
      <c r="I12" s="60">
        <f>'Field data and Waste 1'!I12</f>
        <v>1</v>
      </c>
      <c r="J12" s="60" t="str">
        <f>'Field data and Waste 1'!J12</f>
        <v>2+</v>
      </c>
      <c r="K12" s="60">
        <f>'Field data and Waste 1'!K12</f>
        <v>1</v>
      </c>
      <c r="L12" s="60" t="str">
        <f>'Field data and Waste 1'!L12</f>
        <v>2-</v>
      </c>
      <c r="M12" s="60">
        <f>'Field data and Waste 1'!M12</f>
        <v>4</v>
      </c>
      <c r="N12" s="60">
        <f>'Field data and Waste 1'!N12</f>
        <v>4</v>
      </c>
      <c r="O12" s="60" t="str">
        <f>'Field data and Waste 1'!O12</f>
        <v>2+</v>
      </c>
      <c r="P12" s="60" t="str">
        <f>'Field data and Waste 1'!P12</f>
        <v>2+</v>
      </c>
      <c r="Q12" s="60">
        <f>'Field data and Waste 1'!Q12</f>
        <v>3</v>
      </c>
      <c r="R12" s="60" t="str">
        <f>'Field data and Waste 1'!R12</f>
        <v>2+</v>
      </c>
      <c r="S12" s="60">
        <f>'Field data and Waste 1'!S12</f>
        <v>3</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7" t="s">
        <v>7</v>
      </c>
      <c r="B13" s="117"/>
      <c r="C13" s="60">
        <f>'Field data and Waste 1'!C13</f>
        <v>3</v>
      </c>
      <c r="D13" s="60">
        <f>'Field data and Waste 1'!D13</f>
        <v>2</v>
      </c>
      <c r="E13" s="60">
        <f>'Field data and Waste 1'!E13</f>
        <v>3</v>
      </c>
      <c r="F13" s="60">
        <f>'Field data and Waste 1'!F13</f>
        <v>3</v>
      </c>
      <c r="G13" s="60">
        <f>'Field data and Waste 1'!G13</f>
        <v>2</v>
      </c>
      <c r="H13" s="60">
        <f>'Field data and Waste 1'!H13</f>
        <v>2</v>
      </c>
      <c r="I13" s="60">
        <f>'Field data and Waste 1'!I13</f>
        <v>2</v>
      </c>
      <c r="J13" s="60">
        <f>'Field data and Waste 1'!J13</f>
        <v>2</v>
      </c>
      <c r="K13" s="60">
        <f>'Field data and Waste 1'!K13</f>
        <v>2</v>
      </c>
      <c r="L13" s="60">
        <f>'Field data and Waste 1'!L13</f>
        <v>4</v>
      </c>
      <c r="M13" s="60">
        <f>'Field data and Waste 1'!M13</f>
        <v>2</v>
      </c>
      <c r="N13" s="60">
        <f>'Field data and Waste 1'!N13</f>
        <v>3</v>
      </c>
      <c r="O13" s="60">
        <f>'Field data and Waste 1'!O13</f>
        <v>3</v>
      </c>
      <c r="P13" s="60">
        <f>'Field data and Waste 1'!P13</f>
        <v>3</v>
      </c>
      <c r="Q13" s="60">
        <f>'Field data and Waste 1'!Q13</f>
        <v>2</v>
      </c>
      <c r="R13" s="60">
        <f>'Field data and Waste 1'!R13</f>
        <v>3</v>
      </c>
      <c r="S13" s="60">
        <f>'Field data and Waste 1'!S13</f>
        <v>3</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29" t="s">
        <v>8</v>
      </c>
      <c r="B14" s="129"/>
      <c r="C14" s="101" t="str">
        <f>'Field data and Waste 1'!C14</f>
        <v xml:space="preserve">Grass Silage (25% DM) </v>
      </c>
      <c r="D14" s="101" t="str">
        <f>'Field data and Waste 1'!D14</f>
        <v xml:space="preserve">Grass Silage (25% DM) </v>
      </c>
      <c r="E14" s="101" t="str">
        <f>'Field data and Waste 1'!E14</f>
        <v xml:space="preserve">Grass Silage (25% DM) </v>
      </c>
      <c r="F14" s="101" t="str">
        <f>'Field data and Waste 1'!F14</f>
        <v>Maize- Silage (30% DM)</v>
      </c>
      <c r="G14" s="101" t="str">
        <f>'Field data and Waste 1'!G14</f>
        <v xml:space="preserve">Grass Silage (25% DM) </v>
      </c>
      <c r="H14" s="101" t="str">
        <f>'Field data and Waste 1'!H14</f>
        <v xml:space="preserve">Grass Silage (25% DM) </v>
      </c>
      <c r="I14" s="101" t="str">
        <f>'Field data and Waste 1'!I14</f>
        <v xml:space="preserve">Grass Silage (25% DM) </v>
      </c>
      <c r="J14" s="101" t="str">
        <f>'Field data and Waste 1'!J14</f>
        <v xml:space="preserve">Grass Silage (25% DM) </v>
      </c>
      <c r="K14" s="101" t="str">
        <f>'Field data and Waste 1'!K14</f>
        <v xml:space="preserve">Grass Silage (25% DM) </v>
      </c>
      <c r="L14" s="101" t="str">
        <f>'Field data and Waste 1'!L14</f>
        <v xml:space="preserve">Grass Silage (25% DM) </v>
      </c>
      <c r="M14" s="101" t="str">
        <f>'Field data and Waste 1'!M14</f>
        <v xml:space="preserve">Grass Silage (25% DM) </v>
      </c>
      <c r="N14" s="101" t="str">
        <f>'Field data and Waste 1'!N14</f>
        <v xml:space="preserve">Grass Silage (25% DM) </v>
      </c>
      <c r="O14" s="101" t="str">
        <f>'Field data and Waste 1'!O14</f>
        <v xml:space="preserve">Grass Silage (25% DM) </v>
      </c>
      <c r="P14" s="101" t="str">
        <f>'Field data and Waste 1'!P14</f>
        <v xml:space="preserve">Grass Silage (25% DM) </v>
      </c>
      <c r="Q14" s="101" t="str">
        <f>'Field data and Waste 1'!Q14</f>
        <v>Maize- Silage (30% DM)</v>
      </c>
      <c r="R14" s="101" t="str">
        <f>'Field data and Waste 1'!R14</f>
        <v>Maize- Silage (30% DM)</v>
      </c>
      <c r="S14" s="101" t="str">
        <f>'Field data and Waste 1'!S14</f>
        <v>Maize- Silage (30% DM)</v>
      </c>
      <c r="T14" s="101">
        <f>'Field data and Waste 1'!T14</f>
        <v>0</v>
      </c>
      <c r="U14" s="101">
        <f>'Field data and Waste 1'!U14</f>
        <v>0</v>
      </c>
      <c r="V14" s="101">
        <f>'Field data and Waste 1'!V14</f>
        <v>0</v>
      </c>
      <c r="AD14" s="30" t="s">
        <v>139</v>
      </c>
      <c r="AE14" s="30">
        <v>6</v>
      </c>
      <c r="AI14" s="53" t="s">
        <v>120</v>
      </c>
      <c r="AJ14" s="54">
        <v>0.8</v>
      </c>
      <c r="AK14" s="55">
        <v>1.7</v>
      </c>
      <c r="AL14" s="11">
        <v>12</v>
      </c>
      <c r="AM14" s="11">
        <v>6.7</v>
      </c>
      <c r="AN14" s="11" t="s">
        <v>136</v>
      </c>
    </row>
    <row r="15" spans="1:41" ht="13" x14ac:dyDescent="0.25">
      <c r="A15" s="128" t="s">
        <v>9</v>
      </c>
      <c r="B15" s="128"/>
      <c r="C15" s="60">
        <f>'Field data and Waste 1'!C15</f>
        <v>38</v>
      </c>
      <c r="D15" s="60">
        <f>'Field data and Waste 1'!D15</f>
        <v>38</v>
      </c>
      <c r="E15" s="60">
        <f>'Field data and Waste 1'!E15</f>
        <v>38</v>
      </c>
      <c r="F15" s="60">
        <f>'Field data and Waste 1'!F15</f>
        <v>40</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40</v>
      </c>
      <c r="R15" s="60">
        <f>'Field data and Waste 1'!R15</f>
        <v>40</v>
      </c>
      <c r="S15" s="60">
        <f>'Field data and Waste 1'!S15</f>
        <v>40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0" t="s">
        <v>44</v>
      </c>
      <c r="B16" s="130"/>
      <c r="C16" s="102" t="str">
        <f>'Field data and Waste 1'!C16</f>
        <v>Medium/Clay</v>
      </c>
      <c r="D16" s="102" t="str">
        <f>'Field data and Waste 1'!D16</f>
        <v>Medium/Clay</v>
      </c>
      <c r="E16" s="102" t="str">
        <f>'Field data and Waste 1'!E16</f>
        <v>Medium/Clay</v>
      </c>
      <c r="F16" s="102" t="str">
        <f>'Field data and Waste 1'!F16</f>
        <v>Medium/Clay</v>
      </c>
      <c r="G16" s="102" t="str">
        <f>'Field data and Waste 1'!G16</f>
        <v>Medium/Clay</v>
      </c>
      <c r="H16" s="102" t="str">
        <f>'Field data and Waste 1'!H16</f>
        <v>Medium/Clay</v>
      </c>
      <c r="I16" s="102" t="str">
        <f>'Field data and Waste 1'!I16</f>
        <v>Medium/Clay</v>
      </c>
      <c r="J16" s="102" t="str">
        <f>'Field data and Waste 1'!J16</f>
        <v>Medium/Clay</v>
      </c>
      <c r="K16" s="102" t="str">
        <f>'Field data and Waste 1'!K16</f>
        <v>Medium/Clay</v>
      </c>
      <c r="L16" s="102" t="str">
        <f>'Field data and Waste 1'!L16</f>
        <v>Medium/Clay</v>
      </c>
      <c r="M16" s="102" t="str">
        <f>'Field data and Waste 1'!M16</f>
        <v>Medium/Clay</v>
      </c>
      <c r="N16" s="102" t="str">
        <f>'Field data and Waste 1'!N16</f>
        <v>Medium/Clay</v>
      </c>
      <c r="O16" s="102" t="str">
        <f>'Field data and Waste 1'!O16</f>
        <v>Medium/Clay</v>
      </c>
      <c r="P16" s="102" t="str">
        <f>'Field data and Waste 1'!P16</f>
        <v>Medium/Clay</v>
      </c>
      <c r="Q16" s="102" t="str">
        <f>'Field data and Waste 1'!Q16</f>
        <v>Medium/Clay</v>
      </c>
      <c r="R16" s="102" t="str">
        <f>'Field data and Waste 1'!R16</f>
        <v>Medium/Clay</v>
      </c>
      <c r="S16" s="102" t="str">
        <f>'Field data and Waste 1'!S16</f>
        <v>Medium/Clay</v>
      </c>
      <c r="T16" s="102">
        <f>'Field data and Waste 1'!T16</f>
        <v>0</v>
      </c>
      <c r="U16" s="102">
        <f>'Field data and Waste 1'!U16</f>
        <v>0</v>
      </c>
      <c r="V16" s="102">
        <f>'Field data and Waste 1'!V16</f>
        <v>0</v>
      </c>
      <c r="AD16" s="52" t="s">
        <v>146</v>
      </c>
      <c r="AE16" s="30">
        <v>8</v>
      </c>
      <c r="AI16" s="53" t="s">
        <v>119</v>
      </c>
      <c r="AJ16" s="54">
        <v>8</v>
      </c>
      <c r="AK16" s="55">
        <v>5.5</v>
      </c>
      <c r="AL16" s="12">
        <v>14</v>
      </c>
      <c r="AM16" s="11">
        <v>6.7</v>
      </c>
      <c r="AN16" s="11" t="s">
        <v>136</v>
      </c>
    </row>
    <row r="17" spans="1:40" ht="13" x14ac:dyDescent="0.25">
      <c r="A17" s="120" t="s">
        <v>69</v>
      </c>
      <c r="B17" s="121"/>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56</v>
      </c>
      <c r="R17" s="28">
        <f t="shared" si="0"/>
        <v>56</v>
      </c>
      <c r="S17" s="28">
        <f t="shared" si="0"/>
        <v>56</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2" t="s">
        <v>23</v>
      </c>
      <c r="B18" s="12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2" t="s">
        <v>90</v>
      </c>
      <c r="B19" s="123"/>
      <c r="C19" s="16">
        <f>C18-C17</f>
        <v>-64.599999999999994</v>
      </c>
      <c r="D19" s="16">
        <f t="shared" ref="D19:V19" si="1">D18-D17</f>
        <v>-64.599999999999994</v>
      </c>
      <c r="E19" s="16">
        <f t="shared" si="1"/>
        <v>-64.599999999999994</v>
      </c>
      <c r="F19" s="16">
        <f t="shared" si="1"/>
        <v>-56</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-56</v>
      </c>
      <c r="R19" s="16">
        <f t="shared" si="1"/>
        <v>-56</v>
      </c>
      <c r="S19" s="16">
        <f t="shared" si="1"/>
        <v>-56</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4" t="s">
        <v>91</v>
      </c>
      <c r="B20" s="125"/>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0" t="s">
        <v>88</v>
      </c>
      <c r="B21" s="121"/>
      <c r="C21" s="28">
        <f>(VLOOKUP(C$14,$AI2:$AK26,3,FALSE))*C$15</f>
        <v>228</v>
      </c>
      <c r="D21" s="28">
        <f t="shared" ref="D21:V21" si="2">(VLOOKUP(D$14,$AI2:$AK26,3,FALSE))*D$15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176</v>
      </c>
      <c r="R21" s="28">
        <f t="shared" si="2"/>
        <v>176</v>
      </c>
      <c r="S21" s="28">
        <f t="shared" si="2"/>
        <v>176</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2" t="s">
        <v>89</v>
      </c>
      <c r="B22" s="12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2" t="s">
        <v>92</v>
      </c>
      <c r="B23" s="123"/>
      <c r="C23" s="16">
        <f>C22-C21</f>
        <v>-228</v>
      </c>
      <c r="D23" s="16">
        <f t="shared" ref="D23:V23" si="3">D22-D21</f>
        <v>-228</v>
      </c>
      <c r="E23" s="16">
        <f t="shared" si="3"/>
        <v>-228</v>
      </c>
      <c r="F23" s="16">
        <f t="shared" si="3"/>
        <v>-176</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-176</v>
      </c>
      <c r="R23" s="16">
        <f t="shared" si="3"/>
        <v>-176</v>
      </c>
      <c r="S23" s="16">
        <f t="shared" si="3"/>
        <v>-176</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4" t="s">
        <v>93</v>
      </c>
      <c r="B24" s="12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3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35">
      <c r="A28" s="107"/>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 3330 5896</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SJ 3332 5923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SJ 3344 5911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SJ 3363 5925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SJ 3383 5933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SJ 3396 5938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SJ 3401 5923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SJ 3378 5911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SJ 3366 5893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SJ 3383 5905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SJ 3388 5899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SJ 3407 5907</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SJ 3410 5895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SJ 3395 5890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SJ 3381 5886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SJ 3383 5880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t="str">
        <f>S8</f>
        <v>SJ 3361 5877</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 3330 5896</v>
      </c>
      <c r="C57" s="8" t="str">
        <f t="shared" ref="C57:U57" si="13">D8</f>
        <v>SJ 3332 5923</v>
      </c>
      <c r="D57" s="8" t="str">
        <f t="shared" si="13"/>
        <v>SJ 3344 5911</v>
      </c>
      <c r="E57" s="8" t="str">
        <f t="shared" si="13"/>
        <v>SJ 3363 5925</v>
      </c>
      <c r="F57" s="8" t="str">
        <f t="shared" si="13"/>
        <v>SJ 3383 5933</v>
      </c>
      <c r="G57" s="8" t="str">
        <f t="shared" si="13"/>
        <v>SJ 3396 5938</v>
      </c>
      <c r="H57" s="8" t="str">
        <f t="shared" si="13"/>
        <v>SJ 3401 5923</v>
      </c>
      <c r="I57" s="8" t="str">
        <f t="shared" si="13"/>
        <v>SJ 3378 5911</v>
      </c>
      <c r="J57" s="8" t="str">
        <f t="shared" si="13"/>
        <v>SJ 3366 5893</v>
      </c>
      <c r="K57" s="8" t="str">
        <f t="shared" si="13"/>
        <v>SJ 3383 5905</v>
      </c>
      <c r="L57" s="8" t="str">
        <f t="shared" si="13"/>
        <v>SJ 3388 5899</v>
      </c>
      <c r="M57" s="8" t="str">
        <f t="shared" si="13"/>
        <v>SJ 3407 5907</v>
      </c>
      <c r="N57" s="8" t="str">
        <f t="shared" si="13"/>
        <v>SJ 3410 5895</v>
      </c>
      <c r="O57" s="8" t="str">
        <f t="shared" si="13"/>
        <v>SJ 3395 5890</v>
      </c>
      <c r="P57" s="8" t="str">
        <f t="shared" si="13"/>
        <v>SJ 3381 5886</v>
      </c>
      <c r="Q57" s="8" t="str">
        <f t="shared" si="13"/>
        <v>SJ 3383 5880</v>
      </c>
      <c r="R57" s="8" t="str">
        <f t="shared" si="13"/>
        <v>SJ 3361 5877</v>
      </c>
      <c r="S57" s="8">
        <f t="shared" si="13"/>
        <v>0</v>
      </c>
      <c r="T57" s="8">
        <f t="shared" si="13"/>
        <v>0</v>
      </c>
      <c r="U57" s="8">
        <f t="shared" si="13"/>
        <v>0</v>
      </c>
    </row>
    <row r="58" spans="1:35" s="19" customFormat="1" ht="13" x14ac:dyDescent="0.35">
      <c r="A58" s="92" t="s">
        <v>137</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Arable</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str">
        <f>Q16&amp;" I "&amp;(VLOOKUP(Q14,Table24581113[],6,FALSE))</f>
        <v>Medium/Clay I Arable</v>
      </c>
      <c r="Q58" s="13" t="str">
        <f>R16&amp;" I "&amp;(VLOOKUP(R14,Table24581113[],6,FALSE))</f>
        <v>Medium/Clay I Arable</v>
      </c>
      <c r="R58" s="13" t="str">
        <f>S16&amp;" I "&amp;(VLOOKUP(S14,Table24581113[],6,FALSE))</f>
        <v>Medium/Clay I Arable</v>
      </c>
      <c r="S58" s="13" t="e">
        <f>T16&amp;" I "&amp;(VLOOKUP(T14,Table24581113[],6,FALSE))</f>
        <v>#N/A</v>
      </c>
      <c r="T58" s="13" t="e">
        <f>U16&amp;" I "&amp;(VLOOKUP(U14,Table24581113[],6,FALSE))</f>
        <v>#N/A</v>
      </c>
      <c r="U58" s="13" t="e">
        <f>V16&amp;" I "&amp;(VLOOKUP(V14,Table24581113[],6,FALSE))</f>
        <v>#N/A</v>
      </c>
    </row>
    <row r="59" spans="1:35" s="19" customFormat="1" ht="13" x14ac:dyDescent="0.3">
      <c r="A59" s="110" t="s">
        <v>133</v>
      </c>
      <c r="B59" s="76">
        <f>VLOOKUP(C$14,Table24581113[],5,FALSE)</f>
        <v>6.2</v>
      </c>
      <c r="C59" s="76">
        <f>VLOOKUP(D$14,Table24581113[],5,FALSE)</f>
        <v>6.2</v>
      </c>
      <c r="D59" s="76">
        <f>VLOOKUP(E$14,Table24581113[],5,FALSE)</f>
        <v>6.2</v>
      </c>
      <c r="E59" s="76">
        <f>VLOOKUP(F$14,Table24581113[],5,FALSE)</f>
        <v>6.7</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f>VLOOKUP(Q$14,Table24581113[],5,FALSE)</f>
        <v>6.7</v>
      </c>
      <c r="Q59" s="76">
        <f>VLOOKUP(R$14,Table24581113[],5,FALSE)</f>
        <v>6.7</v>
      </c>
      <c r="R59" s="76">
        <f>VLOOKUP(S$14,Table24581113[],5,FALSE)</f>
        <v>6.7</v>
      </c>
      <c r="S59" s="76" t="e">
        <f>VLOOKUP(T$14,Table24581113[],5,FALSE)</f>
        <v>#N/A</v>
      </c>
      <c r="T59" s="76" t="e">
        <f>VLOOKUP(U$14,Table24581113[],5,FALSE)</f>
        <v>#N/A</v>
      </c>
      <c r="U59" s="76" t="e">
        <f>VLOOKUP(V$14,Table24581113[],5,FALSE)</f>
        <v>#N/A</v>
      </c>
    </row>
    <row r="60" spans="1:35" s="19" customFormat="1" ht="13" x14ac:dyDescent="0.3">
      <c r="A60" s="110" t="s">
        <v>4</v>
      </c>
      <c r="B60" s="76">
        <f>C10</f>
        <v>7.7</v>
      </c>
      <c r="C60" s="76">
        <f t="shared" ref="C60:U60" si="14">D10</f>
        <v>7.7</v>
      </c>
      <c r="D60" s="76">
        <f t="shared" si="14"/>
        <v>6.9</v>
      </c>
      <c r="E60" s="76">
        <f t="shared" si="14"/>
        <v>7.4</v>
      </c>
      <c r="F60" s="76">
        <f t="shared" si="14"/>
        <v>8</v>
      </c>
      <c r="G60" s="76">
        <f t="shared" si="14"/>
        <v>6.5</v>
      </c>
      <c r="H60" s="76">
        <f t="shared" si="14"/>
        <v>6.3</v>
      </c>
      <c r="I60" s="76">
        <f t="shared" si="14"/>
        <v>6.9</v>
      </c>
      <c r="J60" s="76">
        <f t="shared" si="14"/>
        <v>8.1</v>
      </c>
      <c r="K60" s="76">
        <f t="shared" si="14"/>
        <v>7.3</v>
      </c>
      <c r="L60" s="76">
        <f t="shared" si="14"/>
        <v>5.5</v>
      </c>
      <c r="M60" s="76">
        <f t="shared" si="14"/>
        <v>8</v>
      </c>
      <c r="N60" s="76">
        <f t="shared" si="14"/>
        <v>7.3</v>
      </c>
      <c r="O60" s="76">
        <f t="shared" si="14"/>
        <v>6</v>
      </c>
      <c r="P60" s="76">
        <f t="shared" si="14"/>
        <v>7.4</v>
      </c>
      <c r="Q60" s="76">
        <f t="shared" si="14"/>
        <v>7</v>
      </c>
      <c r="R60" s="76">
        <f t="shared" si="14"/>
        <v>6.6</v>
      </c>
      <c r="S60" s="76">
        <f t="shared" si="14"/>
        <v>0</v>
      </c>
      <c r="T60" s="76">
        <f t="shared" si="14"/>
        <v>0</v>
      </c>
      <c r="U60" s="76">
        <f t="shared" si="14"/>
        <v>0</v>
      </c>
    </row>
    <row r="61" spans="1:35" s="19" customFormat="1" ht="13" x14ac:dyDescent="0.3">
      <c r="A61" s="110" t="s">
        <v>134</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8</v>
      </c>
      <c r="Q61" s="76">
        <f t="shared" si="15"/>
        <v>8</v>
      </c>
      <c r="R61" s="76">
        <f t="shared" si="15"/>
        <v>8</v>
      </c>
      <c r="S61" s="76" t="e">
        <f t="shared" si="15"/>
        <v>#N/A</v>
      </c>
      <c r="T61" s="76" t="e">
        <f t="shared" si="15"/>
        <v>#N/A</v>
      </c>
      <c r="U61" s="76" t="e">
        <f t="shared" si="15"/>
        <v>#N/A</v>
      </c>
    </row>
    <row r="62" spans="1:35" s="19" customFormat="1" ht="13" x14ac:dyDescent="0.3">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1" t="s">
        <v>158</v>
      </c>
      <c r="B64" s="77">
        <f>(B59-B60)*B61</f>
        <v>-9</v>
      </c>
      <c r="C64" s="77">
        <f t="shared" ref="C64:U64" si="17">(C59-C60)*C61</f>
        <v>-9</v>
      </c>
      <c r="D64" s="77">
        <f t="shared" si="17"/>
        <v>-4.2000000000000011</v>
      </c>
      <c r="E64" s="77">
        <f t="shared" si="17"/>
        <v>-5.6000000000000014</v>
      </c>
      <c r="F64" s="77">
        <f t="shared" si="17"/>
        <v>-10.799999999999999</v>
      </c>
      <c r="G64" s="77">
        <f t="shared" si="17"/>
        <v>-1.7999999999999989</v>
      </c>
      <c r="H64" s="77">
        <f t="shared" si="17"/>
        <v>-0.59999999999999787</v>
      </c>
      <c r="I64" s="77">
        <f t="shared" si="17"/>
        <v>-4.2000000000000011</v>
      </c>
      <c r="J64" s="77">
        <f t="shared" si="17"/>
        <v>-11.399999999999997</v>
      </c>
      <c r="K64" s="77">
        <f t="shared" si="17"/>
        <v>-6.5999999999999979</v>
      </c>
      <c r="L64" s="77">
        <f t="shared" si="17"/>
        <v>4.2000000000000011</v>
      </c>
      <c r="M64" s="77">
        <f t="shared" si="17"/>
        <v>-10.799999999999999</v>
      </c>
      <c r="N64" s="77">
        <f t="shared" si="17"/>
        <v>-6.5999999999999979</v>
      </c>
      <c r="O64" s="77">
        <f t="shared" si="17"/>
        <v>1.2000000000000011</v>
      </c>
      <c r="P64" s="77">
        <f t="shared" si="17"/>
        <v>-5.6000000000000014</v>
      </c>
      <c r="Q64" s="77">
        <f t="shared" si="17"/>
        <v>-2.3999999999999986</v>
      </c>
      <c r="R64" s="77">
        <f t="shared" si="17"/>
        <v>0.80000000000000426</v>
      </c>
      <c r="S64" s="77" t="e">
        <f t="shared" si="17"/>
        <v>#N/A</v>
      </c>
      <c r="T64" s="77" t="e">
        <f t="shared" si="17"/>
        <v>#N/A</v>
      </c>
      <c r="U64" s="77" t="e">
        <f t="shared" si="17"/>
        <v>#N/A</v>
      </c>
    </row>
    <row r="65" spans="1:21" s="19" customFormat="1" ht="52" x14ac:dyDescent="0.3">
      <c r="A65" s="111" t="s">
        <v>159</v>
      </c>
      <c r="B65" s="77">
        <f>B63-B64</f>
        <v>9</v>
      </c>
      <c r="C65" s="77">
        <f t="shared" ref="C65:U65" si="18">C63-C64</f>
        <v>9</v>
      </c>
      <c r="D65" s="77">
        <f t="shared" si="18"/>
        <v>4.2000000000000011</v>
      </c>
      <c r="E65" s="77">
        <f t="shared" si="18"/>
        <v>5.6000000000000014</v>
      </c>
      <c r="F65" s="77">
        <f t="shared" si="18"/>
        <v>10.799999999999999</v>
      </c>
      <c r="G65" s="77">
        <f t="shared" si="18"/>
        <v>1.7999999999999989</v>
      </c>
      <c r="H65" s="77">
        <f t="shared" si="18"/>
        <v>0.59999999999999787</v>
      </c>
      <c r="I65" s="77">
        <f t="shared" si="18"/>
        <v>4.2000000000000011</v>
      </c>
      <c r="J65" s="77">
        <f t="shared" si="18"/>
        <v>11.399999999999997</v>
      </c>
      <c r="K65" s="77">
        <f t="shared" si="18"/>
        <v>6.5999999999999979</v>
      </c>
      <c r="L65" s="77">
        <f t="shared" si="18"/>
        <v>-4.2000000000000011</v>
      </c>
      <c r="M65" s="77">
        <f t="shared" si="18"/>
        <v>10.799999999999999</v>
      </c>
      <c r="N65" s="77">
        <f t="shared" si="18"/>
        <v>6.5999999999999979</v>
      </c>
      <c r="O65" s="77">
        <f t="shared" si="18"/>
        <v>-1.2000000000000011</v>
      </c>
      <c r="P65" s="77">
        <f t="shared" si="18"/>
        <v>5.6000000000000014</v>
      </c>
      <c r="Q65" s="77">
        <f t="shared" si="18"/>
        <v>2.3999999999999986</v>
      </c>
      <c r="R65" s="77">
        <f t="shared" si="18"/>
        <v>-0.80000000000000426</v>
      </c>
      <c r="S65" s="77" t="e">
        <f t="shared" si="18"/>
        <v>#N/A</v>
      </c>
      <c r="T65" s="77" t="e">
        <f t="shared" si="18"/>
        <v>#N/A</v>
      </c>
      <c r="U65" s="77" t="e">
        <f t="shared" si="18"/>
        <v>#N/A</v>
      </c>
    </row>
    <row r="66" spans="1:21" s="19" customFormat="1" ht="26" x14ac:dyDescent="0.3">
      <c r="A66" s="111"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UNDER</v>
      </c>
      <c r="M66" s="78" t="str">
        <f t="shared" si="19"/>
        <v>OVER</v>
      </c>
      <c r="N66" s="78" t="str">
        <f t="shared" si="19"/>
        <v>OVER</v>
      </c>
      <c r="O66" s="78" t="str">
        <f t="shared" si="19"/>
        <v>UNDER</v>
      </c>
      <c r="P66" s="78" t="str">
        <f t="shared" si="19"/>
        <v>OVER</v>
      </c>
      <c r="Q66" s="78" t="str">
        <f t="shared" si="19"/>
        <v>OVER</v>
      </c>
      <c r="R66" s="78" t="str">
        <f t="shared" si="19"/>
        <v>UNDER</v>
      </c>
      <c r="S66" s="78" t="e">
        <f t="shared" si="19"/>
        <v>#N/A</v>
      </c>
      <c r="T66" s="78" t="e">
        <f t="shared" si="19"/>
        <v>#N/A</v>
      </c>
      <c r="U66" s="78" t="e">
        <f t="shared" si="19"/>
        <v>#N/A</v>
      </c>
    </row>
  </sheetData>
  <sheetProtection algorithmName="SHA-512" hashValue="CZ9r19lIjKMjtElJ+pbFcHB4M7P16LVI5o2g9iHFPdfkDBki2ipXOKXSLXH35urGWW+tsdHsgbH9ZxuQHfu3GA==" saltValue="XTTIY4qO7xkiLOBi38MXY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2" operator="equal">
      <formula>"DECREASE"</formula>
    </cfRule>
    <cfRule type="cellIs" dxfId="124" priority="33" operator="equal">
      <formula>"INCREASE"</formula>
    </cfRule>
  </conditionalFormatting>
  <conditionalFormatting sqref="B31:B50 B62:U66">
    <cfRule type="cellIs" dxfId="123" priority="31" operator="greaterThan">
      <formula>$B$51</formula>
    </cfRule>
  </conditionalFormatting>
  <conditionalFormatting sqref="C31:C50">
    <cfRule type="cellIs" dxfId="122" priority="30" operator="greaterThan">
      <formula>$C$51</formula>
    </cfRule>
  </conditionalFormatting>
  <conditionalFormatting sqref="C18:V18">
    <cfRule type="cellIs" dxfId="121" priority="29" operator="equal">
      <formula>0</formula>
    </cfRule>
  </conditionalFormatting>
  <conditionalFormatting sqref="C17:V17">
    <cfRule type="cellIs" dxfId="120" priority="28" operator="equal">
      <formula>0</formula>
    </cfRule>
  </conditionalFormatting>
  <conditionalFormatting sqref="C19:V19">
    <cfRule type="cellIs" dxfId="119" priority="27" operator="equal">
      <formula>0</formula>
    </cfRule>
  </conditionalFormatting>
  <conditionalFormatting sqref="G31:G50">
    <cfRule type="cellIs" dxfId="118" priority="26" operator="greaterThan">
      <formula>$G$51</formula>
    </cfRule>
  </conditionalFormatting>
  <conditionalFormatting sqref="H31:H50">
    <cfRule type="cellIs" dxfId="117" priority="25" operator="greaterThan">
      <formula>$H$51</formula>
    </cfRule>
  </conditionalFormatting>
  <conditionalFormatting sqref="I31:I50">
    <cfRule type="cellIs" dxfId="116" priority="24" operator="greaterThan">
      <formula>$I$51</formula>
    </cfRule>
  </conditionalFormatting>
  <conditionalFormatting sqref="K31:K50">
    <cfRule type="cellIs" dxfId="115" priority="23" operator="greaterThan">
      <formula>$K$51</formula>
    </cfRule>
  </conditionalFormatting>
  <conditionalFormatting sqref="L31:L50">
    <cfRule type="cellIs" dxfId="114" priority="22" operator="greaterThan">
      <formula>$L$51</formula>
    </cfRule>
  </conditionalFormatting>
  <conditionalFormatting sqref="M31:M50">
    <cfRule type="cellIs" dxfId="113" priority="21" operator="greaterThan">
      <formula>$M$51</formula>
    </cfRule>
  </conditionalFormatting>
  <conditionalFormatting sqref="P31:P50">
    <cfRule type="cellIs" dxfId="112" priority="20" operator="greaterThan">
      <formula>$P$51</formula>
    </cfRule>
  </conditionalFormatting>
  <conditionalFormatting sqref="R31:R50">
    <cfRule type="cellIs" dxfId="111" priority="19" operator="greaterThan">
      <formula>$R$51</formula>
    </cfRule>
  </conditionalFormatting>
  <conditionalFormatting sqref="S31:S50">
    <cfRule type="cellIs" dxfId="110" priority="18" operator="greaterThan">
      <formula>$S$51</formula>
    </cfRule>
  </conditionalFormatting>
  <conditionalFormatting sqref="T31:T50">
    <cfRule type="cellIs" dxfId="109" priority="17" operator="greaterThan">
      <formula>$T$51</formula>
    </cfRule>
  </conditionalFormatting>
  <conditionalFormatting sqref="U31:U50">
    <cfRule type="cellIs" dxfId="108" priority="16" operator="greaterThan">
      <formula>$U$51</formula>
    </cfRule>
  </conditionalFormatting>
  <conditionalFormatting sqref="C22:V22">
    <cfRule type="cellIs" dxfId="107" priority="15" operator="equal">
      <formula>0</formula>
    </cfRule>
  </conditionalFormatting>
  <conditionalFormatting sqref="C24:V24">
    <cfRule type="cellIs" dxfId="106" priority="13" operator="equal">
      <formula>"DECREASE"</formula>
    </cfRule>
    <cfRule type="cellIs" dxfId="105" priority="14" operator="equal">
      <formula>"INCREASE"</formula>
    </cfRule>
  </conditionalFormatting>
  <conditionalFormatting sqref="C23:V23">
    <cfRule type="cellIs" dxfId="104" priority="12" operator="equal">
      <formula>0</formula>
    </cfRule>
  </conditionalFormatting>
  <conditionalFormatting sqref="I1">
    <cfRule type="cellIs" dxfId="103" priority="11" operator="lessThan">
      <formula>5</formula>
    </cfRule>
  </conditionalFormatting>
  <conditionalFormatting sqref="C21:V21">
    <cfRule type="cellIs" dxfId="102" priority="8" operator="equal">
      <formula>0</formula>
    </cfRule>
  </conditionalFormatting>
  <conditionalFormatting sqref="B66:U66">
    <cfRule type="cellIs" dxfId="101" priority="6" operator="equal">
      <formula>"UNDER"</formula>
    </cfRule>
    <cfRule type="cellIs" dxfId="100" priority="7" operator="equal">
      <formula>"OVER"</formula>
    </cfRule>
  </conditionalFormatting>
  <conditionalFormatting sqref="I2">
    <cfRule type="cellIs" dxfId="99" priority="5" operator="greaterThan">
      <formula>5000.1</formula>
    </cfRule>
  </conditionalFormatting>
  <conditionalFormatting sqref="I3">
    <cfRule type="cellIs" dxfId="98" priority="4" operator="greaterThan">
      <formula>4.1</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7" t="s">
        <v>41</v>
      </c>
      <c r="B1" s="117"/>
      <c r="C1" s="138" t="str">
        <f>'Field data and Waste 1'!C1:D1</f>
        <v>PAN-015339</v>
      </c>
      <c r="D1" s="139"/>
      <c r="E1" s="93" t="s">
        <v>45</v>
      </c>
      <c r="F1" s="39">
        <f>'Field data and Waste 1'!F1</f>
        <v>50</v>
      </c>
      <c r="G1" s="118" t="s">
        <v>43</v>
      </c>
      <c r="H1" s="119"/>
      <c r="I1" s="96"/>
      <c r="J1" s="117" t="s">
        <v>154</v>
      </c>
      <c r="K1" s="117"/>
      <c r="L1" s="96"/>
      <c r="AB1" s="18"/>
      <c r="AC1" s="18"/>
      <c r="AD1" s="30" t="s">
        <v>127</v>
      </c>
      <c r="AE1" s="17"/>
      <c r="AF1" s="17"/>
      <c r="AG1" s="18"/>
      <c r="AH1" s="18"/>
      <c r="AI1" s="40" t="s">
        <v>79</v>
      </c>
      <c r="AJ1" s="41" t="s">
        <v>94</v>
      </c>
      <c r="AK1" s="42" t="s">
        <v>95</v>
      </c>
      <c r="AL1" s="43" t="s">
        <v>126</v>
      </c>
      <c r="AM1" s="43" t="s">
        <v>132</v>
      </c>
      <c r="AN1" s="43" t="s">
        <v>112</v>
      </c>
    </row>
    <row r="2" spans="1:41" ht="13" x14ac:dyDescent="0.3">
      <c r="A2" s="117" t="s">
        <v>87</v>
      </c>
      <c r="B2" s="117"/>
      <c r="C2" s="140" t="str">
        <f>'Field data and Waste 1'!C2:D2</f>
        <v>KP3594VE</v>
      </c>
      <c r="D2" s="141"/>
      <c r="E2" s="93" t="s">
        <v>109</v>
      </c>
      <c r="F2" s="96"/>
      <c r="G2" s="136" t="s">
        <v>110</v>
      </c>
      <c r="H2" s="137"/>
      <c r="I2" s="96"/>
      <c r="J2" s="117" t="s">
        <v>155</v>
      </c>
      <c r="K2" s="117"/>
      <c r="L2" s="96"/>
      <c r="AB2" s="30" t="s">
        <v>56</v>
      </c>
      <c r="AC2" s="17"/>
      <c r="AD2" s="30" t="s">
        <v>70</v>
      </c>
      <c r="AE2" s="17"/>
      <c r="AF2" s="17"/>
      <c r="AG2" s="44" t="s">
        <v>76</v>
      </c>
      <c r="AH2" s="18"/>
      <c r="AI2" s="45" t="s">
        <v>127</v>
      </c>
      <c r="AJ2" s="46">
        <v>0</v>
      </c>
      <c r="AK2" s="47">
        <v>0</v>
      </c>
      <c r="AL2" s="10">
        <v>0</v>
      </c>
      <c r="AM2" s="11">
        <v>0</v>
      </c>
      <c r="AN2" s="11">
        <v>0</v>
      </c>
    </row>
    <row r="3" spans="1:41" ht="13" x14ac:dyDescent="0.25">
      <c r="A3" s="118" t="s">
        <v>42</v>
      </c>
      <c r="B3" s="119"/>
      <c r="C3" s="140" t="str">
        <f>'Field data and Waste 1'!C3:D3</f>
        <v xml:space="preserve">Trade Effluent Services Limited </v>
      </c>
      <c r="D3" s="141"/>
      <c r="E3" s="93" t="s">
        <v>108</v>
      </c>
      <c r="F3" s="31"/>
      <c r="G3" s="118" t="s">
        <v>111</v>
      </c>
      <c r="H3" s="119"/>
      <c r="I3" s="96"/>
      <c r="J3" s="118" t="s">
        <v>156</v>
      </c>
      <c r="K3" s="119"/>
      <c r="L3" s="96" t="e">
        <f>(L1/L2)*100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7" t="s">
        <v>0</v>
      </c>
      <c r="B4" s="117"/>
      <c r="C4" s="138" t="str">
        <f>'Field data and Waste 1'!C4:D4</f>
        <v>Honkley Farm, Burton, Rossett, LL120AP</v>
      </c>
      <c r="D4" s="139"/>
      <c r="E4" s="94" t="s">
        <v>1</v>
      </c>
      <c r="F4" s="96"/>
      <c r="G4" s="118"/>
      <c r="H4" s="119"/>
      <c r="I4" s="39"/>
      <c r="J4" s="118"/>
      <c r="K4" s="119"/>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7" t="s">
        <v>47</v>
      </c>
      <c r="B5" s="117"/>
      <c r="C5" s="138" t="str">
        <f>'Field data and Waste 1'!C5:D5</f>
        <v>Gianluca Broadley</v>
      </c>
      <c r="D5" s="139"/>
      <c r="E5" s="93"/>
      <c r="F5" s="39"/>
      <c r="G5" s="118"/>
      <c r="H5" s="119"/>
      <c r="I5" s="39"/>
      <c r="J5" s="118"/>
      <c r="K5" s="119"/>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ht="13" x14ac:dyDescent="0.25">
      <c r="A8" s="117" t="s">
        <v>2</v>
      </c>
      <c r="B8" s="117"/>
      <c r="C8" s="60" t="str">
        <f>'Field data and Waste 1'!C8</f>
        <v>SJ 3330 5896</v>
      </c>
      <c r="D8" s="60" t="str">
        <f>'Field data and Waste 1'!D8</f>
        <v>SJ 3332 5923</v>
      </c>
      <c r="E8" s="60" t="str">
        <f>'Field data and Waste 1'!E8</f>
        <v>SJ 3344 5911</v>
      </c>
      <c r="F8" s="60" t="str">
        <f>'Field data and Waste 1'!F8</f>
        <v>SJ 3363 5925</v>
      </c>
      <c r="G8" s="60" t="str">
        <f>'Field data and Waste 1'!G8</f>
        <v>SJ 3383 5933</v>
      </c>
      <c r="H8" s="60" t="str">
        <f>'Field data and Waste 1'!H8</f>
        <v>SJ 3396 5938</v>
      </c>
      <c r="I8" s="60" t="str">
        <f>'Field data and Waste 1'!I8</f>
        <v>SJ 3401 5923</v>
      </c>
      <c r="J8" s="60" t="str">
        <f>'Field data and Waste 1'!J8</f>
        <v>SJ 3378 5911</v>
      </c>
      <c r="K8" s="60" t="str">
        <f>'Field data and Waste 1'!K8</f>
        <v>SJ 3366 5893</v>
      </c>
      <c r="L8" s="60" t="str">
        <f>'Field data and Waste 1'!L8</f>
        <v>SJ 3383 5905</v>
      </c>
      <c r="M8" s="60" t="str">
        <f>'Field data and Waste 1'!M8</f>
        <v>SJ 3388 5899</v>
      </c>
      <c r="N8" s="60" t="str">
        <f>'Field data and Waste 1'!N8</f>
        <v>SJ 3407 5907</v>
      </c>
      <c r="O8" s="60" t="str">
        <f>'Field data and Waste 1'!O8</f>
        <v>SJ 3410 5895</v>
      </c>
      <c r="P8" s="60" t="str">
        <f>'Field data and Waste 1'!P8</f>
        <v>SJ 3395 5890</v>
      </c>
      <c r="Q8" s="60" t="str">
        <f>'Field data and Waste 1'!Q8</f>
        <v>SJ 3381 5886</v>
      </c>
      <c r="R8" s="60" t="str">
        <f>'Field data and Waste 1'!R8</f>
        <v>SJ 3383 5880</v>
      </c>
      <c r="S8" s="60" t="str">
        <f>'Field data and Waste 1'!S8</f>
        <v>SJ 3361 5877</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7" t="s">
        <v>3</v>
      </c>
      <c r="B9" s="117"/>
      <c r="C9" s="60" t="str">
        <f>'Field data and Waste 1'!C9</f>
        <v>Moderate</v>
      </c>
      <c r="D9" s="60" t="str">
        <f>'Field data and Waste 1'!D9</f>
        <v>Moderate</v>
      </c>
      <c r="E9" s="60" t="str">
        <f>'Field data and Waste 1'!E9</f>
        <v>Moderate</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f>'Field data and Waste 1'!Q9</f>
        <v>1</v>
      </c>
      <c r="R9" s="60">
        <f>'Field data and Waste 1'!R9</f>
        <v>1</v>
      </c>
      <c r="S9" s="60">
        <f>'Field data and Waste 1'!S9</f>
        <v>1</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8"/>
    </row>
    <row r="10" spans="1:41" ht="13" x14ac:dyDescent="0.25">
      <c r="A10" s="117" t="s">
        <v>4</v>
      </c>
      <c r="B10" s="117"/>
      <c r="C10" s="60">
        <f>'Field data and Waste 1'!C10</f>
        <v>7.7</v>
      </c>
      <c r="D10" s="60">
        <f>'Field data and Waste 1'!D10</f>
        <v>7.7</v>
      </c>
      <c r="E10" s="60">
        <f>'Field data and Waste 1'!E10</f>
        <v>6.9</v>
      </c>
      <c r="F10" s="60">
        <f>'Field data and Waste 1'!F10</f>
        <v>7.4</v>
      </c>
      <c r="G10" s="60">
        <f>'Field data and Waste 1'!G10</f>
        <v>8</v>
      </c>
      <c r="H10" s="60">
        <f>'Field data and Waste 1'!H10</f>
        <v>6.5</v>
      </c>
      <c r="I10" s="60">
        <f>'Field data and Waste 1'!I10</f>
        <v>6.3</v>
      </c>
      <c r="J10" s="60">
        <f>'Field data and Waste 1'!J10</f>
        <v>6.9</v>
      </c>
      <c r="K10" s="60">
        <f>'Field data and Waste 1'!K10</f>
        <v>8.1</v>
      </c>
      <c r="L10" s="60">
        <f>'Field data and Waste 1'!L10</f>
        <v>7.3</v>
      </c>
      <c r="M10" s="60">
        <f>'Field data and Waste 1'!M10</f>
        <v>5.5</v>
      </c>
      <c r="N10" s="60">
        <f>'Field data and Waste 1'!N10</f>
        <v>8</v>
      </c>
      <c r="O10" s="60">
        <f>'Field data and Waste 1'!O10</f>
        <v>7.3</v>
      </c>
      <c r="P10" s="60">
        <f>'Field data and Waste 1'!P10</f>
        <v>6</v>
      </c>
      <c r="Q10" s="60">
        <f>'Field data and Waste 1'!Q10</f>
        <v>7.4</v>
      </c>
      <c r="R10" s="60">
        <f>'Field data and Waste 1'!R10</f>
        <v>7</v>
      </c>
      <c r="S10" s="60">
        <f>'Field data and Waste 1'!S10</f>
        <v>6.6</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7" t="s">
        <v>5</v>
      </c>
      <c r="B11" s="117"/>
      <c r="C11" s="60">
        <f>'Field data and Waste 1'!C11</f>
        <v>3</v>
      </c>
      <c r="D11" s="60">
        <f>'Field data and Waste 1'!D11</f>
        <v>4</v>
      </c>
      <c r="E11" s="60">
        <f>'Field data and Waste 1'!E11</f>
        <v>3</v>
      </c>
      <c r="F11" s="60">
        <f>'Field data and Waste 1'!F11</f>
        <v>4</v>
      </c>
      <c r="G11" s="60">
        <f>'Field data and Waste 1'!G11</f>
        <v>4</v>
      </c>
      <c r="H11" s="60">
        <f>'Field data and Waste 1'!H11</f>
        <v>3</v>
      </c>
      <c r="I11" s="60">
        <f>'Field data and Waste 1'!I11</f>
        <v>4</v>
      </c>
      <c r="J11" s="60">
        <f>'Field data and Waste 1'!J11</f>
        <v>3</v>
      </c>
      <c r="K11" s="60">
        <f>'Field data and Waste 1'!K11</f>
        <v>3</v>
      </c>
      <c r="L11" s="60">
        <f>'Field data and Waste 1'!L11</f>
        <v>3</v>
      </c>
      <c r="M11" s="60">
        <f>'Field data and Waste 1'!M11</f>
        <v>3</v>
      </c>
      <c r="N11" s="60">
        <f>'Field data and Waste 1'!N11</f>
        <v>4</v>
      </c>
      <c r="O11" s="60">
        <f>'Field data and Waste 1'!O11</f>
        <v>2</v>
      </c>
      <c r="P11" s="60">
        <f>'Field data and Waste 1'!P11</f>
        <v>2</v>
      </c>
      <c r="Q11" s="60">
        <f>'Field data and Waste 1'!Q11</f>
        <v>3</v>
      </c>
      <c r="R11" s="60">
        <f>'Field data and Waste 1'!R11</f>
        <v>5</v>
      </c>
      <c r="S11" s="60">
        <f>'Field data and Waste 1'!S11</f>
        <v>3</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7" t="s">
        <v>6</v>
      </c>
      <c r="B12" s="117"/>
      <c r="C12" s="60" t="str">
        <f>'Field data and Waste 1'!C12</f>
        <v>2-</v>
      </c>
      <c r="D12" s="60" t="str">
        <f>'Field data and Waste 1'!D12</f>
        <v>2-</v>
      </c>
      <c r="E12" s="60" t="str">
        <f>'Field data and Waste 1'!E12</f>
        <v>2+</v>
      </c>
      <c r="F12" s="60" t="str">
        <f>'Field data and Waste 1'!F12</f>
        <v>2-</v>
      </c>
      <c r="G12" s="60" t="str">
        <f>'Field data and Waste 1'!G12</f>
        <v>2-</v>
      </c>
      <c r="H12" s="60">
        <f>'Field data and Waste 1'!H12</f>
        <v>1</v>
      </c>
      <c r="I12" s="60">
        <f>'Field data and Waste 1'!I12</f>
        <v>1</v>
      </c>
      <c r="J12" s="60" t="str">
        <f>'Field data and Waste 1'!J12</f>
        <v>2+</v>
      </c>
      <c r="K12" s="60">
        <f>'Field data and Waste 1'!K12</f>
        <v>1</v>
      </c>
      <c r="L12" s="60" t="str">
        <f>'Field data and Waste 1'!L12</f>
        <v>2-</v>
      </c>
      <c r="M12" s="60">
        <f>'Field data and Waste 1'!M12</f>
        <v>4</v>
      </c>
      <c r="N12" s="60">
        <f>'Field data and Waste 1'!N12</f>
        <v>4</v>
      </c>
      <c r="O12" s="60" t="str">
        <f>'Field data and Waste 1'!O12</f>
        <v>2+</v>
      </c>
      <c r="P12" s="60" t="str">
        <f>'Field data and Waste 1'!P12</f>
        <v>2+</v>
      </c>
      <c r="Q12" s="60">
        <f>'Field data and Waste 1'!Q12</f>
        <v>3</v>
      </c>
      <c r="R12" s="60" t="str">
        <f>'Field data and Waste 1'!R12</f>
        <v>2+</v>
      </c>
      <c r="S12" s="60">
        <f>'Field data and Waste 1'!S12</f>
        <v>3</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7" t="s">
        <v>7</v>
      </c>
      <c r="B13" s="117"/>
      <c r="C13" s="60">
        <f>'Field data and Waste 1'!C13</f>
        <v>3</v>
      </c>
      <c r="D13" s="60">
        <f>'Field data and Waste 1'!D13</f>
        <v>2</v>
      </c>
      <c r="E13" s="60">
        <f>'Field data and Waste 1'!E13</f>
        <v>3</v>
      </c>
      <c r="F13" s="60">
        <f>'Field data and Waste 1'!F13</f>
        <v>3</v>
      </c>
      <c r="G13" s="60">
        <f>'Field data and Waste 1'!G13</f>
        <v>2</v>
      </c>
      <c r="H13" s="60">
        <f>'Field data and Waste 1'!H13</f>
        <v>2</v>
      </c>
      <c r="I13" s="60">
        <f>'Field data and Waste 1'!I13</f>
        <v>2</v>
      </c>
      <c r="J13" s="60">
        <f>'Field data and Waste 1'!J13</f>
        <v>2</v>
      </c>
      <c r="K13" s="60">
        <f>'Field data and Waste 1'!K13</f>
        <v>2</v>
      </c>
      <c r="L13" s="60">
        <f>'Field data and Waste 1'!L13</f>
        <v>4</v>
      </c>
      <c r="M13" s="60">
        <f>'Field data and Waste 1'!M13</f>
        <v>2</v>
      </c>
      <c r="N13" s="60">
        <f>'Field data and Waste 1'!N13</f>
        <v>3</v>
      </c>
      <c r="O13" s="60">
        <f>'Field data and Waste 1'!O13</f>
        <v>3</v>
      </c>
      <c r="P13" s="60">
        <f>'Field data and Waste 1'!P13</f>
        <v>3</v>
      </c>
      <c r="Q13" s="60">
        <f>'Field data and Waste 1'!Q13</f>
        <v>2</v>
      </c>
      <c r="R13" s="60">
        <f>'Field data and Waste 1'!R13</f>
        <v>3</v>
      </c>
      <c r="S13" s="60">
        <f>'Field data and Waste 1'!S13</f>
        <v>3</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29" t="s">
        <v>8</v>
      </c>
      <c r="B14" s="129"/>
      <c r="C14" s="101" t="str">
        <f>'Field data and Waste 1'!C14</f>
        <v xml:space="preserve">Grass Silage (25% DM) </v>
      </c>
      <c r="D14" s="101" t="str">
        <f>'Field data and Waste 1'!D14</f>
        <v xml:space="preserve">Grass Silage (25% DM) </v>
      </c>
      <c r="E14" s="101" t="str">
        <f>'Field data and Waste 1'!E14</f>
        <v xml:space="preserve">Grass Silage (25% DM) </v>
      </c>
      <c r="F14" s="101" t="str">
        <f>'Field data and Waste 1'!F14</f>
        <v>Maize- Silage (30% DM)</v>
      </c>
      <c r="G14" s="101" t="str">
        <f>'Field data and Waste 1'!G14</f>
        <v xml:space="preserve">Grass Silage (25% DM) </v>
      </c>
      <c r="H14" s="101" t="str">
        <f>'Field data and Waste 1'!H14</f>
        <v xml:space="preserve">Grass Silage (25% DM) </v>
      </c>
      <c r="I14" s="101" t="str">
        <f>'Field data and Waste 1'!I14</f>
        <v xml:space="preserve">Grass Silage (25% DM) </v>
      </c>
      <c r="J14" s="101" t="str">
        <f>'Field data and Waste 1'!J14</f>
        <v xml:space="preserve">Grass Silage (25% DM) </v>
      </c>
      <c r="K14" s="101" t="str">
        <f>'Field data and Waste 1'!K14</f>
        <v xml:space="preserve">Grass Silage (25% DM) </v>
      </c>
      <c r="L14" s="101" t="str">
        <f>'Field data and Waste 1'!L14</f>
        <v xml:space="preserve">Grass Silage (25% DM) </v>
      </c>
      <c r="M14" s="101" t="str">
        <f>'Field data and Waste 1'!M14</f>
        <v xml:space="preserve">Grass Silage (25% DM) </v>
      </c>
      <c r="N14" s="101" t="str">
        <f>'Field data and Waste 1'!N14</f>
        <v xml:space="preserve">Grass Silage (25% DM) </v>
      </c>
      <c r="O14" s="101" t="str">
        <f>'Field data and Waste 1'!O14</f>
        <v xml:space="preserve">Grass Silage (25% DM) </v>
      </c>
      <c r="P14" s="101" t="str">
        <f>'Field data and Waste 1'!P14</f>
        <v xml:space="preserve">Grass Silage (25% DM) </v>
      </c>
      <c r="Q14" s="101" t="str">
        <f>'Field data and Waste 1'!Q14</f>
        <v>Maize- Silage (30% DM)</v>
      </c>
      <c r="R14" s="101" t="str">
        <f>'Field data and Waste 1'!R14</f>
        <v>Maize- Silage (30% DM)</v>
      </c>
      <c r="S14" s="101" t="str">
        <f>'Field data and Waste 1'!S14</f>
        <v>Maize- Silage (30% DM)</v>
      </c>
      <c r="T14" s="101">
        <f>'Field data and Waste 1'!T14</f>
        <v>0</v>
      </c>
      <c r="U14" s="101">
        <f>'Field data and Waste 1'!U14</f>
        <v>0</v>
      </c>
      <c r="V14" s="101">
        <f>'Field data and Waste 1'!V14</f>
        <v>0</v>
      </c>
      <c r="AD14" s="30" t="s">
        <v>139</v>
      </c>
      <c r="AE14" s="30">
        <v>6</v>
      </c>
      <c r="AI14" s="53" t="s">
        <v>120</v>
      </c>
      <c r="AJ14" s="54">
        <v>0.8</v>
      </c>
      <c r="AK14" s="55">
        <v>1.7</v>
      </c>
      <c r="AL14" s="11">
        <v>12</v>
      </c>
      <c r="AM14" s="11">
        <v>6.7</v>
      </c>
      <c r="AN14" s="11" t="s">
        <v>136</v>
      </c>
    </row>
    <row r="15" spans="1:41" ht="13" x14ac:dyDescent="0.25">
      <c r="A15" s="128" t="s">
        <v>9</v>
      </c>
      <c r="B15" s="128"/>
      <c r="C15" s="60">
        <f>'Field data and Waste 1'!C15</f>
        <v>38</v>
      </c>
      <c r="D15" s="60">
        <f>'Field data and Waste 1'!D15</f>
        <v>38</v>
      </c>
      <c r="E15" s="60">
        <f>'Field data and Waste 1'!E15</f>
        <v>38</v>
      </c>
      <c r="F15" s="60">
        <f>'Field data and Waste 1'!F15</f>
        <v>40</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40</v>
      </c>
      <c r="R15" s="60">
        <f>'Field data and Waste 1'!R15</f>
        <v>40</v>
      </c>
      <c r="S15" s="60">
        <f>'Field data and Waste 1'!S15</f>
        <v>40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0" t="s">
        <v>44</v>
      </c>
      <c r="B16" s="130"/>
      <c r="C16" s="102" t="str">
        <f>'Field data and Waste 1'!C16</f>
        <v>Medium/Clay</v>
      </c>
      <c r="D16" s="102" t="str">
        <f>'Field data and Waste 1'!D16</f>
        <v>Medium/Clay</v>
      </c>
      <c r="E16" s="102" t="str">
        <f>'Field data and Waste 1'!E16</f>
        <v>Medium/Clay</v>
      </c>
      <c r="F16" s="102" t="str">
        <f>'Field data and Waste 1'!F16</f>
        <v>Medium/Clay</v>
      </c>
      <c r="G16" s="102" t="str">
        <f>'Field data and Waste 1'!G16</f>
        <v>Medium/Clay</v>
      </c>
      <c r="H16" s="102" t="str">
        <f>'Field data and Waste 1'!H16</f>
        <v>Medium/Clay</v>
      </c>
      <c r="I16" s="102" t="str">
        <f>'Field data and Waste 1'!I16</f>
        <v>Medium/Clay</v>
      </c>
      <c r="J16" s="102" t="str">
        <f>'Field data and Waste 1'!J16</f>
        <v>Medium/Clay</v>
      </c>
      <c r="K16" s="102" t="str">
        <f>'Field data and Waste 1'!K16</f>
        <v>Medium/Clay</v>
      </c>
      <c r="L16" s="102" t="str">
        <f>'Field data and Waste 1'!L16</f>
        <v>Medium/Clay</v>
      </c>
      <c r="M16" s="102" t="str">
        <f>'Field data and Waste 1'!M16</f>
        <v>Medium/Clay</v>
      </c>
      <c r="N16" s="102" t="str">
        <f>'Field data and Waste 1'!N16</f>
        <v>Medium/Clay</v>
      </c>
      <c r="O16" s="102" t="str">
        <f>'Field data and Waste 1'!O16</f>
        <v>Medium/Clay</v>
      </c>
      <c r="P16" s="102" t="str">
        <f>'Field data and Waste 1'!P16</f>
        <v>Medium/Clay</v>
      </c>
      <c r="Q16" s="102" t="str">
        <f>'Field data and Waste 1'!Q16</f>
        <v>Medium/Clay</v>
      </c>
      <c r="R16" s="102" t="str">
        <f>'Field data and Waste 1'!R16</f>
        <v>Medium/Clay</v>
      </c>
      <c r="S16" s="102" t="str">
        <f>'Field data and Waste 1'!S16</f>
        <v>Medium/Clay</v>
      </c>
      <c r="T16" s="102">
        <f>'Field data and Waste 1'!T16</f>
        <v>0</v>
      </c>
      <c r="U16" s="102">
        <f>'Field data and Waste 1'!U16</f>
        <v>0</v>
      </c>
      <c r="V16" s="102">
        <f>'Field data and Waste 1'!V16</f>
        <v>0</v>
      </c>
      <c r="AD16" s="52" t="s">
        <v>146</v>
      </c>
      <c r="AE16" s="30">
        <v>8</v>
      </c>
      <c r="AI16" s="53" t="s">
        <v>119</v>
      </c>
      <c r="AJ16" s="54">
        <v>8</v>
      </c>
      <c r="AK16" s="55">
        <v>5.5</v>
      </c>
      <c r="AL16" s="12">
        <v>14</v>
      </c>
      <c r="AM16" s="11">
        <v>6.7</v>
      </c>
      <c r="AN16" s="11" t="s">
        <v>136</v>
      </c>
    </row>
    <row r="17" spans="1:40" ht="13" x14ac:dyDescent="0.25">
      <c r="A17" s="120" t="s">
        <v>69</v>
      </c>
      <c r="B17" s="121"/>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56</v>
      </c>
      <c r="R17" s="28">
        <f t="shared" si="0"/>
        <v>56</v>
      </c>
      <c r="S17" s="28">
        <f t="shared" si="0"/>
        <v>56</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2" t="s">
        <v>23</v>
      </c>
      <c r="B18" s="12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2" t="s">
        <v>90</v>
      </c>
      <c r="B19" s="123"/>
      <c r="C19" s="16">
        <f>C18-C17</f>
        <v>-64.599999999999994</v>
      </c>
      <c r="D19" s="16">
        <f t="shared" ref="D19:V19" si="1">D18-D17</f>
        <v>-64.599999999999994</v>
      </c>
      <c r="E19" s="16">
        <f t="shared" si="1"/>
        <v>-64.599999999999994</v>
      </c>
      <c r="F19" s="16">
        <f t="shared" si="1"/>
        <v>-56</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-56</v>
      </c>
      <c r="R19" s="16">
        <f t="shared" si="1"/>
        <v>-56</v>
      </c>
      <c r="S19" s="16">
        <f t="shared" si="1"/>
        <v>-56</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4" t="s">
        <v>91</v>
      </c>
      <c r="B20" s="125"/>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0" t="s">
        <v>88</v>
      </c>
      <c r="B21" s="121"/>
      <c r="C21" s="28">
        <f>(VLOOKUP(C$14,$AI2:$AK26,3,FALSE))*C$15</f>
        <v>228</v>
      </c>
      <c r="D21" s="28">
        <f t="shared" ref="D21:V21" si="2">(VLOOKUP(D$14,$AI2:$AK26,3,FALSE))*D$15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176</v>
      </c>
      <c r="R21" s="28">
        <f t="shared" si="2"/>
        <v>176</v>
      </c>
      <c r="S21" s="28">
        <f t="shared" si="2"/>
        <v>176</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2" t="s">
        <v>89</v>
      </c>
      <c r="B22" s="12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2" t="s">
        <v>92</v>
      </c>
      <c r="B23" s="123"/>
      <c r="C23" s="16">
        <f>C22-C21</f>
        <v>-228</v>
      </c>
      <c r="D23" s="16">
        <f t="shared" ref="D23:V23" si="3">D22-D21</f>
        <v>-228</v>
      </c>
      <c r="E23" s="16">
        <f t="shared" si="3"/>
        <v>-228</v>
      </c>
      <c r="F23" s="16">
        <f t="shared" si="3"/>
        <v>-176</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-176</v>
      </c>
      <c r="R23" s="16">
        <f t="shared" si="3"/>
        <v>-176</v>
      </c>
      <c r="S23" s="16">
        <f t="shared" si="3"/>
        <v>-176</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4" t="s">
        <v>93</v>
      </c>
      <c r="B24" s="12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3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35">
      <c r="A28" s="107"/>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 3330 5896</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SJ 3332 5923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SJ 3344 5911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SJ 3363 5925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SJ 3383 5933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SJ 3396 5938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SJ 3401 5923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SJ 3378 5911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SJ 3366 5893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SJ 3383 5905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SJ 3388 5899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SJ 3407 5907</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SJ 3410 5895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SJ 3395 5890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SJ 3381 5886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SJ 3383 5880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t="str">
        <f>S8</f>
        <v>SJ 3361 5877</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 3330 5896</v>
      </c>
      <c r="C57" s="8" t="str">
        <f t="shared" ref="C57:U57" si="13">D8</f>
        <v>SJ 3332 5923</v>
      </c>
      <c r="D57" s="8" t="str">
        <f t="shared" si="13"/>
        <v>SJ 3344 5911</v>
      </c>
      <c r="E57" s="8" t="str">
        <f t="shared" si="13"/>
        <v>SJ 3363 5925</v>
      </c>
      <c r="F57" s="8" t="str">
        <f t="shared" si="13"/>
        <v>SJ 3383 5933</v>
      </c>
      <c r="G57" s="8" t="str">
        <f t="shared" si="13"/>
        <v>SJ 3396 5938</v>
      </c>
      <c r="H57" s="8" t="str">
        <f t="shared" si="13"/>
        <v>SJ 3401 5923</v>
      </c>
      <c r="I57" s="8" t="str">
        <f t="shared" si="13"/>
        <v>SJ 3378 5911</v>
      </c>
      <c r="J57" s="8" t="str">
        <f t="shared" si="13"/>
        <v>SJ 3366 5893</v>
      </c>
      <c r="K57" s="8" t="str">
        <f t="shared" si="13"/>
        <v>SJ 3383 5905</v>
      </c>
      <c r="L57" s="8" t="str">
        <f t="shared" si="13"/>
        <v>SJ 3388 5899</v>
      </c>
      <c r="M57" s="8" t="str">
        <f t="shared" si="13"/>
        <v>SJ 3407 5907</v>
      </c>
      <c r="N57" s="8" t="str">
        <f t="shared" si="13"/>
        <v>SJ 3410 5895</v>
      </c>
      <c r="O57" s="8" t="str">
        <f t="shared" si="13"/>
        <v>SJ 3395 5890</v>
      </c>
      <c r="P57" s="8" t="str">
        <f t="shared" si="13"/>
        <v>SJ 3381 5886</v>
      </c>
      <c r="Q57" s="8" t="str">
        <f t="shared" si="13"/>
        <v>SJ 3383 5880</v>
      </c>
      <c r="R57" s="8" t="str">
        <f t="shared" si="13"/>
        <v>SJ 3361 5877</v>
      </c>
      <c r="S57" s="8">
        <f t="shared" si="13"/>
        <v>0</v>
      </c>
      <c r="T57" s="8">
        <f t="shared" si="13"/>
        <v>0</v>
      </c>
      <c r="U57" s="8">
        <f t="shared" si="13"/>
        <v>0</v>
      </c>
    </row>
    <row r="58" spans="1:35" s="19" customFormat="1" ht="13" x14ac:dyDescent="0.35">
      <c r="A58" s="92" t="s">
        <v>137</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Arable</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str">
        <f>P16&amp;" I "&amp;(VLOOKUP(P14,Table24567[],6,FALSE))</f>
        <v>Medium/Clay I Grass</v>
      </c>
      <c r="P58" s="13" t="str">
        <f>Q16&amp;" I "&amp;(VLOOKUP(Q14,Table24567[],6,FALSE))</f>
        <v>Medium/Clay I Arable</v>
      </c>
      <c r="Q58" s="13" t="str">
        <f>R16&amp;" I "&amp;(VLOOKUP(R14,Table24567[],6,FALSE))</f>
        <v>Medium/Clay I Arable</v>
      </c>
      <c r="R58" s="13" t="str">
        <f>S16&amp;" I "&amp;(VLOOKUP(S14,Table24567[],6,FALSE))</f>
        <v>Medium/Clay I Arable</v>
      </c>
      <c r="S58" s="13" t="e">
        <f>T16&amp;" I "&amp;(VLOOKUP(T14,Table24567[],6,FALSE))</f>
        <v>#N/A</v>
      </c>
      <c r="T58" s="13" t="e">
        <f>U16&amp;" I "&amp;(VLOOKUP(U14,Table24567[],6,FALSE))</f>
        <v>#N/A</v>
      </c>
      <c r="U58" s="13" t="e">
        <f>V16&amp;" I "&amp;(VLOOKUP(V14,Table24567[],6,FALSE))</f>
        <v>#N/A</v>
      </c>
    </row>
    <row r="59" spans="1:35" s="19" customFormat="1" ht="13" x14ac:dyDescent="0.3">
      <c r="A59" s="110" t="s">
        <v>133</v>
      </c>
      <c r="B59" s="76">
        <f>VLOOKUP(C$14,Table24567[],5,FALSE)</f>
        <v>6.2</v>
      </c>
      <c r="C59" s="76">
        <f>VLOOKUP(D$14,Table24567[],5,FALSE)</f>
        <v>6.2</v>
      </c>
      <c r="D59" s="76">
        <f>VLOOKUP(E$14,Table24567[],5,FALSE)</f>
        <v>6.2</v>
      </c>
      <c r="E59" s="76">
        <f>VLOOKUP(F$14,Table24567[],5,FALSE)</f>
        <v>6.7</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6.2</v>
      </c>
      <c r="P59" s="76">
        <f>VLOOKUP(Q$14,Table24567[],5,FALSE)</f>
        <v>6.7</v>
      </c>
      <c r="Q59" s="76">
        <f>VLOOKUP(R$14,Table24567[],5,FALSE)</f>
        <v>6.7</v>
      </c>
      <c r="R59" s="76">
        <f>VLOOKUP(S$14,Table24567[],5,FALSE)</f>
        <v>6.7</v>
      </c>
      <c r="S59" s="76" t="e">
        <f>VLOOKUP(T$14,Table24567[],5,FALSE)</f>
        <v>#N/A</v>
      </c>
      <c r="T59" s="76" t="e">
        <f>VLOOKUP(U$14,Table24567[],5,FALSE)</f>
        <v>#N/A</v>
      </c>
      <c r="U59" s="76" t="e">
        <f>VLOOKUP(V$14,Table24567[],5,FALSE)</f>
        <v>#N/A</v>
      </c>
    </row>
    <row r="60" spans="1:35" s="19" customFormat="1" ht="13" x14ac:dyDescent="0.3">
      <c r="A60" s="110" t="s">
        <v>4</v>
      </c>
      <c r="B60" s="76">
        <f>C10</f>
        <v>7.7</v>
      </c>
      <c r="C60" s="76">
        <f t="shared" ref="C60:U60" si="14">D10</f>
        <v>7.7</v>
      </c>
      <c r="D60" s="76">
        <f t="shared" si="14"/>
        <v>6.9</v>
      </c>
      <c r="E60" s="76">
        <f t="shared" si="14"/>
        <v>7.4</v>
      </c>
      <c r="F60" s="76">
        <f t="shared" si="14"/>
        <v>8</v>
      </c>
      <c r="G60" s="76">
        <f t="shared" si="14"/>
        <v>6.5</v>
      </c>
      <c r="H60" s="76">
        <f t="shared" si="14"/>
        <v>6.3</v>
      </c>
      <c r="I60" s="76">
        <f t="shared" si="14"/>
        <v>6.9</v>
      </c>
      <c r="J60" s="76">
        <f t="shared" si="14"/>
        <v>8.1</v>
      </c>
      <c r="K60" s="76">
        <f t="shared" si="14"/>
        <v>7.3</v>
      </c>
      <c r="L60" s="76">
        <f t="shared" si="14"/>
        <v>5.5</v>
      </c>
      <c r="M60" s="76">
        <f t="shared" si="14"/>
        <v>8</v>
      </c>
      <c r="N60" s="76">
        <f t="shared" si="14"/>
        <v>7.3</v>
      </c>
      <c r="O60" s="76">
        <f t="shared" si="14"/>
        <v>6</v>
      </c>
      <c r="P60" s="76">
        <f t="shared" si="14"/>
        <v>7.4</v>
      </c>
      <c r="Q60" s="76">
        <f t="shared" si="14"/>
        <v>7</v>
      </c>
      <c r="R60" s="76">
        <f t="shared" si="14"/>
        <v>6.6</v>
      </c>
      <c r="S60" s="76">
        <f t="shared" si="14"/>
        <v>0</v>
      </c>
      <c r="T60" s="76">
        <f t="shared" si="14"/>
        <v>0</v>
      </c>
      <c r="U60" s="76">
        <f t="shared" si="14"/>
        <v>0</v>
      </c>
    </row>
    <row r="61" spans="1:35" s="19" customFormat="1" ht="13" x14ac:dyDescent="0.3">
      <c r="A61" s="110" t="s">
        <v>134</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8</v>
      </c>
      <c r="Q61" s="76">
        <f t="shared" si="15"/>
        <v>8</v>
      </c>
      <c r="R61" s="76">
        <f t="shared" si="15"/>
        <v>8</v>
      </c>
      <c r="S61" s="76" t="e">
        <f t="shared" si="15"/>
        <v>#N/A</v>
      </c>
      <c r="T61" s="76" t="e">
        <f t="shared" si="15"/>
        <v>#N/A</v>
      </c>
      <c r="U61" s="76" t="e">
        <f t="shared" si="15"/>
        <v>#N/A</v>
      </c>
    </row>
    <row r="62" spans="1:35" s="19" customFormat="1" ht="13" x14ac:dyDescent="0.3">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1" t="s">
        <v>158</v>
      </c>
      <c r="B64" s="77">
        <f>(B59-B60)*B61</f>
        <v>-9</v>
      </c>
      <c r="C64" s="77">
        <f t="shared" ref="C64:U64" si="17">(C59-C60)*C61</f>
        <v>-9</v>
      </c>
      <c r="D64" s="77">
        <f t="shared" si="17"/>
        <v>-4.2000000000000011</v>
      </c>
      <c r="E64" s="77">
        <f t="shared" si="17"/>
        <v>-5.6000000000000014</v>
      </c>
      <c r="F64" s="77">
        <f t="shared" si="17"/>
        <v>-10.799999999999999</v>
      </c>
      <c r="G64" s="77">
        <f t="shared" si="17"/>
        <v>-1.7999999999999989</v>
      </c>
      <c r="H64" s="77">
        <f t="shared" si="17"/>
        <v>-0.59999999999999787</v>
      </c>
      <c r="I64" s="77">
        <f t="shared" si="17"/>
        <v>-4.2000000000000011</v>
      </c>
      <c r="J64" s="77">
        <f t="shared" si="17"/>
        <v>-11.399999999999997</v>
      </c>
      <c r="K64" s="77">
        <f t="shared" si="17"/>
        <v>-6.5999999999999979</v>
      </c>
      <c r="L64" s="77">
        <f t="shared" si="17"/>
        <v>4.2000000000000011</v>
      </c>
      <c r="M64" s="77">
        <f t="shared" si="17"/>
        <v>-10.799999999999999</v>
      </c>
      <c r="N64" s="77">
        <f t="shared" si="17"/>
        <v>-6.5999999999999979</v>
      </c>
      <c r="O64" s="77">
        <f t="shared" si="17"/>
        <v>1.2000000000000011</v>
      </c>
      <c r="P64" s="77">
        <f t="shared" si="17"/>
        <v>-5.6000000000000014</v>
      </c>
      <c r="Q64" s="77">
        <f t="shared" si="17"/>
        <v>-2.3999999999999986</v>
      </c>
      <c r="R64" s="77">
        <f t="shared" si="17"/>
        <v>0.80000000000000426</v>
      </c>
      <c r="S64" s="77" t="e">
        <f t="shared" si="17"/>
        <v>#N/A</v>
      </c>
      <c r="T64" s="77" t="e">
        <f t="shared" si="17"/>
        <v>#N/A</v>
      </c>
      <c r="U64" s="77" t="e">
        <f t="shared" si="17"/>
        <v>#N/A</v>
      </c>
    </row>
    <row r="65" spans="1:21" s="19" customFormat="1" ht="52" x14ac:dyDescent="0.3">
      <c r="A65" s="111" t="s">
        <v>159</v>
      </c>
      <c r="B65" s="77">
        <f>B63-B64</f>
        <v>9</v>
      </c>
      <c r="C65" s="77">
        <f t="shared" ref="C65:U65" si="18">C63-C64</f>
        <v>9</v>
      </c>
      <c r="D65" s="77">
        <f t="shared" si="18"/>
        <v>4.2000000000000011</v>
      </c>
      <c r="E65" s="77">
        <f t="shared" si="18"/>
        <v>5.6000000000000014</v>
      </c>
      <c r="F65" s="77">
        <f t="shared" si="18"/>
        <v>10.799999999999999</v>
      </c>
      <c r="G65" s="77">
        <f t="shared" si="18"/>
        <v>1.7999999999999989</v>
      </c>
      <c r="H65" s="77">
        <f t="shared" si="18"/>
        <v>0.59999999999999787</v>
      </c>
      <c r="I65" s="77">
        <f t="shared" si="18"/>
        <v>4.2000000000000011</v>
      </c>
      <c r="J65" s="77">
        <f t="shared" si="18"/>
        <v>11.399999999999997</v>
      </c>
      <c r="K65" s="77">
        <f t="shared" si="18"/>
        <v>6.5999999999999979</v>
      </c>
      <c r="L65" s="77">
        <f t="shared" si="18"/>
        <v>-4.2000000000000011</v>
      </c>
      <c r="M65" s="77">
        <f t="shared" si="18"/>
        <v>10.799999999999999</v>
      </c>
      <c r="N65" s="77">
        <f t="shared" si="18"/>
        <v>6.5999999999999979</v>
      </c>
      <c r="O65" s="77">
        <f t="shared" si="18"/>
        <v>-1.2000000000000011</v>
      </c>
      <c r="P65" s="77">
        <f t="shared" si="18"/>
        <v>5.6000000000000014</v>
      </c>
      <c r="Q65" s="77">
        <f t="shared" si="18"/>
        <v>2.3999999999999986</v>
      </c>
      <c r="R65" s="77">
        <f t="shared" si="18"/>
        <v>-0.80000000000000426</v>
      </c>
      <c r="S65" s="77" t="e">
        <f t="shared" si="18"/>
        <v>#N/A</v>
      </c>
      <c r="T65" s="77" t="e">
        <f t="shared" si="18"/>
        <v>#N/A</v>
      </c>
      <c r="U65" s="77" t="e">
        <f t="shared" si="18"/>
        <v>#N/A</v>
      </c>
    </row>
    <row r="66" spans="1:21" s="19" customFormat="1" ht="26" x14ac:dyDescent="0.3">
      <c r="A66" s="111"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UNDER</v>
      </c>
      <c r="M66" s="78" t="str">
        <f t="shared" si="19"/>
        <v>OVER</v>
      </c>
      <c r="N66" s="78" t="str">
        <f t="shared" si="19"/>
        <v>OVER</v>
      </c>
      <c r="O66" s="78" t="str">
        <f t="shared" si="19"/>
        <v>UNDER</v>
      </c>
      <c r="P66" s="78" t="str">
        <f t="shared" si="19"/>
        <v>OVER</v>
      </c>
      <c r="Q66" s="78" t="str">
        <f t="shared" si="19"/>
        <v>OVER</v>
      </c>
      <c r="R66" s="78" t="str">
        <f t="shared" si="19"/>
        <v>UNDER</v>
      </c>
      <c r="S66" s="78" t="e">
        <f t="shared" si="19"/>
        <v>#N/A</v>
      </c>
      <c r="T66" s="78" t="e">
        <f t="shared" si="19"/>
        <v>#N/A</v>
      </c>
      <c r="U66" s="78" t="e">
        <f t="shared" si="19"/>
        <v>#N/A</v>
      </c>
    </row>
  </sheetData>
  <sheetProtection algorithmName="SHA-512" hashValue="bRnEquzh/fCq9jK1/AwiX9046Df4W9iEuQOecn080YKgznV+SJNzulmQmCeHFrbHWvGCMiqy8fwddsIClYEkUA==" saltValue="TtSkVXVflTeQ6eqVvATPl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2" operator="equal">
      <formula>"DECREASE"</formula>
    </cfRule>
    <cfRule type="cellIs" dxfId="82" priority="33" operator="equal">
      <formula>"INCREASE"</formula>
    </cfRule>
  </conditionalFormatting>
  <conditionalFormatting sqref="B31:B50 B62:U66">
    <cfRule type="cellIs" dxfId="81" priority="31" operator="greaterThan">
      <formula>$B$51</formula>
    </cfRule>
  </conditionalFormatting>
  <conditionalFormatting sqref="C31:C50">
    <cfRule type="cellIs" dxfId="80" priority="30" operator="greaterThan">
      <formula>$C$51</formula>
    </cfRule>
  </conditionalFormatting>
  <conditionalFormatting sqref="C18:V18">
    <cfRule type="cellIs" dxfId="79" priority="29" operator="equal">
      <formula>0</formula>
    </cfRule>
  </conditionalFormatting>
  <conditionalFormatting sqref="C17:V17">
    <cfRule type="cellIs" dxfId="78" priority="28" operator="equal">
      <formula>0</formula>
    </cfRule>
  </conditionalFormatting>
  <conditionalFormatting sqref="C19:V19">
    <cfRule type="cellIs" dxfId="77" priority="27" operator="equal">
      <formula>0</formula>
    </cfRule>
  </conditionalFormatting>
  <conditionalFormatting sqref="G31:G50">
    <cfRule type="cellIs" dxfId="76" priority="26" operator="greaterThan">
      <formula>$G$51</formula>
    </cfRule>
  </conditionalFormatting>
  <conditionalFormatting sqref="H31:H50">
    <cfRule type="cellIs" dxfId="75" priority="25" operator="greaterThan">
      <formula>$H$51</formula>
    </cfRule>
  </conditionalFormatting>
  <conditionalFormatting sqref="I31:I50">
    <cfRule type="cellIs" dxfId="74" priority="24" operator="greaterThan">
      <formula>$I$51</formula>
    </cfRule>
  </conditionalFormatting>
  <conditionalFormatting sqref="K31:K50">
    <cfRule type="cellIs" dxfId="73" priority="23" operator="greaterThan">
      <formula>$K$51</formula>
    </cfRule>
  </conditionalFormatting>
  <conditionalFormatting sqref="L31:L50">
    <cfRule type="cellIs" dxfId="72" priority="22" operator="greaterThan">
      <formula>$L$51</formula>
    </cfRule>
  </conditionalFormatting>
  <conditionalFormatting sqref="M31:M50">
    <cfRule type="cellIs" dxfId="71" priority="21" operator="greaterThan">
      <formula>$M$51</formula>
    </cfRule>
  </conditionalFormatting>
  <conditionalFormatting sqref="P31:P50">
    <cfRule type="cellIs" dxfId="70" priority="20" operator="greaterThan">
      <formula>$P$51</formula>
    </cfRule>
  </conditionalFormatting>
  <conditionalFormatting sqref="R31:R50">
    <cfRule type="cellIs" dxfId="69" priority="19" operator="greaterThan">
      <formula>$R$51</formula>
    </cfRule>
  </conditionalFormatting>
  <conditionalFormatting sqref="S31:S50">
    <cfRule type="cellIs" dxfId="68" priority="18" operator="greaterThan">
      <formula>$S$51</formula>
    </cfRule>
  </conditionalFormatting>
  <conditionalFormatting sqref="T31:T50">
    <cfRule type="cellIs" dxfId="67" priority="17" operator="greaterThan">
      <formula>$T$51</formula>
    </cfRule>
  </conditionalFormatting>
  <conditionalFormatting sqref="U31:U50">
    <cfRule type="cellIs" dxfId="66" priority="16" operator="greaterThan">
      <formula>$U$51</formula>
    </cfRule>
  </conditionalFormatting>
  <conditionalFormatting sqref="C22:V22">
    <cfRule type="cellIs" dxfId="65" priority="15" operator="equal">
      <formula>0</formula>
    </cfRule>
  </conditionalFormatting>
  <conditionalFormatting sqref="C24:V24">
    <cfRule type="cellIs" dxfId="64" priority="13" operator="equal">
      <formula>"DECREASE"</formula>
    </cfRule>
    <cfRule type="cellIs" dxfId="63" priority="14" operator="equal">
      <formula>"INCREASE"</formula>
    </cfRule>
  </conditionalFormatting>
  <conditionalFormatting sqref="C23:V23">
    <cfRule type="cellIs" dxfId="62" priority="12" operator="equal">
      <formula>0</formula>
    </cfRule>
  </conditionalFormatting>
  <conditionalFormatting sqref="I1">
    <cfRule type="cellIs" dxfId="61" priority="11" operator="lessThan">
      <formula>5</formula>
    </cfRule>
  </conditionalFormatting>
  <conditionalFormatting sqref="C21:V21">
    <cfRule type="cellIs" dxfId="60" priority="8" operator="equal">
      <formula>0</formula>
    </cfRule>
  </conditionalFormatting>
  <conditionalFormatting sqref="B66:U66">
    <cfRule type="cellIs" dxfId="59" priority="6" operator="equal">
      <formula>"UNDER"</formula>
    </cfRule>
    <cfRule type="cellIs" dxfId="58" priority="7" operator="equal">
      <formula>"OVER"</formula>
    </cfRule>
  </conditionalFormatting>
  <conditionalFormatting sqref="I2">
    <cfRule type="cellIs" dxfId="57" priority="5" operator="greaterThan">
      <formula>5000.1</formula>
    </cfRule>
  </conditionalFormatting>
  <conditionalFormatting sqref="I3">
    <cfRule type="cellIs" dxfId="56" priority="4" operator="greaterThan">
      <formula>4.1</formula>
    </cfRule>
  </conditionalFormatting>
  <conditionalFormatting sqref="J31:J50">
    <cfRule type="cellIs" dxfId="55" priority="3"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7" t="s">
        <v>41</v>
      </c>
      <c r="B1" s="117"/>
      <c r="C1" s="138" t="str">
        <f>'Field data and Waste 1'!C1:D1</f>
        <v>PAN-015339</v>
      </c>
      <c r="D1" s="139"/>
      <c r="E1" s="93" t="s">
        <v>45</v>
      </c>
      <c r="F1" s="39">
        <f>'Field data and Waste 1'!F1</f>
        <v>50</v>
      </c>
      <c r="G1" s="118" t="s">
        <v>43</v>
      </c>
      <c r="H1" s="119"/>
      <c r="I1" s="96"/>
      <c r="J1" s="117" t="s">
        <v>154</v>
      </c>
      <c r="K1" s="117"/>
      <c r="L1" s="96"/>
      <c r="AB1" s="18"/>
      <c r="AC1" s="18"/>
      <c r="AD1" s="30" t="s">
        <v>127</v>
      </c>
      <c r="AE1" s="17"/>
      <c r="AF1" s="17"/>
      <c r="AG1" s="18"/>
      <c r="AH1" s="18"/>
      <c r="AI1" s="40" t="s">
        <v>79</v>
      </c>
      <c r="AJ1" s="41" t="s">
        <v>94</v>
      </c>
      <c r="AK1" s="42" t="s">
        <v>95</v>
      </c>
      <c r="AL1" s="43" t="s">
        <v>126</v>
      </c>
      <c r="AM1" s="43" t="s">
        <v>132</v>
      </c>
      <c r="AN1" s="43" t="s">
        <v>112</v>
      </c>
    </row>
    <row r="2" spans="1:41" ht="13" x14ac:dyDescent="0.3">
      <c r="A2" s="117" t="s">
        <v>87</v>
      </c>
      <c r="B2" s="117"/>
      <c r="C2" s="140" t="str">
        <f>'Field data and Waste 1'!C2:D2</f>
        <v>KP3594VE</v>
      </c>
      <c r="D2" s="141"/>
      <c r="E2" s="93" t="s">
        <v>109</v>
      </c>
      <c r="F2" s="96"/>
      <c r="G2" s="136" t="s">
        <v>110</v>
      </c>
      <c r="H2" s="137"/>
      <c r="I2" s="96"/>
      <c r="J2" s="117" t="s">
        <v>155</v>
      </c>
      <c r="K2" s="117"/>
      <c r="L2" s="96"/>
      <c r="AB2" s="30" t="s">
        <v>56</v>
      </c>
      <c r="AC2" s="17"/>
      <c r="AD2" s="30" t="s">
        <v>70</v>
      </c>
      <c r="AE2" s="17"/>
      <c r="AF2" s="17"/>
      <c r="AG2" s="44" t="s">
        <v>76</v>
      </c>
      <c r="AH2" s="18"/>
      <c r="AI2" s="45" t="s">
        <v>127</v>
      </c>
      <c r="AJ2" s="46">
        <v>0</v>
      </c>
      <c r="AK2" s="47">
        <v>0</v>
      </c>
      <c r="AL2" s="10">
        <v>0</v>
      </c>
      <c r="AM2" s="11">
        <v>0</v>
      </c>
      <c r="AN2" s="11">
        <v>0</v>
      </c>
    </row>
    <row r="3" spans="1:41" ht="13" x14ac:dyDescent="0.25">
      <c r="A3" s="118" t="s">
        <v>42</v>
      </c>
      <c r="B3" s="119"/>
      <c r="C3" s="140" t="str">
        <f>'Field data and Waste 1'!C3:D3</f>
        <v xml:space="preserve">Trade Effluent Services Limited </v>
      </c>
      <c r="D3" s="141"/>
      <c r="E3" s="93" t="s">
        <v>108</v>
      </c>
      <c r="F3" s="31"/>
      <c r="G3" s="118" t="s">
        <v>111</v>
      </c>
      <c r="H3" s="119"/>
      <c r="I3" s="96"/>
      <c r="J3" s="118" t="s">
        <v>156</v>
      </c>
      <c r="K3" s="119"/>
      <c r="L3" s="96" t="e">
        <f>(L1/L2)*100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7" t="s">
        <v>0</v>
      </c>
      <c r="B4" s="117"/>
      <c r="C4" s="138" t="str">
        <f>'Field data and Waste 1'!C4:D4</f>
        <v>Honkley Farm, Burton, Rossett, LL120AP</v>
      </c>
      <c r="D4" s="139"/>
      <c r="E4" s="94" t="s">
        <v>1</v>
      </c>
      <c r="F4" s="96"/>
      <c r="G4" s="118"/>
      <c r="H4" s="119"/>
      <c r="I4" s="39"/>
      <c r="J4" s="118"/>
      <c r="K4" s="119"/>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7" t="s">
        <v>47</v>
      </c>
      <c r="B5" s="117"/>
      <c r="C5" s="138" t="str">
        <f>'Field data and Waste 1'!C5:D5</f>
        <v>Gianluca Broadley</v>
      </c>
      <c r="D5" s="139"/>
      <c r="E5" s="93"/>
      <c r="F5" s="39"/>
      <c r="G5" s="118"/>
      <c r="H5" s="119"/>
      <c r="I5" s="39"/>
      <c r="J5" s="118"/>
      <c r="K5" s="119"/>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ht="13" x14ac:dyDescent="0.25">
      <c r="A8" s="117" t="s">
        <v>2</v>
      </c>
      <c r="B8" s="117"/>
      <c r="C8" s="60" t="str">
        <f>'Field data and Waste 1'!C8</f>
        <v>SJ 3330 5896</v>
      </c>
      <c r="D8" s="60" t="str">
        <f>'Field data and Waste 1'!D8</f>
        <v>SJ 3332 5923</v>
      </c>
      <c r="E8" s="60" t="str">
        <f>'Field data and Waste 1'!E8</f>
        <v>SJ 3344 5911</v>
      </c>
      <c r="F8" s="60" t="str">
        <f>'Field data and Waste 1'!F8</f>
        <v>SJ 3363 5925</v>
      </c>
      <c r="G8" s="60" t="str">
        <f>'Field data and Waste 1'!G8</f>
        <v>SJ 3383 5933</v>
      </c>
      <c r="H8" s="60" t="str">
        <f>'Field data and Waste 1'!H8</f>
        <v>SJ 3396 5938</v>
      </c>
      <c r="I8" s="60" t="str">
        <f>'Field data and Waste 1'!I8</f>
        <v>SJ 3401 5923</v>
      </c>
      <c r="J8" s="60" t="str">
        <f>'Field data and Waste 1'!J8</f>
        <v>SJ 3378 5911</v>
      </c>
      <c r="K8" s="60" t="str">
        <f>'Field data and Waste 1'!K8</f>
        <v>SJ 3366 5893</v>
      </c>
      <c r="L8" s="60" t="str">
        <f>'Field data and Waste 1'!L8</f>
        <v>SJ 3383 5905</v>
      </c>
      <c r="M8" s="60" t="str">
        <f>'Field data and Waste 1'!M8</f>
        <v>SJ 3388 5899</v>
      </c>
      <c r="N8" s="60" t="str">
        <f>'Field data and Waste 1'!N8</f>
        <v>SJ 3407 5907</v>
      </c>
      <c r="O8" s="60" t="str">
        <f>'Field data and Waste 1'!O8</f>
        <v>SJ 3410 5895</v>
      </c>
      <c r="P8" s="60" t="str">
        <f>'Field data and Waste 1'!P8</f>
        <v>SJ 3395 5890</v>
      </c>
      <c r="Q8" s="60" t="str">
        <f>'Field data and Waste 1'!Q8</f>
        <v>SJ 3381 5886</v>
      </c>
      <c r="R8" s="60" t="str">
        <f>'Field data and Waste 1'!R8</f>
        <v>SJ 3383 5880</v>
      </c>
      <c r="S8" s="60" t="str">
        <f>'Field data and Waste 1'!S8</f>
        <v>SJ 3361 5877</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7" t="s">
        <v>3</v>
      </c>
      <c r="B9" s="117"/>
      <c r="C9" s="60" t="str">
        <f>'Field data and Waste 1'!C9</f>
        <v>Moderate</v>
      </c>
      <c r="D9" s="60" t="str">
        <f>'Field data and Waste 1'!D9</f>
        <v>Moderate</v>
      </c>
      <c r="E9" s="60" t="str">
        <f>'Field data and Waste 1'!E9</f>
        <v>Moderate</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f>'Field data and Waste 1'!Q9</f>
        <v>1</v>
      </c>
      <c r="R9" s="60">
        <f>'Field data and Waste 1'!R9</f>
        <v>1</v>
      </c>
      <c r="S9" s="60">
        <f>'Field data and Waste 1'!S9</f>
        <v>1</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8"/>
    </row>
    <row r="10" spans="1:41" ht="13" x14ac:dyDescent="0.25">
      <c r="A10" s="117" t="s">
        <v>4</v>
      </c>
      <c r="B10" s="117"/>
      <c r="C10" s="60">
        <f>'Field data and Waste 1'!C10</f>
        <v>7.7</v>
      </c>
      <c r="D10" s="60">
        <f>'Field data and Waste 1'!D10</f>
        <v>7.7</v>
      </c>
      <c r="E10" s="60">
        <f>'Field data and Waste 1'!E10</f>
        <v>6.9</v>
      </c>
      <c r="F10" s="60">
        <f>'Field data and Waste 1'!F10</f>
        <v>7.4</v>
      </c>
      <c r="G10" s="60">
        <f>'Field data and Waste 1'!G10</f>
        <v>8</v>
      </c>
      <c r="H10" s="60">
        <f>'Field data and Waste 1'!H10</f>
        <v>6.5</v>
      </c>
      <c r="I10" s="60">
        <f>'Field data and Waste 1'!I10</f>
        <v>6.3</v>
      </c>
      <c r="J10" s="60">
        <f>'Field data and Waste 1'!J10</f>
        <v>6.9</v>
      </c>
      <c r="K10" s="60">
        <f>'Field data and Waste 1'!K10</f>
        <v>8.1</v>
      </c>
      <c r="L10" s="60">
        <f>'Field data and Waste 1'!L10</f>
        <v>7.3</v>
      </c>
      <c r="M10" s="60">
        <f>'Field data and Waste 1'!M10</f>
        <v>5.5</v>
      </c>
      <c r="N10" s="60">
        <f>'Field data and Waste 1'!N10</f>
        <v>8</v>
      </c>
      <c r="O10" s="60">
        <f>'Field data and Waste 1'!O10</f>
        <v>7.3</v>
      </c>
      <c r="P10" s="60">
        <f>'Field data and Waste 1'!P10</f>
        <v>6</v>
      </c>
      <c r="Q10" s="60">
        <f>'Field data and Waste 1'!Q10</f>
        <v>7.4</v>
      </c>
      <c r="R10" s="60">
        <f>'Field data and Waste 1'!R10</f>
        <v>7</v>
      </c>
      <c r="S10" s="60">
        <f>'Field data and Waste 1'!S10</f>
        <v>6.6</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7" t="s">
        <v>5</v>
      </c>
      <c r="B11" s="117"/>
      <c r="C11" s="60">
        <f>'Field data and Waste 1'!C11</f>
        <v>3</v>
      </c>
      <c r="D11" s="60">
        <f>'Field data and Waste 1'!D11</f>
        <v>4</v>
      </c>
      <c r="E11" s="60">
        <f>'Field data and Waste 1'!E11</f>
        <v>3</v>
      </c>
      <c r="F11" s="60">
        <f>'Field data and Waste 1'!F11</f>
        <v>4</v>
      </c>
      <c r="G11" s="60">
        <f>'Field data and Waste 1'!G11</f>
        <v>4</v>
      </c>
      <c r="H11" s="60">
        <f>'Field data and Waste 1'!H11</f>
        <v>3</v>
      </c>
      <c r="I11" s="60">
        <f>'Field data and Waste 1'!I11</f>
        <v>4</v>
      </c>
      <c r="J11" s="60">
        <f>'Field data and Waste 1'!J11</f>
        <v>3</v>
      </c>
      <c r="K11" s="60">
        <f>'Field data and Waste 1'!K11</f>
        <v>3</v>
      </c>
      <c r="L11" s="60">
        <f>'Field data and Waste 1'!L11</f>
        <v>3</v>
      </c>
      <c r="M11" s="60">
        <f>'Field data and Waste 1'!M11</f>
        <v>3</v>
      </c>
      <c r="N11" s="60">
        <f>'Field data and Waste 1'!N11</f>
        <v>4</v>
      </c>
      <c r="O11" s="60">
        <f>'Field data and Waste 1'!O11</f>
        <v>2</v>
      </c>
      <c r="P11" s="60">
        <f>'Field data and Waste 1'!P11</f>
        <v>2</v>
      </c>
      <c r="Q11" s="60">
        <f>'Field data and Waste 1'!Q11</f>
        <v>3</v>
      </c>
      <c r="R11" s="60">
        <f>'Field data and Waste 1'!R11</f>
        <v>5</v>
      </c>
      <c r="S11" s="60">
        <f>'Field data and Waste 1'!S11</f>
        <v>3</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7" t="s">
        <v>6</v>
      </c>
      <c r="B12" s="117"/>
      <c r="C12" s="60" t="str">
        <f>'Field data and Waste 1'!C12</f>
        <v>2-</v>
      </c>
      <c r="D12" s="60" t="str">
        <f>'Field data and Waste 1'!D12</f>
        <v>2-</v>
      </c>
      <c r="E12" s="60" t="str">
        <f>'Field data and Waste 1'!E12</f>
        <v>2+</v>
      </c>
      <c r="F12" s="60" t="str">
        <f>'Field data and Waste 1'!F12</f>
        <v>2-</v>
      </c>
      <c r="G12" s="60" t="str">
        <f>'Field data and Waste 1'!G12</f>
        <v>2-</v>
      </c>
      <c r="H12" s="60">
        <f>'Field data and Waste 1'!H12</f>
        <v>1</v>
      </c>
      <c r="I12" s="60">
        <f>'Field data and Waste 1'!I12</f>
        <v>1</v>
      </c>
      <c r="J12" s="60" t="str">
        <f>'Field data and Waste 1'!J12</f>
        <v>2+</v>
      </c>
      <c r="K12" s="60">
        <f>'Field data and Waste 1'!K12</f>
        <v>1</v>
      </c>
      <c r="L12" s="60" t="str">
        <f>'Field data and Waste 1'!L12</f>
        <v>2-</v>
      </c>
      <c r="M12" s="60">
        <f>'Field data and Waste 1'!M12</f>
        <v>4</v>
      </c>
      <c r="N12" s="60">
        <f>'Field data and Waste 1'!N12</f>
        <v>4</v>
      </c>
      <c r="O12" s="60" t="str">
        <f>'Field data and Waste 1'!O12</f>
        <v>2+</v>
      </c>
      <c r="P12" s="60" t="str">
        <f>'Field data and Waste 1'!P12</f>
        <v>2+</v>
      </c>
      <c r="Q12" s="60">
        <f>'Field data and Waste 1'!Q12</f>
        <v>3</v>
      </c>
      <c r="R12" s="60" t="str">
        <f>'Field data and Waste 1'!R12</f>
        <v>2+</v>
      </c>
      <c r="S12" s="60">
        <f>'Field data and Waste 1'!S12</f>
        <v>3</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7" t="s">
        <v>7</v>
      </c>
      <c r="B13" s="117"/>
      <c r="C13" s="60">
        <f>'Field data and Waste 1'!C13</f>
        <v>3</v>
      </c>
      <c r="D13" s="60">
        <f>'Field data and Waste 1'!D13</f>
        <v>2</v>
      </c>
      <c r="E13" s="60">
        <f>'Field data and Waste 1'!E13</f>
        <v>3</v>
      </c>
      <c r="F13" s="60">
        <f>'Field data and Waste 1'!F13</f>
        <v>3</v>
      </c>
      <c r="G13" s="60">
        <f>'Field data and Waste 1'!G13</f>
        <v>2</v>
      </c>
      <c r="H13" s="60">
        <f>'Field data and Waste 1'!H13</f>
        <v>2</v>
      </c>
      <c r="I13" s="60">
        <f>'Field data and Waste 1'!I13</f>
        <v>2</v>
      </c>
      <c r="J13" s="60">
        <f>'Field data and Waste 1'!J13</f>
        <v>2</v>
      </c>
      <c r="K13" s="60">
        <f>'Field data and Waste 1'!K13</f>
        <v>2</v>
      </c>
      <c r="L13" s="60">
        <f>'Field data and Waste 1'!L13</f>
        <v>4</v>
      </c>
      <c r="M13" s="60">
        <f>'Field data and Waste 1'!M13</f>
        <v>2</v>
      </c>
      <c r="N13" s="60">
        <f>'Field data and Waste 1'!N13</f>
        <v>3</v>
      </c>
      <c r="O13" s="60">
        <f>'Field data and Waste 1'!O13</f>
        <v>3</v>
      </c>
      <c r="P13" s="60">
        <f>'Field data and Waste 1'!P13</f>
        <v>3</v>
      </c>
      <c r="Q13" s="60">
        <f>'Field data and Waste 1'!Q13</f>
        <v>2</v>
      </c>
      <c r="R13" s="60">
        <f>'Field data and Waste 1'!R13</f>
        <v>3</v>
      </c>
      <c r="S13" s="60">
        <f>'Field data and Waste 1'!S13</f>
        <v>3</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29" t="s">
        <v>8</v>
      </c>
      <c r="B14" s="129"/>
      <c r="C14" s="101" t="str">
        <f>'Field data and Waste 1'!C14</f>
        <v xml:space="preserve">Grass Silage (25% DM) </v>
      </c>
      <c r="D14" s="101" t="str">
        <f>'Field data and Waste 1'!D14</f>
        <v xml:space="preserve">Grass Silage (25% DM) </v>
      </c>
      <c r="E14" s="101" t="str">
        <f>'Field data and Waste 1'!E14</f>
        <v xml:space="preserve">Grass Silage (25% DM) </v>
      </c>
      <c r="F14" s="101" t="str">
        <f>'Field data and Waste 1'!F14</f>
        <v>Maize- Silage (30% DM)</v>
      </c>
      <c r="G14" s="101" t="str">
        <f>'Field data and Waste 1'!G14</f>
        <v xml:space="preserve">Grass Silage (25% DM) </v>
      </c>
      <c r="H14" s="101" t="str">
        <f>'Field data and Waste 1'!H14</f>
        <v xml:space="preserve">Grass Silage (25% DM) </v>
      </c>
      <c r="I14" s="101" t="str">
        <f>'Field data and Waste 1'!I14</f>
        <v xml:space="preserve">Grass Silage (25% DM) </v>
      </c>
      <c r="J14" s="101" t="str">
        <f>'Field data and Waste 1'!J14</f>
        <v xml:space="preserve">Grass Silage (25% DM) </v>
      </c>
      <c r="K14" s="101" t="str">
        <f>'Field data and Waste 1'!K14</f>
        <v xml:space="preserve">Grass Silage (25% DM) </v>
      </c>
      <c r="L14" s="101" t="str">
        <f>'Field data and Waste 1'!L14</f>
        <v xml:space="preserve">Grass Silage (25% DM) </v>
      </c>
      <c r="M14" s="101" t="str">
        <f>'Field data and Waste 1'!M14</f>
        <v xml:space="preserve">Grass Silage (25% DM) </v>
      </c>
      <c r="N14" s="101" t="str">
        <f>'Field data and Waste 1'!N14</f>
        <v xml:space="preserve">Grass Silage (25% DM) </v>
      </c>
      <c r="O14" s="101" t="str">
        <f>'Field data and Waste 1'!O14</f>
        <v xml:space="preserve">Grass Silage (25% DM) </v>
      </c>
      <c r="P14" s="101" t="str">
        <f>'Field data and Waste 1'!P14</f>
        <v xml:space="preserve">Grass Silage (25% DM) </v>
      </c>
      <c r="Q14" s="101" t="str">
        <f>'Field data and Waste 1'!Q14</f>
        <v>Maize- Silage (30% DM)</v>
      </c>
      <c r="R14" s="101" t="str">
        <f>'Field data and Waste 1'!R14</f>
        <v>Maize- Silage (30% DM)</v>
      </c>
      <c r="S14" s="101" t="str">
        <f>'Field data and Waste 1'!S14</f>
        <v>Maize- Silage (30% DM)</v>
      </c>
      <c r="T14" s="101">
        <f>'Field data and Waste 1'!T14</f>
        <v>0</v>
      </c>
      <c r="U14" s="101">
        <f>'Field data and Waste 1'!U14</f>
        <v>0</v>
      </c>
      <c r="V14" s="101">
        <f>'Field data and Waste 1'!V14</f>
        <v>0</v>
      </c>
      <c r="AD14" s="30" t="s">
        <v>139</v>
      </c>
      <c r="AE14" s="30">
        <v>6</v>
      </c>
      <c r="AI14" s="53" t="s">
        <v>120</v>
      </c>
      <c r="AJ14" s="54">
        <v>0.8</v>
      </c>
      <c r="AK14" s="55">
        <v>1.7</v>
      </c>
      <c r="AL14" s="11">
        <v>12</v>
      </c>
      <c r="AM14" s="11">
        <v>6.7</v>
      </c>
      <c r="AN14" s="11" t="s">
        <v>136</v>
      </c>
    </row>
    <row r="15" spans="1:41" ht="13" x14ac:dyDescent="0.25">
      <c r="A15" s="128" t="s">
        <v>9</v>
      </c>
      <c r="B15" s="128"/>
      <c r="C15" s="60">
        <f>'Field data and Waste 1'!C15</f>
        <v>38</v>
      </c>
      <c r="D15" s="60">
        <f>'Field data and Waste 1'!D15</f>
        <v>38</v>
      </c>
      <c r="E15" s="60">
        <f>'Field data and Waste 1'!E15</f>
        <v>38</v>
      </c>
      <c r="F15" s="60">
        <f>'Field data and Waste 1'!F15</f>
        <v>40</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40</v>
      </c>
      <c r="R15" s="60">
        <f>'Field data and Waste 1'!R15</f>
        <v>40</v>
      </c>
      <c r="S15" s="60">
        <f>'Field data and Waste 1'!S15</f>
        <v>40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0" t="s">
        <v>44</v>
      </c>
      <c r="B16" s="130"/>
      <c r="C16" s="102" t="str">
        <f>'Field data and Waste 1'!C16</f>
        <v>Medium/Clay</v>
      </c>
      <c r="D16" s="102" t="str">
        <f>'Field data and Waste 1'!D16</f>
        <v>Medium/Clay</v>
      </c>
      <c r="E16" s="102" t="str">
        <f>'Field data and Waste 1'!E16</f>
        <v>Medium/Clay</v>
      </c>
      <c r="F16" s="102" t="str">
        <f>'Field data and Waste 1'!F16</f>
        <v>Medium/Clay</v>
      </c>
      <c r="G16" s="102" t="str">
        <f>'Field data and Waste 1'!G16</f>
        <v>Medium/Clay</v>
      </c>
      <c r="H16" s="102" t="str">
        <f>'Field data and Waste 1'!H16</f>
        <v>Medium/Clay</v>
      </c>
      <c r="I16" s="102" t="str">
        <f>'Field data and Waste 1'!I16</f>
        <v>Medium/Clay</v>
      </c>
      <c r="J16" s="102" t="str">
        <f>'Field data and Waste 1'!J16</f>
        <v>Medium/Clay</v>
      </c>
      <c r="K16" s="102" t="str">
        <f>'Field data and Waste 1'!K16</f>
        <v>Medium/Clay</v>
      </c>
      <c r="L16" s="102" t="str">
        <f>'Field data and Waste 1'!L16</f>
        <v>Medium/Clay</v>
      </c>
      <c r="M16" s="102" t="str">
        <f>'Field data and Waste 1'!M16</f>
        <v>Medium/Clay</v>
      </c>
      <c r="N16" s="102" t="str">
        <f>'Field data and Waste 1'!N16</f>
        <v>Medium/Clay</v>
      </c>
      <c r="O16" s="102" t="str">
        <f>'Field data and Waste 1'!O16</f>
        <v>Medium/Clay</v>
      </c>
      <c r="P16" s="102" t="str">
        <f>'Field data and Waste 1'!P16</f>
        <v>Medium/Clay</v>
      </c>
      <c r="Q16" s="102" t="str">
        <f>'Field data and Waste 1'!Q16</f>
        <v>Medium/Clay</v>
      </c>
      <c r="R16" s="102" t="str">
        <f>'Field data and Waste 1'!R16</f>
        <v>Medium/Clay</v>
      </c>
      <c r="S16" s="102" t="str">
        <f>'Field data and Waste 1'!S16</f>
        <v>Medium/Clay</v>
      </c>
      <c r="T16" s="102">
        <f>'Field data and Waste 1'!T16</f>
        <v>0</v>
      </c>
      <c r="U16" s="102">
        <f>'Field data and Waste 1'!U16</f>
        <v>0</v>
      </c>
      <c r="V16" s="102">
        <f>'Field data and Waste 1'!V16</f>
        <v>0</v>
      </c>
      <c r="AD16" s="52" t="s">
        <v>146</v>
      </c>
      <c r="AE16" s="30">
        <v>8</v>
      </c>
      <c r="AI16" s="53" t="s">
        <v>119</v>
      </c>
      <c r="AJ16" s="54">
        <v>8</v>
      </c>
      <c r="AK16" s="55">
        <v>5.5</v>
      </c>
      <c r="AL16" s="12">
        <v>14</v>
      </c>
      <c r="AM16" s="11">
        <v>6.7</v>
      </c>
      <c r="AN16" s="11" t="s">
        <v>136</v>
      </c>
    </row>
    <row r="17" spans="1:40" ht="13" x14ac:dyDescent="0.25">
      <c r="A17" s="120" t="s">
        <v>69</v>
      </c>
      <c r="B17" s="121"/>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56</v>
      </c>
      <c r="R17" s="28">
        <f t="shared" si="0"/>
        <v>56</v>
      </c>
      <c r="S17" s="28">
        <f t="shared" si="0"/>
        <v>56</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2" t="s">
        <v>23</v>
      </c>
      <c r="B18" s="12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2" t="s">
        <v>90</v>
      </c>
      <c r="B19" s="123"/>
      <c r="C19" s="16">
        <f>C18-C17</f>
        <v>-64.599999999999994</v>
      </c>
      <c r="D19" s="16">
        <f t="shared" ref="D19:V19" si="1">D18-D17</f>
        <v>-64.599999999999994</v>
      </c>
      <c r="E19" s="16">
        <f t="shared" si="1"/>
        <v>-64.599999999999994</v>
      </c>
      <c r="F19" s="16">
        <f t="shared" si="1"/>
        <v>-56</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-56</v>
      </c>
      <c r="R19" s="16">
        <f t="shared" si="1"/>
        <v>-56</v>
      </c>
      <c r="S19" s="16">
        <f t="shared" si="1"/>
        <v>-56</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4" t="s">
        <v>91</v>
      </c>
      <c r="B20" s="125"/>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0" t="s">
        <v>88</v>
      </c>
      <c r="B21" s="121"/>
      <c r="C21" s="28">
        <f>(VLOOKUP(C$14,$AI2:$AK26,3,FALSE))*C$15</f>
        <v>228</v>
      </c>
      <c r="D21" s="28">
        <f t="shared" ref="D21:V21" si="2">(VLOOKUP(D$14,$AI2:$AK26,3,FALSE))*D$15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176</v>
      </c>
      <c r="R21" s="28">
        <f t="shared" si="2"/>
        <v>176</v>
      </c>
      <c r="S21" s="28">
        <f t="shared" si="2"/>
        <v>176</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2" t="s">
        <v>89</v>
      </c>
      <c r="B22" s="12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2" t="s">
        <v>92</v>
      </c>
      <c r="B23" s="123"/>
      <c r="C23" s="16">
        <f>C22-C21</f>
        <v>-228</v>
      </c>
      <c r="D23" s="16">
        <f t="shared" ref="D23:V23" si="3">D22-D21</f>
        <v>-228</v>
      </c>
      <c r="E23" s="16">
        <f t="shared" si="3"/>
        <v>-228</v>
      </c>
      <c r="F23" s="16">
        <f t="shared" si="3"/>
        <v>-176</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-176</v>
      </c>
      <c r="R23" s="16">
        <f t="shared" si="3"/>
        <v>-176</v>
      </c>
      <c r="S23" s="16">
        <f t="shared" si="3"/>
        <v>-176</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4" t="s">
        <v>93</v>
      </c>
      <c r="B24" s="12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3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35">
      <c r="A28" s="107"/>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 3330 5896</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SJ 3332 5923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SJ 3344 5911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SJ 3363 5925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SJ 3383 5933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SJ 3396 5938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SJ 3401 5923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SJ 3378 5911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SJ 3366 5893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SJ 3383 5905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SJ 3388 5899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SJ 3407 5907</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SJ 3410 5895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SJ 3395 5890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SJ 3381 5886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SJ 3383 5880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t="str">
        <f>S8</f>
        <v>SJ 3361 5877</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 3330 5896</v>
      </c>
      <c r="C57" s="8" t="str">
        <f t="shared" ref="C57:U57" si="13">D8</f>
        <v>SJ 3332 5923</v>
      </c>
      <c r="D57" s="8" t="str">
        <f t="shared" si="13"/>
        <v>SJ 3344 5911</v>
      </c>
      <c r="E57" s="8" t="str">
        <f t="shared" si="13"/>
        <v>SJ 3363 5925</v>
      </c>
      <c r="F57" s="8" t="str">
        <f t="shared" si="13"/>
        <v>SJ 3383 5933</v>
      </c>
      <c r="G57" s="8" t="str">
        <f t="shared" si="13"/>
        <v>SJ 3396 5938</v>
      </c>
      <c r="H57" s="8" t="str">
        <f t="shared" si="13"/>
        <v>SJ 3401 5923</v>
      </c>
      <c r="I57" s="8" t="str">
        <f t="shared" si="13"/>
        <v>SJ 3378 5911</v>
      </c>
      <c r="J57" s="8" t="str">
        <f t="shared" si="13"/>
        <v>SJ 3366 5893</v>
      </c>
      <c r="K57" s="8" t="str">
        <f t="shared" si="13"/>
        <v>SJ 3383 5905</v>
      </c>
      <c r="L57" s="8" t="str">
        <f t="shared" si="13"/>
        <v>SJ 3388 5899</v>
      </c>
      <c r="M57" s="8" t="str">
        <f t="shared" si="13"/>
        <v>SJ 3407 5907</v>
      </c>
      <c r="N57" s="8" t="str">
        <f t="shared" si="13"/>
        <v>SJ 3410 5895</v>
      </c>
      <c r="O57" s="8" t="str">
        <f t="shared" si="13"/>
        <v>SJ 3395 5890</v>
      </c>
      <c r="P57" s="8" t="str">
        <f t="shared" si="13"/>
        <v>SJ 3381 5886</v>
      </c>
      <c r="Q57" s="8" t="str">
        <f t="shared" si="13"/>
        <v>SJ 3383 5880</v>
      </c>
      <c r="R57" s="8" t="str">
        <f t="shared" si="13"/>
        <v>SJ 3361 5877</v>
      </c>
      <c r="S57" s="8">
        <f t="shared" si="13"/>
        <v>0</v>
      </c>
      <c r="T57" s="8">
        <f t="shared" si="13"/>
        <v>0</v>
      </c>
      <c r="U57" s="8">
        <f t="shared" si="13"/>
        <v>0</v>
      </c>
    </row>
    <row r="58" spans="1:35" s="19" customFormat="1" ht="13" x14ac:dyDescent="0.35">
      <c r="A58" s="92" t="s">
        <v>137</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Arable</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str">
        <f>P16&amp;" I "&amp;(VLOOKUP(P14,Table2456[],6,FALSE))</f>
        <v>Medium/Clay I Grass</v>
      </c>
      <c r="P58" s="13" t="str">
        <f>Q16&amp;" I "&amp;(VLOOKUP(Q14,Table2456[],6,FALSE))</f>
        <v>Medium/Clay I Arable</v>
      </c>
      <c r="Q58" s="13" t="str">
        <f>R16&amp;" I "&amp;(VLOOKUP(R14,Table2456[],6,FALSE))</f>
        <v>Medium/Clay I Arable</v>
      </c>
      <c r="R58" s="13" t="str">
        <f>S16&amp;" I "&amp;(VLOOKUP(S14,Table2456[],6,FALSE))</f>
        <v>Medium/Clay I Arable</v>
      </c>
      <c r="S58" s="13" t="e">
        <f>T16&amp;" I "&amp;(VLOOKUP(T14,Table2456[],6,FALSE))</f>
        <v>#N/A</v>
      </c>
      <c r="T58" s="13" t="e">
        <f>U16&amp;" I "&amp;(VLOOKUP(U14,Table2456[],6,FALSE))</f>
        <v>#N/A</v>
      </c>
      <c r="U58" s="13" t="e">
        <f>V16&amp;" I "&amp;(VLOOKUP(V14,Table2456[],6,FALSE))</f>
        <v>#N/A</v>
      </c>
    </row>
    <row r="59" spans="1:35" s="19" customFormat="1" ht="13" x14ac:dyDescent="0.3">
      <c r="A59" s="110" t="s">
        <v>133</v>
      </c>
      <c r="B59" s="76">
        <f>VLOOKUP(C$14,Table2456[],5,FALSE)</f>
        <v>6.2</v>
      </c>
      <c r="C59" s="76">
        <f>VLOOKUP(D$14,Table2456[],5,FALSE)</f>
        <v>6.2</v>
      </c>
      <c r="D59" s="76">
        <f>VLOOKUP(E$14,Table2456[],5,FALSE)</f>
        <v>6.2</v>
      </c>
      <c r="E59" s="76">
        <f>VLOOKUP(F$14,Table2456[],5,FALSE)</f>
        <v>6.7</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f>VLOOKUP(O$14,Table2456[],5,FALSE)</f>
        <v>6.2</v>
      </c>
      <c r="O59" s="76">
        <f>VLOOKUP(P$14,Table2456[],5,FALSE)</f>
        <v>6.2</v>
      </c>
      <c r="P59" s="76">
        <f>VLOOKUP(Q$14,Table2456[],5,FALSE)</f>
        <v>6.7</v>
      </c>
      <c r="Q59" s="76">
        <f>VLOOKUP(R$14,Table2456[],5,FALSE)</f>
        <v>6.7</v>
      </c>
      <c r="R59" s="76">
        <f>VLOOKUP(S$14,Table2456[],5,FALSE)</f>
        <v>6.7</v>
      </c>
      <c r="S59" s="76" t="e">
        <f>VLOOKUP(T$14,Table2456[],5,FALSE)</f>
        <v>#N/A</v>
      </c>
      <c r="T59" s="76" t="e">
        <f>VLOOKUP(U$14,Table2456[],5,FALSE)</f>
        <v>#N/A</v>
      </c>
      <c r="U59" s="76" t="e">
        <f>VLOOKUP(V$14,Table2456[],5,FALSE)</f>
        <v>#N/A</v>
      </c>
    </row>
    <row r="60" spans="1:35" s="19" customFormat="1" ht="13" x14ac:dyDescent="0.3">
      <c r="A60" s="110" t="s">
        <v>4</v>
      </c>
      <c r="B60" s="76">
        <f>C10</f>
        <v>7.7</v>
      </c>
      <c r="C60" s="76">
        <f t="shared" ref="C60:U60" si="14">D10</f>
        <v>7.7</v>
      </c>
      <c r="D60" s="76">
        <f t="shared" si="14"/>
        <v>6.9</v>
      </c>
      <c r="E60" s="76">
        <f t="shared" si="14"/>
        <v>7.4</v>
      </c>
      <c r="F60" s="76">
        <f t="shared" si="14"/>
        <v>8</v>
      </c>
      <c r="G60" s="76">
        <f t="shared" si="14"/>
        <v>6.5</v>
      </c>
      <c r="H60" s="76">
        <f t="shared" si="14"/>
        <v>6.3</v>
      </c>
      <c r="I60" s="76">
        <f t="shared" si="14"/>
        <v>6.9</v>
      </c>
      <c r="J60" s="76">
        <f t="shared" si="14"/>
        <v>8.1</v>
      </c>
      <c r="K60" s="76">
        <f t="shared" si="14"/>
        <v>7.3</v>
      </c>
      <c r="L60" s="76">
        <f t="shared" si="14"/>
        <v>5.5</v>
      </c>
      <c r="M60" s="76">
        <f t="shared" si="14"/>
        <v>8</v>
      </c>
      <c r="N60" s="76">
        <f t="shared" si="14"/>
        <v>7.3</v>
      </c>
      <c r="O60" s="76">
        <f t="shared" si="14"/>
        <v>6</v>
      </c>
      <c r="P60" s="76">
        <f t="shared" si="14"/>
        <v>7.4</v>
      </c>
      <c r="Q60" s="76">
        <f t="shared" si="14"/>
        <v>7</v>
      </c>
      <c r="R60" s="76">
        <f t="shared" si="14"/>
        <v>6.6</v>
      </c>
      <c r="S60" s="76">
        <f t="shared" si="14"/>
        <v>0</v>
      </c>
      <c r="T60" s="76">
        <f t="shared" si="14"/>
        <v>0</v>
      </c>
      <c r="U60" s="76">
        <f t="shared" si="14"/>
        <v>0</v>
      </c>
    </row>
    <row r="61" spans="1:35" s="19" customFormat="1" ht="13" x14ac:dyDescent="0.3">
      <c r="A61" s="110" t="s">
        <v>134</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8</v>
      </c>
      <c r="Q61" s="76">
        <f t="shared" si="15"/>
        <v>8</v>
      </c>
      <c r="R61" s="76">
        <f t="shared" si="15"/>
        <v>8</v>
      </c>
      <c r="S61" s="76" t="e">
        <f t="shared" si="15"/>
        <v>#N/A</v>
      </c>
      <c r="T61" s="76" t="e">
        <f t="shared" si="15"/>
        <v>#N/A</v>
      </c>
      <c r="U61" s="76" t="e">
        <f t="shared" si="15"/>
        <v>#N/A</v>
      </c>
    </row>
    <row r="62" spans="1:35" s="19" customFormat="1" ht="13" x14ac:dyDescent="0.3">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1" t="s">
        <v>158</v>
      </c>
      <c r="B64" s="77">
        <f>(B59-B60)*B61</f>
        <v>-9</v>
      </c>
      <c r="C64" s="77">
        <f t="shared" ref="C64:U64" si="17">(C59-C60)*C61</f>
        <v>-9</v>
      </c>
      <c r="D64" s="77">
        <f t="shared" si="17"/>
        <v>-4.2000000000000011</v>
      </c>
      <c r="E64" s="77">
        <f t="shared" si="17"/>
        <v>-5.6000000000000014</v>
      </c>
      <c r="F64" s="77">
        <f t="shared" si="17"/>
        <v>-10.799999999999999</v>
      </c>
      <c r="G64" s="77">
        <f t="shared" si="17"/>
        <v>-1.7999999999999989</v>
      </c>
      <c r="H64" s="77">
        <f t="shared" si="17"/>
        <v>-0.59999999999999787</v>
      </c>
      <c r="I64" s="77">
        <f t="shared" si="17"/>
        <v>-4.2000000000000011</v>
      </c>
      <c r="J64" s="77">
        <f t="shared" si="17"/>
        <v>-11.399999999999997</v>
      </c>
      <c r="K64" s="77">
        <f t="shared" si="17"/>
        <v>-6.5999999999999979</v>
      </c>
      <c r="L64" s="77">
        <f t="shared" si="17"/>
        <v>4.2000000000000011</v>
      </c>
      <c r="M64" s="77">
        <f t="shared" si="17"/>
        <v>-10.799999999999999</v>
      </c>
      <c r="N64" s="77">
        <f t="shared" si="17"/>
        <v>-6.5999999999999979</v>
      </c>
      <c r="O64" s="77">
        <f t="shared" si="17"/>
        <v>1.2000000000000011</v>
      </c>
      <c r="P64" s="77">
        <f t="shared" si="17"/>
        <v>-5.6000000000000014</v>
      </c>
      <c r="Q64" s="77">
        <f t="shared" si="17"/>
        <v>-2.3999999999999986</v>
      </c>
      <c r="R64" s="77">
        <f t="shared" si="17"/>
        <v>0.80000000000000426</v>
      </c>
      <c r="S64" s="77" t="e">
        <f t="shared" si="17"/>
        <v>#N/A</v>
      </c>
      <c r="T64" s="77" t="e">
        <f t="shared" si="17"/>
        <v>#N/A</v>
      </c>
      <c r="U64" s="77" t="e">
        <f t="shared" si="17"/>
        <v>#N/A</v>
      </c>
    </row>
    <row r="65" spans="1:21" s="19" customFormat="1" ht="52" x14ac:dyDescent="0.3">
      <c r="A65" s="111" t="s">
        <v>159</v>
      </c>
      <c r="B65" s="77">
        <f>B63-B64</f>
        <v>9</v>
      </c>
      <c r="C65" s="77">
        <f t="shared" ref="C65:U65" si="18">C63-C64</f>
        <v>9</v>
      </c>
      <c r="D65" s="77">
        <f t="shared" si="18"/>
        <v>4.2000000000000011</v>
      </c>
      <c r="E65" s="77">
        <f t="shared" si="18"/>
        <v>5.6000000000000014</v>
      </c>
      <c r="F65" s="77">
        <f t="shared" si="18"/>
        <v>10.799999999999999</v>
      </c>
      <c r="G65" s="77">
        <f t="shared" si="18"/>
        <v>1.7999999999999989</v>
      </c>
      <c r="H65" s="77">
        <f t="shared" si="18"/>
        <v>0.59999999999999787</v>
      </c>
      <c r="I65" s="77">
        <f t="shared" si="18"/>
        <v>4.2000000000000011</v>
      </c>
      <c r="J65" s="77">
        <f t="shared" si="18"/>
        <v>11.399999999999997</v>
      </c>
      <c r="K65" s="77">
        <f t="shared" si="18"/>
        <v>6.5999999999999979</v>
      </c>
      <c r="L65" s="77">
        <f t="shared" si="18"/>
        <v>-4.2000000000000011</v>
      </c>
      <c r="M65" s="77">
        <f t="shared" si="18"/>
        <v>10.799999999999999</v>
      </c>
      <c r="N65" s="77">
        <f t="shared" si="18"/>
        <v>6.5999999999999979</v>
      </c>
      <c r="O65" s="77">
        <f t="shared" si="18"/>
        <v>-1.2000000000000011</v>
      </c>
      <c r="P65" s="77">
        <f t="shared" si="18"/>
        <v>5.6000000000000014</v>
      </c>
      <c r="Q65" s="77">
        <f t="shared" si="18"/>
        <v>2.3999999999999986</v>
      </c>
      <c r="R65" s="77">
        <f t="shared" si="18"/>
        <v>-0.80000000000000426</v>
      </c>
      <c r="S65" s="77" t="e">
        <f t="shared" si="18"/>
        <v>#N/A</v>
      </c>
      <c r="T65" s="77" t="e">
        <f t="shared" si="18"/>
        <v>#N/A</v>
      </c>
      <c r="U65" s="77" t="e">
        <f t="shared" si="18"/>
        <v>#N/A</v>
      </c>
    </row>
    <row r="66" spans="1:21" s="19" customFormat="1" ht="26" x14ac:dyDescent="0.3">
      <c r="A66" s="111"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UNDER</v>
      </c>
      <c r="M66" s="78" t="str">
        <f t="shared" si="19"/>
        <v>OVER</v>
      </c>
      <c r="N66" s="78" t="str">
        <f t="shared" si="19"/>
        <v>OVER</v>
      </c>
      <c r="O66" s="78" t="str">
        <f t="shared" si="19"/>
        <v>UNDER</v>
      </c>
      <c r="P66" s="78" t="str">
        <f t="shared" si="19"/>
        <v>OVER</v>
      </c>
      <c r="Q66" s="78" t="str">
        <f t="shared" si="19"/>
        <v>OVER</v>
      </c>
      <c r="R66" s="78" t="str">
        <f t="shared" si="19"/>
        <v>UNDER</v>
      </c>
      <c r="S66" s="78" t="e">
        <f t="shared" si="19"/>
        <v>#N/A</v>
      </c>
      <c r="T66" s="78" t="e">
        <f t="shared" si="19"/>
        <v>#N/A</v>
      </c>
      <c r="U66" s="78" t="e">
        <f t="shared" si="19"/>
        <v>#N/A</v>
      </c>
    </row>
  </sheetData>
  <sheetProtection algorithmName="SHA-512" hashValue="vg7sw55/EdKJCAS6n5VnlmgH3Xnx+TXCvtEl0ToHzzC74nqPF+AMpPRWgxBlAmXEeTNqDNyTRxwvqqeAVkFf0g==" saltValue="HuGWt2rHuQ6IiNdpkCX1D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2" operator="equal">
      <formula>"DECREASE"</formula>
    </cfRule>
    <cfRule type="cellIs" dxfId="40" priority="33" operator="equal">
      <formula>"INCREASE"</formula>
    </cfRule>
  </conditionalFormatting>
  <conditionalFormatting sqref="B31:B50 B62:U66">
    <cfRule type="cellIs" dxfId="39" priority="31" operator="greaterThan">
      <formula>$B$51</formula>
    </cfRule>
  </conditionalFormatting>
  <conditionalFormatting sqref="C31:C50">
    <cfRule type="cellIs" dxfId="38" priority="30" operator="greaterThan">
      <formula>$C$51</formula>
    </cfRule>
  </conditionalFormatting>
  <conditionalFormatting sqref="C18:V18">
    <cfRule type="cellIs" dxfId="37" priority="29" operator="equal">
      <formula>0</formula>
    </cfRule>
  </conditionalFormatting>
  <conditionalFormatting sqref="C17:V17">
    <cfRule type="cellIs" dxfId="36" priority="28" operator="equal">
      <formula>0</formula>
    </cfRule>
  </conditionalFormatting>
  <conditionalFormatting sqref="C19:V19">
    <cfRule type="cellIs" dxfId="35" priority="27" operator="equal">
      <formula>0</formula>
    </cfRule>
  </conditionalFormatting>
  <conditionalFormatting sqref="G31:G50">
    <cfRule type="cellIs" dxfId="34" priority="26" operator="greaterThan">
      <formula>$G$51</formula>
    </cfRule>
  </conditionalFormatting>
  <conditionalFormatting sqref="H31:H50">
    <cfRule type="cellIs" dxfId="33" priority="25" operator="greaterThan">
      <formula>$H$51</formula>
    </cfRule>
  </conditionalFormatting>
  <conditionalFormatting sqref="I31:I50">
    <cfRule type="cellIs" dxfId="32" priority="24" operator="greaterThan">
      <formula>$I$51</formula>
    </cfRule>
  </conditionalFormatting>
  <conditionalFormatting sqref="K31:K50">
    <cfRule type="cellIs" dxfId="31" priority="23" operator="greaterThan">
      <formula>$K$51</formula>
    </cfRule>
  </conditionalFormatting>
  <conditionalFormatting sqref="L31:L50">
    <cfRule type="cellIs" dxfId="30" priority="22" operator="greaterThan">
      <formula>$L$51</formula>
    </cfRule>
  </conditionalFormatting>
  <conditionalFormatting sqref="M31:M50">
    <cfRule type="cellIs" dxfId="29" priority="21" operator="greaterThan">
      <formula>$M$51</formula>
    </cfRule>
  </conditionalFormatting>
  <conditionalFormatting sqref="P31:P50">
    <cfRule type="cellIs" dxfId="28" priority="20" operator="greaterThan">
      <formula>$P$51</formula>
    </cfRule>
  </conditionalFormatting>
  <conditionalFormatting sqref="R31:R50">
    <cfRule type="cellIs" dxfId="27" priority="19" operator="greaterThan">
      <formula>$R$51</formula>
    </cfRule>
  </conditionalFormatting>
  <conditionalFormatting sqref="S31:S50">
    <cfRule type="cellIs" dxfId="26" priority="18" operator="greaterThan">
      <formula>$S$51</formula>
    </cfRule>
  </conditionalFormatting>
  <conditionalFormatting sqref="T31:T50">
    <cfRule type="cellIs" dxfId="25" priority="17" operator="greaterThan">
      <formula>$T$51</formula>
    </cfRule>
  </conditionalFormatting>
  <conditionalFormatting sqref="U31:U50">
    <cfRule type="cellIs" dxfId="24" priority="16" operator="greaterThan">
      <formula>$U$51</formula>
    </cfRule>
  </conditionalFormatting>
  <conditionalFormatting sqref="C22:V22">
    <cfRule type="cellIs" dxfId="23" priority="15" operator="equal">
      <formula>0</formula>
    </cfRule>
  </conditionalFormatting>
  <conditionalFormatting sqref="C24:V24">
    <cfRule type="cellIs" dxfId="22" priority="13" operator="equal">
      <formula>"DECREASE"</formula>
    </cfRule>
    <cfRule type="cellIs" dxfId="21" priority="14" operator="equal">
      <formula>"INCREASE"</formula>
    </cfRule>
  </conditionalFormatting>
  <conditionalFormatting sqref="C23:V23">
    <cfRule type="cellIs" dxfId="20" priority="12" operator="equal">
      <formula>0</formula>
    </cfRule>
  </conditionalFormatting>
  <conditionalFormatting sqref="I1">
    <cfRule type="cellIs" dxfId="19" priority="11" operator="lessThan">
      <formula>5</formula>
    </cfRule>
  </conditionalFormatting>
  <conditionalFormatting sqref="C21:V21">
    <cfRule type="cellIs" dxfId="18" priority="8" operator="equal">
      <formula>0</formula>
    </cfRule>
  </conditionalFormatting>
  <conditionalFormatting sqref="B66:U66">
    <cfRule type="cellIs" dxfId="17" priority="6" operator="equal">
      <formula>"UNDER"</formula>
    </cfRule>
    <cfRule type="cellIs" dxfId="16" priority="7" operator="equal">
      <formula>"OVER"</formula>
    </cfRule>
  </conditionalFormatting>
  <conditionalFormatting sqref="I2">
    <cfRule type="cellIs" dxfId="15" priority="5" operator="greaterThan">
      <formula>5000.1</formula>
    </cfRule>
  </conditionalFormatting>
  <conditionalFormatting sqref="I3">
    <cfRule type="cellIs" dxfId="14" priority="4" operator="greaterThan">
      <formula>4.1</formula>
    </cfRule>
  </conditionalFormatting>
  <conditionalFormatting sqref="J31:J50">
    <cfRule type="cellIs" dxfId="13" priority="3"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sqref="A1:A2"/>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2"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2"/>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26</v>
      </c>
      <c r="C3" s="33">
        <f>'Field data and Waste 1'!C31</f>
        <v>10.4</v>
      </c>
      <c r="D3" s="33">
        <f>'Field data and Waste 1'!D31</f>
        <v>1.1674936</v>
      </c>
      <c r="E3" s="33">
        <f>'Field data and Waste 1'!E31</f>
        <v>101.88516000000001</v>
      </c>
      <c r="F3" s="33">
        <f>'Field data and Waste 1'!F31</f>
        <v>0.60782279999999989</v>
      </c>
      <c r="G3" s="33">
        <f>'Field data and Waste 1'!G31</f>
        <v>5.6159999999999995E-3</v>
      </c>
      <c r="H3" s="33">
        <f>'Field data and Waste 1'!H31</f>
        <v>1.7524000000000001E-2</v>
      </c>
      <c r="I3" s="33">
        <f>'Field data and Waste 1'!I31</f>
        <v>1.3000000000000001E-2</v>
      </c>
      <c r="J3" s="33">
        <f>'Field data and Waste 1'!J31</f>
        <v>2.6000000000000003E-4</v>
      </c>
      <c r="K3" s="33">
        <f>'Field data and Waste 1'!K31</f>
        <v>1.3000000000000002E-3</v>
      </c>
      <c r="L3" s="33">
        <f>'Field data and Waste 1'!L31</f>
        <v>5.2000000000000006E-3</v>
      </c>
      <c r="M3" s="33">
        <f>'Field data and Waste 1'!M31</f>
        <v>5.2000000000000006E-3</v>
      </c>
      <c r="N3" s="33">
        <f>'Field data and Waste 1'!N31</f>
        <v>0</v>
      </c>
      <c r="O3" s="33">
        <f>'Field data and Waste 1'!O31</f>
        <v>0</v>
      </c>
      <c r="P3" s="33">
        <f>'Field data and Waste 1'!P31</f>
        <v>642.14800000000002</v>
      </c>
      <c r="Q3" s="33">
        <f>'Field data and Waste 1'!Q31</f>
        <v>802.42500000000007</v>
      </c>
      <c r="R3" s="33">
        <f>'Field data and Waste 1'!R31</f>
        <v>0</v>
      </c>
      <c r="S3" s="33">
        <f>'Field data and Waste 1'!S31</f>
        <v>0</v>
      </c>
      <c r="T3" s="33">
        <f>'Field data and Waste 1'!T31</f>
        <v>0</v>
      </c>
      <c r="U3" s="33">
        <f>'Field data and Waste 1'!U31</f>
        <v>0</v>
      </c>
    </row>
    <row r="4" spans="1:21" x14ac:dyDescent="0.25">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5">
      <c r="A5" s="36">
        <v>3</v>
      </c>
      <c r="B5" s="33">
        <f>'Waste 3'!B31</f>
        <v>0</v>
      </c>
      <c r="C5" s="33">
        <f>'Waste 3'!C31</f>
        <v>0</v>
      </c>
      <c r="D5" s="33">
        <f>'Waste 3'!D31</f>
        <v>0</v>
      </c>
      <c r="E5" s="33">
        <f>'Waste 3'!E31</f>
        <v>0</v>
      </c>
      <c r="F5" s="33">
        <f>'Waste 3'!F31</f>
        <v>0</v>
      </c>
      <c r="G5" s="33">
        <f>'Waste 3'!G31</f>
        <v>0</v>
      </c>
      <c r="H5" s="33">
        <f>'Waste 3'!H31</f>
        <v>0</v>
      </c>
      <c r="I5" s="33">
        <f>'Waste 3'!I31</f>
        <v>0</v>
      </c>
      <c r="J5" s="33">
        <f>'Waste 3'!J31</f>
        <v>0</v>
      </c>
      <c r="K5" s="33">
        <f>'Waste 3'!K31</f>
        <v>0</v>
      </c>
      <c r="L5" s="33">
        <f>'Waste 3'!L31</f>
        <v>0</v>
      </c>
      <c r="M5" s="33">
        <f>'Waste 3'!M31</f>
        <v>0</v>
      </c>
      <c r="N5" s="33">
        <f>'Waste 3'!N31</f>
        <v>0</v>
      </c>
      <c r="O5" s="33">
        <f>'Waste 3'!O31</f>
        <v>0</v>
      </c>
      <c r="P5" s="33">
        <f>'Waste 3'!P31</f>
        <v>0</v>
      </c>
      <c r="Q5" s="33">
        <f>'Waste 3'!Q31</f>
        <v>0</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26</v>
      </c>
      <c r="C13" s="81">
        <f t="shared" ref="C13:U13" si="0">SUM(C3:C12)</f>
        <v>10.4</v>
      </c>
      <c r="D13" s="81">
        <f t="shared" si="0"/>
        <v>1.1674936</v>
      </c>
      <c r="E13" s="81">
        <f t="shared" si="0"/>
        <v>101.88516000000001</v>
      </c>
      <c r="F13" s="81">
        <f t="shared" si="0"/>
        <v>0.60782279999999989</v>
      </c>
      <c r="G13" s="81">
        <f t="shared" si="0"/>
        <v>5.6159999999999995E-3</v>
      </c>
      <c r="H13" s="81">
        <f t="shared" si="0"/>
        <v>1.7524000000000001E-2</v>
      </c>
      <c r="I13" s="81">
        <f t="shared" si="0"/>
        <v>1.3000000000000001E-2</v>
      </c>
      <c r="J13" s="81">
        <f t="shared" si="0"/>
        <v>2.6000000000000003E-4</v>
      </c>
      <c r="K13" s="81">
        <f t="shared" si="0"/>
        <v>1.3000000000000002E-3</v>
      </c>
      <c r="L13" s="81">
        <f t="shared" si="0"/>
        <v>5.2000000000000006E-3</v>
      </c>
      <c r="M13" s="81">
        <f t="shared" si="0"/>
        <v>5.2000000000000006E-3</v>
      </c>
      <c r="N13" s="81">
        <f t="shared" si="0"/>
        <v>0</v>
      </c>
      <c r="O13" s="81">
        <f t="shared" si="0"/>
        <v>0</v>
      </c>
      <c r="P13" s="81">
        <f t="shared" si="0"/>
        <v>642.14800000000002</v>
      </c>
      <c r="Q13" s="81">
        <f t="shared" si="0"/>
        <v>802.42500000000007</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B3" sqref="B3"/>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3" t="s">
        <v>84</v>
      </c>
      <c r="B1" s="34" t="s">
        <v>153</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3"/>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26</v>
      </c>
      <c r="D3" s="33">
        <f>'Field data and Waste 1'!C31</f>
        <v>10.4</v>
      </c>
      <c r="E3" s="33">
        <f>'Field data and Waste 1'!D31</f>
        <v>1.1674936</v>
      </c>
      <c r="F3" s="33">
        <f>'Field data and Waste 1'!E31</f>
        <v>101.88516000000001</v>
      </c>
      <c r="G3" s="33">
        <f>'Field data and Waste 1'!F31</f>
        <v>0.60782279999999989</v>
      </c>
      <c r="H3" s="33">
        <f>'Field data and Waste 1'!G31</f>
        <v>5.6159999999999995E-3</v>
      </c>
      <c r="I3" s="33">
        <f>'Field data and Waste 1'!H31</f>
        <v>1.7524000000000001E-2</v>
      </c>
      <c r="J3" s="33">
        <f>'Field data and Waste 1'!I31</f>
        <v>1.3000000000000001E-2</v>
      </c>
      <c r="K3" s="33">
        <f>'Field data and Waste 1'!J31</f>
        <v>2.6000000000000003E-4</v>
      </c>
      <c r="L3" s="33">
        <f>'Field data and Waste 1'!K31</f>
        <v>1.3000000000000002E-3</v>
      </c>
      <c r="M3" s="33">
        <f>'Field data and Waste 1'!L31</f>
        <v>5.2000000000000006E-3</v>
      </c>
      <c r="N3" s="33">
        <f>'Field data and Waste 1'!M31</f>
        <v>5.2000000000000006E-3</v>
      </c>
      <c r="O3" s="33">
        <f>'Field data and Waste 1'!N31</f>
        <v>0</v>
      </c>
      <c r="P3" s="33">
        <f>'Field data and Waste 1'!O31</f>
        <v>0</v>
      </c>
      <c r="Q3" s="33">
        <f>'Field data and Waste 1'!P31</f>
        <v>642.14800000000002</v>
      </c>
      <c r="R3" s="33">
        <f>'Field data and Waste 1'!Q31</f>
        <v>802.42500000000007</v>
      </c>
      <c r="S3" s="33">
        <f>'Field data and Waste 1'!R31</f>
        <v>0</v>
      </c>
      <c r="T3" s="33">
        <f>'Field data and Waste 1'!S31</f>
        <v>0</v>
      </c>
      <c r="U3" s="33">
        <f>'Field data and Waste 1'!T31</f>
        <v>0</v>
      </c>
      <c r="V3" s="33">
        <f>'Field data and Waste 1'!U31</f>
        <v>0</v>
      </c>
    </row>
    <row r="4" spans="1:22" x14ac:dyDescent="0.25">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5">
      <c r="A5" s="36">
        <v>3</v>
      </c>
      <c r="B5" s="91"/>
      <c r="C5" s="33">
        <f>'Waste 3'!B31</f>
        <v>0</v>
      </c>
      <c r="D5" s="33">
        <f>'Waste 3'!C31</f>
        <v>0</v>
      </c>
      <c r="E5" s="33">
        <f>'Waste 3'!D31</f>
        <v>0</v>
      </c>
      <c r="F5" s="33">
        <f>'Waste 3'!E31</f>
        <v>0</v>
      </c>
      <c r="G5" s="33">
        <f>'Waste 3'!F31</f>
        <v>0</v>
      </c>
      <c r="H5" s="33">
        <f>'Waste 3'!G31</f>
        <v>0</v>
      </c>
      <c r="I5" s="33">
        <f>'Waste 3'!H31</f>
        <v>0</v>
      </c>
      <c r="J5" s="33">
        <f>'Waste 3'!I31</f>
        <v>0</v>
      </c>
      <c r="K5" s="33">
        <f>'Waste 3'!J31</f>
        <v>0</v>
      </c>
      <c r="L5" s="33">
        <f>'Waste 3'!K31</f>
        <v>0</v>
      </c>
      <c r="M5" s="33">
        <f>'Waste 3'!L31</f>
        <v>0</v>
      </c>
      <c r="N5" s="33">
        <f>'Waste 3'!M31</f>
        <v>0</v>
      </c>
      <c r="O5" s="33">
        <f>'Waste 3'!N31</f>
        <v>0</v>
      </c>
      <c r="P5" s="33">
        <f>'Waste 3'!O31</f>
        <v>0</v>
      </c>
      <c r="Q5" s="33">
        <f>'Waste 3'!P31</f>
        <v>0</v>
      </c>
      <c r="R5" s="33">
        <f>'Waste 3'!Q31</f>
        <v>0</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2" t="s">
        <v>84</v>
      </c>
      <c r="B15" s="35" t="s">
        <v>153</v>
      </c>
      <c r="C15" s="35">
        <f>'Field data and Waste 1'!B43</f>
        <v>26</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2"/>
      <c r="B16" s="32" t="s">
        <v>46</v>
      </c>
      <c r="C16" s="35">
        <f>'Field data and Waste 1'!B44</f>
        <v>26</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26</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4" t="s">
        <v>85</v>
      </c>
      <c r="B27" s="144"/>
      <c r="C27" s="144"/>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REGU-204-2743772</_dlc_DocId>
    <_dlc_DocIdUrl xmlns="9be56660-2c31-41ef-bc00-23e72f632f2a">
      <Url>https://cyfoethnaturiolcymru.sharepoint.com/teams/Regulatory/Permitting/_layouts/15/DocIdRedir.aspx?ID=REGU-204-2743772</Url>
      <Description>REGU-204-2743772</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2021-11-11T00:00:00+00:00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IconOverlay xmlns="http://schemas.microsoft.com/sharepoint/v4"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b47f0fd81bd682a9e2e1c8ae996bdae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9a4b02821efe0b6cbc8ce417f63d2a40"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E8344BC-46EC-45EB-A97A-A3C21034A665}"/>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documentManagement/types"/>
    <ds:schemaRef ds:uri="9be56660-2c31-41ef-bc00-23e72f632f2a"/>
    <ds:schemaRef ds:uri="http://schemas.microsoft.com/office/2006/metadata/properties"/>
    <ds:schemaRef ds:uri="http://www.w3.org/XML/1998/namespace"/>
  </ds:schemaRefs>
</ds:datastoreItem>
</file>

<file path=customXml/itemProps5.xml><?xml version="1.0" encoding="utf-8"?>
<ds:datastoreItem xmlns:ds="http://schemas.openxmlformats.org/officeDocument/2006/customXml" ds:itemID="{71551877-48C8-49DB-A794-05B5414FD3B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Broadley, Gianluca</cp:lastModifiedBy>
  <dcterms:created xsi:type="dcterms:W3CDTF">2016-09-26T10:07:59Z</dcterms:created>
  <dcterms:modified xsi:type="dcterms:W3CDTF">2021-11-03T12:23:25Z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f06a23a0-8241-42e3-add5-682625f2afee</vt:lpwstr>
  </property>
</Properties>
</file>