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tables/table3.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https://cyfoethnaturiolcymru.sharepoint.com/teams/Regulatory/Permitting/Mid EPR Waste Operations/EPR-AB3891CX/PAN-015920/"/>
    </mc:Choice>
  </mc:AlternateContent>
  <xr:revisionPtr revIDLastSave="0" documentId="13_ncr:1_{AF244FEC-C613-4D9A-B264-44CFF13E86F0}" xr6:coauthVersionLast="45" xr6:coauthVersionMax="45" xr10:uidLastSave="{00000000-0000-0000-0000-000000000000}"/>
  <bookViews>
    <workbookView xWindow="-110" yWindow="-110" windowWidth="19420" windowHeight="10420" tabRatio="870" activeTab="1" xr2:uid="{00000000-000D-0000-FFFF-FFFF00000000}"/>
  </bookViews>
  <sheets>
    <sheet name="Newcastle Emlyn(dariy partners)" sheetId="1" r:id="rId1"/>
    <sheet name="Volac Felinfach " sheetId="32" r:id="rId2"/>
    <sheet name="First Milk Haverfordwest" sheetId="27" r:id="rId3"/>
    <sheet name="Additions" sheetId="20" r:id="rId4"/>
    <sheet name="Ratios" sheetId="1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U62" i="32" l="1"/>
  <c r="T62" i="32"/>
  <c r="S62" i="32"/>
  <c r="R62" i="32"/>
  <c r="Q62" i="32"/>
  <c r="P62" i="32"/>
  <c r="O62" i="32"/>
  <c r="N62" i="32"/>
  <c r="M62" i="32"/>
  <c r="L62" i="32"/>
  <c r="K62" i="32"/>
  <c r="J62" i="32"/>
  <c r="I62" i="32"/>
  <c r="H62" i="32"/>
  <c r="G62" i="32"/>
  <c r="F62" i="32"/>
  <c r="E62" i="32"/>
  <c r="D62" i="32"/>
  <c r="C62" i="32"/>
  <c r="B62" i="32"/>
  <c r="T60" i="32"/>
  <c r="N60" i="32"/>
  <c r="L60" i="32"/>
  <c r="F60" i="32"/>
  <c r="D60" i="32"/>
  <c r="R59" i="32"/>
  <c r="P59" i="32"/>
  <c r="J59" i="32"/>
  <c r="H59" i="32"/>
  <c r="B59" i="32"/>
  <c r="T58" i="32"/>
  <c r="T61" i="32" s="1"/>
  <c r="N58" i="32"/>
  <c r="N61" i="32" s="1"/>
  <c r="L58" i="32"/>
  <c r="L61" i="32" s="1"/>
  <c r="F58" i="32"/>
  <c r="F61" i="32" s="1"/>
  <c r="D58" i="32"/>
  <c r="D61" i="32" s="1"/>
  <c r="R57" i="32"/>
  <c r="P57" i="32"/>
  <c r="J57" i="32"/>
  <c r="H57" i="32"/>
  <c r="B57" i="32"/>
  <c r="G55" i="32"/>
  <c r="E55" i="32"/>
  <c r="Q63" i="32" s="1"/>
  <c r="D55" i="32"/>
  <c r="U50" i="32"/>
  <c r="T50" i="32"/>
  <c r="S50" i="32"/>
  <c r="R50" i="32"/>
  <c r="Q50" i="32"/>
  <c r="P50" i="32"/>
  <c r="O50" i="32"/>
  <c r="N50" i="32"/>
  <c r="M50" i="32"/>
  <c r="L50" i="32"/>
  <c r="K50" i="32"/>
  <c r="J50" i="32"/>
  <c r="I50" i="32"/>
  <c r="H50" i="32"/>
  <c r="G50" i="32"/>
  <c r="F50" i="32"/>
  <c r="E50" i="32"/>
  <c r="D50" i="32"/>
  <c r="C50" i="32"/>
  <c r="U49" i="32"/>
  <c r="T49" i="32"/>
  <c r="S49" i="32"/>
  <c r="R49" i="32"/>
  <c r="Q49" i="32"/>
  <c r="P49" i="32"/>
  <c r="O49" i="32"/>
  <c r="N49" i="32"/>
  <c r="M49" i="32"/>
  <c r="L49" i="32"/>
  <c r="K49" i="32"/>
  <c r="J49" i="32"/>
  <c r="I49" i="32"/>
  <c r="H49" i="32"/>
  <c r="G49" i="32"/>
  <c r="F49" i="32"/>
  <c r="E49" i="32"/>
  <c r="U22" i="32" s="1"/>
  <c r="D49" i="32"/>
  <c r="C49" i="32"/>
  <c r="U48" i="32"/>
  <c r="T48" i="32"/>
  <c r="S48" i="32"/>
  <c r="R48" i="32"/>
  <c r="Q48" i="32"/>
  <c r="P48" i="32"/>
  <c r="O48" i="32"/>
  <c r="N48" i="32"/>
  <c r="M48" i="32"/>
  <c r="L48" i="32"/>
  <c r="K48" i="32"/>
  <c r="J48" i="32"/>
  <c r="I48" i="32"/>
  <c r="H48" i="32"/>
  <c r="G48" i="32"/>
  <c r="F48" i="32"/>
  <c r="E48" i="32"/>
  <c r="D48" i="32"/>
  <c r="C48" i="32"/>
  <c r="U47" i="32"/>
  <c r="T47" i="32"/>
  <c r="S47" i="32"/>
  <c r="R47" i="32"/>
  <c r="Q47" i="32"/>
  <c r="P47" i="32"/>
  <c r="O47" i="32"/>
  <c r="N47" i="32"/>
  <c r="M47" i="32"/>
  <c r="L47" i="32"/>
  <c r="K47" i="32"/>
  <c r="J47" i="32"/>
  <c r="I47" i="32"/>
  <c r="H47" i="32"/>
  <c r="G47" i="32"/>
  <c r="F47" i="32"/>
  <c r="E47" i="32"/>
  <c r="S22" i="32" s="1"/>
  <c r="D47" i="32"/>
  <c r="C47" i="32"/>
  <c r="U46" i="32"/>
  <c r="T46" i="32"/>
  <c r="S46" i="32"/>
  <c r="R46" i="32"/>
  <c r="Q46" i="32"/>
  <c r="P46" i="32"/>
  <c r="O46" i="32"/>
  <c r="N46" i="32"/>
  <c r="M46" i="32"/>
  <c r="L46" i="32"/>
  <c r="K46" i="32"/>
  <c r="J46" i="32"/>
  <c r="I46" i="32"/>
  <c r="H46" i="32"/>
  <c r="G46" i="32"/>
  <c r="F46" i="32"/>
  <c r="E46" i="32"/>
  <c r="D46" i="32"/>
  <c r="C46" i="32"/>
  <c r="U45" i="32"/>
  <c r="T45" i="32"/>
  <c r="S45" i="32"/>
  <c r="R45" i="32"/>
  <c r="Q45" i="32"/>
  <c r="P45" i="32"/>
  <c r="O45" i="32"/>
  <c r="N45" i="32"/>
  <c r="M45" i="32"/>
  <c r="L45" i="32"/>
  <c r="K45" i="32"/>
  <c r="J45" i="32"/>
  <c r="I45" i="32"/>
  <c r="H45" i="32"/>
  <c r="G45" i="32"/>
  <c r="F45" i="32"/>
  <c r="E45" i="32"/>
  <c r="Q22" i="32" s="1"/>
  <c r="D45" i="32"/>
  <c r="C45" i="32"/>
  <c r="U44" i="32"/>
  <c r="T44" i="32"/>
  <c r="S44" i="32"/>
  <c r="R44" i="32"/>
  <c r="Q44" i="32"/>
  <c r="P44" i="32"/>
  <c r="O44" i="32"/>
  <c r="N44" i="32"/>
  <c r="M44" i="32"/>
  <c r="L44" i="32"/>
  <c r="K44" i="32"/>
  <c r="J44" i="32"/>
  <c r="I44" i="32"/>
  <c r="H44" i="32"/>
  <c r="G44" i="32"/>
  <c r="F44" i="32"/>
  <c r="E44" i="32"/>
  <c r="D44" i="32"/>
  <c r="C44" i="32"/>
  <c r="U43" i="32"/>
  <c r="T43" i="32"/>
  <c r="S43" i="32"/>
  <c r="R43" i="32"/>
  <c r="Q43" i="32"/>
  <c r="P43" i="32"/>
  <c r="O43" i="32"/>
  <c r="N43" i="32"/>
  <c r="M43" i="32"/>
  <c r="L43" i="32"/>
  <c r="K43" i="32"/>
  <c r="J43" i="32"/>
  <c r="I43" i="32"/>
  <c r="H43" i="32"/>
  <c r="G43" i="32"/>
  <c r="F43" i="32"/>
  <c r="E43" i="32"/>
  <c r="O22" i="32" s="1"/>
  <c r="D43" i="32"/>
  <c r="C43" i="32"/>
  <c r="U42" i="32"/>
  <c r="T42" i="32"/>
  <c r="S42" i="32"/>
  <c r="R42" i="32"/>
  <c r="Q42" i="32"/>
  <c r="P42" i="32"/>
  <c r="O42" i="32"/>
  <c r="N42" i="32"/>
  <c r="M42" i="32"/>
  <c r="L42" i="32"/>
  <c r="K42" i="32"/>
  <c r="J42" i="32"/>
  <c r="I42" i="32"/>
  <c r="H42" i="32"/>
  <c r="G42" i="32"/>
  <c r="F42" i="32"/>
  <c r="E42" i="32"/>
  <c r="D42" i="32"/>
  <c r="C42" i="32"/>
  <c r="U41" i="32"/>
  <c r="T41" i="32"/>
  <c r="S41" i="32"/>
  <c r="R41" i="32"/>
  <c r="Q41" i="32"/>
  <c r="P41" i="32"/>
  <c r="O41" i="32"/>
  <c r="N41" i="32"/>
  <c r="M41" i="32"/>
  <c r="L41" i="32"/>
  <c r="K41" i="32"/>
  <c r="J41" i="32"/>
  <c r="I41" i="32"/>
  <c r="H41" i="32"/>
  <c r="G41" i="32"/>
  <c r="F41" i="32"/>
  <c r="E41" i="32"/>
  <c r="M22" i="32" s="1"/>
  <c r="D41" i="32"/>
  <c r="C41" i="32"/>
  <c r="U40" i="32"/>
  <c r="T40" i="32"/>
  <c r="S40" i="32"/>
  <c r="R40" i="32"/>
  <c r="Q40" i="32"/>
  <c r="P40" i="32"/>
  <c r="O40" i="32"/>
  <c r="N40" i="32"/>
  <c r="M40" i="32"/>
  <c r="L40" i="32"/>
  <c r="K40" i="32"/>
  <c r="J40" i="32"/>
  <c r="I40" i="32"/>
  <c r="H40" i="32"/>
  <c r="G40" i="32"/>
  <c r="F40" i="32"/>
  <c r="E40" i="32"/>
  <c r="D40" i="32"/>
  <c r="C40" i="32"/>
  <c r="U39" i="32"/>
  <c r="T39" i="32"/>
  <c r="S39" i="32"/>
  <c r="R39" i="32"/>
  <c r="Q39" i="32"/>
  <c r="P39" i="32"/>
  <c r="O39" i="32"/>
  <c r="N39" i="32"/>
  <c r="M39" i="32"/>
  <c r="L39" i="32"/>
  <c r="K39" i="32"/>
  <c r="J39" i="32"/>
  <c r="I39" i="32"/>
  <c r="H39" i="32"/>
  <c r="G39" i="32"/>
  <c r="F39" i="32"/>
  <c r="E39" i="32"/>
  <c r="K22" i="32" s="1"/>
  <c r="D39" i="32"/>
  <c r="C39" i="32"/>
  <c r="U38" i="32"/>
  <c r="T38" i="32"/>
  <c r="S38" i="32"/>
  <c r="R38" i="32"/>
  <c r="Q38" i="32"/>
  <c r="P38" i="32"/>
  <c r="O38" i="32"/>
  <c r="N38" i="32"/>
  <c r="M38" i="32"/>
  <c r="L38" i="32"/>
  <c r="K38" i="32"/>
  <c r="J38" i="32"/>
  <c r="I38" i="32"/>
  <c r="H38" i="32"/>
  <c r="G38" i="32"/>
  <c r="F38" i="32"/>
  <c r="E38" i="32"/>
  <c r="J22" i="32" s="1"/>
  <c r="D38" i="32"/>
  <c r="C38" i="32"/>
  <c r="U37" i="32"/>
  <c r="T37" i="32"/>
  <c r="S37" i="32"/>
  <c r="R37" i="32"/>
  <c r="Q37" i="32"/>
  <c r="P37" i="32"/>
  <c r="O37" i="32"/>
  <c r="N37" i="32"/>
  <c r="M37" i="32"/>
  <c r="L37" i="32"/>
  <c r="K37" i="32"/>
  <c r="J37" i="32"/>
  <c r="I37" i="32"/>
  <c r="H37" i="32"/>
  <c r="G37" i="32"/>
  <c r="F37" i="32"/>
  <c r="E37" i="32"/>
  <c r="I22" i="32" s="1"/>
  <c r="D37" i="32"/>
  <c r="C37" i="32"/>
  <c r="U36" i="32"/>
  <c r="T36" i="32"/>
  <c r="S36" i="32"/>
  <c r="R36" i="32"/>
  <c r="Q36" i="32"/>
  <c r="P36" i="32"/>
  <c r="O36" i="32"/>
  <c r="N36" i="32"/>
  <c r="M36" i="32"/>
  <c r="L36" i="32"/>
  <c r="K36" i="32"/>
  <c r="J36" i="32"/>
  <c r="I36" i="32"/>
  <c r="H36" i="32"/>
  <c r="G36" i="32"/>
  <c r="F36" i="32"/>
  <c r="E36" i="32"/>
  <c r="D36" i="32"/>
  <c r="C36" i="32"/>
  <c r="U35" i="32"/>
  <c r="T35" i="32"/>
  <c r="S35" i="32"/>
  <c r="R35" i="32"/>
  <c r="Q35" i="32"/>
  <c r="P35" i="32"/>
  <c r="O35" i="32"/>
  <c r="N35" i="32"/>
  <c r="M35" i="32"/>
  <c r="L35" i="32"/>
  <c r="K35" i="32"/>
  <c r="J35" i="32"/>
  <c r="I35" i="32"/>
  <c r="H35" i="32"/>
  <c r="G35" i="32"/>
  <c r="F35" i="32"/>
  <c r="E35" i="32"/>
  <c r="G22" i="32" s="1"/>
  <c r="D35" i="32"/>
  <c r="G18" i="32" s="1"/>
  <c r="C35" i="32"/>
  <c r="U34" i="32"/>
  <c r="T34" i="32"/>
  <c r="S34" i="32"/>
  <c r="R34" i="32"/>
  <c r="Q34" i="32"/>
  <c r="P34" i="32"/>
  <c r="O34" i="32"/>
  <c r="N34" i="32"/>
  <c r="M34" i="32"/>
  <c r="L34" i="32"/>
  <c r="K34" i="32"/>
  <c r="J34" i="32"/>
  <c r="I34" i="32"/>
  <c r="H34" i="32"/>
  <c r="G34" i="32"/>
  <c r="F34" i="32"/>
  <c r="E34" i="32"/>
  <c r="D34" i="32"/>
  <c r="C34" i="32"/>
  <c r="U33" i="32"/>
  <c r="T33" i="32"/>
  <c r="S33" i="32"/>
  <c r="R33" i="32"/>
  <c r="Q33" i="32"/>
  <c r="P33" i="32"/>
  <c r="O33" i="32"/>
  <c r="N33" i="32"/>
  <c r="M33" i="32"/>
  <c r="L33" i="32"/>
  <c r="K33" i="32"/>
  <c r="J33" i="32"/>
  <c r="I33" i="32"/>
  <c r="H33" i="32"/>
  <c r="G33" i="32"/>
  <c r="F33" i="32"/>
  <c r="E33" i="32"/>
  <c r="E22" i="32" s="1"/>
  <c r="D33" i="32"/>
  <c r="E18" i="32" s="1"/>
  <c r="C33" i="32"/>
  <c r="U32" i="32"/>
  <c r="T32" i="32"/>
  <c r="S32" i="32"/>
  <c r="R32" i="32"/>
  <c r="Q32" i="32"/>
  <c r="P32" i="32"/>
  <c r="O32" i="32"/>
  <c r="N32" i="32"/>
  <c r="M32" i="32"/>
  <c r="L32" i="32"/>
  <c r="K32" i="32"/>
  <c r="J32" i="32"/>
  <c r="I32" i="32"/>
  <c r="H32" i="32"/>
  <c r="G32" i="32"/>
  <c r="F32" i="32"/>
  <c r="E32" i="32"/>
  <c r="D22" i="32" s="1"/>
  <c r="D32" i="32"/>
  <c r="D18" i="32" s="1"/>
  <c r="C32" i="32"/>
  <c r="U31" i="32"/>
  <c r="T31" i="32"/>
  <c r="S31" i="32"/>
  <c r="R31" i="32"/>
  <c r="Q31" i="32"/>
  <c r="P31" i="32"/>
  <c r="O31" i="32"/>
  <c r="N31" i="32"/>
  <c r="M31" i="32"/>
  <c r="L31" i="32"/>
  <c r="K31" i="32"/>
  <c r="J31" i="32"/>
  <c r="I31" i="32"/>
  <c r="H31" i="32"/>
  <c r="G31" i="32"/>
  <c r="F31" i="32"/>
  <c r="E31" i="32"/>
  <c r="C22" i="32" s="1"/>
  <c r="D31" i="32"/>
  <c r="C18" i="32" s="1"/>
  <c r="C31" i="32"/>
  <c r="V22" i="32"/>
  <c r="T22" i="32"/>
  <c r="R22" i="32"/>
  <c r="P22" i="32"/>
  <c r="N22" i="32"/>
  <c r="L22" i="32"/>
  <c r="H22" i="32"/>
  <c r="F22" i="32"/>
  <c r="V20" i="32"/>
  <c r="U20" i="32"/>
  <c r="T20" i="32"/>
  <c r="S20" i="32"/>
  <c r="R20" i="32"/>
  <c r="Q20" i="32"/>
  <c r="P20" i="32"/>
  <c r="O20" i="32"/>
  <c r="N20" i="32"/>
  <c r="M20" i="32"/>
  <c r="L20" i="32"/>
  <c r="K20" i="32"/>
  <c r="V18" i="32"/>
  <c r="U18" i="32"/>
  <c r="T18" i="32"/>
  <c r="S18" i="32"/>
  <c r="R18" i="32"/>
  <c r="Q18" i="32"/>
  <c r="P18" i="32"/>
  <c r="O18" i="32"/>
  <c r="N18" i="32"/>
  <c r="M18" i="32"/>
  <c r="L18" i="32"/>
  <c r="K18" i="32"/>
  <c r="J18" i="32"/>
  <c r="I18" i="32"/>
  <c r="H18" i="32"/>
  <c r="F18" i="32"/>
  <c r="V16" i="32"/>
  <c r="U58" i="32" s="1"/>
  <c r="U61" i="32" s="1"/>
  <c r="U16" i="32"/>
  <c r="T16" i="32"/>
  <c r="S58" i="32" s="1"/>
  <c r="S61" i="32" s="1"/>
  <c r="S16" i="32"/>
  <c r="R58" i="32" s="1"/>
  <c r="R61" i="32" s="1"/>
  <c r="R16" i="32"/>
  <c r="Q58" i="32" s="1"/>
  <c r="Q61" i="32" s="1"/>
  <c r="Q16" i="32"/>
  <c r="P58" i="32" s="1"/>
  <c r="P61" i="32" s="1"/>
  <c r="P16" i="32"/>
  <c r="O58" i="32" s="1"/>
  <c r="O61" i="32" s="1"/>
  <c r="O16" i="32"/>
  <c r="N16" i="32"/>
  <c r="M58" i="32" s="1"/>
  <c r="M61" i="32" s="1"/>
  <c r="M16" i="32"/>
  <c r="L16" i="32"/>
  <c r="K58" i="32" s="1"/>
  <c r="K61" i="32" s="1"/>
  <c r="K16" i="32"/>
  <c r="J58" i="32" s="1"/>
  <c r="J61" i="32" s="1"/>
  <c r="J16" i="32"/>
  <c r="I58" i="32" s="1"/>
  <c r="I61" i="32" s="1"/>
  <c r="I16" i="32"/>
  <c r="H58" i="32" s="1"/>
  <c r="H61" i="32" s="1"/>
  <c r="H16" i="32"/>
  <c r="G58" i="32" s="1"/>
  <c r="G61" i="32" s="1"/>
  <c r="G16" i="32"/>
  <c r="F16" i="32"/>
  <c r="E58" i="32" s="1"/>
  <c r="E61" i="32" s="1"/>
  <c r="E16" i="32"/>
  <c r="D16" i="32"/>
  <c r="C58" i="32" s="1"/>
  <c r="C61" i="32" s="1"/>
  <c r="C16" i="32"/>
  <c r="B58" i="32" s="1"/>
  <c r="B61" i="32" s="1"/>
  <c r="V15" i="32"/>
  <c r="V17" i="32" s="1"/>
  <c r="V19" i="32" s="1"/>
  <c r="U15" i="32"/>
  <c r="U21" i="32" s="1"/>
  <c r="T15" i="32"/>
  <c r="T17" i="32" s="1"/>
  <c r="T19" i="32" s="1"/>
  <c r="S15" i="32"/>
  <c r="S17" i="32" s="1"/>
  <c r="S19" i="32" s="1"/>
  <c r="R15" i="32"/>
  <c r="Q15" i="32"/>
  <c r="P15" i="32"/>
  <c r="O15" i="32"/>
  <c r="N15" i="32"/>
  <c r="N21" i="32" s="1"/>
  <c r="N23" i="32" s="1"/>
  <c r="N24" i="32" s="1"/>
  <c r="M15" i="32"/>
  <c r="M21" i="32" s="1"/>
  <c r="L15" i="32"/>
  <c r="L21" i="32" s="1"/>
  <c r="L23" i="32" s="1"/>
  <c r="L24" i="32" s="1"/>
  <c r="K15" i="32"/>
  <c r="K17" i="32" s="1"/>
  <c r="K19" i="32" s="1"/>
  <c r="J15" i="32"/>
  <c r="I15" i="32"/>
  <c r="H15" i="32"/>
  <c r="G15" i="32"/>
  <c r="F15" i="32"/>
  <c r="F21" i="32" s="1"/>
  <c r="F23" i="32" s="1"/>
  <c r="F24" i="32" s="1"/>
  <c r="E15" i="32"/>
  <c r="E21" i="32" s="1"/>
  <c r="D15" i="32"/>
  <c r="D21" i="32" s="1"/>
  <c r="C15" i="32"/>
  <c r="C17" i="32" s="1"/>
  <c r="V14" i="32"/>
  <c r="U59" i="32" s="1"/>
  <c r="U14" i="32"/>
  <c r="T59" i="32" s="1"/>
  <c r="T14" i="32"/>
  <c r="S59" i="32" s="1"/>
  <c r="S14" i="32"/>
  <c r="S21" i="32" s="1"/>
  <c r="R14" i="32"/>
  <c r="Q59" i="32" s="1"/>
  <c r="Q64" i="32" s="1"/>
  <c r="Q66" i="32" s="1"/>
  <c r="Q14" i="32"/>
  <c r="Q21" i="32" s="1"/>
  <c r="P14" i="32"/>
  <c r="O59" i="32" s="1"/>
  <c r="O14" i="32"/>
  <c r="N59" i="32" s="1"/>
  <c r="N64" i="32" s="1"/>
  <c r="N14" i="32"/>
  <c r="M59" i="32" s="1"/>
  <c r="M14" i="32"/>
  <c r="L59" i="32" s="1"/>
  <c r="L64" i="32" s="1"/>
  <c r="L14" i="32"/>
  <c r="K59" i="32" s="1"/>
  <c r="K14" i="32"/>
  <c r="K21" i="32" s="1"/>
  <c r="J14" i="32"/>
  <c r="I59" i="32" s="1"/>
  <c r="I64" i="32" s="1"/>
  <c r="I14" i="32"/>
  <c r="I21" i="32" s="1"/>
  <c r="H14" i="32"/>
  <c r="G59" i="32" s="1"/>
  <c r="G14" i="32"/>
  <c r="F59" i="32" s="1"/>
  <c r="F14" i="32"/>
  <c r="E59" i="32" s="1"/>
  <c r="E64" i="32" s="1"/>
  <c r="E14" i="32"/>
  <c r="D59" i="32" s="1"/>
  <c r="D14" i="32"/>
  <c r="C59" i="32" s="1"/>
  <c r="C14" i="32"/>
  <c r="V13" i="32"/>
  <c r="U13" i="32"/>
  <c r="T13" i="32"/>
  <c r="S13" i="32"/>
  <c r="R13" i="32"/>
  <c r="Q13" i="32"/>
  <c r="P13" i="32"/>
  <c r="O13" i="32"/>
  <c r="N13" i="32"/>
  <c r="M13" i="32"/>
  <c r="L13" i="32"/>
  <c r="K13" i="32"/>
  <c r="J13" i="32"/>
  <c r="I13" i="32"/>
  <c r="H13" i="32"/>
  <c r="G13" i="32"/>
  <c r="F13" i="32"/>
  <c r="E13" i="32"/>
  <c r="D13" i="32"/>
  <c r="C13" i="32"/>
  <c r="V12" i="32"/>
  <c r="U12" i="32"/>
  <c r="T12" i="32"/>
  <c r="S12" i="32"/>
  <c r="R12" i="32"/>
  <c r="Q12" i="32"/>
  <c r="P12" i="32"/>
  <c r="O12" i="32"/>
  <c r="N12" i="32"/>
  <c r="M12" i="32"/>
  <c r="L12" i="32"/>
  <c r="K12" i="32"/>
  <c r="J12" i="32"/>
  <c r="I12" i="32"/>
  <c r="H12" i="32"/>
  <c r="G12" i="32"/>
  <c r="F12" i="32"/>
  <c r="E12" i="32"/>
  <c r="D12" i="32"/>
  <c r="C12" i="32"/>
  <c r="V11" i="32"/>
  <c r="U11" i="32"/>
  <c r="T11" i="32"/>
  <c r="S11" i="32"/>
  <c r="R11" i="32"/>
  <c r="Q11" i="32"/>
  <c r="P11" i="32"/>
  <c r="O11" i="32"/>
  <c r="N11" i="32"/>
  <c r="M11" i="32"/>
  <c r="L11" i="32"/>
  <c r="K11" i="32"/>
  <c r="J11" i="32"/>
  <c r="I11" i="32"/>
  <c r="H11" i="32"/>
  <c r="G11" i="32"/>
  <c r="F11" i="32"/>
  <c r="E11" i="32"/>
  <c r="D11" i="32"/>
  <c r="C11" i="32"/>
  <c r="V10" i="32"/>
  <c r="U60" i="32" s="1"/>
  <c r="U10" i="32"/>
  <c r="T10" i="32"/>
  <c r="S60" i="32" s="1"/>
  <c r="S10" i="32"/>
  <c r="R60" i="32" s="1"/>
  <c r="R10" i="32"/>
  <c r="Q60" i="32" s="1"/>
  <c r="Q10" i="32"/>
  <c r="P60" i="32" s="1"/>
  <c r="P10" i="32"/>
  <c r="O60" i="32" s="1"/>
  <c r="O10" i="32"/>
  <c r="N10" i="32"/>
  <c r="M60" i="32" s="1"/>
  <c r="M10" i="32"/>
  <c r="L10" i="32"/>
  <c r="K60" i="32" s="1"/>
  <c r="K10" i="32"/>
  <c r="J60" i="32" s="1"/>
  <c r="J10" i="32"/>
  <c r="I60" i="32" s="1"/>
  <c r="I10" i="32"/>
  <c r="H60" i="32" s="1"/>
  <c r="H10" i="32"/>
  <c r="G60" i="32" s="1"/>
  <c r="G10" i="32"/>
  <c r="F10" i="32"/>
  <c r="E60" i="32" s="1"/>
  <c r="E10" i="32"/>
  <c r="D10" i="32"/>
  <c r="C60" i="32" s="1"/>
  <c r="C10" i="32"/>
  <c r="B60" i="32" s="1"/>
  <c r="V9" i="32"/>
  <c r="U9" i="32"/>
  <c r="T9" i="32"/>
  <c r="S9" i="32"/>
  <c r="R9" i="32"/>
  <c r="Q9" i="32"/>
  <c r="P9" i="32"/>
  <c r="O9" i="32"/>
  <c r="N9" i="32"/>
  <c r="M9" i="32"/>
  <c r="L9" i="32"/>
  <c r="K9" i="32"/>
  <c r="J9" i="32"/>
  <c r="I9" i="32"/>
  <c r="H9" i="32"/>
  <c r="G9" i="32"/>
  <c r="F9" i="32"/>
  <c r="E9" i="32"/>
  <c r="D9" i="32"/>
  <c r="C9" i="32"/>
  <c r="V8" i="32"/>
  <c r="U57" i="32" s="1"/>
  <c r="U8" i="32"/>
  <c r="A49" i="32" s="1"/>
  <c r="T8" i="32"/>
  <c r="S57" i="32" s="1"/>
  <c r="S8" i="32"/>
  <c r="A47" i="32" s="1"/>
  <c r="R8" i="32"/>
  <c r="Q57" i="32" s="1"/>
  <c r="Q8" i="32"/>
  <c r="A45" i="32" s="1"/>
  <c r="P8" i="32"/>
  <c r="O57" i="32" s="1"/>
  <c r="O8" i="32"/>
  <c r="A43" i="32" s="1"/>
  <c r="N8" i="32"/>
  <c r="M57" i="32" s="1"/>
  <c r="M8" i="32"/>
  <c r="A41" i="32" s="1"/>
  <c r="L8" i="32"/>
  <c r="K57" i="32" s="1"/>
  <c r="K8" i="32"/>
  <c r="A39" i="32" s="1"/>
  <c r="J8" i="32"/>
  <c r="I57" i="32" s="1"/>
  <c r="I8" i="32"/>
  <c r="A37" i="32" s="1"/>
  <c r="H8" i="32"/>
  <c r="G57" i="32" s="1"/>
  <c r="G8" i="32"/>
  <c r="A35" i="32" s="1"/>
  <c r="F8" i="32"/>
  <c r="E57" i="32" s="1"/>
  <c r="E8" i="32"/>
  <c r="A33" i="32" s="1"/>
  <c r="D8" i="32"/>
  <c r="C57" i="32" s="1"/>
  <c r="C8" i="32"/>
  <c r="A31" i="32" s="1"/>
  <c r="C5" i="32"/>
  <c r="C4" i="32"/>
  <c r="L3" i="32"/>
  <c r="C3" i="32"/>
  <c r="C2" i="32"/>
  <c r="F1" i="32"/>
  <c r="C1" i="32"/>
  <c r="C21" i="32" l="1"/>
  <c r="C23" i="32" s="1"/>
  <c r="C24" i="32" s="1"/>
  <c r="D23" i="32"/>
  <c r="D24" i="32" s="1"/>
  <c r="Q65" i="32"/>
  <c r="C64" i="32"/>
  <c r="D64" i="32"/>
  <c r="T64" i="32"/>
  <c r="M64" i="32"/>
  <c r="E23" i="32"/>
  <c r="E24" i="32" s="1"/>
  <c r="M23" i="32"/>
  <c r="M24" i="32" s="1"/>
  <c r="U23" i="32"/>
  <c r="U24" i="32" s="1"/>
  <c r="F64" i="32"/>
  <c r="C19" i="32"/>
  <c r="C20" i="32" s="1"/>
  <c r="B64" i="32"/>
  <c r="U64" i="32"/>
  <c r="U66" i="32" s="1"/>
  <c r="G64" i="32"/>
  <c r="O64" i="32"/>
  <c r="K23" i="32"/>
  <c r="K24" i="32" s="1"/>
  <c r="S23" i="32"/>
  <c r="S24" i="32" s="1"/>
  <c r="H64" i="32"/>
  <c r="P19" i="32"/>
  <c r="J64" i="32"/>
  <c r="I23" i="32"/>
  <c r="I24" i="32" s="1"/>
  <c r="Q23" i="32"/>
  <c r="Q24" i="32" s="1"/>
  <c r="P64" i="32"/>
  <c r="P66" i="32" s="1"/>
  <c r="R64" i="32"/>
  <c r="K64" i="32"/>
  <c r="S64" i="32"/>
  <c r="S66" i="32" s="1"/>
  <c r="G23" i="32"/>
  <c r="G24" i="32" s="1"/>
  <c r="O23" i="32"/>
  <c r="O24" i="32" s="1"/>
  <c r="D17" i="32"/>
  <c r="D19" i="32" s="1"/>
  <c r="D20" i="32" s="1"/>
  <c r="L17" i="32"/>
  <c r="L19" i="32" s="1"/>
  <c r="T21" i="32"/>
  <c r="T23" i="32" s="1"/>
  <c r="T24" i="32" s="1"/>
  <c r="F17" i="32"/>
  <c r="F19" i="32" s="1"/>
  <c r="F20" i="32" s="1"/>
  <c r="V21" i="32"/>
  <c r="V23" i="32" s="1"/>
  <c r="V24" i="32" s="1"/>
  <c r="B63" i="32"/>
  <c r="B65" i="32" s="1"/>
  <c r="J63" i="32"/>
  <c r="J65" i="32" s="1"/>
  <c r="R63" i="32"/>
  <c r="R65" i="32" s="1"/>
  <c r="G17" i="32"/>
  <c r="G19" i="32" s="1"/>
  <c r="G20" i="32" s="1"/>
  <c r="O17" i="32"/>
  <c r="O19" i="32" s="1"/>
  <c r="G21" i="32"/>
  <c r="O21" i="32"/>
  <c r="A32" i="32"/>
  <c r="A34" i="32"/>
  <c r="A36" i="32"/>
  <c r="A38" i="32"/>
  <c r="A40" i="32"/>
  <c r="A42" i="32"/>
  <c r="A44" i="32"/>
  <c r="A46" i="32"/>
  <c r="A48" i="32"/>
  <c r="A50" i="32"/>
  <c r="C63" i="32"/>
  <c r="C65" i="32" s="1"/>
  <c r="K63" i="32"/>
  <c r="K65" i="32" s="1"/>
  <c r="S63" i="32"/>
  <c r="H21" i="32"/>
  <c r="H23" i="32" s="1"/>
  <c r="H24" i="32" s="1"/>
  <c r="P21" i="32"/>
  <c r="P23" i="32" s="1"/>
  <c r="P24" i="32" s="1"/>
  <c r="D57" i="32"/>
  <c r="L57" i="32"/>
  <c r="T57" i="32"/>
  <c r="D63" i="32"/>
  <c r="L63" i="32"/>
  <c r="L65" i="32" s="1"/>
  <c r="T63" i="32"/>
  <c r="T65" i="32" s="1"/>
  <c r="N17" i="32"/>
  <c r="N19" i="32" s="1"/>
  <c r="H17" i="32"/>
  <c r="H19" i="32" s="1"/>
  <c r="H20" i="32" s="1"/>
  <c r="P17" i="32"/>
  <c r="I17" i="32"/>
  <c r="I19" i="32" s="1"/>
  <c r="I20" i="32" s="1"/>
  <c r="Q17" i="32"/>
  <c r="Q19" i="32" s="1"/>
  <c r="E63" i="32"/>
  <c r="E65" i="32" s="1"/>
  <c r="M63" i="32"/>
  <c r="M65" i="32" s="1"/>
  <c r="U63" i="32"/>
  <c r="J17" i="32"/>
  <c r="J19" i="32" s="1"/>
  <c r="J20" i="32" s="1"/>
  <c r="R17" i="32"/>
  <c r="R19" i="32" s="1"/>
  <c r="J21" i="32"/>
  <c r="J23" i="32" s="1"/>
  <c r="J24" i="32" s="1"/>
  <c r="R21" i="32"/>
  <c r="R23" i="32" s="1"/>
  <c r="R24" i="32" s="1"/>
  <c r="F57" i="32"/>
  <c r="N57" i="32"/>
  <c r="F63" i="32"/>
  <c r="F65" i="32" s="1"/>
  <c r="N63" i="32"/>
  <c r="N65" i="32" s="1"/>
  <c r="G63" i="32"/>
  <c r="O63" i="32"/>
  <c r="O65" i="32" s="1"/>
  <c r="H63" i="32"/>
  <c r="P63" i="32"/>
  <c r="E17" i="32"/>
  <c r="E19" i="32" s="1"/>
  <c r="E20" i="32" s="1"/>
  <c r="M17" i="32"/>
  <c r="M19" i="32" s="1"/>
  <c r="U17" i="32"/>
  <c r="U19" i="32" s="1"/>
  <c r="I63" i="32"/>
  <c r="I65" i="32" s="1"/>
  <c r="L3" i="27"/>
  <c r="L3" i="1"/>
  <c r="G66" i="32" l="1"/>
  <c r="D66" i="32"/>
  <c r="H66" i="32"/>
  <c r="D65" i="32"/>
  <c r="H65" i="32"/>
  <c r="M66" i="32"/>
  <c r="G65" i="32"/>
  <c r="I66" i="32"/>
  <c r="N66" i="32"/>
  <c r="T66" i="32"/>
  <c r="R66" i="32"/>
  <c r="U65" i="32"/>
  <c r="S65" i="32"/>
  <c r="J66" i="32"/>
  <c r="O66" i="32"/>
  <c r="F66" i="32"/>
  <c r="L66" i="32"/>
  <c r="C66" i="32"/>
  <c r="E66" i="32"/>
  <c r="P65" i="32"/>
  <c r="K66" i="32"/>
  <c r="B66" i="32"/>
  <c r="J65" i="1"/>
  <c r="K65" i="1"/>
  <c r="L65" i="1"/>
  <c r="M65" i="1"/>
  <c r="N65" i="1"/>
  <c r="O65" i="1"/>
  <c r="P65" i="1"/>
  <c r="Q65" i="1"/>
  <c r="R65" i="1"/>
  <c r="S65" i="1"/>
  <c r="T65" i="1"/>
  <c r="U65" i="1"/>
  <c r="J65" i="27"/>
  <c r="K65" i="27"/>
  <c r="L65" i="27"/>
  <c r="M65" i="27"/>
  <c r="N65" i="27"/>
  <c r="O65" i="27"/>
  <c r="P65" i="27"/>
  <c r="Q65" i="27"/>
  <c r="R65" i="27"/>
  <c r="S65" i="27"/>
  <c r="T65" i="27"/>
  <c r="U65" i="27"/>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 i="20"/>
  <c r="T6" i="20"/>
  <c r="S6" i="20"/>
  <c r="R6" i="20"/>
  <c r="Q6" i="20"/>
  <c r="P6" i="20"/>
  <c r="N6" i="20"/>
  <c r="M6" i="20"/>
  <c r="L6" i="20"/>
  <c r="K6" i="20"/>
  <c r="J6" i="20"/>
  <c r="I6" i="20"/>
  <c r="H6" i="20"/>
  <c r="F6" i="20"/>
  <c r="C6" i="20"/>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G22" i="27"/>
  <c r="V20" i="27"/>
  <c r="U20" i="27"/>
  <c r="T20" i="27"/>
  <c r="S20" i="27"/>
  <c r="R20" i="27"/>
  <c r="Q20" i="27"/>
  <c r="P20" i="27"/>
  <c r="O20" i="27"/>
  <c r="N20" i="27"/>
  <c r="M20" i="27"/>
  <c r="L20" i="27"/>
  <c r="K20" i="27"/>
  <c r="U18" i="27"/>
  <c r="L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T4" i="20"/>
  <c r="S4" i="20"/>
  <c r="P4" i="20"/>
  <c r="N4" i="20"/>
  <c r="L4" i="20"/>
  <c r="K4" i="20"/>
  <c r="H4" i="20"/>
  <c r="F4" i="20"/>
  <c r="C4" i="20"/>
  <c r="S9" i="19" l="1"/>
  <c r="S23" i="19" s="1"/>
  <c r="L6" i="19"/>
  <c r="L20" i="19" s="1"/>
  <c r="R12" i="19"/>
  <c r="R26" i="19" s="1"/>
  <c r="K9" i="19"/>
  <c r="K23" i="19" s="1"/>
  <c r="D6" i="19"/>
  <c r="D20" i="19" s="1"/>
  <c r="J12" i="19"/>
  <c r="J26" i="19" s="1"/>
  <c r="V8" i="19"/>
  <c r="V22" i="19" s="1"/>
  <c r="U11" i="19"/>
  <c r="U25" i="19" s="1"/>
  <c r="N8" i="19"/>
  <c r="N22" i="19" s="1"/>
  <c r="M11" i="19"/>
  <c r="M25" i="19" s="1"/>
  <c r="F8" i="19"/>
  <c r="F22" i="19" s="1"/>
  <c r="G17" i="27"/>
  <c r="G19" i="27" s="1"/>
  <c r="G20" i="27" s="1"/>
  <c r="O17" i="27"/>
  <c r="O19" i="27"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I4" i="20"/>
  <c r="J4" i="19"/>
  <c r="J18" i="19" s="1"/>
  <c r="O12" i="20"/>
  <c r="P12" i="19"/>
  <c r="P26" i="19" s="1"/>
  <c r="Q9" i="20"/>
  <c r="R9" i="19"/>
  <c r="R23" i="19" s="1"/>
  <c r="F5" i="20"/>
  <c r="G5" i="19"/>
  <c r="G19" i="19" s="1"/>
  <c r="N5" i="20"/>
  <c r="O5" i="19"/>
  <c r="O19" i="19" s="1"/>
  <c r="Q4" i="20"/>
  <c r="R4" i="19"/>
  <c r="R18" i="19" s="1"/>
  <c r="G12" i="20"/>
  <c r="H12" i="19"/>
  <c r="H26" i="19" s="1"/>
  <c r="J4" i="20"/>
  <c r="K4" i="19"/>
  <c r="K18" i="19" s="1"/>
  <c r="D59" i="27"/>
  <c r="E17" i="27"/>
  <c r="E19" i="27" s="1"/>
  <c r="E20" i="27" s="1"/>
  <c r="L59" i="27"/>
  <c r="M17" i="27"/>
  <c r="M19" i="27" s="1"/>
  <c r="T59" i="27"/>
  <c r="U17" i="27"/>
  <c r="I9" i="20"/>
  <c r="J9" i="19"/>
  <c r="J23" i="19" s="1"/>
  <c r="R4" i="20"/>
  <c r="S4" i="19"/>
  <c r="S18" i="19" s="1"/>
  <c r="R11" i="20"/>
  <c r="S11" i="19"/>
  <c r="S25" i="19" s="1"/>
  <c r="L10" i="20"/>
  <c r="M10" i="19"/>
  <c r="M24" i="19" s="1"/>
  <c r="T10" i="20"/>
  <c r="U10" i="19"/>
  <c r="U24" i="19" s="1"/>
  <c r="J11" i="20"/>
  <c r="K11" i="19"/>
  <c r="K25" i="19" s="1"/>
  <c r="E10" i="19"/>
  <c r="E24" i="19" s="1"/>
  <c r="F4" i="19"/>
  <c r="F18" i="19" s="1"/>
  <c r="M4" i="20"/>
  <c r="N4" i="19"/>
  <c r="N18" i="19" s="1"/>
  <c r="U4" i="20"/>
  <c r="V4" i="19"/>
  <c r="V18" i="19" s="1"/>
  <c r="J59" i="27"/>
  <c r="K17" i="27"/>
  <c r="K19" i="27" s="1"/>
  <c r="R59" i="27"/>
  <c r="S17" i="27"/>
  <c r="S19" i="27"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K59" i="27"/>
  <c r="L17" i="27"/>
  <c r="S59" i="27"/>
  <c r="T17" i="27"/>
  <c r="T19" i="27"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E59" i="27"/>
  <c r="F17" i="27"/>
  <c r="F19" i="27" s="1"/>
  <c r="F20" i="27" s="1"/>
  <c r="M59" i="27"/>
  <c r="N17" i="27"/>
  <c r="U59" i="27"/>
  <c r="V17" i="27"/>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V10" i="19"/>
  <c r="V24" i="19" s="1"/>
  <c r="N10" i="19"/>
  <c r="N24" i="19" s="1"/>
  <c r="F10" i="19"/>
  <c r="F24" i="19" s="1"/>
  <c r="Q9" i="19"/>
  <c r="Q23" i="19" s="1"/>
  <c r="I9" i="19"/>
  <c r="I23" i="19" s="1"/>
  <c r="O7" i="19"/>
  <c r="O21" i="19" s="1"/>
  <c r="G7" i="19"/>
  <c r="G21" i="19" s="1"/>
  <c r="R6" i="19"/>
  <c r="R20" i="19" s="1"/>
  <c r="J6" i="19"/>
  <c r="J20" i="19" s="1"/>
  <c r="U5" i="19"/>
  <c r="U19" i="19" s="1"/>
  <c r="E5" i="19"/>
  <c r="E19" i="19" s="1"/>
  <c r="H17" i="27"/>
  <c r="P17" i="27"/>
  <c r="P19" i="27"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I17" i="27"/>
  <c r="I19" i="27" s="1"/>
  <c r="I20" i="27" s="1"/>
  <c r="Q17" i="27"/>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I59" i="27"/>
  <c r="J17" i="27"/>
  <c r="J19" i="27" s="1"/>
  <c r="J20" i="27" s="1"/>
  <c r="Q59" i="27"/>
  <c r="R17" i="27"/>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I21" i="27"/>
  <c r="I23" i="27" s="1"/>
  <c r="I24" i="27" s="1"/>
  <c r="Q21" i="27"/>
  <c r="G21" i="27"/>
  <c r="G23" i="27" s="1"/>
  <c r="G24" i="27" s="1"/>
  <c r="O21" i="27"/>
  <c r="O23" i="27" s="1"/>
  <c r="O24" i="27" s="1"/>
  <c r="H21" i="27"/>
  <c r="H23" i="27" s="1"/>
  <c r="H24" i="27" s="1"/>
  <c r="P21" i="27"/>
  <c r="J58" i="27"/>
  <c r="J61" i="27" s="1"/>
  <c r="J64" i="27" s="1"/>
  <c r="R58" i="27"/>
  <c r="R61" i="27" s="1"/>
  <c r="R64" i="27" s="1"/>
  <c r="D19" i="27"/>
  <c r="D20" i="27" s="1"/>
  <c r="L21" i="27"/>
  <c r="L23" i="27" s="1"/>
  <c r="L24" i="27" s="1"/>
  <c r="T21" i="27"/>
  <c r="D58" i="27"/>
  <c r="D61" i="27" s="1"/>
  <c r="D64" i="27" s="1"/>
  <c r="L58" i="27"/>
  <c r="L61" i="27" s="1"/>
  <c r="T58" i="27"/>
  <c r="T61" i="27" s="1"/>
  <c r="T64" i="27" s="1"/>
  <c r="R21" i="27"/>
  <c r="R23" i="27" s="1"/>
  <c r="R24" i="27" s="1"/>
  <c r="E58" i="27"/>
  <c r="E61" i="27" s="1"/>
  <c r="E64" i="27" s="1"/>
  <c r="M58" i="27"/>
  <c r="M61" i="27" s="1"/>
  <c r="U58" i="27"/>
  <c r="U61" i="27" s="1"/>
  <c r="F58" i="27"/>
  <c r="F61" i="27" s="1"/>
  <c r="N58" i="27"/>
  <c r="N61" i="27" s="1"/>
  <c r="G58" i="27"/>
  <c r="G61" i="27" s="1"/>
  <c r="H58" i="27"/>
  <c r="H61" i="27" s="1"/>
  <c r="P58" i="27"/>
  <c r="P61" i="27" s="1"/>
  <c r="F57" i="27"/>
  <c r="O58" i="27"/>
  <c r="O61" i="27" s="1"/>
  <c r="I58" i="27"/>
  <c r="I61" i="27" s="1"/>
  <c r="Q58" i="27"/>
  <c r="Q61" i="27" s="1"/>
  <c r="Q64" i="27" s="1"/>
  <c r="H57" i="27"/>
  <c r="F59" i="27"/>
  <c r="P23" i="27"/>
  <c r="P24" i="27" s="1"/>
  <c r="N57" i="27"/>
  <c r="H59" i="27"/>
  <c r="C58" i="27"/>
  <c r="C61" i="27" s="1"/>
  <c r="C64" i="27" s="1"/>
  <c r="K58" i="27"/>
  <c r="K61" i="27" s="1"/>
  <c r="K64" i="27" s="1"/>
  <c r="S58" i="27"/>
  <c r="S61" i="27" s="1"/>
  <c r="S64" i="27" s="1"/>
  <c r="P57" i="27"/>
  <c r="N59" i="27"/>
  <c r="P59" i="27"/>
  <c r="B58" i="27"/>
  <c r="B61" i="27" s="1"/>
  <c r="D5" i="20"/>
  <c r="D6" i="20"/>
  <c r="D4" i="20"/>
  <c r="E9" i="20"/>
  <c r="D9" i="20"/>
  <c r="E11" i="20"/>
  <c r="D11" i="20"/>
  <c r="E8" i="20"/>
  <c r="D8" i="20"/>
  <c r="E10" i="20"/>
  <c r="D10" i="20"/>
  <c r="E7" i="20"/>
  <c r="D7" i="20"/>
  <c r="E6" i="20"/>
  <c r="E5" i="20"/>
  <c r="E4" i="20"/>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A32" i="27"/>
  <c r="A34" i="27"/>
  <c r="A40" i="27"/>
  <c r="A42" i="27"/>
  <c r="A48" i="27"/>
  <c r="A50" i="27"/>
  <c r="C63" i="27"/>
  <c r="K63" i="27"/>
  <c r="S63" i="27"/>
  <c r="L19" i="27"/>
  <c r="H19" i="27"/>
  <c r="H20" i="27" s="1"/>
  <c r="D63" i="27"/>
  <c r="L63" i="27"/>
  <c r="T63" i="27"/>
  <c r="H63" i="27"/>
  <c r="Q19" i="27"/>
  <c r="E63" i="27"/>
  <c r="M63" i="27"/>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E65" i="27" l="1"/>
  <c r="C65" i="27"/>
  <c r="D65" i="27"/>
  <c r="I64" i="27"/>
  <c r="I65" i="27" s="1"/>
  <c r="P64" i="27"/>
  <c r="M64" i="27"/>
  <c r="M66" i="27" s="1"/>
  <c r="H64" i="27"/>
  <c r="L64" i="27"/>
  <c r="L66" i="27" s="1"/>
  <c r="U64" i="27"/>
  <c r="U66" i="27" s="1"/>
  <c r="S66" i="27"/>
  <c r="B64" i="27"/>
  <c r="O64" i="27"/>
  <c r="O66" i="27" s="1"/>
  <c r="N64" i="27"/>
  <c r="N66" i="27" s="1"/>
  <c r="K66" i="27"/>
  <c r="R66" i="27"/>
  <c r="C66" i="27"/>
  <c r="J66" i="27"/>
  <c r="G64" i="27"/>
  <c r="F64" i="27"/>
  <c r="T66" i="27"/>
  <c r="S64" i="1"/>
  <c r="D66" i="27"/>
  <c r="R64" i="1"/>
  <c r="Q64" i="1"/>
  <c r="U64" i="1"/>
  <c r="P64" i="1"/>
  <c r="E66" i="27"/>
  <c r="Q66" i="27"/>
  <c r="P66" i="27"/>
  <c r="N64" i="1"/>
  <c r="M64" i="1"/>
  <c r="T64" i="1"/>
  <c r="L64" i="1"/>
  <c r="J64" i="1"/>
  <c r="K64" i="1"/>
  <c r="O64" i="1"/>
  <c r="C64" i="1"/>
  <c r="I64" i="1"/>
  <c r="I65" i="1" s="1"/>
  <c r="H64" i="1"/>
  <c r="G64" i="1"/>
  <c r="G65" i="1" s="1"/>
  <c r="F64" i="1"/>
  <c r="F65" i="1" s="1"/>
  <c r="E64" i="1"/>
  <c r="D64" i="1"/>
  <c r="B64" i="1"/>
  <c r="D63" i="1"/>
  <c r="L63" i="1"/>
  <c r="F63" i="1"/>
  <c r="R63" i="1"/>
  <c r="J63" i="1"/>
  <c r="Q63" i="1"/>
  <c r="Q66" i="1" s="1"/>
  <c r="I63" i="1"/>
  <c r="C63" i="1"/>
  <c r="K63" i="1"/>
  <c r="P63" i="1"/>
  <c r="H63" i="1"/>
  <c r="T63" i="1"/>
  <c r="T66" i="1" s="1"/>
  <c r="S63" i="1"/>
  <c r="O63" i="1"/>
  <c r="G63" i="1"/>
  <c r="N63" i="1"/>
  <c r="E63" i="1"/>
  <c r="B63" i="1"/>
  <c r="U63" i="1"/>
  <c r="M63" i="1"/>
  <c r="C65" i="1" l="1"/>
  <c r="D65" i="1"/>
  <c r="H65" i="1"/>
  <c r="E65" i="1"/>
  <c r="B65" i="1"/>
  <c r="I66" i="27"/>
  <c r="H66" i="27"/>
  <c r="H65" i="27"/>
  <c r="G66" i="27"/>
  <c r="G65" i="27"/>
  <c r="F66" i="27"/>
  <c r="F65" i="27"/>
  <c r="B66" i="27"/>
  <c r="B65" i="27"/>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<sst xmlns="http://schemas.openxmlformats.org/spreadsheetml/2006/main" count="685" uniqueCount="167">
  <si>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</si>
  <si>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</si>
  <si>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</si>
  <si>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</si>
  <si>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</si>
  <si>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</si>
  <si>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</si>
  <si>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</si>
  <si>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</si>
  <si>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</si>
  <si>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</si>
  <si>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</si>
  <si>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</si>
  <si>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</si>
  <si>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</si>
  <si>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</si>
  <si>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</si>
  <si>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</si>
  <si>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</si>
  <si>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</si>
  <si>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</si>
  <si>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</si>
  <si>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</si>
  <si>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</si>
  <si>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</si>
  <si>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</si>
  <si>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</si>
  <si>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</si>
  <si>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</si>
  <si>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</si>
  <si>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</si>
  <si>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</si>
  <si>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</si>
  <si>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</si>
  <si>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</si>
  <si>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</si>
  <si>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</si>
  <si>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</si>
  <si>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</si>
  <si>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</si>
  <si>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</si>
  <si>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</si>
  <si>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</si>
  <si>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</si>
  <si>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</si>
  <si>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</si>
  <si>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</si>
  <si>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</si>
  <si>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</si>
  <si>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</si>
  <si>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</si>
  <si>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</si>
  <si>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</si>
  <si>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</si>
  <si>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</si>
  <si>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</si>
  <si>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</si>
  <si>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</si>
  <si>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</si>
  <si>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</si>
  <si>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</si>
  <si>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</si>
  <si>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</si>
  <si>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</si>
  <si>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</si>
  <si>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</si>
  <si>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</si>
  <si>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</si>
  <si>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</si>
  <si>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</si>
  <si>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</si>
  <si>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</si>
  <si>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</si>
  <si>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</si>
  <si>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</si>
  <si>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</si>
  <si>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</si>
  <si>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</si>
  <si>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</si>
  <si>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</si>
  <si>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</si>
  <si>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</si>
  <si>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</si>
  <si>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</si>
  <si>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</si>
  <si>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</si>
  <si>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</si>
  <si>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</si>
  <si>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</si>
  <si>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</si>
  <si>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</si>
  <si>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</si>
  <si>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</si>
  <si>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</si>
  <si>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</si>
  <si>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</si>
  <si>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</si>
  <si>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</si>
  <si>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</si>
  <si>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</si>
  <si>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</si>
  <si>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</si>
  <si>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</si>
  <si>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</si>
  <si>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</si>
  <si>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</si>
  <si>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</si>
  <si>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</si>
  <si>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</si>
  <si>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</si>
  <si>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</si>
  <si>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</si>
  <si>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</si>
  <si>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</si>
  <si>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</si>
  <si>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</si>
  <si>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</si>
  <si>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</si>
  <si>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</si>
  <si>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</si>
  <si>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</si>
  <si>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</si>
  <si>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</si>
  <si>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</si>
  <si>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</si>
  <si>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</si>
  <si>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</si>
  <si>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</si>
  <si>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</si>
  <si>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</si>
  <si>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</si>
  <si>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</si>
  <si>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</si>
  <si>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</si>
  <si>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</si>
  <si>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</si>
  <si>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</si>
  <si>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</si>
  <si>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</si>
  <si>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</si>
  <si>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</si>
  <si>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</si>
  <si>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</si>
  <si>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</si>
  <si>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</si>
  <si>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</si>
  <si>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</si>
  <si>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</si>
  <si>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</si>
  <si>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</si>
  <si>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</si>
  <si>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</si>
  <si>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</si>
  <si>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</si>
  <si>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</si>
  <si>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</si>
  <si>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</si>
  <si>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</si>
  <si>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</si>
  <si>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</si>
  <si>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PAN-015920</t>
  </si>
  <si>
    <t>EPR/AB3891CX</t>
  </si>
  <si>
    <t>Mr David Powell</t>
  </si>
  <si>
    <t>Pantgwyn Farm,Llangoedmor,Cardigan,SA43 2ND</t>
  </si>
  <si>
    <t>Owen Clee</t>
  </si>
  <si>
    <t>02 05 02</t>
  </si>
  <si>
    <t>sludges from on-site effluent treatment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</si>
</sst>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52">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126">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360F44E4-7249-415F-8D5E-41D249F9A162}" name="Crop" dataDxfId="89"/>
    <tableColumn id="2" xr3:uid="{55E07717-B4EC-4E8A-B9A9-34F3CF85E32D}" name="P Offtake" dataDxfId="88"/>
    <tableColumn id="3" xr3:uid="{7B25FA52-8104-4FE3-AED4-B53CBFDF89B2}" name="K Offtake" dataDxfId="87"/>
    <tableColumn id="4" xr3:uid="{0DBAE461-2D09-43C8-9342-3980D552AE4D}" name="Order" dataDxfId="86"/>
    <tableColumn id="5" xr3:uid="{52CACE7B-0CBA-46FC-9F24-02CBD6100239}" name="Lime pH requirement" dataDxfId="85"/>
    <tableColumn id="6" xr3:uid="{F1432630-9B16-4266-8147-CE754A715307}" name="Column1"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6CDACE6-FEF5-4D68-905F-0BB10DA54E07}" name="Table2453" displayName="Table2453"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9E608B49-8878-4646-AC01-1670665A0D31}" name="Crop" dataDxfId="47"/>
    <tableColumn id="2" xr3:uid="{99461375-D1F2-467E-A2F6-EC5BE63DD22B}" name="P Offtake" dataDxfId="46"/>
    <tableColumn id="3" xr3:uid="{B28F00CC-4D84-4780-9A7A-1642E0C7C15F}" name="K Offtake" dataDxfId="45"/>
    <tableColumn id="4" xr3:uid="{F59C3877-D0AD-4620-B374-B86B6F55EF09}" name="Order" dataDxfId="44"/>
    <tableColumn id="5" xr3:uid="{15700342-B1BB-4845-B9C3-CF8790572990}" name="Lime pH requirement" dataDxfId="43"/>
    <tableColumn id="6" xr3:uid="{77E212F2-C3C3-4F46-A43C-E41725501F0C}" name="Column1" dataDxfId="4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06008BA1-A1E9-4286-B67A-352533C06A26}" name="Crop" dataDxfId="5"/>
    <tableColumn id="2" xr3:uid="{2AEB5EEB-C9D1-41DC-913E-953A33D1A4AF}" name="P Offtake" dataDxfId="4"/>
    <tableColumn id="3" xr3:uid="{8FA16A0B-1017-4CEE-862E-0A8CBD8EB3D3}" name="K Offtake" dataDxfId="3"/>
    <tableColumn id="4" xr3:uid="{E7A3B8CD-4036-47F4-B818-C3F22E80C749}" name="Order" dataDxfId="2"/>
    <tableColumn id="5" xr3:uid="{8F3EBD84-7904-4559-9B5C-63088B792C98}" name="Lime pH requirement" dataDxfId="1"/>
    <tableColumn id="6" xr3:uid="{A21DD95A-C955-4510-9114-E3F1CB645370}"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64" zoomScaleNormal="64" workbookViewId="0">
      <selection activeCell="K11" sqref="K1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32" t="s">
        <v>41</v>
      </c>
      <c r="B1" s="132"/>
      <c r="C1" s="126" t="s">
        <v>160</v>
      </c>
      <c r="D1" s="127"/>
      <c r="E1" s="92" t="s">
        <v>45</v>
      </c>
      <c r="F1" s="95">
        <v>49.2</v>
      </c>
      <c r="G1" s="128" t="s">
        <v>43</v>
      </c>
      <c r="H1" s="129"/>
      <c r="I1" s="95">
        <v>5.45</v>
      </c>
      <c r="J1" s="132" t="s">
        <v>153</v>
      </c>
      <c r="K1" s="132"/>
      <c r="L1" s="95">
        <v>206</v>
      </c>
      <c r="AB1" s="18"/>
      <c r="AC1" s="18"/>
      <c r="AD1" s="29" t="s">
        <v>126</v>
      </c>
      <c r="AE1" s="17"/>
      <c r="AF1" s="17"/>
      <c r="AG1" s="18"/>
      <c r="AH1" s="18"/>
      <c r="AI1" s="39" t="s">
        <v>79</v>
      </c>
      <c r="AJ1" s="40" t="s">
        <v>94</v>
      </c>
      <c r="AK1" s="41" t="s">
        <v>95</v>
      </c>
      <c r="AL1" s="42" t="s">
        <v>125</v>
      </c>
      <c r="AM1" s="42" t="s">
        <v>131</v>
      </c>
      <c r="AN1" s="42" t="s">
        <v>111</v>
      </c>
    </row>
    <row r="2" spans="1:40" ht="13" x14ac:dyDescent="0.3">
      <c r="A2" s="132" t="s">
        <v>87</v>
      </c>
      <c r="B2" s="132"/>
      <c r="C2" s="124" t="s">
        <v>161</v>
      </c>
      <c r="D2" s="125"/>
      <c r="E2" s="92" t="s">
        <v>109</v>
      </c>
      <c r="F2" s="123" t="s">
        <v>165</v>
      </c>
      <c r="G2" s="130" t="s">
        <v>110</v>
      </c>
      <c r="H2" s="131"/>
      <c r="I2" s="95">
        <v>866</v>
      </c>
      <c r="J2" s="132" t="s">
        <v>158</v>
      </c>
      <c r="K2" s="132"/>
      <c r="L2" s="95">
        <v>0.05</v>
      </c>
      <c r="AB2" s="29" t="s">
        <v>56</v>
      </c>
      <c r="AC2" s="17"/>
      <c r="AD2" s="29" t="s">
        <v>70</v>
      </c>
      <c r="AE2" s="17"/>
      <c r="AF2" s="17"/>
      <c r="AG2" s="43" t="s">
        <v>76</v>
      </c>
      <c r="AH2" s="18"/>
      <c r="AI2" s="44" t="s">
        <v>126</v>
      </c>
      <c r="AJ2" s="45">
        <v>0</v>
      </c>
      <c r="AK2" s="46">
        <v>0</v>
      </c>
      <c r="AL2" s="10">
        <v>0</v>
      </c>
      <c r="AM2" s="11">
        <v>0</v>
      </c>
      <c r="AN2" s="11">
        <v>0</v>
      </c>
    </row>
    <row r="3" spans="1:40" ht="13" x14ac:dyDescent="0.25">
      <c r="A3" s="128" t="s">
        <v>42</v>
      </c>
      <c r="B3" s="129"/>
      <c r="C3" s="124" t="s">
        <v>162</v>
      </c>
      <c r="D3" s="125"/>
      <c r="E3" s="92" t="s">
        <v>108</v>
      </c>
      <c r="F3" s="30" t="s">
        <v>78</v>
      </c>
      <c r="G3" s="132" t="s">
        <v>159</v>
      </c>
      <c r="H3" s="132"/>
      <c r="I3" s="95">
        <v>440</v>
      </c>
      <c r="J3" s="128" t="s">
        <v>154</v>
      </c>
      <c r="K3" s="129"/>
      <c r="L3" s="95">
        <f>(L1/(L2*10000))*100</f>
        <v>41.199999999999996</v>
      </c>
      <c r="AB3" s="29" t="s">
        <v>57</v>
      </c>
      <c r="AC3" s="17"/>
      <c r="AD3" s="29" t="s">
        <v>71</v>
      </c>
      <c r="AE3" s="17"/>
      <c r="AF3" s="17"/>
      <c r="AG3" s="43" t="s">
        <v>77</v>
      </c>
      <c r="AH3" s="18"/>
      <c r="AI3" s="47" t="s">
        <v>113</v>
      </c>
      <c r="AJ3" s="48">
        <v>1.7</v>
      </c>
      <c r="AK3" s="49">
        <v>6</v>
      </c>
      <c r="AL3" s="50">
        <v>1</v>
      </c>
      <c r="AM3" s="11">
        <v>6.2</v>
      </c>
      <c r="AN3" s="11" t="s">
        <v>112</v>
      </c>
    </row>
    <row r="4" spans="1:40" ht="13" x14ac:dyDescent="0.25">
      <c r="A4" s="132" t="s">
        <v>0</v>
      </c>
      <c r="B4" s="132"/>
      <c r="C4" s="126" t="s">
        <v>163</v>
      </c>
      <c r="D4" s="127"/>
      <c r="E4" s="93" t="s">
        <v>1</v>
      </c>
      <c r="F4" s="94" t="s">
        <v>166</v>
      </c>
      <c r="G4" s="132"/>
      <c r="H4" s="132"/>
      <c r="I4" s="95"/>
      <c r="J4" s="128"/>
      <c r="K4" s="129"/>
      <c r="L4" s="95"/>
      <c r="AB4" s="29" t="s">
        <v>52</v>
      </c>
      <c r="AC4" s="17"/>
      <c r="AD4" s="51" t="s">
        <v>72</v>
      </c>
      <c r="AE4" s="17"/>
      <c r="AF4" s="17"/>
      <c r="AG4" s="43" t="s">
        <v>78</v>
      </c>
      <c r="AH4" s="18"/>
      <c r="AI4" s="52" t="s">
        <v>124</v>
      </c>
      <c r="AJ4" s="53">
        <v>7</v>
      </c>
      <c r="AK4" s="54">
        <v>10.5</v>
      </c>
      <c r="AL4" s="11">
        <v>2</v>
      </c>
      <c r="AM4" s="11">
        <v>6.7</v>
      </c>
      <c r="AN4" s="11" t="s">
        <v>135</v>
      </c>
    </row>
    <row r="5" spans="1:40" ht="13" x14ac:dyDescent="0.25">
      <c r="A5" s="132" t="s">
        <v>47</v>
      </c>
      <c r="B5" s="132"/>
      <c r="C5" s="133" t="s">
        <v>164</v>
      </c>
      <c r="D5" s="133"/>
      <c r="E5" s="93"/>
      <c r="F5" s="94"/>
      <c r="G5" s="132"/>
      <c r="H5" s="132"/>
      <c r="I5" s="95"/>
      <c r="J5" s="128"/>
      <c r="K5" s="129"/>
      <c r="L5" s="95"/>
      <c r="AB5" s="29" t="s">
        <v>53</v>
      </c>
      <c r="AC5" s="17"/>
      <c r="AD5" s="51" t="s">
        <v>73</v>
      </c>
      <c r="AE5" s="17"/>
      <c r="AF5" s="17"/>
      <c r="AG5" s="43" t="s">
        <v>104</v>
      </c>
      <c r="AH5" s="18"/>
      <c r="AI5" s="52" t="s">
        <v>123</v>
      </c>
      <c r="AJ5" s="53">
        <v>6.5</v>
      </c>
      <c r="AK5" s="54">
        <v>5.5</v>
      </c>
      <c r="AL5" s="11">
        <v>3</v>
      </c>
      <c r="AM5" s="11">
        <v>6.7</v>
      </c>
      <c r="AN5" s="11" t="s">
        <v>135</v>
      </c>
    </row>
    <row r="6" spans="1:40"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0" s="12" customFormat="1" ht="13" x14ac:dyDescent="0.25">
      <c r="A7" s="137" t="s">
        <v>63</v>
      </c>
      <c r="B7" s="13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row>
    <row r="8" spans="1:40" ht="13" x14ac:dyDescent="0.25">
      <c r="A8" s="132" t="s">
        <v>2</v>
      </c>
      <c r="B8" s="132"/>
      <c r="C8" s="15">
        <v>1</v>
      </c>
      <c r="D8" s="15">
        <v>2</v>
      </c>
      <c r="E8" s="15">
        <v>4</v>
      </c>
      <c r="F8" s="15">
        <v>5</v>
      </c>
      <c r="G8" s="15">
        <v>6</v>
      </c>
      <c r="H8" s="15">
        <v>7</v>
      </c>
      <c r="I8" s="15">
        <v>9</v>
      </c>
      <c r="J8" s="15">
        <v>10</v>
      </c>
      <c r="K8" s="15"/>
      <c r="L8" s="15"/>
      <c r="M8" s="15"/>
      <c r="N8" s="15"/>
      <c r="O8" s="15"/>
      <c r="P8" s="15"/>
      <c r="Q8" s="15"/>
      <c r="R8" s="15"/>
      <c r="S8" s="15"/>
      <c r="T8" s="15"/>
      <c r="U8" s="15"/>
      <c r="V8" s="15"/>
      <c r="AB8" s="60"/>
      <c r="AC8" s="60"/>
      <c r="AD8" s="18"/>
      <c r="AE8" s="17" t="s">
        <v>139</v>
      </c>
      <c r="AF8" s="17"/>
      <c r="AG8" s="18"/>
      <c r="AH8" s="18"/>
      <c r="AI8" s="52" t="s">
        <v>105</v>
      </c>
      <c r="AJ8" s="61">
        <v>1.4</v>
      </c>
      <c r="AK8" s="54">
        <v>4.4000000000000004</v>
      </c>
      <c r="AL8" s="11">
        <v>6</v>
      </c>
      <c r="AM8" s="11">
        <v>6.7</v>
      </c>
      <c r="AN8" s="11" t="s">
        <v>135</v>
      </c>
    </row>
    <row r="9" spans="1:40" ht="13" x14ac:dyDescent="0.25">
      <c r="A9" s="132" t="s">
        <v>3</v>
      </c>
      <c r="B9" s="132"/>
      <c r="C9" s="15">
        <v>1</v>
      </c>
      <c r="D9" s="15">
        <v>1</v>
      </c>
      <c r="E9" s="15">
        <v>1</v>
      </c>
      <c r="F9" s="15">
        <v>1</v>
      </c>
      <c r="G9" s="15">
        <v>1</v>
      </c>
      <c r="H9" s="15">
        <v>1</v>
      </c>
      <c r="I9" s="15">
        <v>1</v>
      </c>
      <c r="J9" s="15">
        <v>1</v>
      </c>
      <c r="K9" s="15"/>
      <c r="L9" s="15"/>
      <c r="M9" s="15"/>
      <c r="N9" s="15"/>
      <c r="O9" s="15"/>
      <c r="P9" s="15"/>
      <c r="Q9" s="15"/>
      <c r="R9" s="15"/>
      <c r="S9" s="15"/>
      <c r="T9" s="15"/>
      <c r="U9" s="15"/>
      <c r="V9" s="15"/>
      <c r="AB9" s="17"/>
      <c r="AC9" s="17"/>
      <c r="AD9" s="29" t="s">
        <v>137</v>
      </c>
      <c r="AE9" s="29">
        <v>4.5</v>
      </c>
      <c r="AF9" s="17"/>
      <c r="AG9" s="18"/>
      <c r="AH9" s="18"/>
      <c r="AI9" s="62" t="s">
        <v>103</v>
      </c>
      <c r="AJ9" s="63">
        <v>0.7</v>
      </c>
      <c r="AK9" s="64">
        <v>4</v>
      </c>
      <c r="AL9" s="28">
        <v>7</v>
      </c>
      <c r="AM9" s="11">
        <v>6.7</v>
      </c>
      <c r="AN9" s="11" t="s">
        <v>135</v>
      </c>
    </row>
    <row r="10" spans="1:40" ht="13" x14ac:dyDescent="0.25">
      <c r="A10" s="132" t="s">
        <v>4</v>
      </c>
      <c r="B10" s="132"/>
      <c r="C10" s="15">
        <v>6.4</v>
      </c>
      <c r="D10" s="15">
        <v>5.8</v>
      </c>
      <c r="E10" s="15">
        <v>5.7</v>
      </c>
      <c r="F10" s="15">
        <v>5.7</v>
      </c>
      <c r="G10" s="15">
        <v>5.5</v>
      </c>
      <c r="H10" s="15">
        <v>5.5</v>
      </c>
      <c r="I10" s="15">
        <v>5.5</v>
      </c>
      <c r="J10" s="15">
        <v>5.4</v>
      </c>
      <c r="K10" s="15"/>
      <c r="L10" s="15"/>
      <c r="M10" s="15"/>
      <c r="N10" s="15"/>
      <c r="O10" s="15"/>
      <c r="P10" s="15"/>
      <c r="Q10" s="15"/>
      <c r="R10" s="15"/>
      <c r="S10" s="15"/>
      <c r="T10" s="15"/>
      <c r="U10" s="15"/>
      <c r="V10" s="15"/>
      <c r="AB10" s="17"/>
      <c r="AC10" s="17"/>
      <c r="AD10" s="29" t="s">
        <v>140</v>
      </c>
      <c r="AE10" s="29">
        <v>5</v>
      </c>
      <c r="AF10" s="17"/>
      <c r="AG10" s="18"/>
      <c r="AH10" s="18"/>
      <c r="AI10" s="52" t="s">
        <v>97</v>
      </c>
      <c r="AJ10" s="53">
        <v>9</v>
      </c>
      <c r="AK10" s="54">
        <v>16.5</v>
      </c>
      <c r="AL10" s="11">
        <v>8</v>
      </c>
      <c r="AM10" s="11">
        <v>6.7</v>
      </c>
      <c r="AN10" s="11" t="s">
        <v>135</v>
      </c>
    </row>
    <row r="11" spans="1:40" ht="13" x14ac:dyDescent="0.25">
      <c r="A11" s="132" t="s">
        <v>5</v>
      </c>
      <c r="B11" s="132"/>
      <c r="C11" s="15">
        <v>2</v>
      </c>
      <c r="D11" s="15">
        <v>2</v>
      </c>
      <c r="E11" s="15">
        <v>3</v>
      </c>
      <c r="F11" s="15">
        <v>2</v>
      </c>
      <c r="G11" s="15">
        <v>2</v>
      </c>
      <c r="H11" s="15">
        <v>3</v>
      </c>
      <c r="I11" s="15">
        <v>2</v>
      </c>
      <c r="J11" s="15">
        <v>2</v>
      </c>
      <c r="K11" s="15"/>
      <c r="L11" s="15"/>
      <c r="M11" s="15"/>
      <c r="N11" s="15"/>
      <c r="O11" s="15"/>
      <c r="P11" s="15"/>
      <c r="Q11" s="15"/>
      <c r="R11" s="15"/>
      <c r="S11" s="15"/>
      <c r="T11" s="15"/>
      <c r="U11" s="15"/>
      <c r="V11" s="15"/>
      <c r="AB11" s="17"/>
      <c r="AC11" s="17"/>
      <c r="AD11" s="51" t="s">
        <v>141</v>
      </c>
      <c r="AE11" s="29">
        <v>6</v>
      </c>
      <c r="AF11" s="17"/>
      <c r="AG11" s="18"/>
      <c r="AH11" s="18"/>
      <c r="AI11" s="52" t="s">
        <v>122</v>
      </c>
      <c r="AJ11" s="53">
        <v>15</v>
      </c>
      <c r="AK11" s="54">
        <v>17.5</v>
      </c>
      <c r="AL11" s="11">
        <v>9</v>
      </c>
      <c r="AM11" s="11">
        <v>7</v>
      </c>
      <c r="AN11" s="11" t="s">
        <v>135</v>
      </c>
    </row>
    <row r="12" spans="1:40" ht="13" x14ac:dyDescent="0.25">
      <c r="A12" s="132" t="s">
        <v>6</v>
      </c>
      <c r="B12" s="132"/>
      <c r="C12" s="15">
        <v>2</v>
      </c>
      <c r="D12" s="15">
        <v>2</v>
      </c>
      <c r="E12" s="15">
        <v>2</v>
      </c>
      <c r="F12" s="15">
        <v>2</v>
      </c>
      <c r="G12" s="15">
        <v>2</v>
      </c>
      <c r="H12" s="15">
        <v>2</v>
      </c>
      <c r="I12" s="15">
        <v>2</v>
      </c>
      <c r="J12" s="15">
        <v>2</v>
      </c>
      <c r="K12" s="15"/>
      <c r="L12" s="15"/>
      <c r="M12" s="15"/>
      <c r="N12" s="15"/>
      <c r="O12" s="15"/>
      <c r="P12" s="15"/>
      <c r="Q12" s="15"/>
      <c r="R12" s="15"/>
      <c r="S12" s="15"/>
      <c r="T12" s="15"/>
      <c r="U12" s="15"/>
      <c r="V12" s="15"/>
      <c r="AB12" s="17"/>
      <c r="AC12" s="17"/>
      <c r="AD12" s="51" t="s">
        <v>142</v>
      </c>
      <c r="AE12" s="29">
        <v>7.5</v>
      </c>
      <c r="AF12" s="17"/>
      <c r="AG12" s="18"/>
      <c r="AH12" s="18"/>
      <c r="AI12" s="52" t="s">
        <v>121</v>
      </c>
      <c r="AJ12" s="53">
        <v>14</v>
      </c>
      <c r="AK12" s="54">
        <v>11</v>
      </c>
      <c r="AL12" s="11">
        <v>10</v>
      </c>
      <c r="AM12" s="11">
        <v>7</v>
      </c>
      <c r="AN12" s="11" t="s">
        <v>135</v>
      </c>
    </row>
    <row r="13" spans="1:40" ht="13" x14ac:dyDescent="0.25">
      <c r="A13" s="132" t="s">
        <v>7</v>
      </c>
      <c r="B13" s="132"/>
      <c r="C13" s="15">
        <v>2</v>
      </c>
      <c r="D13" s="15">
        <v>2</v>
      </c>
      <c r="E13" s="15">
        <v>1</v>
      </c>
      <c r="F13" s="15">
        <v>2</v>
      </c>
      <c r="G13" s="15">
        <v>2</v>
      </c>
      <c r="H13" s="15">
        <v>2</v>
      </c>
      <c r="I13" s="15">
        <v>2</v>
      </c>
      <c r="J13" s="15">
        <v>2</v>
      </c>
      <c r="K13" s="15"/>
      <c r="L13" s="15"/>
      <c r="M13" s="15"/>
      <c r="N13" s="15"/>
      <c r="O13" s="15"/>
      <c r="P13" s="15"/>
      <c r="Q13" s="15"/>
      <c r="R13" s="15"/>
      <c r="S13" s="15"/>
      <c r="T13" s="15"/>
      <c r="U13" s="15"/>
      <c r="V13" s="15"/>
      <c r="AB13" s="17"/>
      <c r="AC13" s="17"/>
      <c r="AD13" s="51" t="s">
        <v>143</v>
      </c>
      <c r="AE13" s="29">
        <v>12</v>
      </c>
      <c r="AF13" s="17"/>
      <c r="AG13" s="18"/>
      <c r="AH13" s="18"/>
      <c r="AI13" s="52" t="s">
        <v>120</v>
      </c>
      <c r="AJ13" s="53">
        <v>1.9</v>
      </c>
      <c r="AK13" s="54">
        <v>7.5</v>
      </c>
      <c r="AL13" s="11">
        <v>11</v>
      </c>
      <c r="AM13" s="11">
        <v>6.7</v>
      </c>
      <c r="AN13" s="11" t="s">
        <v>135</v>
      </c>
    </row>
    <row r="14" spans="1:40" ht="13" x14ac:dyDescent="0.25">
      <c r="A14" s="141" t="s">
        <v>8</v>
      </c>
      <c r="B14" s="141"/>
      <c r="C14" s="99" t="s">
        <v>105</v>
      </c>
      <c r="D14" s="99" t="s">
        <v>105</v>
      </c>
      <c r="E14" s="99" t="s">
        <v>68</v>
      </c>
      <c r="F14" s="99" t="s">
        <v>103</v>
      </c>
      <c r="G14" s="99" t="s">
        <v>68</v>
      </c>
      <c r="H14" s="99" t="s">
        <v>68</v>
      </c>
      <c r="I14" s="99" t="s">
        <v>68</v>
      </c>
      <c r="J14" s="99" t="s">
        <v>68</v>
      </c>
      <c r="K14" s="99"/>
      <c r="L14" s="99"/>
      <c r="M14" s="99"/>
      <c r="N14" s="99"/>
      <c r="O14" s="99"/>
      <c r="P14" s="99"/>
      <c r="Q14" s="99"/>
      <c r="R14" s="99"/>
      <c r="S14" s="99"/>
      <c r="T14" s="99"/>
      <c r="U14" s="99"/>
      <c r="V14" s="99"/>
      <c r="AD14" s="29" t="s">
        <v>138</v>
      </c>
      <c r="AE14" s="29">
        <v>6</v>
      </c>
      <c r="AI14" s="52" t="s">
        <v>119</v>
      </c>
      <c r="AJ14" s="53">
        <v>0.8</v>
      </c>
      <c r="AK14" s="54">
        <v>1.7</v>
      </c>
      <c r="AL14" s="11">
        <v>12</v>
      </c>
      <c r="AM14" s="11">
        <v>6.7</v>
      </c>
      <c r="AN14" s="11" t="s">
        <v>135</v>
      </c>
    </row>
    <row r="15" spans="1:40" ht="13" x14ac:dyDescent="0.25">
      <c r="A15" s="140" t="s">
        <v>9</v>
      </c>
      <c r="B15" s="140"/>
      <c r="C15" s="15">
        <v>45</v>
      </c>
      <c r="D15" s="15">
        <v>45</v>
      </c>
      <c r="E15" s="15">
        <v>7</v>
      </c>
      <c r="F15" s="15">
        <v>85</v>
      </c>
      <c r="G15" s="15">
        <v>7</v>
      </c>
      <c r="H15" s="15">
        <v>7</v>
      </c>
      <c r="I15" s="15">
        <v>7</v>
      </c>
      <c r="J15" s="15">
        <v>7</v>
      </c>
      <c r="K15" s="15"/>
      <c r="L15" s="15"/>
      <c r="M15" s="15"/>
      <c r="N15" s="15"/>
      <c r="O15" s="15"/>
      <c r="P15" s="15"/>
      <c r="Q15" s="15"/>
      <c r="R15" s="15"/>
      <c r="S15" s="15"/>
      <c r="T15" s="15"/>
      <c r="U15" s="15"/>
      <c r="V15" s="15"/>
      <c r="AD15" s="29" t="s">
        <v>144</v>
      </c>
      <c r="AE15" s="29">
        <v>7</v>
      </c>
      <c r="AI15" s="52" t="s">
        <v>101</v>
      </c>
      <c r="AJ15" s="61">
        <v>1.8</v>
      </c>
      <c r="AK15" s="54">
        <v>5.4</v>
      </c>
      <c r="AL15" s="11">
        <v>13</v>
      </c>
      <c r="AM15" s="11">
        <v>6.7</v>
      </c>
      <c r="AN15" s="11" t="s">
        <v>135</v>
      </c>
    </row>
    <row r="16" spans="1:40" ht="13.5" thickBot="1" x14ac:dyDescent="0.3">
      <c r="A16" s="142" t="s">
        <v>44</v>
      </c>
      <c r="B16" s="142"/>
      <c r="C16" s="100" t="s">
        <v>72</v>
      </c>
      <c r="D16" s="100" t="s">
        <v>72</v>
      </c>
      <c r="E16" s="100" t="s">
        <v>72</v>
      </c>
      <c r="F16" s="100" t="s">
        <v>72</v>
      </c>
      <c r="G16" s="100" t="s">
        <v>72</v>
      </c>
      <c r="H16" s="100" t="s">
        <v>72</v>
      </c>
      <c r="I16" s="100" t="s">
        <v>72</v>
      </c>
      <c r="J16" s="100" t="s">
        <v>72</v>
      </c>
      <c r="K16" s="100"/>
      <c r="L16" s="100"/>
      <c r="M16" s="100"/>
      <c r="N16" s="100"/>
      <c r="O16" s="100"/>
      <c r="P16" s="100"/>
      <c r="Q16" s="100"/>
      <c r="R16" s="100"/>
      <c r="S16" s="100"/>
      <c r="T16" s="100"/>
      <c r="U16" s="100"/>
      <c r="V16" s="100"/>
      <c r="AD16" s="51" t="s">
        <v>145</v>
      </c>
      <c r="AE16" s="29">
        <v>8</v>
      </c>
      <c r="AI16" s="52" t="s">
        <v>118</v>
      </c>
      <c r="AJ16" s="53">
        <v>8</v>
      </c>
      <c r="AK16" s="54">
        <v>5.5</v>
      </c>
      <c r="AL16" s="12">
        <v>14</v>
      </c>
      <c r="AM16" s="11">
        <v>6.7</v>
      </c>
      <c r="AN16" s="11" t="s">
        <v>135</v>
      </c>
    </row>
    <row r="17" spans="1:40" ht="13" x14ac:dyDescent="0.25">
      <c r="A17" s="138" t="s">
        <v>69</v>
      </c>
      <c r="B17" s="139"/>
      <c r="C17" s="27">
        <f>(VLOOKUP(C$14,$AI2:$AK26,2,FALSE))*C$15</f>
        <v>62.999999999999993</v>
      </c>
      <c r="D17" s="27">
        <f t="shared" ref="D17:V17" si="0">(VLOOKUP(D$14,$AI2:$AK26,2,FALSE))*D$15</f>
        <v>62.999999999999993</v>
      </c>
      <c r="E17" s="27">
        <f t="shared" si="0"/>
        <v>59.5</v>
      </c>
      <c r="F17" s="27">
        <f t="shared" si="0"/>
        <v>59.499999999999993</v>
      </c>
      <c r="G17" s="27">
        <f t="shared" si="0"/>
        <v>59.5</v>
      </c>
      <c r="H17" s="27">
        <f t="shared" si="0"/>
        <v>59.5</v>
      </c>
      <c r="I17" s="27">
        <f t="shared" si="0"/>
        <v>59.5</v>
      </c>
      <c r="J17" s="27">
        <f t="shared" si="0"/>
        <v>59.5</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6" t="s">
        <v>23</v>
      </c>
      <c r="B18" s="137"/>
      <c r="C18" s="16">
        <f>$D31</f>
        <v>55.4422</v>
      </c>
      <c r="D18" s="16">
        <f>$D32</f>
        <v>55.4422</v>
      </c>
      <c r="E18" s="16">
        <f>$D33</f>
        <v>55.4422</v>
      </c>
      <c r="F18" s="16">
        <f>$D34</f>
        <v>55.4422</v>
      </c>
      <c r="G18" s="16">
        <f>$D35</f>
        <v>55.4422</v>
      </c>
      <c r="H18" s="16">
        <f>$D36</f>
        <v>55.4422</v>
      </c>
      <c r="I18" s="16">
        <f>$D37</f>
        <v>55.4422</v>
      </c>
      <c r="J18" s="16">
        <f>$D38</f>
        <v>55.4422</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6" t="s">
        <v>90</v>
      </c>
      <c r="B19" s="137"/>
      <c r="C19" s="16">
        <f>C18-C17</f>
        <v>-7.5577999999999932</v>
      </c>
      <c r="D19" s="16">
        <f t="shared" ref="D19:V19" si="1">D18-D17</f>
        <v>-7.5577999999999932</v>
      </c>
      <c r="E19" s="16">
        <f t="shared" si="1"/>
        <v>-4.0578000000000003</v>
      </c>
      <c r="F19" s="16">
        <f t="shared" si="1"/>
        <v>-4.0577999999999932</v>
      </c>
      <c r="G19" s="16">
        <f t="shared" si="1"/>
        <v>-4.0578000000000003</v>
      </c>
      <c r="H19" s="16">
        <f t="shared" si="1"/>
        <v>-4.0578000000000003</v>
      </c>
      <c r="I19" s="16">
        <f t="shared" si="1"/>
        <v>-4.0578000000000003</v>
      </c>
      <c r="J19" s="16">
        <f t="shared" si="1"/>
        <v>-4.0578000000000003</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4" t="s">
        <v>91</v>
      </c>
      <c r="B20" s="135"/>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8" t="s">
        <v>88</v>
      </c>
      <c r="B21" s="139"/>
      <c r="C21" s="27">
        <f>(VLOOKUP(C$14,$AI2:$AK26,3,FALSE))*C$15</f>
        <v>198.00000000000003</v>
      </c>
      <c r="D21" s="27">
        <f t="shared" ref="D21:V21" si="2">(VLOOKUP(D$14,$AI2:$AK26,3,FALSE))*D$15</f>
        <v>198.00000000000003</v>
      </c>
      <c r="E21" s="27">
        <f t="shared" si="2"/>
        <v>84</v>
      </c>
      <c r="F21" s="27">
        <f t="shared" si="2"/>
        <v>340</v>
      </c>
      <c r="G21" s="27">
        <f t="shared" si="2"/>
        <v>84</v>
      </c>
      <c r="H21" s="27">
        <f t="shared" si="2"/>
        <v>84</v>
      </c>
      <c r="I21" s="27">
        <f t="shared" si="2"/>
        <v>84</v>
      </c>
      <c r="J21" s="27">
        <f t="shared" si="2"/>
        <v>84</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6" t="s">
        <v>89</v>
      </c>
      <c r="B22" s="137"/>
      <c r="C22" s="16">
        <f>$E31</f>
        <v>57.84</v>
      </c>
      <c r="D22" s="16">
        <f>$E32</f>
        <v>57.84</v>
      </c>
      <c r="E22" s="16">
        <f>$E33</f>
        <v>57.84</v>
      </c>
      <c r="F22" s="16">
        <f>$E34</f>
        <v>57.84</v>
      </c>
      <c r="G22" s="16">
        <f>$E35</f>
        <v>57.84</v>
      </c>
      <c r="H22" s="16">
        <f>$E36</f>
        <v>57.84</v>
      </c>
      <c r="I22" s="16">
        <f>$E37</f>
        <v>57.84</v>
      </c>
      <c r="J22" s="16">
        <f>$E38</f>
        <v>57.84</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6" t="s">
        <v>92</v>
      </c>
      <c r="B23" s="137"/>
      <c r="C23" s="16">
        <f>C22-C21</f>
        <v>-140.16000000000003</v>
      </c>
      <c r="D23" s="16">
        <f t="shared" ref="D23:V23" si="3">D22-D21</f>
        <v>-140.16000000000003</v>
      </c>
      <c r="E23" s="16">
        <f t="shared" si="3"/>
        <v>-26.159999999999997</v>
      </c>
      <c r="F23" s="16">
        <f t="shared" si="3"/>
        <v>-282.15999999999997</v>
      </c>
      <c r="G23" s="16">
        <f t="shared" si="3"/>
        <v>-26.159999999999997</v>
      </c>
      <c r="H23" s="16">
        <f t="shared" si="3"/>
        <v>-26.159999999999997</v>
      </c>
      <c r="I23" s="16">
        <f t="shared" si="3"/>
        <v>-26.159999999999997</v>
      </c>
      <c r="J23" s="16">
        <f t="shared" si="3"/>
        <v>-26.159999999999997</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4" t="s">
        <v>93</v>
      </c>
      <c r="B24" s="135"/>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0.83</v>
      </c>
      <c r="C28" s="15">
        <v>0.05</v>
      </c>
      <c r="D28" s="15">
        <v>121</v>
      </c>
      <c r="E28" s="15">
        <v>240</v>
      </c>
      <c r="F28" s="15">
        <v>23.5</v>
      </c>
      <c r="G28" s="15">
        <v>0.2</v>
      </c>
      <c r="H28" s="15">
        <v>0.86</v>
      </c>
      <c r="I28" s="15">
        <v>0.5</v>
      </c>
      <c r="J28" s="15">
        <v>0.01</v>
      </c>
      <c r="K28" s="15">
        <v>0.05</v>
      </c>
      <c r="L28" s="15">
        <v>0.2</v>
      </c>
      <c r="M28" s="15">
        <v>0.2</v>
      </c>
      <c r="N28" s="15"/>
      <c r="O28" s="15"/>
      <c r="P28" s="15">
        <v>594</v>
      </c>
      <c r="Q28" s="15">
        <v>43.5</v>
      </c>
      <c r="R28" s="15"/>
      <c r="S28" s="15"/>
      <c r="T28" s="15"/>
      <c r="U28" s="15"/>
    </row>
    <row r="29" spans="1:40" s="7" customFormat="1" ht="28" x14ac:dyDescent="0.35">
      <c r="A29" s="143"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4"/>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1</v>
      </c>
      <c r="B31" s="15">
        <v>200</v>
      </c>
      <c r="C31" s="76">
        <f>IF(C$27="%w/w SAR",((C$28*10)*$B31),IF(C$27="%w/w DM",(((C$28*10)*($B$28/100))*$B31),IF(C$27="kg/t SAR",(C$28*$B31),IF(C$27="kg/t DM",((C$28*($B$28/100))*$B31),IF(C$27="mg/kg SAR",((C$28*0.001)*$B31),IF(C$27="mg/kg DM",(((C$28*0.001)*($B$28/100))*$B31),0))))))</f>
        <v>100</v>
      </c>
      <c r="D31" s="76">
        <f>(IF(D$27="%w/w SAR",((D$28*10)*$B31),IF(D$27="%w/w DM",(((D$28*10)*($B$28/100))*$B31),IF(D$27="kg/t SAR",(D$28*$B31),IF(D$27="kg/t DM",((D$28*($B$28/100))*$B31),IF(D$27="mg/kg SAR",((D$28*0.001)*$B31),IF(D$27="mg/kg DM",(((D$28*0.001)*($B$28/100))*$B31),"0")))))))*2.291</f>
        <v>55.4422</v>
      </c>
      <c r="E31" s="76">
        <f>(IF(E$27="%w/w SAR",((E$28*10)*$B31),IF(E$27="%w/w DM",(((E$28*10)*($B$28/100))*$B31),IF(E$27="kg/t SAR",(E$28*$B31),IF(E$27="kg/t DM",((E$28*($B$28/100))*$B31),IF(E$27="mg/kg SAR",((E$28*0.001)*$B31),IF(E$27="mg/kg DM",(((E$28*0.001)*($B$28/100))*$B31),"0")))))))*1.205</f>
        <v>57.84</v>
      </c>
      <c r="F31" s="76">
        <f>(IF(F$27="%w/w SAR",((F$28*10)*$B31),IF(F$27="%w/w DM",(((F$28*10)*($B$28/100))*$B31),IF(F$27="kg/t SAR",(F$28*$B31),IF(F$27="kg/t DM",((F$28*($B$28/100))*$B31),IF(F$27="mg/kg SAR",((F$28*0.001)*$B31),IF(F$27="mg/kg DM",(((F$28*0.001)*($B$28/100))*$B31),"0")))))))*1.658</f>
        <v>7.7926000000000002</v>
      </c>
      <c r="G31" s="76">
        <f t="shared" ref="G31:P31" si="5">IF(G$27="%w/w SAR",((G$28*10)*$B31),IF(G$27="%w/w DM",(((G$28*10)*($B$28/100))*$B31),IF(G$27="kg/t SAR",(G$28*$B31),IF(G$27="kg/t DM",((G$28*($B$28/100))*$B31),IF(G$27="mg/kg SAR",((G$28*0.001)*$B31),IF(G$27="mg/kg DM",(((G$28*0.001)*($B$28/100))*$B31),0))))))</f>
        <v>0.04</v>
      </c>
      <c r="H31" s="76">
        <f t="shared" si="5"/>
        <v>0.17199999999999999</v>
      </c>
      <c r="I31" s="76">
        <f t="shared" si="5"/>
        <v>0.1</v>
      </c>
      <c r="J31" s="76">
        <f t="shared" si="5"/>
        <v>2E-3</v>
      </c>
      <c r="K31" s="76">
        <f t="shared" si="5"/>
        <v>0.01</v>
      </c>
      <c r="L31" s="76">
        <f t="shared" si="5"/>
        <v>0.04</v>
      </c>
      <c r="M31" s="76">
        <f t="shared" si="5"/>
        <v>0.04</v>
      </c>
      <c r="N31" s="76">
        <f t="shared" si="5"/>
        <v>0</v>
      </c>
      <c r="O31" s="76">
        <f t="shared" si="5"/>
        <v>0</v>
      </c>
      <c r="P31" s="76">
        <f t="shared" si="5"/>
        <v>118.8</v>
      </c>
      <c r="Q31" s="76">
        <f>(IF(Q$27="%w/w SAR",((Q$28*10)*$B31),IF(Q$27="%w/w DM",(((Q$28*10)*($B$28/100))*$B31),IF(Q$27="kg/t SAR",(Q$28*$B31),IF(Q$27="kg/t DM",((Q$28*($B$28/100))*$B31),IF(Q$27="mg/kg SAR",((Q$28*0.001)*$B31),IF(Q$27="mg/kg DM",(((Q$28*0.001)*($B$28/100))*$B31),0)))))))*2.5</f>
        <v>21.750000000000004</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v>200</v>
      </c>
      <c r="C32" s="76">
        <f t="shared" ref="C32:C50" si="6">IF(C$27="%w/w SAR",((C$28*10)*$B32),IF(C$27="%w/w DM",(((C$28*10)*($B$28/100))*$B32),IF(C$27="kg/t SAR",(C$28*$B32),IF(C$27="kg/t DM",((C$28*($B$28/100))*$B32),IF(C$27="mg/kg SAR",((C$28*0.001)*$B32),IF(C$27="mg/kg DM",(((C$28*0.001)*($B$28/100))*$B32),0))))))</f>
        <v>100</v>
      </c>
      <c r="D32" s="76">
        <f t="shared" ref="D32:D50" si="7">(IF(D$27="%w/w SAR",((D$28*10)*$B32),IF(D$27="%w/w DM",(((D$28*10)*($B$28/100))*$B32),IF(D$27="kg/t SAR",(D$28*$B32),IF(D$27="kg/t DM",((D$28*($B$28/100))*$B32),IF(D$27="mg/kg SAR",((D$28*0.001)*$B32),IF(D$27="mg/kg DM",(((D$28*0.001)*($B$28/100))*$B32),"0")))))))*2.291</f>
        <v>55.4422</v>
      </c>
      <c r="E32" s="76">
        <f t="shared" ref="E32:E50" si="8">(IF(E$27="%w/w SAR",((E$28*10)*$B32),IF(E$27="%w/w DM",(((E$28*10)*($B$28/100))*$B32),IF(E$27="kg/t SAR",(E$28*$B32),IF(E$27="kg/t DM",((E$28*($B$28/100))*$B32),IF(E$27="mg/kg SAR",((E$28*0.001)*$B32),IF(E$27="mg/kg DM",(((E$28*0.001)*($B$28/100))*$B32),"0")))))))*1.205</f>
        <v>57.84</v>
      </c>
      <c r="F32" s="76">
        <f t="shared" ref="F32:F50" si="9">(IF(F$27="%w/w SAR",((F$28*10)*$B32),IF(F$27="%w/w DM",(((F$28*10)*($B$28/100))*$B32),IF(F$27="kg/t SAR",(F$28*$B32),IF(F$27="kg/t DM",((F$28*($B$28/100))*$B32),IF(F$27="mg/kg SAR",((F$28*0.001)*$B32),IF(F$27="mg/kg DM",(((F$28*0.001)*($B$28/100))*$B32),"0")))))))*1.658</f>
        <v>7.7926000000000002</v>
      </c>
      <c r="G32" s="76">
        <f t="shared" ref="G32:P50" si="10">IF(G$27="%w/w SAR",((G$28*10)*$B32),IF(G$27="%w/w DM",(((G$28*10)*($B$28/100))*$B32),IF(G$27="kg/t SAR",(G$28*$B32),IF(G$27="kg/t DM",((G$28*($B$28/100))*$B32),IF(G$27="mg/kg SAR",((G$28*0.001)*$B32),IF(G$27="mg/kg DM",(((G$28*0.001)*($B$28/100))*$B32),0))))))</f>
        <v>0.04</v>
      </c>
      <c r="H32" s="76">
        <f t="shared" si="10"/>
        <v>0.17199999999999999</v>
      </c>
      <c r="I32" s="76">
        <f t="shared" si="10"/>
        <v>0.1</v>
      </c>
      <c r="J32" s="76">
        <f t="shared" si="10"/>
        <v>2E-3</v>
      </c>
      <c r="K32" s="76">
        <f t="shared" si="10"/>
        <v>0.01</v>
      </c>
      <c r="L32" s="76">
        <f t="shared" si="10"/>
        <v>0.04</v>
      </c>
      <c r="M32" s="76">
        <f t="shared" si="10"/>
        <v>0.04</v>
      </c>
      <c r="N32" s="76">
        <f t="shared" si="10"/>
        <v>0</v>
      </c>
      <c r="O32" s="76">
        <f t="shared" si="10"/>
        <v>0</v>
      </c>
      <c r="P32" s="76">
        <f t="shared" si="10"/>
        <v>118.8</v>
      </c>
      <c r="Q32" s="76">
        <f t="shared" ref="Q32:Q50" si="11">(IF(Q$27="%w/w SAR",((Q$28*10)*$B32),IF(Q$27="%w/w DM",(((Q$28*10)*($B$28/100))*$B32),IF(Q$27="kg/t SAR",(Q$28*$B32),IF(Q$27="kg/t DM",((Q$28*($B$28/100))*$B32),IF(Q$27="mg/kg SAR",((Q$28*0.001)*$B32),IF(Q$27="mg/kg DM",(((Q$28*0.001)*($B$28/100))*$B32),0)))))))*2.5</f>
        <v>21.750000000000004</v>
      </c>
      <c r="R32" s="76">
        <f t="shared" ref="R32:U50" si="12">IF(R$27="%w/w SAR",((R$28*10)*$B32),IF(R$27="%w/w DM",(((R$28*10)*($B$28/100))*$B32),IF(R$27="kg/t SAR",(R$28*$B32),IF(R$27="kg/t DM",((R$28*($B$28/100))*$B32),IF(R$27="mg/kg SAR",((R$28*0.001)*$B32),IF(R$27="mg/kg DM",(((R$28*0.001)*($B$28/100))*$B32),0))))))</f>
        <v>0</v>
      </c>
      <c r="S32" s="76">
        <f t="shared" si="12"/>
        <v>0</v>
      </c>
      <c r="T32" s="76">
        <f t="shared" si="12"/>
        <v>0</v>
      </c>
      <c r="U32" s="76">
        <f t="shared" si="12"/>
        <v>0</v>
      </c>
      <c r="AB32" s="58"/>
      <c r="AC32" s="58"/>
      <c r="AD32" s="58"/>
      <c r="AE32" s="58"/>
      <c r="AF32" s="58"/>
      <c r="AG32" s="58"/>
      <c r="AH32" s="58"/>
      <c r="AI32" s="58"/>
    </row>
    <row r="33" spans="1:35" s="71" customFormat="1" ht="13" x14ac:dyDescent="0.35">
      <c r="A33" s="13">
        <f>E8</f>
        <v>4</v>
      </c>
      <c r="B33" s="15">
        <v>200</v>
      </c>
      <c r="C33" s="76">
        <f t="shared" si="6"/>
        <v>100</v>
      </c>
      <c r="D33" s="76">
        <f t="shared" si="7"/>
        <v>55.4422</v>
      </c>
      <c r="E33" s="76">
        <f t="shared" si="8"/>
        <v>57.84</v>
      </c>
      <c r="F33" s="76">
        <f t="shared" si="9"/>
        <v>7.7926000000000002</v>
      </c>
      <c r="G33" s="76">
        <f t="shared" si="10"/>
        <v>0.04</v>
      </c>
      <c r="H33" s="76">
        <f t="shared" si="10"/>
        <v>0.17199999999999999</v>
      </c>
      <c r="I33" s="76">
        <f t="shared" si="10"/>
        <v>0.1</v>
      </c>
      <c r="J33" s="76">
        <f t="shared" si="10"/>
        <v>2E-3</v>
      </c>
      <c r="K33" s="76">
        <f t="shared" si="10"/>
        <v>0.01</v>
      </c>
      <c r="L33" s="76">
        <f t="shared" si="10"/>
        <v>0.04</v>
      </c>
      <c r="M33" s="76">
        <f t="shared" si="10"/>
        <v>0.04</v>
      </c>
      <c r="N33" s="76">
        <f t="shared" si="10"/>
        <v>0</v>
      </c>
      <c r="O33" s="76">
        <f t="shared" si="10"/>
        <v>0</v>
      </c>
      <c r="P33" s="76">
        <f t="shared" si="10"/>
        <v>118.8</v>
      </c>
      <c r="Q33" s="76">
        <f t="shared" si="11"/>
        <v>21.750000000000004</v>
      </c>
      <c r="R33" s="76">
        <f t="shared" si="12"/>
        <v>0</v>
      </c>
      <c r="S33" s="76">
        <f t="shared" si="12"/>
        <v>0</v>
      </c>
      <c r="T33" s="76">
        <f t="shared" si="12"/>
        <v>0</v>
      </c>
      <c r="U33" s="76">
        <f t="shared" si="12"/>
        <v>0</v>
      </c>
      <c r="AB33" s="58"/>
      <c r="AC33" s="58"/>
      <c r="AD33" s="58"/>
      <c r="AE33" s="58"/>
      <c r="AF33" s="58"/>
      <c r="AG33" s="58"/>
      <c r="AH33" s="58"/>
      <c r="AI33" s="58"/>
    </row>
    <row r="34" spans="1:35" s="71" customFormat="1" ht="13" x14ac:dyDescent="0.35">
      <c r="A34" s="13">
        <f>F8</f>
        <v>5</v>
      </c>
      <c r="B34" s="15">
        <v>200</v>
      </c>
      <c r="C34" s="76">
        <f t="shared" si="6"/>
        <v>100</v>
      </c>
      <c r="D34" s="76">
        <f t="shared" si="7"/>
        <v>55.4422</v>
      </c>
      <c r="E34" s="76">
        <f t="shared" si="8"/>
        <v>57.84</v>
      </c>
      <c r="F34" s="76">
        <f t="shared" si="9"/>
        <v>7.7926000000000002</v>
      </c>
      <c r="G34" s="76">
        <f t="shared" si="10"/>
        <v>0.04</v>
      </c>
      <c r="H34" s="76">
        <f t="shared" si="10"/>
        <v>0.17199999999999999</v>
      </c>
      <c r="I34" s="76">
        <f t="shared" si="10"/>
        <v>0.1</v>
      </c>
      <c r="J34" s="76">
        <f t="shared" si="10"/>
        <v>2E-3</v>
      </c>
      <c r="K34" s="76">
        <f t="shared" si="10"/>
        <v>0.01</v>
      </c>
      <c r="L34" s="76">
        <f t="shared" si="10"/>
        <v>0.04</v>
      </c>
      <c r="M34" s="76">
        <f t="shared" si="10"/>
        <v>0.04</v>
      </c>
      <c r="N34" s="76">
        <f t="shared" si="10"/>
        <v>0</v>
      </c>
      <c r="O34" s="76">
        <f t="shared" si="10"/>
        <v>0</v>
      </c>
      <c r="P34" s="76">
        <f t="shared" si="10"/>
        <v>118.8</v>
      </c>
      <c r="Q34" s="76">
        <f t="shared" si="11"/>
        <v>21.750000000000004</v>
      </c>
      <c r="R34" s="76">
        <f t="shared" si="12"/>
        <v>0</v>
      </c>
      <c r="S34" s="76">
        <f t="shared" si="12"/>
        <v>0</v>
      </c>
      <c r="T34" s="76">
        <f t="shared" si="12"/>
        <v>0</v>
      </c>
      <c r="U34" s="76">
        <f t="shared" si="12"/>
        <v>0</v>
      </c>
      <c r="AB34" s="58"/>
      <c r="AC34" s="58"/>
      <c r="AD34" s="58"/>
      <c r="AE34" s="58"/>
      <c r="AF34" s="58"/>
      <c r="AG34" s="58"/>
      <c r="AH34" s="58"/>
      <c r="AI34" s="58"/>
    </row>
    <row r="35" spans="1:35" s="71" customFormat="1" ht="13" x14ac:dyDescent="0.35">
      <c r="A35" s="13">
        <f>G8</f>
        <v>6</v>
      </c>
      <c r="B35" s="15">
        <v>200</v>
      </c>
      <c r="C35" s="76">
        <f t="shared" si="6"/>
        <v>100</v>
      </c>
      <c r="D35" s="76">
        <f t="shared" si="7"/>
        <v>55.4422</v>
      </c>
      <c r="E35" s="76">
        <f t="shared" si="8"/>
        <v>57.84</v>
      </c>
      <c r="F35" s="76">
        <f t="shared" si="9"/>
        <v>7.7926000000000002</v>
      </c>
      <c r="G35" s="76">
        <f t="shared" si="10"/>
        <v>0.04</v>
      </c>
      <c r="H35" s="76">
        <f t="shared" si="10"/>
        <v>0.17199999999999999</v>
      </c>
      <c r="I35" s="76">
        <f t="shared" si="10"/>
        <v>0.1</v>
      </c>
      <c r="J35" s="76">
        <f t="shared" si="10"/>
        <v>2E-3</v>
      </c>
      <c r="K35" s="76">
        <f t="shared" si="10"/>
        <v>0.01</v>
      </c>
      <c r="L35" s="76">
        <f t="shared" si="10"/>
        <v>0.04</v>
      </c>
      <c r="M35" s="76">
        <f t="shared" si="10"/>
        <v>0.04</v>
      </c>
      <c r="N35" s="76">
        <f t="shared" si="10"/>
        <v>0</v>
      </c>
      <c r="O35" s="76">
        <f t="shared" si="10"/>
        <v>0</v>
      </c>
      <c r="P35" s="76">
        <f t="shared" si="10"/>
        <v>118.8</v>
      </c>
      <c r="Q35" s="76">
        <f t="shared" si="11"/>
        <v>21.750000000000004</v>
      </c>
      <c r="R35" s="76">
        <f t="shared" si="12"/>
        <v>0</v>
      </c>
      <c r="S35" s="76">
        <f t="shared" si="12"/>
        <v>0</v>
      </c>
      <c r="T35" s="76">
        <f t="shared" si="12"/>
        <v>0</v>
      </c>
      <c r="U35" s="76">
        <f t="shared" si="12"/>
        <v>0</v>
      </c>
      <c r="AB35" s="58"/>
      <c r="AC35" s="58"/>
      <c r="AD35" s="58"/>
      <c r="AE35" s="58"/>
      <c r="AF35" s="58"/>
      <c r="AG35" s="58"/>
      <c r="AH35" s="58"/>
      <c r="AI35" s="58"/>
    </row>
    <row r="36" spans="1:35" s="71" customFormat="1" ht="13" x14ac:dyDescent="0.35">
      <c r="A36" s="13">
        <f>H8</f>
        <v>7</v>
      </c>
      <c r="B36" s="15">
        <v>200</v>
      </c>
      <c r="C36" s="76">
        <f t="shared" si="6"/>
        <v>100</v>
      </c>
      <c r="D36" s="76">
        <f t="shared" si="7"/>
        <v>55.4422</v>
      </c>
      <c r="E36" s="76">
        <f t="shared" si="8"/>
        <v>57.84</v>
      </c>
      <c r="F36" s="76">
        <f t="shared" si="9"/>
        <v>7.7926000000000002</v>
      </c>
      <c r="G36" s="76">
        <f t="shared" si="10"/>
        <v>0.04</v>
      </c>
      <c r="H36" s="76">
        <f t="shared" si="10"/>
        <v>0.17199999999999999</v>
      </c>
      <c r="I36" s="76">
        <f t="shared" si="10"/>
        <v>0.1</v>
      </c>
      <c r="J36" s="76">
        <f t="shared" si="10"/>
        <v>2E-3</v>
      </c>
      <c r="K36" s="76">
        <f t="shared" si="10"/>
        <v>0.01</v>
      </c>
      <c r="L36" s="76">
        <f t="shared" si="10"/>
        <v>0.04</v>
      </c>
      <c r="M36" s="76">
        <f t="shared" si="10"/>
        <v>0.04</v>
      </c>
      <c r="N36" s="76">
        <f t="shared" si="10"/>
        <v>0</v>
      </c>
      <c r="O36" s="76">
        <f t="shared" si="10"/>
        <v>0</v>
      </c>
      <c r="P36" s="76">
        <f t="shared" si="10"/>
        <v>118.8</v>
      </c>
      <c r="Q36" s="76">
        <f t="shared" si="11"/>
        <v>21.750000000000004</v>
      </c>
      <c r="R36" s="76">
        <f t="shared" si="12"/>
        <v>0</v>
      </c>
      <c r="S36" s="76">
        <f t="shared" si="12"/>
        <v>0</v>
      </c>
      <c r="T36" s="76">
        <f t="shared" si="12"/>
        <v>0</v>
      </c>
      <c r="U36" s="76">
        <f t="shared" si="12"/>
        <v>0</v>
      </c>
      <c r="AB36" s="58"/>
      <c r="AC36" s="58"/>
      <c r="AD36" s="58"/>
      <c r="AE36" s="58"/>
      <c r="AF36" s="58"/>
      <c r="AG36" s="58"/>
      <c r="AH36" s="58"/>
      <c r="AI36" s="58"/>
    </row>
    <row r="37" spans="1:35" s="71" customFormat="1" ht="13" x14ac:dyDescent="0.35">
      <c r="A37" s="13">
        <f>I8</f>
        <v>9</v>
      </c>
      <c r="B37" s="15">
        <v>200</v>
      </c>
      <c r="C37" s="76">
        <f t="shared" si="6"/>
        <v>100</v>
      </c>
      <c r="D37" s="76">
        <f t="shared" si="7"/>
        <v>55.4422</v>
      </c>
      <c r="E37" s="76">
        <f t="shared" si="8"/>
        <v>57.84</v>
      </c>
      <c r="F37" s="76">
        <f t="shared" si="9"/>
        <v>7.7926000000000002</v>
      </c>
      <c r="G37" s="76">
        <f t="shared" si="10"/>
        <v>0.04</v>
      </c>
      <c r="H37" s="76">
        <f t="shared" si="10"/>
        <v>0.17199999999999999</v>
      </c>
      <c r="I37" s="76">
        <f t="shared" si="10"/>
        <v>0.1</v>
      </c>
      <c r="J37" s="76">
        <f t="shared" si="10"/>
        <v>2E-3</v>
      </c>
      <c r="K37" s="76">
        <f t="shared" si="10"/>
        <v>0.01</v>
      </c>
      <c r="L37" s="76">
        <f t="shared" si="10"/>
        <v>0.04</v>
      </c>
      <c r="M37" s="76">
        <f t="shared" si="10"/>
        <v>0.04</v>
      </c>
      <c r="N37" s="76">
        <f t="shared" si="10"/>
        <v>0</v>
      </c>
      <c r="O37" s="76">
        <f t="shared" si="10"/>
        <v>0</v>
      </c>
      <c r="P37" s="76">
        <f t="shared" si="10"/>
        <v>118.8</v>
      </c>
      <c r="Q37" s="76">
        <f t="shared" si="11"/>
        <v>21.750000000000004</v>
      </c>
      <c r="R37" s="76">
        <f t="shared" si="12"/>
        <v>0</v>
      </c>
      <c r="S37" s="76">
        <f t="shared" si="12"/>
        <v>0</v>
      </c>
      <c r="T37" s="76">
        <f t="shared" si="12"/>
        <v>0</v>
      </c>
      <c r="U37" s="76">
        <f t="shared" si="12"/>
        <v>0</v>
      </c>
      <c r="AB37" s="58"/>
      <c r="AC37" s="58"/>
      <c r="AD37" s="58"/>
      <c r="AE37" s="58"/>
      <c r="AF37" s="58"/>
      <c r="AG37" s="58"/>
      <c r="AH37" s="58"/>
      <c r="AI37" s="58"/>
    </row>
    <row r="38" spans="1:35" s="71" customFormat="1" ht="13" x14ac:dyDescent="0.35">
      <c r="A38" s="13">
        <f>J8</f>
        <v>10</v>
      </c>
      <c r="B38" s="15">
        <v>200</v>
      </c>
      <c r="C38" s="76">
        <f t="shared" si="6"/>
        <v>100</v>
      </c>
      <c r="D38" s="76">
        <f t="shared" si="7"/>
        <v>55.4422</v>
      </c>
      <c r="E38" s="76">
        <f t="shared" si="8"/>
        <v>57.84</v>
      </c>
      <c r="F38" s="76">
        <f t="shared" si="9"/>
        <v>7.7926000000000002</v>
      </c>
      <c r="G38" s="76">
        <f t="shared" si="10"/>
        <v>0.04</v>
      </c>
      <c r="H38" s="76">
        <f t="shared" si="10"/>
        <v>0.17199999999999999</v>
      </c>
      <c r="I38" s="76">
        <f t="shared" si="10"/>
        <v>0.1</v>
      </c>
      <c r="J38" s="76">
        <f t="shared" si="10"/>
        <v>2E-3</v>
      </c>
      <c r="K38" s="76">
        <f t="shared" si="10"/>
        <v>0.01</v>
      </c>
      <c r="L38" s="76">
        <f t="shared" si="10"/>
        <v>0.04</v>
      </c>
      <c r="M38" s="76">
        <f t="shared" si="10"/>
        <v>0.04</v>
      </c>
      <c r="N38" s="76">
        <f t="shared" si="10"/>
        <v>0</v>
      </c>
      <c r="O38" s="76">
        <f t="shared" si="10"/>
        <v>0</v>
      </c>
      <c r="P38" s="76">
        <f t="shared" si="10"/>
        <v>118.8</v>
      </c>
      <c r="Q38" s="76">
        <f t="shared" si="11"/>
        <v>21.750000000000004</v>
      </c>
      <c r="R38" s="76">
        <f t="shared" si="12"/>
        <v>0</v>
      </c>
      <c r="S38" s="76">
        <f t="shared" si="12"/>
        <v>0</v>
      </c>
      <c r="T38" s="76">
        <f t="shared" si="12"/>
        <v>0</v>
      </c>
      <c r="U38" s="76">
        <f t="shared" si="12"/>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10"/>
        <v>0</v>
      </c>
      <c r="H39" s="76">
        <f t="shared" si="10"/>
        <v>0</v>
      </c>
      <c r="I39" s="76">
        <f t="shared" si="10"/>
        <v>0</v>
      </c>
      <c r="J39" s="76">
        <f t="shared" si="10"/>
        <v>0</v>
      </c>
      <c r="K39" s="76">
        <f t="shared" si="10"/>
        <v>0</v>
      </c>
      <c r="L39" s="76">
        <f t="shared" si="10"/>
        <v>0</v>
      </c>
      <c r="M39" s="76">
        <f t="shared" si="10"/>
        <v>0</v>
      </c>
      <c r="N39" s="76">
        <f t="shared" si="10"/>
        <v>0</v>
      </c>
      <c r="O39" s="76">
        <f t="shared" si="10"/>
        <v>0</v>
      </c>
      <c r="P39" s="76">
        <f t="shared" si="10"/>
        <v>0</v>
      </c>
      <c r="Q39" s="76">
        <f t="shared" si="11"/>
        <v>0</v>
      </c>
      <c r="R39" s="76">
        <f t="shared" si="12"/>
        <v>0</v>
      </c>
      <c r="S39" s="76">
        <f t="shared" si="12"/>
        <v>0</v>
      </c>
      <c r="T39" s="76">
        <f t="shared" si="12"/>
        <v>0</v>
      </c>
      <c r="U39" s="76">
        <f t="shared" si="12"/>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10"/>
        <v>0</v>
      </c>
      <c r="H40" s="76">
        <f t="shared" si="10"/>
        <v>0</v>
      </c>
      <c r="I40" s="76">
        <f t="shared" si="10"/>
        <v>0</v>
      </c>
      <c r="J40" s="76">
        <f t="shared" si="10"/>
        <v>0</v>
      </c>
      <c r="K40" s="76">
        <f t="shared" si="10"/>
        <v>0</v>
      </c>
      <c r="L40" s="76">
        <f t="shared" si="10"/>
        <v>0</v>
      </c>
      <c r="M40" s="76">
        <f t="shared" si="10"/>
        <v>0</v>
      </c>
      <c r="N40" s="76">
        <f t="shared" si="10"/>
        <v>0</v>
      </c>
      <c r="O40" s="76">
        <f t="shared" si="10"/>
        <v>0</v>
      </c>
      <c r="P40" s="76">
        <f t="shared" si="10"/>
        <v>0</v>
      </c>
      <c r="Q40" s="76">
        <f t="shared" si="11"/>
        <v>0</v>
      </c>
      <c r="R40" s="76">
        <f t="shared" si="12"/>
        <v>0</v>
      </c>
      <c r="S40" s="76">
        <f t="shared" si="12"/>
        <v>0</v>
      </c>
      <c r="T40" s="76">
        <f t="shared" si="12"/>
        <v>0</v>
      </c>
      <c r="U40" s="76">
        <f t="shared" si="12"/>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10"/>
        <v>0</v>
      </c>
      <c r="H41" s="76">
        <f t="shared" si="10"/>
        <v>0</v>
      </c>
      <c r="I41" s="76">
        <f t="shared" si="10"/>
        <v>0</v>
      </c>
      <c r="J41" s="76">
        <f t="shared" si="10"/>
        <v>0</v>
      </c>
      <c r="K41" s="76">
        <f t="shared" si="10"/>
        <v>0</v>
      </c>
      <c r="L41" s="76">
        <f t="shared" si="10"/>
        <v>0</v>
      </c>
      <c r="M41" s="76">
        <f t="shared" si="10"/>
        <v>0</v>
      </c>
      <c r="N41" s="76">
        <f t="shared" si="10"/>
        <v>0</v>
      </c>
      <c r="O41" s="76">
        <f t="shared" si="10"/>
        <v>0</v>
      </c>
      <c r="P41" s="76">
        <f t="shared" si="10"/>
        <v>0</v>
      </c>
      <c r="Q41" s="76">
        <f t="shared" si="11"/>
        <v>0</v>
      </c>
      <c r="R41" s="76">
        <f t="shared" si="12"/>
        <v>0</v>
      </c>
      <c r="S41" s="76">
        <f t="shared" si="12"/>
        <v>0</v>
      </c>
      <c r="T41" s="76">
        <f t="shared" si="12"/>
        <v>0</v>
      </c>
      <c r="U41" s="76">
        <f t="shared" si="12"/>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10"/>
        <v>0</v>
      </c>
      <c r="H42" s="76">
        <f t="shared" si="10"/>
        <v>0</v>
      </c>
      <c r="I42" s="76">
        <f t="shared" si="10"/>
        <v>0</v>
      </c>
      <c r="J42" s="76">
        <f t="shared" si="10"/>
        <v>0</v>
      </c>
      <c r="K42" s="76">
        <f t="shared" si="10"/>
        <v>0</v>
      </c>
      <c r="L42" s="76">
        <f t="shared" si="10"/>
        <v>0</v>
      </c>
      <c r="M42" s="76">
        <f t="shared" si="10"/>
        <v>0</v>
      </c>
      <c r="N42" s="76">
        <f t="shared" si="10"/>
        <v>0</v>
      </c>
      <c r="O42" s="76">
        <f t="shared" si="10"/>
        <v>0</v>
      </c>
      <c r="P42" s="76">
        <f t="shared" si="10"/>
        <v>0</v>
      </c>
      <c r="Q42" s="76">
        <f t="shared" si="11"/>
        <v>0</v>
      </c>
      <c r="R42" s="76">
        <f t="shared" si="12"/>
        <v>0</v>
      </c>
      <c r="S42" s="76">
        <f t="shared" si="12"/>
        <v>0</v>
      </c>
      <c r="T42" s="76">
        <f t="shared" si="12"/>
        <v>0</v>
      </c>
      <c r="U42" s="76">
        <f t="shared" si="12"/>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10"/>
        <v>0</v>
      </c>
      <c r="H43" s="76">
        <f t="shared" si="10"/>
        <v>0</v>
      </c>
      <c r="I43" s="76">
        <f t="shared" si="10"/>
        <v>0</v>
      </c>
      <c r="J43" s="76">
        <f t="shared" si="10"/>
        <v>0</v>
      </c>
      <c r="K43" s="76">
        <f t="shared" si="10"/>
        <v>0</v>
      </c>
      <c r="L43" s="76">
        <f t="shared" si="10"/>
        <v>0</v>
      </c>
      <c r="M43" s="76">
        <f t="shared" si="10"/>
        <v>0</v>
      </c>
      <c r="N43" s="76">
        <f t="shared" si="10"/>
        <v>0</v>
      </c>
      <c r="O43" s="76">
        <f t="shared" si="10"/>
        <v>0</v>
      </c>
      <c r="P43" s="76">
        <f t="shared" si="10"/>
        <v>0</v>
      </c>
      <c r="Q43" s="76">
        <f t="shared" si="11"/>
        <v>0</v>
      </c>
      <c r="R43" s="76">
        <f t="shared" si="12"/>
        <v>0</v>
      </c>
      <c r="S43" s="76">
        <f t="shared" si="12"/>
        <v>0</v>
      </c>
      <c r="T43" s="76">
        <f t="shared" si="12"/>
        <v>0</v>
      </c>
      <c r="U43" s="76">
        <f t="shared" si="12"/>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10"/>
        <v>0</v>
      </c>
      <c r="H44" s="76">
        <f t="shared" si="10"/>
        <v>0</v>
      </c>
      <c r="I44" s="76">
        <f t="shared" si="10"/>
        <v>0</v>
      </c>
      <c r="J44" s="76">
        <f t="shared" si="10"/>
        <v>0</v>
      </c>
      <c r="K44" s="76">
        <f t="shared" si="10"/>
        <v>0</v>
      </c>
      <c r="L44" s="76">
        <f t="shared" si="10"/>
        <v>0</v>
      </c>
      <c r="M44" s="76">
        <f t="shared" si="10"/>
        <v>0</v>
      </c>
      <c r="N44" s="76">
        <f t="shared" si="10"/>
        <v>0</v>
      </c>
      <c r="O44" s="76">
        <f t="shared" si="10"/>
        <v>0</v>
      </c>
      <c r="P44" s="76">
        <f t="shared" si="10"/>
        <v>0</v>
      </c>
      <c r="Q44" s="76">
        <f t="shared" si="11"/>
        <v>0</v>
      </c>
      <c r="R44" s="76">
        <f t="shared" si="12"/>
        <v>0</v>
      </c>
      <c r="S44" s="76">
        <f t="shared" si="12"/>
        <v>0</v>
      </c>
      <c r="T44" s="76">
        <f t="shared" si="12"/>
        <v>0</v>
      </c>
      <c r="U44" s="76">
        <f t="shared" si="12"/>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10"/>
        <v>0</v>
      </c>
      <c r="H45" s="76">
        <f t="shared" si="10"/>
        <v>0</v>
      </c>
      <c r="I45" s="76">
        <f t="shared" si="10"/>
        <v>0</v>
      </c>
      <c r="J45" s="76">
        <f t="shared" si="10"/>
        <v>0</v>
      </c>
      <c r="K45" s="76">
        <f t="shared" si="10"/>
        <v>0</v>
      </c>
      <c r="L45" s="76">
        <f t="shared" si="10"/>
        <v>0</v>
      </c>
      <c r="M45" s="76">
        <f t="shared" si="10"/>
        <v>0</v>
      </c>
      <c r="N45" s="76">
        <f t="shared" si="10"/>
        <v>0</v>
      </c>
      <c r="O45" s="76">
        <f t="shared" si="10"/>
        <v>0</v>
      </c>
      <c r="P45" s="76">
        <f t="shared" si="10"/>
        <v>0</v>
      </c>
      <c r="Q45" s="76">
        <f t="shared" si="11"/>
        <v>0</v>
      </c>
      <c r="R45" s="76">
        <f t="shared" si="12"/>
        <v>0</v>
      </c>
      <c r="S45" s="76">
        <f t="shared" si="12"/>
        <v>0</v>
      </c>
      <c r="T45" s="76">
        <f t="shared" si="12"/>
        <v>0</v>
      </c>
      <c r="U45" s="76">
        <f t="shared" si="12"/>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10"/>
        <v>0</v>
      </c>
      <c r="H46" s="76">
        <f t="shared" si="10"/>
        <v>0</v>
      </c>
      <c r="I46" s="76">
        <f t="shared" si="10"/>
        <v>0</v>
      </c>
      <c r="J46" s="76">
        <f t="shared" si="10"/>
        <v>0</v>
      </c>
      <c r="K46" s="76">
        <f t="shared" si="10"/>
        <v>0</v>
      </c>
      <c r="L46" s="76">
        <f t="shared" si="10"/>
        <v>0</v>
      </c>
      <c r="M46" s="76">
        <f t="shared" si="10"/>
        <v>0</v>
      </c>
      <c r="N46" s="76">
        <f t="shared" si="10"/>
        <v>0</v>
      </c>
      <c r="O46" s="76">
        <f t="shared" si="10"/>
        <v>0</v>
      </c>
      <c r="P46" s="76">
        <f t="shared" si="10"/>
        <v>0</v>
      </c>
      <c r="Q46" s="76">
        <f t="shared" si="11"/>
        <v>0</v>
      </c>
      <c r="R46" s="76">
        <f t="shared" si="12"/>
        <v>0</v>
      </c>
      <c r="S46" s="76">
        <f t="shared" si="12"/>
        <v>0</v>
      </c>
      <c r="T46" s="76">
        <f t="shared" si="12"/>
        <v>0</v>
      </c>
      <c r="U46" s="76">
        <f t="shared" si="12"/>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si="10"/>
        <v>0</v>
      </c>
      <c r="H47" s="76">
        <f t="shared" si="10"/>
        <v>0</v>
      </c>
      <c r="I47" s="76">
        <f t="shared" si="10"/>
        <v>0</v>
      </c>
      <c r="J47" s="76">
        <f t="shared" si="10"/>
        <v>0</v>
      </c>
      <c r="K47" s="76">
        <f t="shared" si="10"/>
        <v>0</v>
      </c>
      <c r="L47" s="76">
        <f t="shared" si="10"/>
        <v>0</v>
      </c>
      <c r="M47" s="76">
        <f t="shared" si="10"/>
        <v>0</v>
      </c>
      <c r="N47" s="76">
        <f t="shared" si="10"/>
        <v>0</v>
      </c>
      <c r="O47" s="76">
        <f t="shared" si="10"/>
        <v>0</v>
      </c>
      <c r="P47" s="76">
        <f t="shared" si="10"/>
        <v>0</v>
      </c>
      <c r="Q47" s="76">
        <f t="shared" si="11"/>
        <v>0</v>
      </c>
      <c r="R47" s="76">
        <f t="shared" si="12"/>
        <v>0</v>
      </c>
      <c r="S47" s="76">
        <f t="shared" si="12"/>
        <v>0</v>
      </c>
      <c r="T47" s="76">
        <f t="shared" si="12"/>
        <v>0</v>
      </c>
      <c r="U47" s="76">
        <f t="shared" si="12"/>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0"/>
        <v>0</v>
      </c>
      <c r="H48" s="76">
        <f t="shared" si="10"/>
        <v>0</v>
      </c>
      <c r="I48" s="76">
        <f t="shared" si="10"/>
        <v>0</v>
      </c>
      <c r="J48" s="76">
        <f t="shared" si="10"/>
        <v>0</v>
      </c>
      <c r="K48" s="76">
        <f t="shared" si="10"/>
        <v>0</v>
      </c>
      <c r="L48" s="76">
        <f t="shared" si="10"/>
        <v>0</v>
      </c>
      <c r="M48" s="76">
        <f t="shared" si="10"/>
        <v>0</v>
      </c>
      <c r="N48" s="76">
        <f t="shared" si="10"/>
        <v>0</v>
      </c>
      <c r="O48" s="76">
        <f t="shared" si="10"/>
        <v>0</v>
      </c>
      <c r="P48" s="76">
        <f t="shared" si="10"/>
        <v>0</v>
      </c>
      <c r="Q48" s="76">
        <f t="shared" si="11"/>
        <v>0</v>
      </c>
      <c r="R48" s="76">
        <f t="shared" si="12"/>
        <v>0</v>
      </c>
      <c r="S48" s="76">
        <f t="shared" si="12"/>
        <v>0</v>
      </c>
      <c r="T48" s="76">
        <f t="shared" si="12"/>
        <v>0</v>
      </c>
      <c r="U48" s="76">
        <f t="shared" si="12"/>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0"/>
        <v>0</v>
      </c>
      <c r="H49" s="76">
        <f t="shared" si="10"/>
        <v>0</v>
      </c>
      <c r="I49" s="76">
        <f t="shared" si="10"/>
        <v>0</v>
      </c>
      <c r="J49" s="76">
        <f t="shared" si="10"/>
        <v>0</v>
      </c>
      <c r="K49" s="76">
        <f t="shared" si="10"/>
        <v>0</v>
      </c>
      <c r="L49" s="76">
        <f t="shared" si="10"/>
        <v>0</v>
      </c>
      <c r="M49" s="76">
        <f t="shared" si="10"/>
        <v>0</v>
      </c>
      <c r="N49" s="76">
        <f t="shared" si="10"/>
        <v>0</v>
      </c>
      <c r="O49" s="76">
        <f t="shared" si="10"/>
        <v>0</v>
      </c>
      <c r="P49" s="76">
        <f t="shared" si="10"/>
        <v>0</v>
      </c>
      <c r="Q49" s="76">
        <f t="shared" si="11"/>
        <v>0</v>
      </c>
      <c r="R49" s="76">
        <f t="shared" si="12"/>
        <v>0</v>
      </c>
      <c r="S49" s="76">
        <f t="shared" si="12"/>
        <v>0</v>
      </c>
      <c r="T49" s="76">
        <f t="shared" si="12"/>
        <v>0</v>
      </c>
      <c r="U49" s="76">
        <f t="shared" si="12"/>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0"/>
        <v>0</v>
      </c>
      <c r="H50" s="97">
        <f t="shared" si="10"/>
        <v>0</v>
      </c>
      <c r="I50" s="97">
        <f t="shared" si="10"/>
        <v>0</v>
      </c>
      <c r="J50" s="97">
        <f t="shared" si="10"/>
        <v>0</v>
      </c>
      <c r="K50" s="97">
        <f t="shared" si="10"/>
        <v>0</v>
      </c>
      <c r="L50" s="97">
        <f t="shared" si="10"/>
        <v>0</v>
      </c>
      <c r="M50" s="97">
        <f t="shared" si="10"/>
        <v>0</v>
      </c>
      <c r="N50" s="97">
        <f t="shared" si="10"/>
        <v>0</v>
      </c>
      <c r="O50" s="97">
        <f t="shared" si="10"/>
        <v>0</v>
      </c>
      <c r="P50" s="97">
        <f t="shared" si="10"/>
        <v>0</v>
      </c>
      <c r="Q50" s="97">
        <f t="shared" si="11"/>
        <v>0</v>
      </c>
      <c r="R50" s="97">
        <f t="shared" si="12"/>
        <v>0</v>
      </c>
      <c r="S50" s="97">
        <f t="shared" si="12"/>
        <v>0</v>
      </c>
      <c r="T50" s="97">
        <f t="shared" si="12"/>
        <v>0</v>
      </c>
      <c r="U50" s="97">
        <f t="shared" si="12"/>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1</v>
      </c>
      <c r="C57" s="8">
        <f t="shared" ref="C57:U57" si="13">D8</f>
        <v>2</v>
      </c>
      <c r="D57" s="8">
        <f t="shared" si="13"/>
        <v>4</v>
      </c>
      <c r="E57" s="8">
        <f t="shared" si="13"/>
        <v>5</v>
      </c>
      <c r="F57" s="8">
        <f t="shared" si="13"/>
        <v>6</v>
      </c>
      <c r="G57" s="8">
        <f t="shared" si="13"/>
        <v>7</v>
      </c>
      <c r="H57" s="8">
        <f t="shared" si="13"/>
        <v>9</v>
      </c>
      <c r="I57" s="8">
        <f t="shared" si="13"/>
        <v>10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"&amp;(VLOOKUP(C14,Table24[],6,FALSE))</f>
        <v>Medium/Clay I Arable</v>
      </c>
      <c r="C58" s="13" t="str">
        <f>D16&amp;" I "&amp;(VLOOKUP(D14,Table24[],6,FALSE))</f>
        <v>Medium/Clay I Arable</v>
      </c>
      <c r="D58" s="13" t="str">
        <f>E16&amp;" I "&amp;(VLOOKUP(E14,Table24[],6,FALSE))</f>
        <v>Medium/Clay I Arable</v>
      </c>
      <c r="E58" s="13" t="str">
        <f>F16&amp;" I "&amp;(VLOOKUP(F14,Table24[],6,FALSE))</f>
        <v>Medium/Clay I Arable</v>
      </c>
      <c r="F58" s="13" t="str">
        <f>G16&amp;" I "&amp;(VLOOKUP(G14,Table24[],6,FALSE))</f>
        <v>Medium/Clay I Arable</v>
      </c>
      <c r="G58" s="13" t="str">
        <f>H16&amp;" I "&amp;(VLOOKUP(H14,Table24[],6,FALSE))</f>
        <v>Medium/Clay I Arable</v>
      </c>
      <c r="H58" s="13" t="str">
        <f>I16&amp;" I "&amp;(VLOOKUP(I14,Table24[],6,FALSE))</f>
        <v>Medium/Clay I Arable</v>
      </c>
      <c r="I58" s="13" t="str">
        <f>J16&amp;" I "&amp;(VLOOKUP(J14,Table24[],6,FALSE))</f>
        <v>Medium/Clay I Arable</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0" t="s">
        <v>132</v>
      </c>
      <c r="B59" s="75">
        <f>VLOOKUP(C$14,Table24[],5,FALSE)</f>
        <v>6.7</v>
      </c>
      <c r="C59" s="75">
        <f>VLOOKUP(D$14,Table24[],5,FALSE)</f>
        <v>6.7</v>
      </c>
      <c r="D59" s="75">
        <f>VLOOKUP(E$14,Table24[],5,FALSE)</f>
        <v>6.7</v>
      </c>
      <c r="E59" s="75">
        <f>VLOOKUP(F$14,Table24[],5,FALSE)</f>
        <v>6.7</v>
      </c>
      <c r="F59" s="75">
        <f>VLOOKUP(G$14,Table24[],5,FALSE)</f>
        <v>6.7</v>
      </c>
      <c r="G59" s="75">
        <f>VLOOKUP(H$14,Table24[],5,FALSE)</f>
        <v>6.7</v>
      </c>
      <c r="H59" s="75">
        <f>VLOOKUP(I$14,Table24[],5,FALSE)</f>
        <v>6.7</v>
      </c>
      <c r="I59" s="75">
        <f>VLOOKUP(J$14,Table24[],5,FALSE)</f>
        <v>6.7</v>
      </c>
      <c r="J59" s="75" t="e">
        <f>VLOOKUP(K$14,Table24[],5,FALSE)</f>
        <v>#N/A</v>
      </c>
      <c r="K59" s="75" t="e">
        <f>VLOOKUP(L$14,Table24[],5,FALSE)</f>
        <v>#N/A</v>
      </c>
      <c r="L59" s="75" t="e">
        <f>VLOOKUP(M$14,Table24[],5,FALSE)</f>
        <v>#N/A</v>
      </c>
      <c r="M59" s="75" t="e">
        <f>VLOOKUP(N$14,Table24[],5,FALSE)</f>
        <v>#N/A</v>
      </c>
      <c r="N59" s="75" t="e">
        <f>VLOOKUP(O$14,Table24[],5,FALSE)</f>
        <v>#N/A</v>
      </c>
      <c r="O59" s="75" t="e">
        <f>VLOOKUP(P$14,Table24[],5,FALSE)</f>
        <v>#N/A</v>
      </c>
      <c r="P59" s="75" t="e">
        <f>VLOOKUP(Q$14,Table24[],5,FALSE)</f>
        <v>#N/A</v>
      </c>
      <c r="Q59" s="75" t="e">
        <f>VLOOKUP(R$14,Table24[],5,FALSE)</f>
        <v>#N/A</v>
      </c>
      <c r="R59" s="75" t="e">
        <f>VLOOKUP(S$14,Table24[],5,FALSE)</f>
        <v>#N/A</v>
      </c>
      <c r="S59" s="75" t="e">
        <f>VLOOKUP(T$14,Table24[],5,FALSE)</f>
        <v>#N/A</v>
      </c>
      <c r="T59" s="75" t="e">
        <f>VLOOKUP(U$14,Table24[],5,FALSE)</f>
        <v>#N/A</v>
      </c>
      <c r="U59" s="75" t="e">
        <f>VLOOKUP(V$14,Table24[],5,FALSE)</f>
        <v>#N/A</v>
      </c>
    </row>
    <row r="60" spans="1:35" s="19" customFormat="1" ht="13" x14ac:dyDescent="0.3">
      <c r="A60" s="110" t="s">
        <v>4</v>
      </c>
      <c r="B60" s="75">
        <f>C10</f>
        <v>6.4</v>
      </c>
      <c r="C60" s="75">
        <f t="shared" ref="C60:U60" si="14">D10</f>
        <v>5.8</v>
      </c>
      <c r="D60" s="75">
        <f t="shared" si="14"/>
        <v>5.7</v>
      </c>
      <c r="E60" s="75">
        <f t="shared" si="14"/>
        <v>5.7</v>
      </c>
      <c r="F60" s="75">
        <f t="shared" si="14"/>
        <v>5.5</v>
      </c>
      <c r="G60" s="75">
        <f t="shared" si="14"/>
        <v>5.5</v>
      </c>
      <c r="H60" s="75">
        <f t="shared" si="14"/>
        <v>5.5</v>
      </c>
      <c r="I60" s="75">
        <f t="shared" si="14"/>
        <v>5.4</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8</v>
      </c>
      <c r="C61" s="75">
        <f t="shared" si="15"/>
        <v>8</v>
      </c>
      <c r="D61" s="75">
        <f t="shared" si="15"/>
        <v>8</v>
      </c>
      <c r="E61" s="75">
        <f t="shared" si="15"/>
        <v>8</v>
      </c>
      <c r="F61" s="75">
        <f t="shared" si="15"/>
        <v>8</v>
      </c>
      <c r="G61" s="75">
        <f t="shared" si="15"/>
        <v>8</v>
      </c>
      <c r="H61" s="75">
        <f t="shared" si="15"/>
        <v>8</v>
      </c>
      <c r="I61" s="75">
        <f t="shared" si="15"/>
        <v>8</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200</v>
      </c>
      <c r="C62" s="76">
        <f>B32</f>
        <v>200</v>
      </c>
      <c r="D62" s="76">
        <f>B33</f>
        <v>200</v>
      </c>
      <c r="E62" s="76">
        <f>B34</f>
        <v>200</v>
      </c>
      <c r="F62" s="76">
        <f>B35</f>
        <v>200</v>
      </c>
      <c r="G62" s="76">
        <f>B36</f>
        <v>200</v>
      </c>
      <c r="H62" s="76">
        <f>B37</f>
        <v>200</v>
      </c>
      <c r="I62" s="76">
        <f>B38</f>
        <v>200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2.3999999999999986</v>
      </c>
      <c r="C64" s="76">
        <f t="shared" ref="C64:U64" si="17">(C59-C60)*C61</f>
        <v>7.2000000000000028</v>
      </c>
      <c r="D64" s="76">
        <f t="shared" si="17"/>
        <v>8</v>
      </c>
      <c r="E64" s="76">
        <f t="shared" si="17"/>
        <v>8</v>
      </c>
      <c r="F64" s="76">
        <f t="shared" si="17"/>
        <v>9.6000000000000014</v>
      </c>
      <c r="G64" s="76">
        <f t="shared" si="17"/>
        <v>9.6000000000000014</v>
      </c>
      <c r="H64" s="76">
        <f t="shared" si="17"/>
        <v>9.6000000000000014</v>
      </c>
      <c r="I64" s="76">
        <f t="shared" si="17"/>
        <v>10.399999999999999</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-2.3999999999999986</v>
      </c>
      <c r="C65" s="76">
        <f t="shared" ref="C65:U65" si="18">C63-C64</f>
        <v>-7.2000000000000028</v>
      </c>
      <c r="D65" s="76">
        <f t="shared" si="18"/>
        <v>-8</v>
      </c>
      <c r="E65" s="76">
        <f t="shared" si="18"/>
        <v>-8</v>
      </c>
      <c r="F65" s="76">
        <f t="shared" si="18"/>
        <v>-9.6000000000000014</v>
      </c>
      <c r="G65" s="76">
        <f t="shared" si="18"/>
        <v>-9.6000000000000014</v>
      </c>
      <c r="H65" s="76">
        <f t="shared" si="18"/>
        <v>-9.6000000000000014</v>
      </c>
      <c r="I65" s="76">
        <f t="shared" si="18"/>
        <v>-10.399999999999999</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125" priority="43" operator="equal">
      <formula>"DECREASE"</formula>
    </cfRule>
    <cfRule type="cellIs" dxfId="124" priority="44" operator="equal">
      <formula>"INCREASE"</formula>
    </cfRule>
  </conditionalFormatting>
  <conditionalFormatting sqref="B62:U66 B31:B50">
    <cfRule type="cellIs" dxfId="123" priority="42" operator="greaterThan">
      <formula>$B$51</formula>
    </cfRule>
  </conditionalFormatting>
  <conditionalFormatting sqref="C31:C50">
    <cfRule type="cellIs" dxfId="122" priority="41" operator="greaterThan">
      <formula>$C$51</formula>
    </cfRule>
  </conditionalFormatting>
  <conditionalFormatting sqref="C18:V18">
    <cfRule type="cellIs" dxfId="121" priority="37" operator="equal">
      <formula>0</formula>
    </cfRule>
  </conditionalFormatting>
  <conditionalFormatting sqref="C17:V17">
    <cfRule type="cellIs" dxfId="120" priority="35" operator="equal">
      <formula>0</formula>
    </cfRule>
  </conditionalFormatting>
  <conditionalFormatting sqref="C19:V19">
    <cfRule type="cellIs" dxfId="119" priority="34"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7" operator="greaterThan">
      <formula>$K$51</formula>
    </cfRule>
  </conditionalFormatting>
  <conditionalFormatting sqref="L31:L50">
    <cfRule type="cellIs" dxfId="114" priority="26" operator="greaterThan">
      <formula>$L$51</formula>
    </cfRule>
  </conditionalFormatting>
  <conditionalFormatting sqref="M31:M50">
    <cfRule type="cellIs" dxfId="113" priority="25" operator="greaterThan">
      <formula>$M$51</formula>
    </cfRule>
  </conditionalFormatting>
  <conditionalFormatting sqref="P31:P50">
    <cfRule type="cellIs" dxfId="112" priority="24" operator="greaterThan">
      <formula>$P$51</formula>
    </cfRule>
  </conditionalFormatting>
  <conditionalFormatting sqref="R31:R50">
    <cfRule type="cellIs" dxfId="111" priority="23" operator="greaterThan">
      <formula>$R$51</formula>
    </cfRule>
  </conditionalFormatting>
  <conditionalFormatting sqref="S31:S50">
    <cfRule type="cellIs" dxfId="110" priority="22" operator="greaterThan">
      <formula>$S$51</formula>
    </cfRule>
  </conditionalFormatting>
  <conditionalFormatting sqref="T31:T50">
    <cfRule type="cellIs" dxfId="109" priority="21" operator="greaterThan">
      <formula>$T$51</formula>
    </cfRule>
  </conditionalFormatting>
  <conditionalFormatting sqref="U31:U50">
    <cfRule type="cellIs" dxfId="108" priority="20" operator="greaterThan">
      <formula>$U$51</formula>
    </cfRule>
  </conditionalFormatting>
  <conditionalFormatting sqref="C22:V22">
    <cfRule type="cellIs" dxfId="107" priority="18" operator="equal">
      <formula>0</formula>
    </cfRule>
  </conditionalFormatting>
  <conditionalFormatting sqref="C24:V24">
    <cfRule type="cellIs" dxfId="106" priority="16" operator="equal">
      <formula>"DECREASE"</formula>
    </cfRule>
    <cfRule type="cellIs" dxfId="105" priority="17" operator="equal">
      <formula>"INCREASE"</formula>
    </cfRule>
  </conditionalFormatting>
  <conditionalFormatting sqref="C23:V23">
    <cfRule type="cellIs" dxfId="104" priority="15" operator="equal">
      <formula>0</formula>
    </cfRule>
  </conditionalFormatting>
  <conditionalFormatting sqref="I1">
    <cfRule type="cellIs" dxfId="103" priority="11" operator="between">
      <formula>0.1</formula>
      <formula>5</formula>
    </cfRule>
  </conditionalFormatting>
  <conditionalFormatting sqref="I2">
    <cfRule type="cellIs" dxfId="102" priority="10" operator="greaterThan">
      <formula>5000.1</formula>
    </cfRule>
  </conditionalFormatting>
  <conditionalFormatting sqref="I3">
    <cfRule type="cellIs" dxfId="101" priority="9" operator="greaterThan">
      <formula>40000.01</formula>
    </cfRule>
  </conditionalFormatting>
  <conditionalFormatting sqref="C21:V21">
    <cfRule type="cellIs" dxfId="100" priority="8" operator="equal">
      <formula>0</formula>
    </cfRule>
  </conditionalFormatting>
  <conditionalFormatting sqref="B66:U66">
    <cfRule type="cellIs" dxfId="99" priority="4" operator="equal">
      <formula>"UNDER"</formula>
    </cfRule>
    <cfRule type="cellIs" dxfId="98" priority="5" operator="equal">
      <formula>"OVER"</formula>
    </cfRule>
  </conditionalFormatting>
  <conditionalFormatting sqref="J31:J50">
    <cfRule type="cellIs" dxfId="97" priority="3"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0B06D-2D34-491B-B7BA-CD844BC67F93}">
  <dimension ref="A1:AO66"/>
  <sheetViews>
    <sheetView tabSelected="1" zoomScale="74" zoomScaleNormal="74" workbookViewId="0">
      <selection activeCell="F4" sqref="F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32" t="s">
        <v>41</v>
      </c>
      <c r="B1" s="132"/>
      <c r="C1" s="145" t="str">
        <f>'Newcastle Emlyn(dariy partners)'!C1:D1</f>
        <v>PAN-015920</v>
      </c>
      <c r="D1" s="146"/>
      <c r="E1" s="119" t="s">
        <v>45</v>
      </c>
      <c r="F1" s="38">
        <f>'Newcastle Emlyn(dariy partners)'!F1</f>
        <v>49.2</v>
      </c>
      <c r="G1" s="128" t="s">
        <v>43</v>
      </c>
      <c r="H1" s="129"/>
      <c r="I1" s="122">
        <v>7.09</v>
      </c>
      <c r="J1" s="132" t="s">
        <v>153</v>
      </c>
      <c r="K1" s="132"/>
      <c r="L1" s="122">
        <v>158</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32" t="s">
        <v>87</v>
      </c>
      <c r="B2" s="132"/>
      <c r="C2" s="147" t="str">
        <f>'Newcastle Emlyn(dariy partners)'!C2:D2</f>
        <v>EPR/AB3891CX</v>
      </c>
      <c r="D2" s="148"/>
      <c r="E2" s="119" t="s">
        <v>109</v>
      </c>
      <c r="F2" s="122" t="s">
        <v>165</v>
      </c>
      <c r="G2" s="130" t="s">
        <v>110</v>
      </c>
      <c r="H2" s="131"/>
      <c r="I2" s="122">
        <v>861</v>
      </c>
      <c r="J2" s="132" t="s">
        <v>158</v>
      </c>
      <c r="K2" s="132"/>
      <c r="L2" s="122">
        <v>0.1</v>
      </c>
      <c r="AB2" s="29" t="s">
        <v>56</v>
      </c>
      <c r="AC2" s="17"/>
      <c r="AD2" s="29" t="s">
        <v>70</v>
      </c>
      <c r="AE2" s="17"/>
      <c r="AF2" s="17"/>
      <c r="AG2" s="43" t="s">
        <v>76</v>
      </c>
      <c r="AH2" s="18"/>
      <c r="AI2" s="44" t="s">
        <v>126</v>
      </c>
      <c r="AJ2" s="45">
        <v>0</v>
      </c>
      <c r="AK2" s="46">
        <v>0</v>
      </c>
      <c r="AL2" s="10">
        <v>0</v>
      </c>
      <c r="AM2" s="11">
        <v>0</v>
      </c>
      <c r="AN2" s="11">
        <v>0</v>
      </c>
    </row>
    <row r="3" spans="1:41" ht="13" x14ac:dyDescent="0.25">
      <c r="A3" s="128" t="s">
        <v>42</v>
      </c>
      <c r="B3" s="129"/>
      <c r="C3" s="147" t="str">
        <f>'Newcastle Emlyn(dariy partners)'!C3:D3</f>
        <v>Mr David Powell</v>
      </c>
      <c r="D3" s="148"/>
      <c r="E3" s="119" t="s">
        <v>108</v>
      </c>
      <c r="F3" s="30" t="s">
        <v>78</v>
      </c>
      <c r="G3" s="132" t="s">
        <v>159</v>
      </c>
      <c r="H3" s="132"/>
      <c r="I3" s="122">
        <v>260</v>
      </c>
      <c r="J3" s="128" t="s">
        <v>154</v>
      </c>
      <c r="K3" s="129"/>
      <c r="L3" s="122">
        <f>(L1/(L2*10000))*100</f>
        <v>15.8</v>
      </c>
      <c r="AB3" s="29" t="s">
        <v>57</v>
      </c>
      <c r="AC3" s="17"/>
      <c r="AD3" s="29" t="s">
        <v>71</v>
      </c>
      <c r="AE3" s="17"/>
      <c r="AF3" s="17"/>
      <c r="AG3" s="43" t="s">
        <v>77</v>
      </c>
      <c r="AH3" s="18"/>
      <c r="AI3" s="47" t="s">
        <v>113</v>
      </c>
      <c r="AJ3" s="48">
        <v>1.7</v>
      </c>
      <c r="AK3" s="49">
        <v>6</v>
      </c>
      <c r="AL3" s="50">
        <v>1</v>
      </c>
      <c r="AM3" s="11">
        <v>6.2</v>
      </c>
      <c r="AN3" s="11" t="s">
        <v>112</v>
      </c>
    </row>
    <row r="4" spans="1:41" ht="13" x14ac:dyDescent="0.25">
      <c r="A4" s="132" t="s">
        <v>0</v>
      </c>
      <c r="B4" s="132"/>
      <c r="C4" s="145" t="str">
        <f>'Newcastle Emlyn(dariy partners)'!C4:D4</f>
        <v>Pantgwyn Farm,Llangoedmor,Cardigan,SA43 2ND</v>
      </c>
      <c r="D4" s="146"/>
      <c r="E4" s="121" t="s">
        <v>1</v>
      </c>
      <c r="F4" s="122" t="s">
        <v>166</v>
      </c>
      <c r="G4" s="128"/>
      <c r="H4" s="129"/>
      <c r="I4" s="38"/>
      <c r="J4" s="128"/>
      <c r="K4" s="129"/>
      <c r="L4" s="122"/>
      <c r="AB4" s="29" t="s">
        <v>52</v>
      </c>
      <c r="AC4" s="17"/>
      <c r="AD4" s="51" t="s">
        <v>72</v>
      </c>
      <c r="AE4" s="17"/>
      <c r="AF4" s="17"/>
      <c r="AG4" s="43" t="s">
        <v>78</v>
      </c>
      <c r="AH4" s="18"/>
      <c r="AI4" s="52" t="s">
        <v>124</v>
      </c>
      <c r="AJ4" s="53">
        <v>7</v>
      </c>
      <c r="AK4" s="54">
        <v>10.5</v>
      </c>
      <c r="AL4" s="11">
        <v>2</v>
      </c>
      <c r="AM4" s="11">
        <v>6.7</v>
      </c>
      <c r="AN4" s="11" t="s">
        <v>135</v>
      </c>
    </row>
    <row r="5" spans="1:41" ht="13" x14ac:dyDescent="0.25">
      <c r="A5" s="132" t="s">
        <v>47</v>
      </c>
      <c r="B5" s="132"/>
      <c r="C5" s="145" t="str">
        <f>'Newcastle Emlyn(dariy partners)'!C5:D5</f>
        <v>Owen Clee</v>
      </c>
      <c r="D5" s="146"/>
      <c r="E5" s="119"/>
      <c r="F5" s="38"/>
      <c r="G5" s="128"/>
      <c r="H5" s="129"/>
      <c r="I5" s="38"/>
      <c r="J5" s="128"/>
      <c r="K5" s="129"/>
      <c r="L5" s="122"/>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7" t="s">
        <v>63</v>
      </c>
      <c r="B7" s="13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32" t="s">
        <v>2</v>
      </c>
      <c r="B8" s="132"/>
      <c r="C8" s="59">
        <f>'Newcastle Emlyn(dariy partners)'!C8</f>
        <v>1</v>
      </c>
      <c r="D8" s="59">
        <f>'Newcastle Emlyn(dariy partners)'!D8</f>
        <v>2</v>
      </c>
      <c r="E8" s="59">
        <f>'Newcastle Emlyn(dariy partners)'!E8</f>
        <v>4</v>
      </c>
      <c r="F8" s="59">
        <f>'Newcastle Emlyn(dariy partners)'!F8</f>
        <v>5</v>
      </c>
      <c r="G8" s="59">
        <f>'Newcastle Emlyn(dariy partners)'!G8</f>
        <v>6</v>
      </c>
      <c r="H8" s="59">
        <f>'Newcastle Emlyn(dariy partners)'!H8</f>
        <v>7</v>
      </c>
      <c r="I8" s="59">
        <f>'Newcastle Emlyn(dariy partners)'!I8</f>
        <v>9</v>
      </c>
      <c r="J8" s="59">
        <f>'Newcastle Emlyn(dariy partners)'!J8</f>
        <v>10</v>
      </c>
      <c r="K8" s="59">
        <f>'Newcastle Emlyn(dariy partners)'!K8</f>
        <v>0</v>
      </c>
      <c r="L8" s="59">
        <f>'Newcastle Emlyn(dariy partners)'!L8</f>
        <v>0</v>
      </c>
      <c r="M8" s="59">
        <f>'Newcastle Emlyn(dariy partners)'!M8</f>
        <v>0</v>
      </c>
      <c r="N8" s="59">
        <f>'Newcastle Emlyn(dariy partners)'!N8</f>
        <v>0</v>
      </c>
      <c r="O8" s="59">
        <f>'Newcastle Emlyn(dariy partners)'!O8</f>
        <v>0</v>
      </c>
      <c r="P8" s="59">
        <f>'Newcastle Emlyn(dariy partners)'!P8</f>
        <v>0</v>
      </c>
      <c r="Q8" s="59">
        <f>'Newcastle Emlyn(dariy partners)'!Q8</f>
        <v>0</v>
      </c>
      <c r="R8" s="59">
        <f>'Newcastle Emlyn(dariy partners)'!R8</f>
        <v>0</v>
      </c>
      <c r="S8" s="59">
        <f>'Newcastle Emlyn(dariy partners)'!S8</f>
        <v>0</v>
      </c>
      <c r="T8" s="59">
        <f>'Newcastle Emlyn(dariy partners)'!T8</f>
        <v>0</v>
      </c>
      <c r="U8" s="59">
        <f>'Newcastle Emlyn(dariy partners)'!U8</f>
        <v>0</v>
      </c>
      <c r="V8" s="59">
        <f>'Newcastle Emlyn(dariy partners)'!V8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32" t="s">
        <v>3</v>
      </c>
      <c r="B9" s="132"/>
      <c r="C9" s="59">
        <f>'Newcastle Emlyn(dariy partners)'!C9</f>
        <v>1</v>
      </c>
      <c r="D9" s="59">
        <f>'Newcastle Emlyn(dariy partners)'!D9</f>
        <v>1</v>
      </c>
      <c r="E9" s="59">
        <f>'Newcastle Emlyn(dariy partners)'!E9</f>
        <v>1</v>
      </c>
      <c r="F9" s="59">
        <f>'Newcastle Emlyn(dariy partners)'!F9</f>
        <v>1</v>
      </c>
      <c r="G9" s="59">
        <f>'Newcastle Emlyn(dariy partners)'!G9</f>
        <v>1</v>
      </c>
      <c r="H9" s="59">
        <f>'Newcastle Emlyn(dariy partners)'!H9</f>
        <v>1</v>
      </c>
      <c r="I9" s="59">
        <f>'Newcastle Emlyn(dariy partners)'!I9</f>
        <v>1</v>
      </c>
      <c r="J9" s="59">
        <f>'Newcastle Emlyn(dariy partners)'!J9</f>
        <v>1</v>
      </c>
      <c r="K9" s="59">
        <f>'Newcastle Emlyn(dariy partners)'!K9</f>
        <v>0</v>
      </c>
      <c r="L9" s="59">
        <f>'Newcastle Emlyn(dariy partners)'!L9</f>
        <v>0</v>
      </c>
      <c r="M9" s="59">
        <f>'Newcastle Emlyn(dariy partners)'!M9</f>
        <v>0</v>
      </c>
      <c r="N9" s="59">
        <f>'Newcastle Emlyn(dariy partners)'!N9</f>
        <v>0</v>
      </c>
      <c r="O9" s="59">
        <f>'Newcastle Emlyn(dariy partners)'!O9</f>
        <v>0</v>
      </c>
      <c r="P9" s="59">
        <f>'Newcastle Emlyn(dariy partners)'!P9</f>
        <v>0</v>
      </c>
      <c r="Q9" s="59">
        <f>'Newcastle Emlyn(dariy partners)'!Q9</f>
        <v>0</v>
      </c>
      <c r="R9" s="59">
        <f>'Newcastle Emlyn(dariy partners)'!R9</f>
        <v>0</v>
      </c>
      <c r="S9" s="59">
        <f>'Newcastle Emlyn(dariy partners)'!S9</f>
        <v>0</v>
      </c>
      <c r="T9" s="59">
        <f>'Newcastle Emlyn(dariy partners)'!T9</f>
        <v>0</v>
      </c>
      <c r="U9" s="59">
        <f>'Newcastle Emlyn(dariy partners)'!U9</f>
        <v>0</v>
      </c>
      <c r="V9" s="59">
        <f>'Newcastle Emlyn(dariy partners)'!V9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32" t="s">
        <v>4</v>
      </c>
      <c r="B10" s="132"/>
      <c r="C10" s="59">
        <f>'Newcastle Emlyn(dariy partners)'!C10</f>
        <v>6.4</v>
      </c>
      <c r="D10" s="59">
        <f>'Newcastle Emlyn(dariy partners)'!D10</f>
        <v>5.8</v>
      </c>
      <c r="E10" s="59">
        <f>'Newcastle Emlyn(dariy partners)'!E10</f>
        <v>5.7</v>
      </c>
      <c r="F10" s="59">
        <f>'Newcastle Emlyn(dariy partners)'!F10</f>
        <v>5.7</v>
      </c>
      <c r="G10" s="59">
        <f>'Newcastle Emlyn(dariy partners)'!G10</f>
        <v>5.5</v>
      </c>
      <c r="H10" s="59">
        <f>'Newcastle Emlyn(dariy partners)'!H10</f>
        <v>5.5</v>
      </c>
      <c r="I10" s="59">
        <f>'Newcastle Emlyn(dariy partners)'!I10</f>
        <v>5.5</v>
      </c>
      <c r="J10" s="59">
        <f>'Newcastle Emlyn(dariy partners)'!J10</f>
        <v>5.4</v>
      </c>
      <c r="K10" s="59">
        <f>'Newcastle Emlyn(dariy partners)'!K10</f>
        <v>0</v>
      </c>
      <c r="L10" s="59">
        <f>'Newcastle Emlyn(dariy partners)'!L10</f>
        <v>0</v>
      </c>
      <c r="M10" s="59">
        <f>'Newcastle Emlyn(dariy partners)'!M10</f>
        <v>0</v>
      </c>
      <c r="N10" s="59">
        <f>'Newcastle Emlyn(dariy partners)'!N10</f>
        <v>0</v>
      </c>
      <c r="O10" s="59">
        <f>'Newcastle Emlyn(dariy partners)'!O10</f>
        <v>0</v>
      </c>
      <c r="P10" s="59">
        <f>'Newcastle Emlyn(dariy partners)'!P10</f>
        <v>0</v>
      </c>
      <c r="Q10" s="59">
        <f>'Newcastle Emlyn(dariy partners)'!Q10</f>
        <v>0</v>
      </c>
      <c r="R10" s="59">
        <f>'Newcastle Emlyn(dariy partners)'!R10</f>
        <v>0</v>
      </c>
      <c r="S10" s="59">
        <f>'Newcastle Emlyn(dariy partners)'!S10</f>
        <v>0</v>
      </c>
      <c r="T10" s="59">
        <f>'Newcastle Emlyn(dariy partners)'!T10</f>
        <v>0</v>
      </c>
      <c r="U10" s="59">
        <f>'Newcastle Emlyn(dariy partners)'!U10</f>
        <v>0</v>
      </c>
      <c r="V10" s="59">
        <f>'Newcastle Emlyn(dariy partners)'!V10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32" t="s">
        <v>5</v>
      </c>
      <c r="B11" s="132"/>
      <c r="C11" s="59">
        <f>'Newcastle Emlyn(dariy partners)'!C11</f>
        <v>2</v>
      </c>
      <c r="D11" s="59">
        <f>'Newcastle Emlyn(dariy partners)'!D11</f>
        <v>2</v>
      </c>
      <c r="E11" s="59">
        <f>'Newcastle Emlyn(dariy partners)'!E11</f>
        <v>3</v>
      </c>
      <c r="F11" s="59">
        <f>'Newcastle Emlyn(dariy partners)'!F11</f>
        <v>2</v>
      </c>
      <c r="G11" s="59">
        <f>'Newcastle Emlyn(dariy partners)'!G11</f>
        <v>2</v>
      </c>
      <c r="H11" s="59">
        <f>'Newcastle Emlyn(dariy partners)'!H11</f>
        <v>3</v>
      </c>
      <c r="I11" s="59">
        <f>'Newcastle Emlyn(dariy partners)'!I11</f>
        <v>2</v>
      </c>
      <c r="J11" s="59">
        <f>'Newcastle Emlyn(dariy partners)'!J11</f>
        <v>2</v>
      </c>
      <c r="K11" s="59">
        <f>'Newcastle Emlyn(dariy partners)'!K11</f>
        <v>0</v>
      </c>
      <c r="L11" s="59">
        <f>'Newcastle Emlyn(dariy partners)'!L11</f>
        <v>0</v>
      </c>
      <c r="M11" s="59">
        <f>'Newcastle Emlyn(dariy partners)'!M11</f>
        <v>0</v>
      </c>
      <c r="N11" s="59">
        <f>'Newcastle Emlyn(dariy partners)'!N11</f>
        <v>0</v>
      </c>
      <c r="O11" s="59">
        <f>'Newcastle Emlyn(dariy partners)'!O11</f>
        <v>0</v>
      </c>
      <c r="P11" s="59">
        <f>'Newcastle Emlyn(dariy partners)'!P11</f>
        <v>0</v>
      </c>
      <c r="Q11" s="59">
        <f>'Newcastle Emlyn(dariy partners)'!Q11</f>
        <v>0</v>
      </c>
      <c r="R11" s="59">
        <f>'Newcastle Emlyn(dariy partners)'!R11</f>
        <v>0</v>
      </c>
      <c r="S11" s="59">
        <f>'Newcastle Emlyn(dariy partners)'!S11</f>
        <v>0</v>
      </c>
      <c r="T11" s="59">
        <f>'Newcastle Emlyn(dariy partners)'!T11</f>
        <v>0</v>
      </c>
      <c r="U11" s="59">
        <f>'Newcastle Emlyn(dariy partners)'!U11</f>
        <v>0</v>
      </c>
      <c r="V11" s="59">
        <f>'Newcastle Emlyn(dariy partners)'!V11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32" t="s">
        <v>6</v>
      </c>
      <c r="B12" s="132"/>
      <c r="C12" s="59">
        <f>'Newcastle Emlyn(dariy partners)'!C12</f>
        <v>2</v>
      </c>
      <c r="D12" s="59">
        <f>'Newcastle Emlyn(dariy partners)'!D12</f>
        <v>2</v>
      </c>
      <c r="E12" s="59">
        <f>'Newcastle Emlyn(dariy partners)'!E12</f>
        <v>2</v>
      </c>
      <c r="F12" s="59">
        <f>'Newcastle Emlyn(dariy partners)'!F12</f>
        <v>2</v>
      </c>
      <c r="G12" s="59">
        <f>'Newcastle Emlyn(dariy partners)'!G12</f>
        <v>2</v>
      </c>
      <c r="H12" s="59">
        <f>'Newcastle Emlyn(dariy partners)'!H12</f>
        <v>2</v>
      </c>
      <c r="I12" s="59">
        <f>'Newcastle Emlyn(dariy partners)'!I12</f>
        <v>2</v>
      </c>
      <c r="J12" s="59">
        <f>'Newcastle Emlyn(dariy partners)'!J12</f>
        <v>2</v>
      </c>
      <c r="K12" s="59">
        <f>'Newcastle Emlyn(dariy partners)'!K12</f>
        <v>0</v>
      </c>
      <c r="L12" s="59">
        <f>'Newcastle Emlyn(dariy partners)'!L12</f>
        <v>0</v>
      </c>
      <c r="M12" s="59">
        <f>'Newcastle Emlyn(dariy partners)'!M12</f>
        <v>0</v>
      </c>
      <c r="N12" s="59">
        <f>'Newcastle Emlyn(dariy partners)'!N12</f>
        <v>0</v>
      </c>
      <c r="O12" s="59">
        <f>'Newcastle Emlyn(dariy partners)'!O12</f>
        <v>0</v>
      </c>
      <c r="P12" s="59">
        <f>'Newcastle Emlyn(dariy partners)'!P12</f>
        <v>0</v>
      </c>
      <c r="Q12" s="59">
        <f>'Newcastle Emlyn(dariy partners)'!Q12</f>
        <v>0</v>
      </c>
      <c r="R12" s="59">
        <f>'Newcastle Emlyn(dariy partners)'!R12</f>
        <v>0</v>
      </c>
      <c r="S12" s="59">
        <f>'Newcastle Emlyn(dariy partners)'!S12</f>
        <v>0</v>
      </c>
      <c r="T12" s="59">
        <f>'Newcastle Emlyn(dariy partners)'!T12</f>
        <v>0</v>
      </c>
      <c r="U12" s="59">
        <f>'Newcastle Emlyn(dariy partners)'!U12</f>
        <v>0</v>
      </c>
      <c r="V12" s="59">
        <f>'Newcastle Emlyn(dariy partners)'!V12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32" t="s">
        <v>7</v>
      </c>
      <c r="B13" s="132"/>
      <c r="C13" s="59">
        <f>'Newcastle Emlyn(dariy partners)'!C13</f>
        <v>2</v>
      </c>
      <c r="D13" s="59">
        <f>'Newcastle Emlyn(dariy partners)'!D13</f>
        <v>2</v>
      </c>
      <c r="E13" s="59">
        <f>'Newcastle Emlyn(dariy partners)'!E13</f>
        <v>1</v>
      </c>
      <c r="F13" s="59">
        <f>'Newcastle Emlyn(dariy partners)'!F13</f>
        <v>2</v>
      </c>
      <c r="G13" s="59">
        <f>'Newcastle Emlyn(dariy partners)'!G13</f>
        <v>2</v>
      </c>
      <c r="H13" s="59">
        <f>'Newcastle Emlyn(dariy partners)'!H13</f>
        <v>2</v>
      </c>
      <c r="I13" s="59">
        <f>'Newcastle Emlyn(dariy partners)'!I13</f>
        <v>2</v>
      </c>
      <c r="J13" s="59">
        <f>'Newcastle Emlyn(dariy partners)'!J13</f>
        <v>2</v>
      </c>
      <c r="K13" s="59">
        <f>'Newcastle Emlyn(dariy partners)'!K13</f>
        <v>0</v>
      </c>
      <c r="L13" s="59">
        <f>'Newcastle Emlyn(dariy partners)'!L13</f>
        <v>0</v>
      </c>
      <c r="M13" s="59">
        <f>'Newcastle Emlyn(dariy partners)'!M13</f>
        <v>0</v>
      </c>
      <c r="N13" s="59">
        <f>'Newcastle Emlyn(dariy partners)'!N13</f>
        <v>0</v>
      </c>
      <c r="O13" s="59">
        <f>'Newcastle Emlyn(dariy partners)'!O13</f>
        <v>0</v>
      </c>
      <c r="P13" s="59">
        <f>'Newcastle Emlyn(dariy partners)'!P13</f>
        <v>0</v>
      </c>
      <c r="Q13" s="59">
        <f>'Newcastle Emlyn(dariy partners)'!Q13</f>
        <v>0</v>
      </c>
      <c r="R13" s="59">
        <f>'Newcastle Emlyn(dariy partners)'!R13</f>
        <v>0</v>
      </c>
      <c r="S13" s="59">
        <f>'Newcastle Emlyn(dariy partners)'!S13</f>
        <v>0</v>
      </c>
      <c r="T13" s="59">
        <f>'Newcastle Emlyn(dariy partners)'!T13</f>
        <v>0</v>
      </c>
      <c r="U13" s="59">
        <f>'Newcastle Emlyn(dariy partners)'!U13</f>
        <v>0</v>
      </c>
      <c r="V13" s="59">
        <f>'Newcastle Emlyn(dariy partners)'!V13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41" t="s">
        <v>8</v>
      </c>
      <c r="B14" s="141"/>
      <c r="C14" s="101" t="str">
        <f>'Newcastle Emlyn(dariy partners)'!C14</f>
        <v>Maize- Silage (30% DM)</v>
      </c>
      <c r="D14" s="101" t="str">
        <f>'Newcastle Emlyn(dariy partners)'!D14</f>
        <v>Maize- Silage (30% DM)</v>
      </c>
      <c r="E14" s="101" t="str">
        <f>'Newcastle Emlyn(dariy partners)'!E14</f>
        <v>Spring wheat/barley</v>
      </c>
      <c r="F14" s="101" t="str">
        <f>'Newcastle Emlyn(dariy partners)'!F14</f>
        <v>Fodder beet (roots only)</v>
      </c>
      <c r="G14" s="101" t="str">
        <f>'Newcastle Emlyn(dariy partners)'!G14</f>
        <v>Spring wheat/barley</v>
      </c>
      <c r="H14" s="101" t="str">
        <f>'Newcastle Emlyn(dariy partners)'!H14</f>
        <v>Spring wheat/barley</v>
      </c>
      <c r="I14" s="101" t="str">
        <f>'Newcastle Emlyn(dariy partners)'!I14</f>
        <v>Spring wheat/barley</v>
      </c>
      <c r="J14" s="101" t="str">
        <f>'Newcastle Emlyn(dariy partners)'!J14</f>
        <v>Spring wheat/barley</v>
      </c>
      <c r="K14" s="101">
        <f>'Newcastle Emlyn(dariy partners)'!K14</f>
        <v>0</v>
      </c>
      <c r="L14" s="101">
        <f>'Newcastle Emlyn(dariy partners)'!L14</f>
        <v>0</v>
      </c>
      <c r="M14" s="101">
        <f>'Newcastle Emlyn(dariy partners)'!M14</f>
        <v>0</v>
      </c>
      <c r="N14" s="101">
        <f>'Newcastle Emlyn(dariy partners)'!N14</f>
        <v>0</v>
      </c>
      <c r="O14" s="101">
        <f>'Newcastle Emlyn(dariy partners)'!O14</f>
        <v>0</v>
      </c>
      <c r="P14" s="101">
        <f>'Newcastle Emlyn(dariy partners)'!P14</f>
        <v>0</v>
      </c>
      <c r="Q14" s="101">
        <f>'Newcastle Emlyn(dariy partners)'!Q14</f>
        <v>0</v>
      </c>
      <c r="R14" s="101">
        <f>'Newcastle Emlyn(dariy partners)'!R14</f>
        <v>0</v>
      </c>
      <c r="S14" s="101">
        <f>'Newcastle Emlyn(dariy partners)'!S14</f>
        <v>0</v>
      </c>
      <c r="T14" s="101">
        <f>'Newcastle Emlyn(dariy partners)'!T14</f>
        <v>0</v>
      </c>
      <c r="U14" s="101">
        <f>'Newcastle Emlyn(dariy partners)'!U14</f>
        <v>0</v>
      </c>
      <c r="V14" s="101">
        <f>'Newcastle Emlyn(dariy partners)'!V14</f>
        <v>0</v>
      </c>
      <c r="AD14" s="29" t="s">
        <v>138</v>
      </c>
      <c r="AE14" s="29">
        <v>6</v>
      </c>
      <c r="AI14" s="52" t="s">
        <v>119</v>
      </c>
      <c r="AJ14" s="53">
        <v>0.8</v>
      </c>
      <c r="AK14" s="54">
        <v>1.7</v>
      </c>
      <c r="AL14" s="11">
        <v>12</v>
      </c>
      <c r="AM14" s="11">
        <v>6.7</v>
      </c>
      <c r="AN14" s="11" t="s">
        <v>135</v>
      </c>
    </row>
    <row r="15" spans="1:41" ht="13" x14ac:dyDescent="0.25">
      <c r="A15" s="140" t="s">
        <v>9</v>
      </c>
      <c r="B15" s="140"/>
      <c r="C15" s="59">
        <f>'Newcastle Emlyn(dariy partners)'!C15</f>
        <v>45</v>
      </c>
      <c r="D15" s="59">
        <f>'Newcastle Emlyn(dariy partners)'!D15</f>
        <v>45</v>
      </c>
      <c r="E15" s="59">
        <f>'Newcastle Emlyn(dariy partners)'!E15</f>
        <v>7</v>
      </c>
      <c r="F15" s="59">
        <f>'Newcastle Emlyn(dariy partners)'!F15</f>
        <v>85</v>
      </c>
      <c r="G15" s="59">
        <f>'Newcastle Emlyn(dariy partners)'!G15</f>
        <v>7</v>
      </c>
      <c r="H15" s="59">
        <f>'Newcastle Emlyn(dariy partners)'!H15</f>
        <v>7</v>
      </c>
      <c r="I15" s="59">
        <f>'Newcastle Emlyn(dariy partners)'!I15</f>
        <v>7</v>
      </c>
      <c r="J15" s="59">
        <f>'Newcastle Emlyn(dariy partners)'!J15</f>
        <v>7</v>
      </c>
      <c r="K15" s="59">
        <f>'Newcastle Emlyn(dariy partners)'!K15</f>
        <v>0</v>
      </c>
      <c r="L15" s="59">
        <f>'Newcastle Emlyn(dariy partners)'!L15</f>
        <v>0</v>
      </c>
      <c r="M15" s="59">
        <f>'Newcastle Emlyn(dariy partners)'!M15</f>
        <v>0</v>
      </c>
      <c r="N15" s="59">
        <f>'Newcastle Emlyn(dariy partners)'!N15</f>
        <v>0</v>
      </c>
      <c r="O15" s="59">
        <f>'Newcastle Emlyn(dariy partners)'!O15</f>
        <v>0</v>
      </c>
      <c r="P15" s="59">
        <f>'Newcastle Emlyn(dariy partners)'!P15</f>
        <v>0</v>
      </c>
      <c r="Q15" s="59">
        <f>'Newcastle Emlyn(dariy partners)'!Q15</f>
        <v>0</v>
      </c>
      <c r="R15" s="59">
        <f>'Newcastle Emlyn(dariy partners)'!R15</f>
        <v>0</v>
      </c>
      <c r="S15" s="59">
        <f>'Newcastle Emlyn(dariy partners)'!S15</f>
        <v>0</v>
      </c>
      <c r="T15" s="59">
        <f>'Newcastle Emlyn(dariy partners)'!T15</f>
        <v>0</v>
      </c>
      <c r="U15" s="59">
        <f>'Newcastle Emlyn(dariy partners)'!U15</f>
        <v>0</v>
      </c>
      <c r="V15" s="59">
        <f>'Newcastle Emlyn(dariy partners)'!V15</f>
        <v>0</v>
      </c>
      <c r="AD15" s="29" t="s">
        <v>144</v>
      </c>
      <c r="AE15" s="29">
        <v>7</v>
      </c>
      <c r="AI15" s="52" t="s">
        <v>101</v>
      </c>
      <c r="AJ15" s="61">
        <v>1.8</v>
      </c>
      <c r="AK15" s="54">
        <v>5.4</v>
      </c>
      <c r="AL15" s="11">
        <v>13</v>
      </c>
      <c r="AM15" s="11">
        <v>6.7</v>
      </c>
      <c r="AN15" s="11" t="s">
        <v>135</v>
      </c>
    </row>
    <row r="16" spans="1:41" ht="13.5" thickBot="1" x14ac:dyDescent="0.3">
      <c r="A16" s="142" t="s">
        <v>44</v>
      </c>
      <c r="B16" s="142"/>
      <c r="C16" s="102" t="str">
        <f>'Newcastle Emlyn(dariy partners)'!C16</f>
        <v>Medium/Clay</v>
      </c>
      <c r="D16" s="102" t="str">
        <f>'Newcastle Emlyn(dariy partners)'!D16</f>
        <v>Medium/Clay</v>
      </c>
      <c r="E16" s="102" t="str">
        <f>'Newcastle Emlyn(dariy partners)'!E16</f>
        <v>Medium/Clay</v>
      </c>
      <c r="F16" s="102" t="str">
        <f>'Newcastle Emlyn(dariy partners)'!F16</f>
        <v>Medium/Clay</v>
      </c>
      <c r="G16" s="102" t="str">
        <f>'Newcastle Emlyn(dariy partners)'!G16</f>
        <v>Medium/Clay</v>
      </c>
      <c r="H16" s="102" t="str">
        <f>'Newcastle Emlyn(dariy partners)'!H16</f>
        <v>Medium/Clay</v>
      </c>
      <c r="I16" s="102" t="str">
        <f>'Newcastle Emlyn(dariy partners)'!I16</f>
        <v>Medium/Clay</v>
      </c>
      <c r="J16" s="102" t="str">
        <f>'Newcastle Emlyn(dariy partners)'!J16</f>
        <v>Medium/Clay</v>
      </c>
      <c r="K16" s="102">
        <f>'Newcastle Emlyn(dariy partners)'!K16</f>
        <v>0</v>
      </c>
      <c r="L16" s="102">
        <f>'Newcastle Emlyn(dariy partners)'!L16</f>
        <v>0</v>
      </c>
      <c r="M16" s="102">
        <f>'Newcastle Emlyn(dariy partners)'!M16</f>
        <v>0</v>
      </c>
      <c r="N16" s="102">
        <f>'Newcastle Emlyn(dariy partners)'!N16</f>
        <v>0</v>
      </c>
      <c r="O16" s="102">
        <f>'Newcastle Emlyn(dariy partners)'!O16</f>
        <v>0</v>
      </c>
      <c r="P16" s="102">
        <f>'Newcastle Emlyn(dariy partners)'!P16</f>
        <v>0</v>
      </c>
      <c r="Q16" s="102">
        <f>'Newcastle Emlyn(dariy partners)'!Q16</f>
        <v>0</v>
      </c>
      <c r="R16" s="102">
        <f>'Newcastle Emlyn(dariy partners)'!R16</f>
        <v>0</v>
      </c>
      <c r="S16" s="102">
        <f>'Newcastle Emlyn(dariy partners)'!S16</f>
        <v>0</v>
      </c>
      <c r="T16" s="102">
        <f>'Newcastle Emlyn(dariy partners)'!T16</f>
        <v>0</v>
      </c>
      <c r="U16" s="102">
        <f>'Newcastle Emlyn(dariy partners)'!U16</f>
        <v>0</v>
      </c>
      <c r="V16" s="102">
        <f>'Newcastle Emlyn(dariy partners)'!V16</f>
        <v>0</v>
      </c>
      <c r="AD16" s="51" t="s">
        <v>145</v>
      </c>
      <c r="AE16" s="29">
        <v>8</v>
      </c>
      <c r="AI16" s="52" t="s">
        <v>118</v>
      </c>
      <c r="AJ16" s="53">
        <v>8</v>
      </c>
      <c r="AK16" s="54">
        <v>5.5</v>
      </c>
      <c r="AL16" s="12">
        <v>14</v>
      </c>
      <c r="AM16" s="11">
        <v>6.7</v>
      </c>
      <c r="AN16" s="11" t="s">
        <v>135</v>
      </c>
    </row>
    <row r="17" spans="1:40" ht="13" x14ac:dyDescent="0.25">
      <c r="A17" s="138" t="s">
        <v>69</v>
      </c>
      <c r="B17" s="139"/>
      <c r="C17" s="27">
        <f>(VLOOKUP(C$14,$AI2:$AK26,2,FALSE))*C$15</f>
        <v>62.999999999999993</v>
      </c>
      <c r="D17" s="27">
        <f t="shared" ref="D17:V17" si="0">(VLOOKUP(D$14,$AI2:$AK26,2,FALSE))*D$15</f>
        <v>62.999999999999993</v>
      </c>
      <c r="E17" s="27">
        <f t="shared" si="0"/>
        <v>59.5</v>
      </c>
      <c r="F17" s="27">
        <f t="shared" si="0"/>
        <v>59.499999999999993</v>
      </c>
      <c r="G17" s="27">
        <f t="shared" si="0"/>
        <v>59.5</v>
      </c>
      <c r="H17" s="27">
        <f t="shared" si="0"/>
        <v>59.5</v>
      </c>
      <c r="I17" s="27">
        <f t="shared" si="0"/>
        <v>59.5</v>
      </c>
      <c r="J17" s="27">
        <f t="shared" si="0"/>
        <v>59.5</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6" t="s">
        <v>23</v>
      </c>
      <c r="B18" s="137"/>
      <c r="C18" s="16">
        <f>$D31</f>
        <v>62.498480000000001</v>
      </c>
      <c r="D18" s="16">
        <f>$D32</f>
        <v>62.498480000000001</v>
      </c>
      <c r="E18" s="16">
        <f>$D33</f>
        <v>59.657639999999994</v>
      </c>
      <c r="F18" s="16">
        <f>$D34</f>
        <v>59.657639999999994</v>
      </c>
      <c r="G18" s="16">
        <f>$D35</f>
        <v>59.657639999999994</v>
      </c>
      <c r="H18" s="16">
        <f>$D36</f>
        <v>59.657639999999994</v>
      </c>
      <c r="I18" s="16">
        <f>$D37</f>
        <v>59.657639999999994</v>
      </c>
      <c r="J18" s="16">
        <f>$D38</f>
        <v>59.657639999999994</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6" t="s">
        <v>90</v>
      </c>
      <c r="B19" s="137"/>
      <c r="C19" s="16">
        <f>C18-C17</f>
        <v>-0.50151999999999219</v>
      </c>
      <c r="D19" s="16">
        <f t="shared" ref="D19:V19" si="1">D18-D17</f>
        <v>-0.50151999999999219</v>
      </c>
      <c r="E19" s="16">
        <f t="shared" si="1"/>
        <v>0.15763999999999356</v>
      </c>
      <c r="F19" s="16">
        <f t="shared" si="1"/>
        <v>0.15764000000000067</v>
      </c>
      <c r="G19" s="16">
        <f t="shared" si="1"/>
        <v>0.15763999999999356</v>
      </c>
      <c r="H19" s="16">
        <f t="shared" si="1"/>
        <v>0.15763999999999356</v>
      </c>
      <c r="I19" s="16">
        <f t="shared" si="1"/>
        <v>0.15763999999999356</v>
      </c>
      <c r="J19" s="16">
        <f t="shared" si="1"/>
        <v>0.15763999999999356</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4" t="s">
        <v>91</v>
      </c>
      <c r="B20" s="135"/>
      <c r="C20" s="25" t="str">
        <f>IF($B31="","",IF(C$19&gt;=0,"INCREASE","DECREASE"))</f>
        <v>DECREASE</v>
      </c>
      <c r="D20" s="25" t="str">
        <f>IF($B32="","",IF(D$19&gt;=0,"INCREASE","DECREASE"))</f>
        <v>DECREASE</v>
      </c>
      <c r="E20" s="25" t="str">
        <f>IF($B33="","",IF(E$19&gt;=0,"INCREASE","DECREASE"))</f>
        <v>INCREASE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INCREASE</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8" t="s">
        <v>88</v>
      </c>
      <c r="B21" s="139"/>
      <c r="C21" s="27">
        <f>(VLOOKUP(C$14,$AI2:$AK26,3,FALSE))*C$15</f>
        <v>198.00000000000003</v>
      </c>
      <c r="D21" s="27">
        <f t="shared" ref="D21:V21" si="2">(VLOOKUP(D$14,$AI2:$AK26,3,FALSE))*D$15</f>
        <v>198.00000000000003</v>
      </c>
      <c r="E21" s="27">
        <f t="shared" si="2"/>
        <v>84</v>
      </c>
      <c r="F21" s="27">
        <f t="shared" si="2"/>
        <v>340</v>
      </c>
      <c r="G21" s="27">
        <f t="shared" si="2"/>
        <v>84</v>
      </c>
      <c r="H21" s="27">
        <f t="shared" si="2"/>
        <v>84</v>
      </c>
      <c r="I21" s="27">
        <f t="shared" si="2"/>
        <v>84</v>
      </c>
      <c r="J21" s="27">
        <f t="shared" si="2"/>
        <v>84</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6" t="s">
        <v>89</v>
      </c>
      <c r="B22" s="137"/>
      <c r="C22" s="16">
        <f>$E31</f>
        <v>39.605940000000004</v>
      </c>
      <c r="D22" s="16">
        <f>$E32</f>
        <v>39.605940000000004</v>
      </c>
      <c r="E22" s="16">
        <f>$E33</f>
        <v>37.805669999999999</v>
      </c>
      <c r="F22" s="16">
        <f>$E34</f>
        <v>37.805669999999999</v>
      </c>
      <c r="G22" s="16">
        <f>$E35</f>
        <v>37.805669999999999</v>
      </c>
      <c r="H22" s="16">
        <f>$E36</f>
        <v>37.805669999999999</v>
      </c>
      <c r="I22" s="16">
        <f>$E37</f>
        <v>37.805669999999999</v>
      </c>
      <c r="J22" s="16">
        <f>$E38</f>
        <v>37.805669999999999</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6" t="s">
        <v>92</v>
      </c>
      <c r="B23" s="137"/>
      <c r="C23" s="16">
        <f>C22-C21</f>
        <v>-158.39406000000002</v>
      </c>
      <c r="D23" s="16">
        <f t="shared" ref="D23:V23" si="3">D22-D21</f>
        <v>-158.39406000000002</v>
      </c>
      <c r="E23" s="16">
        <f t="shared" si="3"/>
        <v>-46.194330000000001</v>
      </c>
      <c r="F23" s="16">
        <f t="shared" si="3"/>
        <v>-302.19432999999998</v>
      </c>
      <c r="G23" s="16">
        <f t="shared" si="3"/>
        <v>-46.194330000000001</v>
      </c>
      <c r="H23" s="16">
        <f t="shared" si="3"/>
        <v>-46.194330000000001</v>
      </c>
      <c r="I23" s="16">
        <f t="shared" si="3"/>
        <v>-46.194330000000001</v>
      </c>
      <c r="J23" s="16">
        <f t="shared" si="3"/>
        <v>-46.194330000000001</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4" t="s">
        <v>93</v>
      </c>
      <c r="B24" s="135"/>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1.62</v>
      </c>
      <c r="C28" s="15">
        <v>0.1</v>
      </c>
      <c r="D28" s="15">
        <v>620</v>
      </c>
      <c r="E28" s="15">
        <v>747</v>
      </c>
      <c r="F28" s="15">
        <v>117</v>
      </c>
      <c r="G28" s="15">
        <v>0.2</v>
      </c>
      <c r="H28" s="15">
        <v>0.8</v>
      </c>
      <c r="I28" s="15">
        <v>0.5</v>
      </c>
      <c r="J28" s="15">
        <v>0.01</v>
      </c>
      <c r="K28" s="15">
        <v>0.05</v>
      </c>
      <c r="L28" s="15">
        <v>0.2</v>
      </c>
      <c r="M28" s="15">
        <v>0.2</v>
      </c>
      <c r="N28" s="15"/>
      <c r="O28" s="15"/>
      <c r="P28" s="15">
        <v>468</v>
      </c>
      <c r="Q28" s="15">
        <v>165</v>
      </c>
      <c r="R28" s="15"/>
      <c r="S28" s="15"/>
      <c r="T28" s="15"/>
      <c r="U28" s="15"/>
    </row>
    <row r="29" spans="1:40" s="7" customFormat="1" ht="28" x14ac:dyDescent="0.35">
      <c r="A29" s="143"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4"/>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1</v>
      </c>
      <c r="B31" s="15">
        <v>44</v>
      </c>
      <c r="C31" s="76">
        <f>IF(C$27="%w/w SAR",((C$28*10)*$B31),IF(C$27="%w/w DM",(((C$28*10)*($B$28/100))*$B31),IF(C$27="kg/t SAR",(C$28*$B31),IF(C$27="kg/t DM",((C$28*($B$28/100))*$B31),IF(C$27="mg/kg SAR",((C$28*0.001)*$B31),IF(C$27="mg/kg DM",(((C$28*0.001)*($B$28/100))*$B31),0))))))</f>
        <v>44</v>
      </c>
      <c r="D31" s="76">
        <f>(IF(D$27="%w/w SAR",((D$28*10)*$B31),IF(D$27="%w/w DM",(((D$28*10)*($B$28/100))*$B31),IF(D$27="kg/t SAR",(D$28*$B31),IF(D$27="kg/t DM",((D$28*($B$28/100))*$B31),IF(D$27="mg/kg SAR",((D$28*0.001)*$B31),IF(D$27="mg/kg DM",(((D$28*0.001)*($B$28/100))*$B31),"0")))))))*2.291</f>
        <v>62.498480000000001</v>
      </c>
      <c r="E31" s="76">
        <f>(IF(E$27="%w/w SAR",((E$28*10)*$B31),IF(E$27="%w/w DM",(((E$28*10)*($B$28/100))*$B31),IF(E$27="kg/t SAR",(E$28*$B31),IF(E$27="kg/t DM",((E$28*($B$28/100))*$B31),IF(E$27="mg/kg SAR",((E$28*0.001)*$B31),IF(E$27="mg/kg DM",(((E$28*0.001)*($B$28/100))*$B31),"0")))))))*1.205</f>
        <v>39.605940000000004</v>
      </c>
      <c r="F31" s="76">
        <f>(IF(F$27="%w/w SAR",((F$28*10)*$B31),IF(F$27="%w/w DM",(((F$28*10)*($B$28/100))*$B31),IF(F$27="kg/t SAR",(F$28*$B31),IF(F$27="kg/t DM",((F$28*($B$28/100))*$B31),IF(F$27="mg/kg SAR",((F$28*0.001)*$B31),IF(F$27="mg/kg DM",(((F$28*0.001)*($B$28/100))*$B31),"0")))))))*1.658</f>
        <v>8.5353840000000005</v>
      </c>
      <c r="G31" s="76">
        <f t="shared" ref="G31:P46" si="5">IF(G$27="%w/w SAR",((G$28*10)*$B31),IF(G$27="%w/w DM",(((G$28*10)*($B$28/100))*$B31),IF(G$27="kg/t SAR",(G$28*$B31),IF(G$27="kg/t DM",((G$28*($B$28/100))*$B31),IF(G$27="mg/kg SAR",((G$28*0.001)*$B31),IF(G$27="mg/kg DM",(((G$28*0.001)*($B$28/100))*$B31),0))))))</f>
        <v>8.8000000000000005E-3</v>
      </c>
      <c r="H31" s="76">
        <f t="shared" si="5"/>
        <v>3.5200000000000002E-2</v>
      </c>
      <c r="I31" s="76">
        <f t="shared" si="5"/>
        <v>2.1999999999999999E-2</v>
      </c>
      <c r="J31" s="76">
        <f t="shared" si="5"/>
        <v>4.4000000000000002E-4</v>
      </c>
      <c r="K31" s="76">
        <f t="shared" si="5"/>
        <v>2.2000000000000001E-3</v>
      </c>
      <c r="L31" s="76">
        <f t="shared" si="5"/>
        <v>8.8000000000000005E-3</v>
      </c>
      <c r="M31" s="76">
        <f t="shared" si="5"/>
        <v>8.8000000000000005E-3</v>
      </c>
      <c r="N31" s="76">
        <f t="shared" si="5"/>
        <v>0</v>
      </c>
      <c r="O31" s="76">
        <f t="shared" si="5"/>
        <v>0</v>
      </c>
      <c r="P31" s="76">
        <f t="shared" si="5"/>
        <v>20.592000000000002</v>
      </c>
      <c r="Q31" s="76">
        <f>(IF(Q$27="%w/w SAR",((Q$28*10)*$B31),IF(Q$27="%w/w DM",(((Q$28*10)*($B$28/100))*$B31),IF(Q$27="kg/t SAR",(Q$28*$B31),IF(Q$27="kg/t DM",((Q$28*($B$28/100))*$B31),IF(Q$27="mg/kg SAR",((Q$28*0.001)*$B31),IF(Q$27="mg/kg DM",(((Q$28*0.001)*($B$28/100))*$B31),0)))))))*2.5</f>
        <v>18.150000000000002</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v>44</v>
      </c>
      <c r="C32" s="76">
        <f t="shared" ref="C32:C50" si="6">IF(C$27="%w/w SAR",((C$28*10)*$B32),IF(C$27="%w/w DM",(((C$28*10)*($B$28/100))*$B32),IF(C$27="kg/t SAR",(C$28*$B32),IF(C$27="kg/t DM",((C$28*($B$28/100))*$B32),IF(C$27="mg/kg SAR",((C$28*0.001)*$B32),IF(C$27="mg/kg DM",(((C$28*0.001)*($B$28/100))*$B32),0))))))</f>
        <v>44</v>
      </c>
      <c r="D32" s="76">
        <f t="shared" ref="D32:D50" si="7">(IF(D$27="%w/w SAR",((D$28*10)*$B32),IF(D$27="%w/w DM",(((D$28*10)*($B$28/100))*$B32),IF(D$27="kg/t SAR",(D$28*$B32),IF(D$27="kg/t DM",((D$28*($B$28/100))*$B32),IF(D$27="mg/kg SAR",((D$28*0.001)*$B32),IF(D$27="mg/kg DM",(((D$28*0.001)*($B$28/100))*$B32),"0")))))))*2.291</f>
        <v>62.498480000000001</v>
      </c>
      <c r="E32" s="76">
        <f t="shared" ref="E32:E50" si="8">(IF(E$27="%w/w SAR",((E$28*10)*$B32),IF(E$27="%w/w DM",(((E$28*10)*($B$28/100))*$B32),IF(E$27="kg/t SAR",(E$28*$B32),IF(E$27="kg/t DM",((E$28*($B$28/100))*$B32),IF(E$27="mg/kg SAR",((E$28*0.001)*$B32),IF(E$27="mg/kg DM",(((E$28*0.001)*($B$28/100))*$B32),"0")))))))*1.205</f>
        <v>39.605940000000004</v>
      </c>
      <c r="F32" s="76">
        <f t="shared" ref="F32:F50" si="9">(IF(F$27="%w/w SAR",((F$28*10)*$B32),IF(F$27="%w/w DM",(((F$28*10)*($B$28/100))*$B32),IF(F$27="kg/t SAR",(F$28*$B32),IF(F$27="kg/t DM",((F$28*($B$28/100))*$B32),IF(F$27="mg/kg SAR",((F$28*0.001)*$B32),IF(F$27="mg/kg DM",(((F$28*0.001)*($B$28/100))*$B32),"0")))))))*1.658</f>
        <v>8.5353840000000005</v>
      </c>
      <c r="G32" s="76">
        <f t="shared" si="5"/>
        <v>8.8000000000000005E-3</v>
      </c>
      <c r="H32" s="76">
        <f t="shared" si="5"/>
        <v>3.5200000000000002E-2</v>
      </c>
      <c r="I32" s="76">
        <f t="shared" si="5"/>
        <v>2.1999999999999999E-2</v>
      </c>
      <c r="J32" s="76">
        <f t="shared" si="5"/>
        <v>4.4000000000000002E-4</v>
      </c>
      <c r="K32" s="76">
        <f t="shared" si="5"/>
        <v>2.2000000000000001E-3</v>
      </c>
      <c r="L32" s="76">
        <f t="shared" si="5"/>
        <v>8.8000000000000005E-3</v>
      </c>
      <c r="M32" s="76">
        <f t="shared" si="5"/>
        <v>8.8000000000000005E-3</v>
      </c>
      <c r="N32" s="76">
        <f t="shared" si="5"/>
        <v>0</v>
      </c>
      <c r="O32" s="76">
        <f t="shared" si="5"/>
        <v>0</v>
      </c>
      <c r="P32" s="76">
        <f t="shared" si="5"/>
        <v>20.592000000000002</v>
      </c>
      <c r="Q32" s="76">
        <f t="shared" ref="Q32:Q50" si="10">(IF(Q$27="%w/w SAR",((Q$28*10)*$B32),IF(Q$27="%w/w DM",(((Q$28*10)*($B$28/100))*$B32),IF(Q$27="kg/t SAR",(Q$28*$B32),IF(Q$27="kg/t DM",((Q$28*($B$28/100))*$B32),IF(Q$27="mg/kg SAR",((Q$28*0.001)*$B32),IF(Q$27="mg/kg DM",(((Q$28*0.001)*($B$28/100))*$B32),0)))))))*2.5</f>
        <v>18.150000000000002</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4</v>
      </c>
      <c r="B33" s="15">
        <v>42</v>
      </c>
      <c r="C33" s="76">
        <f t="shared" si="6"/>
        <v>42</v>
      </c>
      <c r="D33" s="76">
        <f t="shared" si="7"/>
        <v>59.657639999999994</v>
      </c>
      <c r="E33" s="76">
        <f t="shared" si="8"/>
        <v>37.805669999999999</v>
      </c>
      <c r="F33" s="76">
        <f t="shared" si="9"/>
        <v>8.147412000000001</v>
      </c>
      <c r="G33" s="76">
        <f t="shared" si="5"/>
        <v>8.4000000000000012E-3</v>
      </c>
      <c r="H33" s="76">
        <f t="shared" si="5"/>
        <v>3.3600000000000005E-2</v>
      </c>
      <c r="I33" s="76">
        <f t="shared" si="5"/>
        <v>2.1000000000000001E-2</v>
      </c>
      <c r="J33" s="76">
        <f t="shared" si="5"/>
        <v>4.2000000000000002E-4</v>
      </c>
      <c r="K33" s="76">
        <f t="shared" si="5"/>
        <v>2.1000000000000003E-3</v>
      </c>
      <c r="L33" s="76">
        <f t="shared" si="5"/>
        <v>8.4000000000000012E-3</v>
      </c>
      <c r="M33" s="76">
        <f t="shared" si="5"/>
        <v>8.4000000000000012E-3</v>
      </c>
      <c r="N33" s="76">
        <f t="shared" si="5"/>
        <v>0</v>
      </c>
      <c r="O33" s="76">
        <f t="shared" si="5"/>
        <v>0</v>
      </c>
      <c r="P33" s="76">
        <f t="shared" si="5"/>
        <v>19.656000000000002</v>
      </c>
      <c r="Q33" s="76">
        <f t="shared" si="10"/>
        <v>17.325000000000003</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5</v>
      </c>
      <c r="B34" s="15">
        <v>42</v>
      </c>
      <c r="C34" s="76">
        <f t="shared" si="6"/>
        <v>42</v>
      </c>
      <c r="D34" s="76">
        <f t="shared" si="7"/>
        <v>59.657639999999994</v>
      </c>
      <c r="E34" s="76">
        <f t="shared" si="8"/>
        <v>37.805669999999999</v>
      </c>
      <c r="F34" s="76">
        <f t="shared" si="9"/>
        <v>8.147412000000001</v>
      </c>
      <c r="G34" s="76">
        <f t="shared" si="5"/>
        <v>8.4000000000000012E-3</v>
      </c>
      <c r="H34" s="76">
        <f t="shared" si="5"/>
        <v>3.3600000000000005E-2</v>
      </c>
      <c r="I34" s="76">
        <f t="shared" si="5"/>
        <v>2.1000000000000001E-2</v>
      </c>
      <c r="J34" s="76">
        <f t="shared" si="5"/>
        <v>4.2000000000000002E-4</v>
      </c>
      <c r="K34" s="76">
        <f t="shared" si="5"/>
        <v>2.1000000000000003E-3</v>
      </c>
      <c r="L34" s="76">
        <f t="shared" si="5"/>
        <v>8.4000000000000012E-3</v>
      </c>
      <c r="M34" s="76">
        <f t="shared" si="5"/>
        <v>8.4000000000000012E-3</v>
      </c>
      <c r="N34" s="76">
        <f t="shared" si="5"/>
        <v>0</v>
      </c>
      <c r="O34" s="76">
        <f t="shared" si="5"/>
        <v>0</v>
      </c>
      <c r="P34" s="76">
        <f t="shared" si="5"/>
        <v>19.656000000000002</v>
      </c>
      <c r="Q34" s="76">
        <f t="shared" si="10"/>
        <v>17.325000000000003</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6</v>
      </c>
      <c r="B35" s="15">
        <v>42</v>
      </c>
      <c r="C35" s="76">
        <f t="shared" si="6"/>
        <v>42</v>
      </c>
      <c r="D35" s="76">
        <f t="shared" si="7"/>
        <v>59.657639999999994</v>
      </c>
      <c r="E35" s="76">
        <f t="shared" si="8"/>
        <v>37.805669999999999</v>
      </c>
      <c r="F35" s="76">
        <f t="shared" si="9"/>
        <v>8.147412000000001</v>
      </c>
      <c r="G35" s="76">
        <f t="shared" si="5"/>
        <v>8.4000000000000012E-3</v>
      </c>
      <c r="H35" s="76">
        <f t="shared" si="5"/>
        <v>3.3600000000000005E-2</v>
      </c>
      <c r="I35" s="76">
        <f t="shared" si="5"/>
        <v>2.1000000000000001E-2</v>
      </c>
      <c r="J35" s="76">
        <f t="shared" si="5"/>
        <v>4.2000000000000002E-4</v>
      </c>
      <c r="K35" s="76">
        <f t="shared" si="5"/>
        <v>2.1000000000000003E-3</v>
      </c>
      <c r="L35" s="76">
        <f t="shared" si="5"/>
        <v>8.4000000000000012E-3</v>
      </c>
      <c r="M35" s="76">
        <f t="shared" si="5"/>
        <v>8.4000000000000012E-3</v>
      </c>
      <c r="N35" s="76">
        <f t="shared" si="5"/>
        <v>0</v>
      </c>
      <c r="O35" s="76">
        <f t="shared" si="5"/>
        <v>0</v>
      </c>
      <c r="P35" s="76">
        <f t="shared" si="5"/>
        <v>19.656000000000002</v>
      </c>
      <c r="Q35" s="76">
        <f t="shared" si="10"/>
        <v>17.325000000000003</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7</v>
      </c>
      <c r="B36" s="15">
        <v>42</v>
      </c>
      <c r="C36" s="76">
        <f t="shared" si="6"/>
        <v>42</v>
      </c>
      <c r="D36" s="76">
        <f t="shared" si="7"/>
        <v>59.657639999999994</v>
      </c>
      <c r="E36" s="76">
        <f t="shared" si="8"/>
        <v>37.805669999999999</v>
      </c>
      <c r="F36" s="76">
        <f t="shared" si="9"/>
        <v>8.147412000000001</v>
      </c>
      <c r="G36" s="76">
        <f t="shared" si="5"/>
        <v>8.4000000000000012E-3</v>
      </c>
      <c r="H36" s="76">
        <f t="shared" si="5"/>
        <v>3.3600000000000005E-2</v>
      </c>
      <c r="I36" s="76">
        <f t="shared" si="5"/>
        <v>2.1000000000000001E-2</v>
      </c>
      <c r="J36" s="76">
        <f t="shared" si="5"/>
        <v>4.2000000000000002E-4</v>
      </c>
      <c r="K36" s="76">
        <f t="shared" si="5"/>
        <v>2.1000000000000003E-3</v>
      </c>
      <c r="L36" s="76">
        <f t="shared" si="5"/>
        <v>8.4000000000000012E-3</v>
      </c>
      <c r="M36" s="76">
        <f t="shared" si="5"/>
        <v>8.4000000000000012E-3</v>
      </c>
      <c r="N36" s="76">
        <f t="shared" si="5"/>
        <v>0</v>
      </c>
      <c r="O36" s="76">
        <f t="shared" si="5"/>
        <v>0</v>
      </c>
      <c r="P36" s="76">
        <f t="shared" si="5"/>
        <v>19.656000000000002</v>
      </c>
      <c r="Q36" s="76">
        <f t="shared" si="10"/>
        <v>17.325000000000003</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9</v>
      </c>
      <c r="B37" s="15">
        <v>42</v>
      </c>
      <c r="C37" s="76">
        <f t="shared" si="6"/>
        <v>42</v>
      </c>
      <c r="D37" s="76">
        <f t="shared" si="7"/>
        <v>59.657639999999994</v>
      </c>
      <c r="E37" s="76">
        <f t="shared" si="8"/>
        <v>37.805669999999999</v>
      </c>
      <c r="F37" s="76">
        <f t="shared" si="9"/>
        <v>8.147412000000001</v>
      </c>
      <c r="G37" s="76">
        <f t="shared" si="5"/>
        <v>8.4000000000000012E-3</v>
      </c>
      <c r="H37" s="76">
        <f t="shared" si="5"/>
        <v>3.3600000000000005E-2</v>
      </c>
      <c r="I37" s="76">
        <f t="shared" si="5"/>
        <v>2.1000000000000001E-2</v>
      </c>
      <c r="J37" s="76">
        <f t="shared" si="5"/>
        <v>4.2000000000000002E-4</v>
      </c>
      <c r="K37" s="76">
        <f t="shared" si="5"/>
        <v>2.1000000000000003E-3</v>
      </c>
      <c r="L37" s="76">
        <f t="shared" si="5"/>
        <v>8.4000000000000012E-3</v>
      </c>
      <c r="M37" s="76">
        <f t="shared" si="5"/>
        <v>8.4000000000000012E-3</v>
      </c>
      <c r="N37" s="76">
        <f t="shared" si="5"/>
        <v>0</v>
      </c>
      <c r="O37" s="76">
        <f t="shared" si="5"/>
        <v>0</v>
      </c>
      <c r="P37" s="76">
        <f t="shared" si="5"/>
        <v>19.656000000000002</v>
      </c>
      <c r="Q37" s="76">
        <f t="shared" si="10"/>
        <v>17.325000000000003</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10</v>
      </c>
      <c r="B38" s="15">
        <v>42</v>
      </c>
      <c r="C38" s="76">
        <f t="shared" si="6"/>
        <v>42</v>
      </c>
      <c r="D38" s="76">
        <f t="shared" si="7"/>
        <v>59.657639999999994</v>
      </c>
      <c r="E38" s="76">
        <f t="shared" si="8"/>
        <v>37.805669999999999</v>
      </c>
      <c r="F38" s="76">
        <f t="shared" si="9"/>
        <v>8.147412000000001</v>
      </c>
      <c r="G38" s="76">
        <f t="shared" si="5"/>
        <v>8.4000000000000012E-3</v>
      </c>
      <c r="H38" s="76">
        <f t="shared" si="5"/>
        <v>3.3600000000000005E-2</v>
      </c>
      <c r="I38" s="76">
        <f t="shared" si="5"/>
        <v>2.1000000000000001E-2</v>
      </c>
      <c r="J38" s="76">
        <f t="shared" si="5"/>
        <v>4.2000000000000002E-4</v>
      </c>
      <c r="K38" s="76">
        <f t="shared" si="5"/>
        <v>2.1000000000000003E-3</v>
      </c>
      <c r="L38" s="76">
        <f t="shared" si="5"/>
        <v>8.4000000000000012E-3</v>
      </c>
      <c r="M38" s="76">
        <f t="shared" si="5"/>
        <v>8.4000000000000012E-3</v>
      </c>
      <c r="N38" s="76">
        <f t="shared" si="5"/>
        <v>0</v>
      </c>
      <c r="O38" s="76">
        <f t="shared" si="5"/>
        <v>0</v>
      </c>
      <c r="P38" s="76">
        <f t="shared" si="5"/>
        <v>19.656000000000002</v>
      </c>
      <c r="Q38" s="76">
        <f t="shared" si="10"/>
        <v>17.325000000000003</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120"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120" t="s">
        <v>2</v>
      </c>
      <c r="B57" s="8">
        <f>C8</f>
        <v>1</v>
      </c>
      <c r="C57" s="8">
        <f t="shared" ref="C57:U57" si="13">D8</f>
        <v>2</v>
      </c>
      <c r="D57" s="8">
        <f t="shared" si="13"/>
        <v>4</v>
      </c>
      <c r="E57" s="8">
        <f t="shared" si="13"/>
        <v>5</v>
      </c>
      <c r="F57" s="8">
        <f t="shared" si="13"/>
        <v>6</v>
      </c>
      <c r="G57" s="8">
        <f t="shared" si="13"/>
        <v>7</v>
      </c>
      <c r="H57" s="8">
        <f t="shared" si="13"/>
        <v>9</v>
      </c>
      <c r="I57" s="8">
        <f t="shared" si="13"/>
        <v>10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120" t="s">
        <v>136</v>
      </c>
      <c r="B58" s="13" t="str">
        <f>C16&amp;" I "&amp;(VLOOKUP(C14,Table2453[],6,FALSE))</f>
        <v>Medium/Clay I Arable</v>
      </c>
      <c r="C58" s="13" t="str">
        <f>D16&amp;" I "&amp;(VLOOKUP(D14,Table2453[],6,FALSE))</f>
        <v>Medium/Clay I Arable</v>
      </c>
      <c r="D58" s="13" t="str">
        <f>E16&amp;" I "&amp;(VLOOKUP(E14,Table2453[],6,FALSE))</f>
        <v>Medium/Clay I Arable</v>
      </c>
      <c r="E58" s="13" t="str">
        <f>F16&amp;" I "&amp;(VLOOKUP(F14,Table2453[],6,FALSE))</f>
        <v>Medium/Clay I Arable</v>
      </c>
      <c r="F58" s="13" t="str">
        <f>G16&amp;" I "&amp;(VLOOKUP(G14,Table2453[],6,FALSE))</f>
        <v>Medium/Clay I Arable</v>
      </c>
      <c r="G58" s="13" t="str">
        <f>H16&amp;" I "&amp;(VLOOKUP(H14,Table2453[],6,FALSE))</f>
        <v>Medium/Clay I Arable</v>
      </c>
      <c r="H58" s="13" t="str">
        <f>I16&amp;" I "&amp;(VLOOKUP(I14,Table2453[],6,FALSE))</f>
        <v>Medium/Clay I Arable</v>
      </c>
      <c r="I58" s="13" t="str">
        <f>J16&amp;" I "&amp;(VLOOKUP(J14,Table2453[],6,FALSE))</f>
        <v>Medium/Clay I Arable</v>
      </c>
      <c r="J58" s="13" t="e">
        <f>K16&amp;" I "&amp;(VLOOKUP(K14,Table2453[],6,FALSE))</f>
        <v>#N/A</v>
      </c>
      <c r="K58" s="13" t="e">
        <f>L16&amp;" I "&amp;(VLOOKUP(L14,Table2453[],6,FALSE))</f>
        <v>#N/A</v>
      </c>
      <c r="L58" s="13" t="e">
        <f>M16&amp;" I "&amp;(VLOOKUP(M14,Table2453[],6,FALSE))</f>
        <v>#N/A</v>
      </c>
      <c r="M58" s="13" t="e">
        <f>N16&amp;" I "&amp;(VLOOKUP(N14,Table2453[],6,FALSE))</f>
        <v>#N/A</v>
      </c>
      <c r="N58" s="13" t="e">
        <f>O16&amp;" I "&amp;(VLOOKUP(O14,Table2453[],6,FALSE))</f>
        <v>#N/A</v>
      </c>
      <c r="O58" s="13" t="e">
        <f>P16&amp;" I "&amp;(VLOOKUP(P14,Table2453[],6,FALSE))</f>
        <v>#N/A</v>
      </c>
      <c r="P58" s="13" t="e">
        <f>Q16&amp;" I "&amp;(VLOOKUP(Q14,Table2453[],6,FALSE))</f>
        <v>#N/A</v>
      </c>
      <c r="Q58" s="13" t="e">
        <f>R16&amp;" I "&amp;(VLOOKUP(R14,Table2453[],6,FALSE))</f>
        <v>#N/A</v>
      </c>
      <c r="R58" s="13" t="e">
        <f>S16&amp;" I "&amp;(VLOOKUP(S14,Table2453[],6,FALSE))</f>
        <v>#N/A</v>
      </c>
      <c r="S58" s="13" t="e">
        <f>T16&amp;" I "&amp;(VLOOKUP(T14,Table2453[],6,FALSE))</f>
        <v>#N/A</v>
      </c>
      <c r="T58" s="13" t="e">
        <f>U16&amp;" I "&amp;(VLOOKUP(U14,Table2453[],6,FALSE))</f>
        <v>#N/A</v>
      </c>
      <c r="U58" s="13" t="e">
        <f>V16&amp;" I "&amp;(VLOOKUP(V14,Table2453[],6,FALSE))</f>
        <v>#N/A</v>
      </c>
    </row>
    <row r="59" spans="1:35" s="19" customFormat="1" ht="13" x14ac:dyDescent="0.3">
      <c r="A59" s="110" t="s">
        <v>132</v>
      </c>
      <c r="B59" s="75">
        <f>VLOOKUP(C$14,Table2453[],5,FALSE)</f>
        <v>6.7</v>
      </c>
      <c r="C59" s="75">
        <f>VLOOKUP(D$14,Table2453[],5,FALSE)</f>
        <v>6.7</v>
      </c>
      <c r="D59" s="75">
        <f>VLOOKUP(E$14,Table2453[],5,FALSE)</f>
        <v>6.7</v>
      </c>
      <c r="E59" s="75">
        <f>VLOOKUP(F$14,Table2453[],5,FALSE)</f>
        <v>6.7</v>
      </c>
      <c r="F59" s="75">
        <f>VLOOKUP(G$14,Table2453[],5,FALSE)</f>
        <v>6.7</v>
      </c>
      <c r="G59" s="75">
        <f>VLOOKUP(H$14,Table2453[],5,FALSE)</f>
        <v>6.7</v>
      </c>
      <c r="H59" s="75">
        <f>VLOOKUP(I$14,Table2453[],5,FALSE)</f>
        <v>6.7</v>
      </c>
      <c r="I59" s="75">
        <f>VLOOKUP(J$14,Table2453[],5,FALSE)</f>
        <v>6.7</v>
      </c>
      <c r="J59" s="75" t="e">
        <f>VLOOKUP(K$14,Table2453[],5,FALSE)</f>
        <v>#N/A</v>
      </c>
      <c r="K59" s="75" t="e">
        <f>VLOOKUP(L$14,Table2453[],5,FALSE)</f>
        <v>#N/A</v>
      </c>
      <c r="L59" s="75" t="e">
        <f>VLOOKUP(M$14,Table2453[],5,FALSE)</f>
        <v>#N/A</v>
      </c>
      <c r="M59" s="75" t="e">
        <f>VLOOKUP(N$14,Table2453[],5,FALSE)</f>
        <v>#N/A</v>
      </c>
      <c r="N59" s="75" t="e">
        <f>VLOOKUP(O$14,Table2453[],5,FALSE)</f>
        <v>#N/A</v>
      </c>
      <c r="O59" s="75" t="e">
        <f>VLOOKUP(P$14,Table2453[],5,FALSE)</f>
        <v>#N/A</v>
      </c>
      <c r="P59" s="75" t="e">
        <f>VLOOKUP(Q$14,Table2453[],5,FALSE)</f>
        <v>#N/A</v>
      </c>
      <c r="Q59" s="75" t="e">
        <f>VLOOKUP(R$14,Table2453[],5,FALSE)</f>
        <v>#N/A</v>
      </c>
      <c r="R59" s="75" t="e">
        <f>VLOOKUP(S$14,Table2453[],5,FALSE)</f>
        <v>#N/A</v>
      </c>
      <c r="S59" s="75" t="e">
        <f>VLOOKUP(T$14,Table2453[],5,FALSE)</f>
        <v>#N/A</v>
      </c>
      <c r="T59" s="75" t="e">
        <f>VLOOKUP(U$14,Table2453[],5,FALSE)</f>
        <v>#N/A</v>
      </c>
      <c r="U59" s="75" t="e">
        <f>VLOOKUP(V$14,Table2453[],5,FALSE)</f>
        <v>#N/A</v>
      </c>
    </row>
    <row r="60" spans="1:35" s="19" customFormat="1" ht="13" x14ac:dyDescent="0.3">
      <c r="A60" s="110" t="s">
        <v>4</v>
      </c>
      <c r="B60" s="75">
        <f>C10</f>
        <v>6.4</v>
      </c>
      <c r="C60" s="75">
        <f t="shared" ref="C60:U60" si="14">D10</f>
        <v>5.8</v>
      </c>
      <c r="D60" s="75">
        <f t="shared" si="14"/>
        <v>5.7</v>
      </c>
      <c r="E60" s="75">
        <f t="shared" si="14"/>
        <v>5.7</v>
      </c>
      <c r="F60" s="75">
        <f t="shared" si="14"/>
        <v>5.5</v>
      </c>
      <c r="G60" s="75">
        <f t="shared" si="14"/>
        <v>5.5</v>
      </c>
      <c r="H60" s="75">
        <f t="shared" si="14"/>
        <v>5.5</v>
      </c>
      <c r="I60" s="75">
        <f t="shared" si="14"/>
        <v>5.4</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8</v>
      </c>
      <c r="C61" s="75">
        <f t="shared" si="15"/>
        <v>8</v>
      </c>
      <c r="D61" s="75">
        <f t="shared" si="15"/>
        <v>8</v>
      </c>
      <c r="E61" s="75">
        <f t="shared" si="15"/>
        <v>8</v>
      </c>
      <c r="F61" s="75">
        <f t="shared" si="15"/>
        <v>8</v>
      </c>
      <c r="G61" s="75">
        <f t="shared" si="15"/>
        <v>8</v>
      </c>
      <c r="H61" s="75">
        <f t="shared" si="15"/>
        <v>8</v>
      </c>
      <c r="I61" s="75">
        <f t="shared" si="15"/>
        <v>8</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44</v>
      </c>
      <c r="C62" s="76">
        <f>B32</f>
        <v>44</v>
      </c>
      <c r="D62" s="76">
        <f>B33</f>
        <v>42</v>
      </c>
      <c r="E62" s="76">
        <f>B34</f>
        <v>42</v>
      </c>
      <c r="F62" s="76">
        <f>B35</f>
        <v>42</v>
      </c>
      <c r="G62" s="76">
        <f>B36</f>
        <v>42</v>
      </c>
      <c r="H62" s="76">
        <f>B37</f>
        <v>42</v>
      </c>
      <c r="I62" s="76">
        <f>B38</f>
        <v>42</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2.3999999999999986</v>
      </c>
      <c r="C64" s="76">
        <f t="shared" ref="C64:U64" si="17">(C59-C60)*C61</f>
        <v>7.2000000000000028</v>
      </c>
      <c r="D64" s="76">
        <f t="shared" si="17"/>
        <v>8</v>
      </c>
      <c r="E64" s="76">
        <f t="shared" si="17"/>
        <v>8</v>
      </c>
      <c r="F64" s="76">
        <f t="shared" si="17"/>
        <v>9.6000000000000014</v>
      </c>
      <c r="G64" s="76">
        <f t="shared" si="17"/>
        <v>9.6000000000000014</v>
      </c>
      <c r="H64" s="76">
        <f t="shared" si="17"/>
        <v>9.6000000000000014</v>
      </c>
      <c r="I64" s="76">
        <f t="shared" si="17"/>
        <v>10.399999999999999</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-2.3999999999999986</v>
      </c>
      <c r="C65" s="76">
        <f t="shared" ref="C65:U65" si="18">C63-C64</f>
        <v>-7.2000000000000028</v>
      </c>
      <c r="D65" s="76">
        <f t="shared" si="18"/>
        <v>-8</v>
      </c>
      <c r="E65" s="76">
        <f t="shared" si="18"/>
        <v>-8</v>
      </c>
      <c r="F65" s="76">
        <f t="shared" si="18"/>
        <v>-9.6000000000000014</v>
      </c>
      <c r="G65" s="76">
        <f t="shared" si="18"/>
        <v>-9.6000000000000014</v>
      </c>
      <c r="H65" s="76">
        <f t="shared" si="18"/>
        <v>-9.6000000000000014</v>
      </c>
      <c r="I65" s="76">
        <f t="shared" si="18"/>
        <v>-10.399999999999999</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21:B21"/>
    <mergeCell ref="A22:B22"/>
    <mergeCell ref="A23:B23"/>
    <mergeCell ref="A24:B24"/>
    <mergeCell ref="A29:A30"/>
    <mergeCell ref="A20:B20"/>
    <mergeCell ref="A9:B9"/>
    <mergeCell ref="A10:B10"/>
    <mergeCell ref="A11:B11"/>
    <mergeCell ref="A12:B12"/>
    <mergeCell ref="A13:B13"/>
    <mergeCell ref="A14:B14"/>
    <mergeCell ref="A15:B15"/>
    <mergeCell ref="A16:B16"/>
    <mergeCell ref="A17:B17"/>
    <mergeCell ref="A18:B18"/>
    <mergeCell ref="A19:B19"/>
    <mergeCell ref="A8:B8"/>
    <mergeCell ref="A3:B3"/>
    <mergeCell ref="C3:D3"/>
    <mergeCell ref="G3:H3"/>
    <mergeCell ref="J3:K3"/>
    <mergeCell ref="A4:B4"/>
    <mergeCell ref="C4:D4"/>
    <mergeCell ref="G4:H4"/>
    <mergeCell ref="J4:K4"/>
    <mergeCell ref="A5:B5"/>
    <mergeCell ref="C5:D5"/>
    <mergeCell ref="G5:H5"/>
    <mergeCell ref="J5:K5"/>
    <mergeCell ref="A7:B7"/>
    <mergeCell ref="A1:B1"/>
    <mergeCell ref="C1:D1"/>
    <mergeCell ref="G1:H1"/>
    <mergeCell ref="J1:K1"/>
    <mergeCell ref="A2:B2"/>
    <mergeCell ref="C2:D2"/>
    <mergeCell ref="G2:H2"/>
    <mergeCell ref="J2:K2"/>
  </mergeCells>
  <conditionalFormatting sqref="C20:V21">
    <cfRule type="cellIs" dxfId="83" priority="30" operator="equal">
      <formula>"DECREASE"</formula>
    </cfRule>
    <cfRule type="cellIs" dxfId="82" priority="31" operator="equal">
      <formula>"INCREASE"</formula>
    </cfRule>
  </conditionalFormatting>
  <conditionalFormatting sqref="B62:U66 B31:B50">
    <cfRule type="cellIs" dxfId="81" priority="29" operator="greaterThan">
      <formula>$B$51</formula>
    </cfRule>
  </conditionalFormatting>
  <conditionalFormatting sqref="C31:C50">
    <cfRule type="cellIs" dxfId="80" priority="28" operator="greaterThan">
      <formula>$C$51</formula>
    </cfRule>
  </conditionalFormatting>
  <conditionalFormatting sqref="C18:V18">
    <cfRule type="cellIs" dxfId="79" priority="27" operator="equal">
      <formula>0</formula>
    </cfRule>
  </conditionalFormatting>
  <conditionalFormatting sqref="C17:V17">
    <cfRule type="cellIs" dxfId="78" priority="26" operator="equal">
      <formula>0</formula>
    </cfRule>
  </conditionalFormatting>
  <conditionalFormatting sqref="C19:V19">
    <cfRule type="cellIs" dxfId="77" priority="25" operator="equal">
      <formula>0</formula>
    </cfRule>
  </conditionalFormatting>
  <conditionalFormatting sqref="G31:G50">
    <cfRule type="cellIs" dxfId="76" priority="24" operator="greaterThan">
      <formula>$G$51</formula>
    </cfRule>
  </conditionalFormatting>
  <conditionalFormatting sqref="H31:H50">
    <cfRule type="cellIs" dxfId="75" priority="23" operator="greaterThan">
      <formula>$H$51</formula>
    </cfRule>
  </conditionalFormatting>
  <conditionalFormatting sqref="I31:I50">
    <cfRule type="cellIs" dxfId="74" priority="22" operator="greaterThan">
      <formula>$I$51</formula>
    </cfRule>
  </conditionalFormatting>
  <conditionalFormatting sqref="K31:K50">
    <cfRule type="cellIs" dxfId="73" priority="21" operator="greaterThan">
      <formula>$K$51</formula>
    </cfRule>
  </conditionalFormatting>
  <conditionalFormatting sqref="L31:L50">
    <cfRule type="cellIs" dxfId="72" priority="20" operator="greaterThan">
      <formula>$L$51</formula>
    </cfRule>
  </conditionalFormatting>
  <conditionalFormatting sqref="M31:M50">
    <cfRule type="cellIs" dxfId="71" priority="19" operator="greaterThan">
      <formula>$M$51</formula>
    </cfRule>
  </conditionalFormatting>
  <conditionalFormatting sqref="P31:P50">
    <cfRule type="cellIs" dxfId="70" priority="18" operator="greaterThan">
      <formula>$P$51</formula>
    </cfRule>
  </conditionalFormatting>
  <conditionalFormatting sqref="R31:R50">
    <cfRule type="cellIs" dxfId="69" priority="17" operator="greaterThan">
      <formula>$R$51</formula>
    </cfRule>
  </conditionalFormatting>
  <conditionalFormatting sqref="S31:S50">
    <cfRule type="cellIs" dxfId="68" priority="16" operator="greaterThan">
      <formula>$S$51</formula>
    </cfRule>
  </conditionalFormatting>
  <conditionalFormatting sqref="T31:T50">
    <cfRule type="cellIs" dxfId="67" priority="15" operator="greaterThan">
      <formula>$T$51</formula>
    </cfRule>
  </conditionalFormatting>
  <conditionalFormatting sqref="U31:U50">
    <cfRule type="cellIs" dxfId="66" priority="14" operator="greaterThan">
      <formula>$U$51</formula>
    </cfRule>
  </conditionalFormatting>
  <conditionalFormatting sqref="C22:V22">
    <cfRule type="cellIs" dxfId="65" priority="13" operator="equal">
      <formula>0</formula>
    </cfRule>
  </conditionalFormatting>
  <conditionalFormatting sqref="C24:V24">
    <cfRule type="cellIs" dxfId="64" priority="11" operator="equal">
      <formula>"DECREASE"</formula>
    </cfRule>
    <cfRule type="cellIs" dxfId="63" priority="12" operator="equal">
      <formula>"INCREASE"</formula>
    </cfRule>
  </conditionalFormatting>
  <conditionalFormatting sqref="C23:V23">
    <cfRule type="cellIs" dxfId="62" priority="10" operator="equal">
      <formula>0</formula>
    </cfRule>
  </conditionalFormatting>
  <conditionalFormatting sqref="C21:V21">
    <cfRule type="cellIs" dxfId="61" priority="9" operator="equal">
      <formula>0</formula>
    </cfRule>
  </conditionalFormatting>
  <conditionalFormatting sqref="B66:U66">
    <cfRule type="cellIs" dxfId="60" priority="7" operator="equal">
      <formula>"UNDER"</formula>
    </cfRule>
    <cfRule type="cellIs" dxfId="59" priority="8" operator="equal">
      <formula>"OVER"</formula>
    </cfRule>
  </conditionalFormatting>
  <conditionalFormatting sqref="J31:J50">
    <cfRule type="cellIs" dxfId="58" priority="6"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showInputMessage="1" sqref="C27:U27" xr:uid="{9A1B1F64-4AAA-4B14-AFF3-24E38F3E3198}">
      <formula1>$AB$2:$AB$8</formula1>
    </dataValidation>
    <dataValidation type="list" allowBlank="1" showInputMessage="1" showErrorMessage="1" sqref="F3" xr:uid="{E776EC64-1883-45AE-8EAC-9ACC4E1E6332}">
      <formula1>$AG$2:$AG$5</formula1>
    </dataValidation>
    <dataValidation type="list" allowBlank="1" showInputMessage="1" showErrorMessage="1" sqref="C14:V14" xr:uid="{53A1BC7C-0592-48C6-8E29-4181EB9FA9BC}">
      <formula1>$AI$2:$AI$26</formula1>
    </dataValidation>
    <dataValidation type="list" allowBlank="1" showInputMessage="1" showErrorMessage="1" sqref="C16:V16" xr:uid="{A0B9F1D5-4717-48A3-8FFF-F0016EF3A35F}">
      <formula1>$AD$1:$AD$6</formula1>
    </dataValidation>
  </dataValidations>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68" zoomScaleNormal="68" workbookViewId="0">
      <selection activeCell="I7" sqref="I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32" t="s">
        <v>41</v>
      </c>
      <c r="B1" s="132"/>
      <c r="C1" s="145" t="str">
        <f>'Newcastle Emlyn(dariy partners)'!C1:D1</f>
        <v>PAN-015920</v>
      </c>
      <c r="D1" s="146"/>
      <c r="E1" s="92" t="s">
        <v>45</v>
      </c>
      <c r="F1" s="38">
        <f>'Newcastle Emlyn(dariy partners)'!F1</f>
        <v>49.2</v>
      </c>
      <c r="G1" s="128" t="s">
        <v>43</v>
      </c>
      <c r="H1" s="129"/>
      <c r="I1" s="117">
        <v>5.53</v>
      </c>
      <c r="J1" s="132" t="s">
        <v>153</v>
      </c>
      <c r="K1" s="132"/>
      <c r="L1" s="96">
        <v>245</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32" t="s">
        <v>87</v>
      </c>
      <c r="B2" s="132"/>
      <c r="C2" s="147" t="str">
        <f>'Newcastle Emlyn(dariy partners)'!C2:D2</f>
        <v>EPR/AB3891CX</v>
      </c>
      <c r="D2" s="148"/>
      <c r="E2" s="92" t="s">
        <v>109</v>
      </c>
      <c r="F2" s="95" t="s">
        <v>165</v>
      </c>
      <c r="G2" s="130" t="s">
        <v>110</v>
      </c>
      <c r="H2" s="131"/>
      <c r="I2" s="117">
        <v>990</v>
      </c>
      <c r="J2" s="132" t="s">
        <v>158</v>
      </c>
      <c r="K2" s="132"/>
      <c r="L2" s="96">
        <v>7.0000000000000007E-2</v>
      </c>
      <c r="AB2" s="29" t="s">
        <v>56</v>
      </c>
      <c r="AC2" s="17"/>
      <c r="AD2" s="29" t="s">
        <v>70</v>
      </c>
      <c r="AE2" s="17"/>
      <c r="AF2" s="17"/>
      <c r="AG2" s="43" t="s">
        <v>76</v>
      </c>
      <c r="AH2" s="18"/>
      <c r="AI2" s="44" t="s">
        <v>126</v>
      </c>
      <c r="AJ2" s="45">
        <v>0</v>
      </c>
      <c r="AK2" s="46">
        <v>0</v>
      </c>
      <c r="AL2" s="10">
        <v>0</v>
      </c>
      <c r="AM2" s="11">
        <v>0</v>
      </c>
      <c r="AN2" s="11">
        <v>0</v>
      </c>
    </row>
    <row r="3" spans="1:41" ht="13" x14ac:dyDescent="0.25">
      <c r="A3" s="128" t="s">
        <v>42</v>
      </c>
      <c r="B3" s="129"/>
      <c r="C3" s="147" t="str">
        <f>'Newcastle Emlyn(dariy partners)'!C3:D3</f>
        <v>Mr David Powell</v>
      </c>
      <c r="D3" s="148"/>
      <c r="E3" s="92" t="s">
        <v>108</v>
      </c>
      <c r="F3" s="30" t="s">
        <v>78</v>
      </c>
      <c r="G3" s="132" t="s">
        <v>159</v>
      </c>
      <c r="H3" s="132"/>
      <c r="I3" s="117">
        <v>1380</v>
      </c>
      <c r="J3" s="128" t="s">
        <v>154</v>
      </c>
      <c r="K3" s="129"/>
      <c r="L3" s="96">
        <f>(L1/(L2*10000))*100</f>
        <v>34.999999999999993</v>
      </c>
      <c r="AB3" s="29" t="s">
        <v>57</v>
      </c>
      <c r="AC3" s="17"/>
      <c r="AD3" s="29" t="s">
        <v>71</v>
      </c>
      <c r="AE3" s="17"/>
      <c r="AF3" s="17"/>
      <c r="AG3" s="43" t="s">
        <v>77</v>
      </c>
      <c r="AH3" s="18"/>
      <c r="AI3" s="47" t="s">
        <v>113</v>
      </c>
      <c r="AJ3" s="48">
        <v>1.7</v>
      </c>
      <c r="AK3" s="49">
        <v>6</v>
      </c>
      <c r="AL3" s="50">
        <v>1</v>
      </c>
      <c r="AM3" s="11">
        <v>6.2</v>
      </c>
      <c r="AN3" s="11" t="s">
        <v>112</v>
      </c>
    </row>
    <row r="4" spans="1:41" ht="13" x14ac:dyDescent="0.25">
      <c r="A4" s="132" t="s">
        <v>0</v>
      </c>
      <c r="B4" s="132"/>
      <c r="C4" s="145" t="str">
        <f>'Newcastle Emlyn(dariy partners)'!C4:D4</f>
        <v>Pantgwyn Farm,Llangoedmor,Cardigan,SA43 2ND</v>
      </c>
      <c r="D4" s="146"/>
      <c r="E4" s="93" t="s">
        <v>1</v>
      </c>
      <c r="F4" s="118" t="s">
        <v>166</v>
      </c>
      <c r="G4" s="128"/>
      <c r="H4" s="129"/>
      <c r="I4" s="38"/>
      <c r="J4" s="128"/>
      <c r="K4" s="129"/>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32" t="s">
        <v>47</v>
      </c>
      <c r="B5" s="132"/>
      <c r="C5" s="145" t="str">
        <f>'Newcastle Emlyn(dariy partners)'!C5:D5</f>
        <v>Owen Clee</v>
      </c>
      <c r="D5" s="146"/>
      <c r="E5" s="92"/>
      <c r="F5" s="38"/>
      <c r="G5" s="128"/>
      <c r="H5" s="129"/>
      <c r="I5" s="38"/>
      <c r="J5" s="128"/>
      <c r="K5" s="129"/>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7" t="s">
        <v>63</v>
      </c>
      <c r="B7" s="137"/>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32" t="s">
        <v>2</v>
      </c>
      <c r="B8" s="132"/>
      <c r="C8" s="59">
        <f>'Newcastle Emlyn(dariy partners)'!C8</f>
        <v>1</v>
      </c>
      <c r="D8" s="59">
        <f>'Newcastle Emlyn(dariy partners)'!D8</f>
        <v>2</v>
      </c>
      <c r="E8" s="59">
        <f>'Newcastle Emlyn(dariy partners)'!E8</f>
        <v>4</v>
      </c>
      <c r="F8" s="59">
        <f>'Newcastle Emlyn(dariy partners)'!F8</f>
        <v>5</v>
      </c>
      <c r="G8" s="59">
        <f>'Newcastle Emlyn(dariy partners)'!G8</f>
        <v>6</v>
      </c>
      <c r="H8" s="59">
        <f>'Newcastle Emlyn(dariy partners)'!H8</f>
        <v>7</v>
      </c>
      <c r="I8" s="59">
        <f>'Newcastle Emlyn(dariy partners)'!I8</f>
        <v>9</v>
      </c>
      <c r="J8" s="59">
        <f>'Newcastle Emlyn(dariy partners)'!J8</f>
        <v>10</v>
      </c>
      <c r="K8" s="59">
        <f>'Newcastle Emlyn(dariy partners)'!K8</f>
        <v>0</v>
      </c>
      <c r="L8" s="59">
        <f>'Newcastle Emlyn(dariy partners)'!L8</f>
        <v>0</v>
      </c>
      <c r="M8" s="59">
        <f>'Newcastle Emlyn(dariy partners)'!M8</f>
        <v>0</v>
      </c>
      <c r="N8" s="59">
        <f>'Newcastle Emlyn(dariy partners)'!N8</f>
        <v>0</v>
      </c>
      <c r="O8" s="59">
        <f>'Newcastle Emlyn(dariy partners)'!O8</f>
        <v>0</v>
      </c>
      <c r="P8" s="59">
        <f>'Newcastle Emlyn(dariy partners)'!P8</f>
        <v>0</v>
      </c>
      <c r="Q8" s="59">
        <f>'Newcastle Emlyn(dariy partners)'!Q8</f>
        <v>0</v>
      </c>
      <c r="R8" s="59">
        <f>'Newcastle Emlyn(dariy partners)'!R8</f>
        <v>0</v>
      </c>
      <c r="S8" s="59">
        <f>'Newcastle Emlyn(dariy partners)'!S8</f>
        <v>0</v>
      </c>
      <c r="T8" s="59">
        <f>'Newcastle Emlyn(dariy partners)'!T8</f>
        <v>0</v>
      </c>
      <c r="U8" s="59">
        <f>'Newcastle Emlyn(dariy partners)'!U8</f>
        <v>0</v>
      </c>
      <c r="V8" s="59">
        <f>'Newcastle Emlyn(dariy partners)'!V8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32" t="s">
        <v>3</v>
      </c>
      <c r="B9" s="132"/>
      <c r="C9" s="59">
        <f>'Newcastle Emlyn(dariy partners)'!C9</f>
        <v>1</v>
      </c>
      <c r="D9" s="59">
        <f>'Newcastle Emlyn(dariy partners)'!D9</f>
        <v>1</v>
      </c>
      <c r="E9" s="59">
        <f>'Newcastle Emlyn(dariy partners)'!E9</f>
        <v>1</v>
      </c>
      <c r="F9" s="59">
        <f>'Newcastle Emlyn(dariy partners)'!F9</f>
        <v>1</v>
      </c>
      <c r="G9" s="59">
        <f>'Newcastle Emlyn(dariy partners)'!G9</f>
        <v>1</v>
      </c>
      <c r="H9" s="59">
        <f>'Newcastle Emlyn(dariy partners)'!H9</f>
        <v>1</v>
      </c>
      <c r="I9" s="59">
        <f>'Newcastle Emlyn(dariy partners)'!I9</f>
        <v>1</v>
      </c>
      <c r="J9" s="59">
        <f>'Newcastle Emlyn(dariy partners)'!J9</f>
        <v>1</v>
      </c>
      <c r="K9" s="59">
        <f>'Newcastle Emlyn(dariy partners)'!K9</f>
        <v>0</v>
      </c>
      <c r="L9" s="59">
        <f>'Newcastle Emlyn(dariy partners)'!L9</f>
        <v>0</v>
      </c>
      <c r="M9" s="59">
        <f>'Newcastle Emlyn(dariy partners)'!M9</f>
        <v>0</v>
      </c>
      <c r="N9" s="59">
        <f>'Newcastle Emlyn(dariy partners)'!N9</f>
        <v>0</v>
      </c>
      <c r="O9" s="59">
        <f>'Newcastle Emlyn(dariy partners)'!O9</f>
        <v>0</v>
      </c>
      <c r="P9" s="59">
        <f>'Newcastle Emlyn(dariy partners)'!P9</f>
        <v>0</v>
      </c>
      <c r="Q9" s="59">
        <f>'Newcastle Emlyn(dariy partners)'!Q9</f>
        <v>0</v>
      </c>
      <c r="R9" s="59">
        <f>'Newcastle Emlyn(dariy partners)'!R9</f>
        <v>0</v>
      </c>
      <c r="S9" s="59">
        <f>'Newcastle Emlyn(dariy partners)'!S9</f>
        <v>0</v>
      </c>
      <c r="T9" s="59">
        <f>'Newcastle Emlyn(dariy partners)'!T9</f>
        <v>0</v>
      </c>
      <c r="U9" s="59">
        <f>'Newcastle Emlyn(dariy partners)'!U9</f>
        <v>0</v>
      </c>
      <c r="V9" s="59">
        <f>'Newcastle Emlyn(dariy partners)'!V9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32" t="s">
        <v>4</v>
      </c>
      <c r="B10" s="132"/>
      <c r="C10" s="59">
        <f>'Newcastle Emlyn(dariy partners)'!C10</f>
        <v>6.4</v>
      </c>
      <c r="D10" s="59">
        <f>'Newcastle Emlyn(dariy partners)'!D10</f>
        <v>5.8</v>
      </c>
      <c r="E10" s="59">
        <f>'Newcastle Emlyn(dariy partners)'!E10</f>
        <v>5.7</v>
      </c>
      <c r="F10" s="59">
        <f>'Newcastle Emlyn(dariy partners)'!F10</f>
        <v>5.7</v>
      </c>
      <c r="G10" s="59">
        <f>'Newcastle Emlyn(dariy partners)'!G10</f>
        <v>5.5</v>
      </c>
      <c r="H10" s="59">
        <f>'Newcastle Emlyn(dariy partners)'!H10</f>
        <v>5.5</v>
      </c>
      <c r="I10" s="59">
        <f>'Newcastle Emlyn(dariy partners)'!I10</f>
        <v>5.5</v>
      </c>
      <c r="J10" s="59">
        <f>'Newcastle Emlyn(dariy partners)'!J10</f>
        <v>5.4</v>
      </c>
      <c r="K10" s="59">
        <f>'Newcastle Emlyn(dariy partners)'!K10</f>
        <v>0</v>
      </c>
      <c r="L10" s="59">
        <f>'Newcastle Emlyn(dariy partners)'!L10</f>
        <v>0</v>
      </c>
      <c r="M10" s="59">
        <f>'Newcastle Emlyn(dariy partners)'!M10</f>
        <v>0</v>
      </c>
      <c r="N10" s="59">
        <f>'Newcastle Emlyn(dariy partners)'!N10</f>
        <v>0</v>
      </c>
      <c r="O10" s="59">
        <f>'Newcastle Emlyn(dariy partners)'!O10</f>
        <v>0</v>
      </c>
      <c r="P10" s="59">
        <f>'Newcastle Emlyn(dariy partners)'!P10</f>
        <v>0</v>
      </c>
      <c r="Q10" s="59">
        <f>'Newcastle Emlyn(dariy partners)'!Q10</f>
        <v>0</v>
      </c>
      <c r="R10" s="59">
        <f>'Newcastle Emlyn(dariy partners)'!R10</f>
        <v>0</v>
      </c>
      <c r="S10" s="59">
        <f>'Newcastle Emlyn(dariy partners)'!S10</f>
        <v>0</v>
      </c>
      <c r="T10" s="59">
        <f>'Newcastle Emlyn(dariy partners)'!T10</f>
        <v>0</v>
      </c>
      <c r="U10" s="59">
        <f>'Newcastle Emlyn(dariy partners)'!U10</f>
        <v>0</v>
      </c>
      <c r="V10" s="59">
        <f>'Newcastle Emlyn(dariy partners)'!V10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32" t="s">
        <v>5</v>
      </c>
      <c r="B11" s="132"/>
      <c r="C11" s="59">
        <f>'Newcastle Emlyn(dariy partners)'!C11</f>
        <v>2</v>
      </c>
      <c r="D11" s="59">
        <f>'Newcastle Emlyn(dariy partners)'!D11</f>
        <v>2</v>
      </c>
      <c r="E11" s="59">
        <f>'Newcastle Emlyn(dariy partners)'!E11</f>
        <v>3</v>
      </c>
      <c r="F11" s="59">
        <f>'Newcastle Emlyn(dariy partners)'!F11</f>
        <v>2</v>
      </c>
      <c r="G11" s="59">
        <f>'Newcastle Emlyn(dariy partners)'!G11</f>
        <v>2</v>
      </c>
      <c r="H11" s="59">
        <f>'Newcastle Emlyn(dariy partners)'!H11</f>
        <v>3</v>
      </c>
      <c r="I11" s="59">
        <f>'Newcastle Emlyn(dariy partners)'!I11</f>
        <v>2</v>
      </c>
      <c r="J11" s="59">
        <f>'Newcastle Emlyn(dariy partners)'!J11</f>
        <v>2</v>
      </c>
      <c r="K11" s="59">
        <f>'Newcastle Emlyn(dariy partners)'!K11</f>
        <v>0</v>
      </c>
      <c r="L11" s="59">
        <f>'Newcastle Emlyn(dariy partners)'!L11</f>
        <v>0</v>
      </c>
      <c r="M11" s="59">
        <f>'Newcastle Emlyn(dariy partners)'!M11</f>
        <v>0</v>
      </c>
      <c r="N11" s="59">
        <f>'Newcastle Emlyn(dariy partners)'!N11</f>
        <v>0</v>
      </c>
      <c r="O11" s="59">
        <f>'Newcastle Emlyn(dariy partners)'!O11</f>
        <v>0</v>
      </c>
      <c r="P11" s="59">
        <f>'Newcastle Emlyn(dariy partners)'!P11</f>
        <v>0</v>
      </c>
      <c r="Q11" s="59">
        <f>'Newcastle Emlyn(dariy partners)'!Q11</f>
        <v>0</v>
      </c>
      <c r="R11" s="59">
        <f>'Newcastle Emlyn(dariy partners)'!R11</f>
        <v>0</v>
      </c>
      <c r="S11" s="59">
        <f>'Newcastle Emlyn(dariy partners)'!S11</f>
        <v>0</v>
      </c>
      <c r="T11" s="59">
        <f>'Newcastle Emlyn(dariy partners)'!T11</f>
        <v>0</v>
      </c>
      <c r="U11" s="59">
        <f>'Newcastle Emlyn(dariy partners)'!U11</f>
        <v>0</v>
      </c>
      <c r="V11" s="59">
        <f>'Newcastle Emlyn(dariy partners)'!V11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32" t="s">
        <v>6</v>
      </c>
      <c r="B12" s="132"/>
      <c r="C12" s="59">
        <f>'Newcastle Emlyn(dariy partners)'!C12</f>
        <v>2</v>
      </c>
      <c r="D12" s="59">
        <f>'Newcastle Emlyn(dariy partners)'!D12</f>
        <v>2</v>
      </c>
      <c r="E12" s="59">
        <f>'Newcastle Emlyn(dariy partners)'!E12</f>
        <v>2</v>
      </c>
      <c r="F12" s="59">
        <f>'Newcastle Emlyn(dariy partners)'!F12</f>
        <v>2</v>
      </c>
      <c r="G12" s="59">
        <f>'Newcastle Emlyn(dariy partners)'!G12</f>
        <v>2</v>
      </c>
      <c r="H12" s="59">
        <f>'Newcastle Emlyn(dariy partners)'!H12</f>
        <v>2</v>
      </c>
      <c r="I12" s="59">
        <f>'Newcastle Emlyn(dariy partners)'!I12</f>
        <v>2</v>
      </c>
      <c r="J12" s="59">
        <f>'Newcastle Emlyn(dariy partners)'!J12</f>
        <v>2</v>
      </c>
      <c r="K12" s="59">
        <f>'Newcastle Emlyn(dariy partners)'!K12</f>
        <v>0</v>
      </c>
      <c r="L12" s="59">
        <f>'Newcastle Emlyn(dariy partners)'!L12</f>
        <v>0</v>
      </c>
      <c r="M12" s="59">
        <f>'Newcastle Emlyn(dariy partners)'!M12</f>
        <v>0</v>
      </c>
      <c r="N12" s="59">
        <f>'Newcastle Emlyn(dariy partners)'!N12</f>
        <v>0</v>
      </c>
      <c r="O12" s="59">
        <f>'Newcastle Emlyn(dariy partners)'!O12</f>
        <v>0</v>
      </c>
      <c r="P12" s="59">
        <f>'Newcastle Emlyn(dariy partners)'!P12</f>
        <v>0</v>
      </c>
      <c r="Q12" s="59">
        <f>'Newcastle Emlyn(dariy partners)'!Q12</f>
        <v>0</v>
      </c>
      <c r="R12" s="59">
        <f>'Newcastle Emlyn(dariy partners)'!R12</f>
        <v>0</v>
      </c>
      <c r="S12" s="59">
        <f>'Newcastle Emlyn(dariy partners)'!S12</f>
        <v>0</v>
      </c>
      <c r="T12" s="59">
        <f>'Newcastle Emlyn(dariy partners)'!T12</f>
        <v>0</v>
      </c>
      <c r="U12" s="59">
        <f>'Newcastle Emlyn(dariy partners)'!U12</f>
        <v>0</v>
      </c>
      <c r="V12" s="59">
        <f>'Newcastle Emlyn(dariy partners)'!V12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32" t="s">
        <v>7</v>
      </c>
      <c r="B13" s="132"/>
      <c r="C13" s="59">
        <f>'Newcastle Emlyn(dariy partners)'!C13</f>
        <v>2</v>
      </c>
      <c r="D13" s="59">
        <f>'Newcastle Emlyn(dariy partners)'!D13</f>
        <v>2</v>
      </c>
      <c r="E13" s="59">
        <f>'Newcastle Emlyn(dariy partners)'!E13</f>
        <v>1</v>
      </c>
      <c r="F13" s="59">
        <f>'Newcastle Emlyn(dariy partners)'!F13</f>
        <v>2</v>
      </c>
      <c r="G13" s="59">
        <f>'Newcastle Emlyn(dariy partners)'!G13</f>
        <v>2</v>
      </c>
      <c r="H13" s="59">
        <f>'Newcastle Emlyn(dariy partners)'!H13</f>
        <v>2</v>
      </c>
      <c r="I13" s="59">
        <f>'Newcastle Emlyn(dariy partners)'!I13</f>
        <v>2</v>
      </c>
      <c r="J13" s="59">
        <f>'Newcastle Emlyn(dariy partners)'!J13</f>
        <v>2</v>
      </c>
      <c r="K13" s="59">
        <f>'Newcastle Emlyn(dariy partners)'!K13</f>
        <v>0</v>
      </c>
      <c r="L13" s="59">
        <f>'Newcastle Emlyn(dariy partners)'!L13</f>
        <v>0</v>
      </c>
      <c r="M13" s="59">
        <f>'Newcastle Emlyn(dariy partners)'!M13</f>
        <v>0</v>
      </c>
      <c r="N13" s="59">
        <f>'Newcastle Emlyn(dariy partners)'!N13</f>
        <v>0</v>
      </c>
      <c r="O13" s="59">
        <f>'Newcastle Emlyn(dariy partners)'!O13</f>
        <v>0</v>
      </c>
      <c r="P13" s="59">
        <f>'Newcastle Emlyn(dariy partners)'!P13</f>
        <v>0</v>
      </c>
      <c r="Q13" s="59">
        <f>'Newcastle Emlyn(dariy partners)'!Q13</f>
        <v>0</v>
      </c>
      <c r="R13" s="59">
        <f>'Newcastle Emlyn(dariy partners)'!R13</f>
        <v>0</v>
      </c>
      <c r="S13" s="59">
        <f>'Newcastle Emlyn(dariy partners)'!S13</f>
        <v>0</v>
      </c>
      <c r="T13" s="59">
        <f>'Newcastle Emlyn(dariy partners)'!T13</f>
        <v>0</v>
      </c>
      <c r="U13" s="59">
        <f>'Newcastle Emlyn(dariy partners)'!U13</f>
        <v>0</v>
      </c>
      <c r="V13" s="59">
        <f>'Newcastle Emlyn(dariy partners)'!V13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41" t="s">
        <v>8</v>
      </c>
      <c r="B14" s="141"/>
      <c r="C14" s="101" t="str">
        <f>'Newcastle Emlyn(dariy partners)'!C14</f>
        <v>Maize- Silage (30% DM)</v>
      </c>
      <c r="D14" s="101" t="str">
        <f>'Newcastle Emlyn(dariy partners)'!D14</f>
        <v>Maize- Silage (30% DM)</v>
      </c>
      <c r="E14" s="101" t="str">
        <f>'Newcastle Emlyn(dariy partners)'!E14</f>
        <v>Spring wheat/barley</v>
      </c>
      <c r="F14" s="101" t="str">
        <f>'Newcastle Emlyn(dariy partners)'!F14</f>
        <v>Fodder beet (roots only)</v>
      </c>
      <c r="G14" s="101" t="str">
        <f>'Newcastle Emlyn(dariy partners)'!G14</f>
        <v>Spring wheat/barley</v>
      </c>
      <c r="H14" s="101" t="str">
        <f>'Newcastle Emlyn(dariy partners)'!H14</f>
        <v>Spring wheat/barley</v>
      </c>
      <c r="I14" s="101" t="str">
        <f>'Newcastle Emlyn(dariy partners)'!I14</f>
        <v>Spring wheat/barley</v>
      </c>
      <c r="J14" s="101" t="str">
        <f>'Newcastle Emlyn(dariy partners)'!J14</f>
        <v>Spring wheat/barley</v>
      </c>
      <c r="K14" s="101">
        <f>'Newcastle Emlyn(dariy partners)'!K14</f>
        <v>0</v>
      </c>
      <c r="L14" s="101">
        <f>'Newcastle Emlyn(dariy partners)'!L14</f>
        <v>0</v>
      </c>
      <c r="M14" s="101">
        <f>'Newcastle Emlyn(dariy partners)'!M14</f>
        <v>0</v>
      </c>
      <c r="N14" s="101">
        <f>'Newcastle Emlyn(dariy partners)'!N14</f>
        <v>0</v>
      </c>
      <c r="O14" s="101">
        <f>'Newcastle Emlyn(dariy partners)'!O14</f>
        <v>0</v>
      </c>
      <c r="P14" s="101">
        <f>'Newcastle Emlyn(dariy partners)'!P14</f>
        <v>0</v>
      </c>
      <c r="Q14" s="101">
        <f>'Newcastle Emlyn(dariy partners)'!Q14</f>
        <v>0</v>
      </c>
      <c r="R14" s="101">
        <f>'Newcastle Emlyn(dariy partners)'!R14</f>
        <v>0</v>
      </c>
      <c r="S14" s="101">
        <f>'Newcastle Emlyn(dariy partners)'!S14</f>
        <v>0</v>
      </c>
      <c r="T14" s="101">
        <f>'Newcastle Emlyn(dariy partners)'!T14</f>
        <v>0</v>
      </c>
      <c r="U14" s="101">
        <f>'Newcastle Emlyn(dariy partners)'!U14</f>
        <v>0</v>
      </c>
      <c r="V14" s="101">
        <f>'Newcastle Emlyn(dariy partners)'!V14</f>
        <v>0</v>
      </c>
      <c r="AD14" s="29" t="s">
        <v>138</v>
      </c>
      <c r="AE14" s="29">
        <v>6</v>
      </c>
      <c r="AI14" s="52" t="s">
        <v>119</v>
      </c>
      <c r="AJ14" s="53">
        <v>0.8</v>
      </c>
      <c r="AK14" s="54">
        <v>1.7</v>
      </c>
      <c r="AL14" s="11">
        <v>12</v>
      </c>
      <c r="AM14" s="11">
        <v>6.7</v>
      </c>
      <c r="AN14" s="11" t="s">
        <v>135</v>
      </c>
    </row>
    <row r="15" spans="1:41" ht="13" x14ac:dyDescent="0.25">
      <c r="A15" s="140" t="s">
        <v>9</v>
      </c>
      <c r="B15" s="140"/>
      <c r="C15" s="59">
        <f>'Newcastle Emlyn(dariy partners)'!C15</f>
        <v>45</v>
      </c>
      <c r="D15" s="59">
        <f>'Newcastle Emlyn(dariy partners)'!D15</f>
        <v>45</v>
      </c>
      <c r="E15" s="59">
        <f>'Newcastle Emlyn(dariy partners)'!E15</f>
        <v>7</v>
      </c>
      <c r="F15" s="59">
        <f>'Newcastle Emlyn(dariy partners)'!F15</f>
        <v>85</v>
      </c>
      <c r="G15" s="59">
        <f>'Newcastle Emlyn(dariy partners)'!G15</f>
        <v>7</v>
      </c>
      <c r="H15" s="59">
        <f>'Newcastle Emlyn(dariy partners)'!H15</f>
        <v>7</v>
      </c>
      <c r="I15" s="59">
        <f>'Newcastle Emlyn(dariy partners)'!I15</f>
        <v>7</v>
      </c>
      <c r="J15" s="59">
        <f>'Newcastle Emlyn(dariy partners)'!J15</f>
        <v>7</v>
      </c>
      <c r="K15" s="59">
        <f>'Newcastle Emlyn(dariy partners)'!K15</f>
        <v>0</v>
      </c>
      <c r="L15" s="59">
        <f>'Newcastle Emlyn(dariy partners)'!L15</f>
        <v>0</v>
      </c>
      <c r="M15" s="59">
        <f>'Newcastle Emlyn(dariy partners)'!M15</f>
        <v>0</v>
      </c>
      <c r="N15" s="59">
        <f>'Newcastle Emlyn(dariy partners)'!N15</f>
        <v>0</v>
      </c>
      <c r="O15" s="59">
        <f>'Newcastle Emlyn(dariy partners)'!O15</f>
        <v>0</v>
      </c>
      <c r="P15" s="59">
        <f>'Newcastle Emlyn(dariy partners)'!P15</f>
        <v>0</v>
      </c>
      <c r="Q15" s="59">
        <f>'Newcastle Emlyn(dariy partners)'!Q15</f>
        <v>0</v>
      </c>
      <c r="R15" s="59">
        <f>'Newcastle Emlyn(dariy partners)'!R15</f>
        <v>0</v>
      </c>
      <c r="S15" s="59">
        <f>'Newcastle Emlyn(dariy partners)'!S15</f>
        <v>0</v>
      </c>
      <c r="T15" s="59">
        <f>'Newcastle Emlyn(dariy partners)'!T15</f>
        <v>0</v>
      </c>
      <c r="U15" s="59">
        <f>'Newcastle Emlyn(dariy partners)'!U15</f>
        <v>0</v>
      </c>
      <c r="V15" s="59">
        <f>'Newcastle Emlyn(dariy partners)'!V15</f>
        <v>0</v>
      </c>
      <c r="AD15" s="29" t="s">
        <v>144</v>
      </c>
      <c r="AE15" s="29">
        <v>7</v>
      </c>
      <c r="AI15" s="52" t="s">
        <v>101</v>
      </c>
      <c r="AJ15" s="61">
        <v>1.8</v>
      </c>
      <c r="AK15" s="54">
        <v>5.4</v>
      </c>
      <c r="AL15" s="11">
        <v>13</v>
      </c>
      <c r="AM15" s="11">
        <v>6.7</v>
      </c>
      <c r="AN15" s="11" t="s">
        <v>135</v>
      </c>
    </row>
    <row r="16" spans="1:41" ht="13.5" thickBot="1" x14ac:dyDescent="0.3">
      <c r="A16" s="142" t="s">
        <v>44</v>
      </c>
      <c r="B16" s="142"/>
      <c r="C16" s="102" t="str">
        <f>'Newcastle Emlyn(dariy partners)'!C16</f>
        <v>Medium/Clay</v>
      </c>
      <c r="D16" s="102" t="str">
        <f>'Newcastle Emlyn(dariy partners)'!D16</f>
        <v>Medium/Clay</v>
      </c>
      <c r="E16" s="102" t="str">
        <f>'Newcastle Emlyn(dariy partners)'!E16</f>
        <v>Medium/Clay</v>
      </c>
      <c r="F16" s="102" t="str">
        <f>'Newcastle Emlyn(dariy partners)'!F16</f>
        <v>Medium/Clay</v>
      </c>
      <c r="G16" s="102" t="str">
        <f>'Newcastle Emlyn(dariy partners)'!G16</f>
        <v>Medium/Clay</v>
      </c>
      <c r="H16" s="102" t="str">
        <f>'Newcastle Emlyn(dariy partners)'!H16</f>
        <v>Medium/Clay</v>
      </c>
      <c r="I16" s="102" t="str">
        <f>'Newcastle Emlyn(dariy partners)'!I16</f>
        <v>Medium/Clay</v>
      </c>
      <c r="J16" s="102" t="str">
        <f>'Newcastle Emlyn(dariy partners)'!J16</f>
        <v>Medium/Clay</v>
      </c>
      <c r="K16" s="102">
        <f>'Newcastle Emlyn(dariy partners)'!K16</f>
        <v>0</v>
      </c>
      <c r="L16" s="102">
        <f>'Newcastle Emlyn(dariy partners)'!L16</f>
        <v>0</v>
      </c>
      <c r="M16" s="102">
        <f>'Newcastle Emlyn(dariy partners)'!M16</f>
        <v>0</v>
      </c>
      <c r="N16" s="102">
        <f>'Newcastle Emlyn(dariy partners)'!N16</f>
        <v>0</v>
      </c>
      <c r="O16" s="102">
        <f>'Newcastle Emlyn(dariy partners)'!O16</f>
        <v>0</v>
      </c>
      <c r="P16" s="102">
        <f>'Newcastle Emlyn(dariy partners)'!P16</f>
        <v>0</v>
      </c>
      <c r="Q16" s="102">
        <f>'Newcastle Emlyn(dariy partners)'!Q16</f>
        <v>0</v>
      </c>
      <c r="R16" s="102">
        <f>'Newcastle Emlyn(dariy partners)'!R16</f>
        <v>0</v>
      </c>
      <c r="S16" s="102">
        <f>'Newcastle Emlyn(dariy partners)'!S16</f>
        <v>0</v>
      </c>
      <c r="T16" s="102">
        <f>'Newcastle Emlyn(dariy partners)'!T16</f>
        <v>0</v>
      </c>
      <c r="U16" s="102">
        <f>'Newcastle Emlyn(dariy partners)'!U16</f>
        <v>0</v>
      </c>
      <c r="V16" s="102">
        <f>'Newcastle Emlyn(dariy partners)'!V16</f>
        <v>0</v>
      </c>
      <c r="AD16" s="51" t="s">
        <v>145</v>
      </c>
      <c r="AE16" s="29">
        <v>8</v>
      </c>
      <c r="AI16" s="52" t="s">
        <v>118</v>
      </c>
      <c r="AJ16" s="53">
        <v>8</v>
      </c>
      <c r="AK16" s="54">
        <v>5.5</v>
      </c>
      <c r="AL16" s="12">
        <v>14</v>
      </c>
      <c r="AM16" s="11">
        <v>6.7</v>
      </c>
      <c r="AN16" s="11" t="s">
        <v>135</v>
      </c>
    </row>
    <row r="17" spans="1:40" ht="13" x14ac:dyDescent="0.25">
      <c r="A17" s="138" t="s">
        <v>69</v>
      </c>
      <c r="B17" s="139"/>
      <c r="C17" s="27">
        <f>(VLOOKUP(C$14,$AI2:$AK26,2,FALSE))*C$15</f>
        <v>62.999999999999993</v>
      </c>
      <c r="D17" s="27">
        <f t="shared" ref="D17:V17" si="0">(VLOOKUP(D$14,$AI2:$AK26,2,FALSE))*D$15</f>
        <v>62.999999999999993</v>
      </c>
      <c r="E17" s="27">
        <f t="shared" si="0"/>
        <v>59.5</v>
      </c>
      <c r="F17" s="27">
        <f t="shared" si="0"/>
        <v>59.499999999999993</v>
      </c>
      <c r="G17" s="27">
        <f t="shared" si="0"/>
        <v>59.5</v>
      </c>
      <c r="H17" s="27">
        <f t="shared" si="0"/>
        <v>59.5</v>
      </c>
      <c r="I17" s="27">
        <f t="shared" si="0"/>
        <v>59.5</v>
      </c>
      <c r="J17" s="27">
        <f t="shared" si="0"/>
        <v>59.5</v>
      </c>
      <c r="K17" s="27" t="e">
        <f t="shared" si="0"/>
        <v>#N/A</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6" t="s">
        <v>23</v>
      </c>
      <c r="B18" s="137"/>
      <c r="C18" s="16">
        <f>$D31</f>
        <v>61.169699999999999</v>
      </c>
      <c r="D18" s="16">
        <f>$D32</f>
        <v>61.169699999999999</v>
      </c>
      <c r="E18" s="16">
        <f>$D33</f>
        <v>59.946306</v>
      </c>
      <c r="F18" s="16">
        <f>$D34</f>
        <v>59.946306</v>
      </c>
      <c r="G18" s="16">
        <f>$D35</f>
        <v>59.946306</v>
      </c>
      <c r="H18" s="16">
        <f>$D36</f>
        <v>59.946306</v>
      </c>
      <c r="I18" s="16">
        <f>$D37</f>
        <v>59.946306</v>
      </c>
      <c r="J18" s="16">
        <f>$D38</f>
        <v>59.946306</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6" t="s">
        <v>90</v>
      </c>
      <c r="B19" s="137"/>
      <c r="C19" s="16">
        <f>C18-C17</f>
        <v>-1.830299999999994</v>
      </c>
      <c r="D19" s="16">
        <f t="shared" ref="D19:V19" si="1">D18-D17</f>
        <v>-1.830299999999994</v>
      </c>
      <c r="E19" s="16">
        <f t="shared" si="1"/>
        <v>0.44630599999999987</v>
      </c>
      <c r="F19" s="16">
        <f t="shared" si="1"/>
        <v>0.44630600000000697</v>
      </c>
      <c r="G19" s="16">
        <f t="shared" si="1"/>
        <v>0.44630599999999987</v>
      </c>
      <c r="H19" s="16">
        <f t="shared" si="1"/>
        <v>0.44630599999999987</v>
      </c>
      <c r="I19" s="16">
        <f t="shared" si="1"/>
        <v>0.44630599999999987</v>
      </c>
      <c r="J19" s="16">
        <f t="shared" si="1"/>
        <v>0.44630599999999987</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4" t="s">
        <v>91</v>
      </c>
      <c r="B20" s="135"/>
      <c r="C20" s="25" t="str">
        <f>IF($B31="","",IF(C$19&gt;=0,"INCREASE","DECREASE"))</f>
        <v>DECREASE</v>
      </c>
      <c r="D20" s="25" t="str">
        <f>IF($B32="","",IF(D$19&gt;=0,"INCREASE","DECREASE"))</f>
        <v>DECREASE</v>
      </c>
      <c r="E20" s="25" t="str">
        <f>IF($B33="","",IF(E$19&gt;=0,"INCREASE","DECREASE"))</f>
        <v>INCREASE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INCREASE</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8" t="s">
        <v>88</v>
      </c>
      <c r="B21" s="139"/>
      <c r="C21" s="27">
        <f>(VLOOKUP(C$14,$AI2:$AK26,3,FALSE))*C$15</f>
        <v>198.00000000000003</v>
      </c>
      <c r="D21" s="27">
        <f t="shared" ref="D21:V21" si="2">(VLOOKUP(D$14,$AI2:$AK24,3,FALSE))*D$15</f>
        <v>198.00000000000003</v>
      </c>
      <c r="E21" s="27">
        <f t="shared" si="2"/>
        <v>84</v>
      </c>
      <c r="F21" s="27">
        <f t="shared" si="2"/>
        <v>340</v>
      </c>
      <c r="G21" s="27">
        <f t="shared" si="2"/>
        <v>84</v>
      </c>
      <c r="H21" s="27">
        <f t="shared" si="2"/>
        <v>84</v>
      </c>
      <c r="I21" s="27">
        <f t="shared" si="2"/>
        <v>84</v>
      </c>
      <c r="J21" s="27">
        <f t="shared" si="2"/>
        <v>84</v>
      </c>
      <c r="K21" s="27" t="e">
        <f t="shared" si="2"/>
        <v>#N/A</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6" t="s">
        <v>89</v>
      </c>
      <c r="B22" s="137"/>
      <c r="C22" s="16">
        <f>$E31</f>
        <v>50.067750000000011</v>
      </c>
      <c r="D22" s="16">
        <f>$E32</f>
        <v>50.067750000000011</v>
      </c>
      <c r="E22" s="16">
        <f>$E33</f>
        <v>49.066395000000007</v>
      </c>
      <c r="F22" s="16">
        <f>$E34</f>
        <v>49.066395000000007</v>
      </c>
      <c r="G22" s="16">
        <f>$E35</f>
        <v>49.066395000000007</v>
      </c>
      <c r="H22" s="16">
        <f>$E36</f>
        <v>49.066395000000007</v>
      </c>
      <c r="I22" s="16">
        <f>$E37</f>
        <v>49.066395000000007</v>
      </c>
      <c r="J22" s="16">
        <f>$E38</f>
        <v>49.066395000000007</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6" t="s">
        <v>92</v>
      </c>
      <c r="B23" s="137"/>
      <c r="C23" s="16">
        <f>C22-C21</f>
        <v>-147.93225000000001</v>
      </c>
      <c r="D23" s="16">
        <f t="shared" ref="D23:V23" si="3">D22-D21</f>
        <v>-147.93225000000001</v>
      </c>
      <c r="E23" s="16">
        <f t="shared" si="3"/>
        <v>-34.933604999999993</v>
      </c>
      <c r="F23" s="16">
        <f t="shared" si="3"/>
        <v>-290.933605</v>
      </c>
      <c r="G23" s="16">
        <f t="shared" si="3"/>
        <v>-34.933604999999993</v>
      </c>
      <c r="H23" s="16">
        <f t="shared" si="3"/>
        <v>-34.933604999999993</v>
      </c>
      <c r="I23" s="16">
        <f t="shared" si="3"/>
        <v>-34.933604999999993</v>
      </c>
      <c r="J23" s="16">
        <f t="shared" si="3"/>
        <v>-34.933604999999993</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4" t="s">
        <v>93</v>
      </c>
      <c r="B24" s="135"/>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e">
        <f t="shared" si="4"/>
        <v>#N/A</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c r="T27" s="106"/>
      <c r="U27" s="106"/>
    </row>
    <row r="28" spans="1:40" s="56" customFormat="1" x14ac:dyDescent="0.35">
      <c r="A28" s="107"/>
      <c r="B28" s="23">
        <v>1.29</v>
      </c>
      <c r="C28" s="15">
        <v>7.0000000000000007E-2</v>
      </c>
      <c r="D28" s="15">
        <v>178</v>
      </c>
      <c r="E28" s="15">
        <v>277</v>
      </c>
      <c r="F28" s="15">
        <v>28</v>
      </c>
      <c r="G28" s="15">
        <v>0.44</v>
      </c>
      <c r="H28" s="15">
        <v>1.8</v>
      </c>
      <c r="I28" s="15">
        <v>0.5</v>
      </c>
      <c r="J28" s="15">
        <v>0.01</v>
      </c>
      <c r="K28" s="15">
        <v>0.05</v>
      </c>
      <c r="L28" s="15">
        <v>0.2</v>
      </c>
      <c r="M28" s="15">
        <v>0.2</v>
      </c>
      <c r="N28" s="15"/>
      <c r="O28" s="15"/>
      <c r="P28" s="15">
        <v>690</v>
      </c>
      <c r="Q28" s="15">
        <v>58.4</v>
      </c>
      <c r="R28" s="15"/>
      <c r="S28" s="15"/>
      <c r="T28" s="15"/>
      <c r="U28" s="15"/>
    </row>
    <row r="29" spans="1:40" s="7" customFormat="1" ht="28" x14ac:dyDescent="0.35">
      <c r="A29" s="143"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4"/>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1</v>
      </c>
      <c r="B31" s="15">
        <v>150</v>
      </c>
      <c r="C31" s="76">
        <f>IF(C$27="%w/w SAR",((C$28*10)*$B31),IF(C$27="%w/w DM",(((C$28*10)*($B$28/100))*$B31),IF(C$27="kg/t SAR",(C$28*$B31),IF(C$27="kg/t DM",((C$28*($B$28/100))*$B31),IF(C$27="mg/kg SAR",((C$28*0.001)*$B31),IF(C$27="mg/kg DM",(((C$28*0.001)*($B$28/100))*$B31),0))))))</f>
        <v>105.00000000000001</v>
      </c>
      <c r="D31" s="76">
        <f>(IF(D$27="%w/w SAR",((D$28*10)*$B31),IF(D$27="%w/w DM",(((D$28*10)*($B$28/100))*$B31),IF(D$27="kg/t SAR",(D$28*$B31),IF(D$27="kg/t DM",((D$28*($B$28/100))*$B31),IF(D$27="mg/kg SAR",((D$28*0.001)*$B31),IF(D$27="mg/kg DM",(((D$28*0.001)*($B$28/100))*$B31),"0")))))))*2.291</f>
        <v>61.169699999999999</v>
      </c>
      <c r="E31" s="76">
        <f>(IF(E$27="%w/w SAR",((E$28*10)*$B31),IF(E$27="%w/w DM",(((E$28*10)*($B$28/100))*$B31),IF(E$27="kg/t SAR",(E$28*$B31),IF(E$27="kg/t DM",((E$28*($B$28/100))*$B31),IF(E$27="mg/kg SAR",((E$28*0.001)*$B31),IF(E$27="mg/kg DM",(((E$28*0.001)*($B$28/100))*$B31),"0")))))))*1.205</f>
        <v>50.067750000000011</v>
      </c>
      <c r="F31" s="76">
        <f>(IF(F$27="%w/w SAR",((F$28*10)*$B31),IF(F$27="%w/w DM",(((F$28*10)*($B$28/100))*$B31),IF(F$27="kg/t SAR",(F$28*$B31),IF(F$27="kg/t DM",((F$28*($B$28/100))*$B31),IF(F$27="mg/kg SAR",((F$28*0.001)*$B31),IF(F$27="mg/kg DM",(((F$28*0.001)*($B$28/100))*$B31),"0")))))))*1.658</f>
        <v>6.9635999999999996</v>
      </c>
      <c r="G31" s="76">
        <f t="shared" ref="G31:P46" si="5">IF(G$27="%w/w SAR",((G$28*10)*$B31),IF(G$27="%w/w DM",(((G$28*10)*($B$28/100))*$B31),IF(G$27="kg/t SAR",(G$28*$B31),IF(G$27="kg/t DM",((G$28*($B$28/100))*$B31),IF(G$27="mg/kg SAR",((G$28*0.001)*$B31),IF(G$27="mg/kg DM",(((G$28*0.001)*($B$28/100))*$B31),0))))))</f>
        <v>6.6000000000000003E-2</v>
      </c>
      <c r="H31" s="76">
        <f t="shared" si="5"/>
        <v>0.27</v>
      </c>
      <c r="I31" s="76">
        <f t="shared" si="5"/>
        <v>7.4999999999999997E-2</v>
      </c>
      <c r="J31" s="76">
        <f t="shared" si="5"/>
        <v>1.5E-3</v>
      </c>
      <c r="K31" s="76">
        <f t="shared" si="5"/>
        <v>7.5000000000000006E-3</v>
      </c>
      <c r="L31" s="76">
        <f t="shared" si="5"/>
        <v>3.0000000000000002E-2</v>
      </c>
      <c r="M31" s="76">
        <f t="shared" si="5"/>
        <v>3.0000000000000002E-2</v>
      </c>
      <c r="N31" s="76">
        <f t="shared" si="5"/>
        <v>0</v>
      </c>
      <c r="O31" s="76">
        <f t="shared" si="5"/>
        <v>0</v>
      </c>
      <c r="P31" s="76">
        <f t="shared" si="5"/>
        <v>103.50000000000001</v>
      </c>
      <c r="Q31" s="76">
        <f>(IF(Q$27="%w/w SAR",((Q$28*10)*$B31),IF(Q$27="%w/w DM",(((Q$28*10)*($B$28/100))*$B31),IF(Q$27="kg/t SAR",(Q$28*$B31),IF(Q$27="kg/t DM",((Q$28*($B$28/100))*$B31),IF(Q$27="mg/kg SAR",((Q$28*0.001)*$B31),IF(Q$27="mg/kg DM",(((Q$28*0.001)*($B$28/100))*$B31),0)))))))*2.5</f>
        <v>21.9</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v>150</v>
      </c>
      <c r="C32" s="76">
        <f t="shared" ref="C32:C50" si="6">IF(C$27="%w/w SAR",((C$28*10)*$B32),IF(C$27="%w/w DM",(((C$28*10)*($B$28/100))*$B32),IF(C$27="kg/t SAR",(C$28*$B32),IF(C$27="kg/t DM",((C$28*($B$28/100))*$B32),IF(C$27="mg/kg SAR",((C$28*0.001)*$B32),IF(C$27="mg/kg DM",(((C$28*0.001)*($B$28/100))*$B32),0))))))</f>
        <v>105.00000000000001</v>
      </c>
      <c r="D32" s="76">
        <f t="shared" ref="D32:D50" si="7">(IF(D$27="%w/w SAR",((D$28*10)*$B32),IF(D$27="%w/w DM",(((D$28*10)*($B$28/100))*$B32),IF(D$27="kg/t SAR",(D$28*$B32),IF(D$27="kg/t DM",((D$28*($B$28/100))*$B32),IF(D$27="mg/kg SAR",((D$28*0.001)*$B32),IF(D$27="mg/kg DM",(((D$28*0.001)*($B$28/100))*$B32),"0")))))))*2.291</f>
        <v>61.169699999999999</v>
      </c>
      <c r="E32" s="76">
        <f t="shared" ref="E32:E50" si="8">(IF(E$27="%w/w SAR",((E$28*10)*$B32),IF(E$27="%w/w DM",(((E$28*10)*($B$28/100))*$B32),IF(E$27="kg/t SAR",(E$28*$B32),IF(E$27="kg/t DM",((E$28*($B$28/100))*$B32),IF(E$27="mg/kg SAR",((E$28*0.001)*$B32),IF(E$27="mg/kg DM",(((E$28*0.001)*($B$28/100))*$B32),"0")))))))*1.205</f>
        <v>50.067750000000011</v>
      </c>
      <c r="F32" s="76">
        <f t="shared" ref="F32:F50" si="9">(IF(F$27="%w/w SAR",((F$28*10)*$B32),IF(F$27="%w/w DM",(((F$28*10)*($B$28/100))*$B32),IF(F$27="kg/t SAR",(F$28*$B32),IF(F$27="kg/t DM",((F$28*($B$28/100))*$B32),IF(F$27="mg/kg SAR",((F$28*0.001)*$B32),IF(F$27="mg/kg DM",(((F$28*0.001)*($B$28/100))*$B32),"0")))))))*1.658</f>
        <v>6.9635999999999996</v>
      </c>
      <c r="G32" s="76">
        <f t="shared" si="5"/>
        <v>6.6000000000000003E-2</v>
      </c>
      <c r="H32" s="76">
        <f t="shared" si="5"/>
        <v>0.27</v>
      </c>
      <c r="I32" s="76">
        <f t="shared" si="5"/>
        <v>7.4999999999999997E-2</v>
      </c>
      <c r="J32" s="76">
        <f t="shared" si="5"/>
        <v>1.5E-3</v>
      </c>
      <c r="K32" s="76">
        <f t="shared" si="5"/>
        <v>7.5000000000000006E-3</v>
      </c>
      <c r="L32" s="76">
        <f t="shared" si="5"/>
        <v>3.0000000000000002E-2</v>
      </c>
      <c r="M32" s="76">
        <f t="shared" si="5"/>
        <v>3.0000000000000002E-2</v>
      </c>
      <c r="N32" s="76">
        <f t="shared" si="5"/>
        <v>0</v>
      </c>
      <c r="O32" s="76">
        <f t="shared" si="5"/>
        <v>0</v>
      </c>
      <c r="P32" s="76">
        <f t="shared" si="5"/>
        <v>103.50000000000001</v>
      </c>
      <c r="Q32" s="76">
        <f t="shared" ref="Q32:Q50" si="10">(IF(Q$27="%w/w SAR",((Q$28*10)*$B32),IF(Q$27="%w/w DM",(((Q$28*10)*($B$28/100))*$B32),IF(Q$27="kg/t SAR",(Q$28*$B32),IF(Q$27="kg/t DM",((Q$28*($B$28/100))*$B32),IF(Q$27="mg/kg SAR",((Q$28*0.001)*$B32),IF(Q$27="mg/kg DM",(((Q$28*0.001)*($B$28/100))*$B32),0)))))))*2.5</f>
        <v>21.9</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4</v>
      </c>
      <c r="B33" s="15">
        <v>147</v>
      </c>
      <c r="C33" s="76">
        <f t="shared" si="6"/>
        <v>102.9</v>
      </c>
      <c r="D33" s="76">
        <f t="shared" si="7"/>
        <v>59.946306</v>
      </c>
      <c r="E33" s="76">
        <f t="shared" si="8"/>
        <v>49.066395000000007</v>
      </c>
      <c r="F33" s="76">
        <f t="shared" si="9"/>
        <v>6.8243279999999995</v>
      </c>
      <c r="G33" s="76">
        <f t="shared" si="5"/>
        <v>6.4680000000000001E-2</v>
      </c>
      <c r="H33" s="76">
        <f t="shared" si="5"/>
        <v>0.2646</v>
      </c>
      <c r="I33" s="76">
        <f t="shared" si="5"/>
        <v>7.3499999999999996E-2</v>
      </c>
      <c r="J33" s="76">
        <f t="shared" si="5"/>
        <v>1.4700000000000002E-3</v>
      </c>
      <c r="K33" s="76">
        <f t="shared" si="5"/>
        <v>7.3500000000000006E-3</v>
      </c>
      <c r="L33" s="76">
        <f t="shared" si="5"/>
        <v>2.9400000000000003E-2</v>
      </c>
      <c r="M33" s="76">
        <f t="shared" si="5"/>
        <v>2.9400000000000003E-2</v>
      </c>
      <c r="N33" s="76">
        <f t="shared" si="5"/>
        <v>0</v>
      </c>
      <c r="O33" s="76">
        <f t="shared" si="5"/>
        <v>0</v>
      </c>
      <c r="P33" s="76">
        <f t="shared" si="5"/>
        <v>101.43</v>
      </c>
      <c r="Q33" s="76">
        <f t="shared" si="10"/>
        <v>21.462</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5</v>
      </c>
      <c r="B34" s="15">
        <v>147</v>
      </c>
      <c r="C34" s="76">
        <f t="shared" si="6"/>
        <v>102.9</v>
      </c>
      <c r="D34" s="76">
        <f t="shared" si="7"/>
        <v>59.946306</v>
      </c>
      <c r="E34" s="76">
        <f t="shared" si="8"/>
        <v>49.066395000000007</v>
      </c>
      <c r="F34" s="76">
        <f t="shared" si="9"/>
        <v>6.8243279999999995</v>
      </c>
      <c r="G34" s="76">
        <f t="shared" si="5"/>
        <v>6.4680000000000001E-2</v>
      </c>
      <c r="H34" s="76">
        <f t="shared" si="5"/>
        <v>0.2646</v>
      </c>
      <c r="I34" s="76">
        <f t="shared" si="5"/>
        <v>7.3499999999999996E-2</v>
      </c>
      <c r="J34" s="76">
        <f t="shared" si="5"/>
        <v>1.4700000000000002E-3</v>
      </c>
      <c r="K34" s="76">
        <f t="shared" si="5"/>
        <v>7.3500000000000006E-3</v>
      </c>
      <c r="L34" s="76">
        <f t="shared" si="5"/>
        <v>2.9400000000000003E-2</v>
      </c>
      <c r="M34" s="76">
        <f t="shared" si="5"/>
        <v>2.9400000000000003E-2</v>
      </c>
      <c r="N34" s="76">
        <f t="shared" si="5"/>
        <v>0</v>
      </c>
      <c r="O34" s="76">
        <f t="shared" si="5"/>
        <v>0</v>
      </c>
      <c r="P34" s="76">
        <f t="shared" si="5"/>
        <v>101.43</v>
      </c>
      <c r="Q34" s="76">
        <f t="shared" si="10"/>
        <v>21.462</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6</v>
      </c>
      <c r="B35" s="15">
        <v>147</v>
      </c>
      <c r="C35" s="76">
        <f t="shared" si="6"/>
        <v>102.9</v>
      </c>
      <c r="D35" s="76">
        <f t="shared" si="7"/>
        <v>59.946306</v>
      </c>
      <c r="E35" s="76">
        <f t="shared" si="8"/>
        <v>49.066395000000007</v>
      </c>
      <c r="F35" s="76">
        <f t="shared" si="9"/>
        <v>6.8243279999999995</v>
      </c>
      <c r="G35" s="76">
        <f t="shared" si="5"/>
        <v>6.4680000000000001E-2</v>
      </c>
      <c r="H35" s="76">
        <f t="shared" si="5"/>
        <v>0.2646</v>
      </c>
      <c r="I35" s="76">
        <f t="shared" si="5"/>
        <v>7.3499999999999996E-2</v>
      </c>
      <c r="J35" s="76">
        <f t="shared" si="5"/>
        <v>1.4700000000000002E-3</v>
      </c>
      <c r="K35" s="76">
        <f t="shared" si="5"/>
        <v>7.3500000000000006E-3</v>
      </c>
      <c r="L35" s="76">
        <f t="shared" si="5"/>
        <v>2.9400000000000003E-2</v>
      </c>
      <c r="M35" s="76">
        <f t="shared" si="5"/>
        <v>2.9400000000000003E-2</v>
      </c>
      <c r="N35" s="76">
        <f t="shared" si="5"/>
        <v>0</v>
      </c>
      <c r="O35" s="76">
        <f t="shared" si="5"/>
        <v>0</v>
      </c>
      <c r="P35" s="76">
        <f t="shared" si="5"/>
        <v>101.43</v>
      </c>
      <c r="Q35" s="76">
        <f t="shared" si="10"/>
        <v>21.462</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7</v>
      </c>
      <c r="B36" s="15">
        <v>147</v>
      </c>
      <c r="C36" s="76">
        <f t="shared" si="6"/>
        <v>102.9</v>
      </c>
      <c r="D36" s="76">
        <f t="shared" si="7"/>
        <v>59.946306</v>
      </c>
      <c r="E36" s="76">
        <f t="shared" si="8"/>
        <v>49.066395000000007</v>
      </c>
      <c r="F36" s="76">
        <f t="shared" si="9"/>
        <v>6.8243279999999995</v>
      </c>
      <c r="G36" s="76">
        <f t="shared" si="5"/>
        <v>6.4680000000000001E-2</v>
      </c>
      <c r="H36" s="76">
        <f t="shared" si="5"/>
        <v>0.2646</v>
      </c>
      <c r="I36" s="76">
        <f t="shared" si="5"/>
        <v>7.3499999999999996E-2</v>
      </c>
      <c r="J36" s="76">
        <f t="shared" si="5"/>
        <v>1.4700000000000002E-3</v>
      </c>
      <c r="K36" s="76">
        <f t="shared" si="5"/>
        <v>7.3500000000000006E-3</v>
      </c>
      <c r="L36" s="76">
        <f t="shared" si="5"/>
        <v>2.9400000000000003E-2</v>
      </c>
      <c r="M36" s="76">
        <f t="shared" si="5"/>
        <v>2.9400000000000003E-2</v>
      </c>
      <c r="N36" s="76">
        <f t="shared" si="5"/>
        <v>0</v>
      </c>
      <c r="O36" s="76">
        <f t="shared" si="5"/>
        <v>0</v>
      </c>
      <c r="P36" s="76">
        <f t="shared" si="5"/>
        <v>101.43</v>
      </c>
      <c r="Q36" s="76">
        <f t="shared" si="10"/>
        <v>21.462</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9</v>
      </c>
      <c r="B37" s="15">
        <v>147</v>
      </c>
      <c r="C37" s="76">
        <f t="shared" si="6"/>
        <v>102.9</v>
      </c>
      <c r="D37" s="76">
        <f t="shared" si="7"/>
        <v>59.946306</v>
      </c>
      <c r="E37" s="76">
        <f t="shared" si="8"/>
        <v>49.066395000000007</v>
      </c>
      <c r="F37" s="76">
        <f t="shared" si="9"/>
        <v>6.8243279999999995</v>
      </c>
      <c r="G37" s="76">
        <f t="shared" si="5"/>
        <v>6.4680000000000001E-2</v>
      </c>
      <c r="H37" s="76">
        <f t="shared" si="5"/>
        <v>0.2646</v>
      </c>
      <c r="I37" s="76">
        <f t="shared" si="5"/>
        <v>7.3499999999999996E-2</v>
      </c>
      <c r="J37" s="76">
        <f t="shared" si="5"/>
        <v>1.4700000000000002E-3</v>
      </c>
      <c r="K37" s="76">
        <f t="shared" si="5"/>
        <v>7.3500000000000006E-3</v>
      </c>
      <c r="L37" s="76">
        <f t="shared" si="5"/>
        <v>2.9400000000000003E-2</v>
      </c>
      <c r="M37" s="76">
        <f t="shared" si="5"/>
        <v>2.9400000000000003E-2</v>
      </c>
      <c r="N37" s="76">
        <f t="shared" si="5"/>
        <v>0</v>
      </c>
      <c r="O37" s="76">
        <f t="shared" si="5"/>
        <v>0</v>
      </c>
      <c r="P37" s="76">
        <f t="shared" si="5"/>
        <v>101.43</v>
      </c>
      <c r="Q37" s="76">
        <f t="shared" si="10"/>
        <v>21.462</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10</v>
      </c>
      <c r="B38" s="15">
        <v>147</v>
      </c>
      <c r="C38" s="76">
        <f t="shared" si="6"/>
        <v>102.9</v>
      </c>
      <c r="D38" s="76">
        <f t="shared" si="7"/>
        <v>59.946306</v>
      </c>
      <c r="E38" s="76">
        <f t="shared" si="8"/>
        <v>49.066395000000007</v>
      </c>
      <c r="F38" s="76">
        <f t="shared" si="9"/>
        <v>6.8243279999999995</v>
      </c>
      <c r="G38" s="76">
        <f t="shared" si="5"/>
        <v>6.4680000000000001E-2</v>
      </c>
      <c r="H38" s="76">
        <f t="shared" si="5"/>
        <v>0.2646</v>
      </c>
      <c r="I38" s="76">
        <f t="shared" si="5"/>
        <v>7.3499999999999996E-2</v>
      </c>
      <c r="J38" s="76">
        <f t="shared" si="5"/>
        <v>1.4700000000000002E-3</v>
      </c>
      <c r="K38" s="76">
        <f t="shared" si="5"/>
        <v>7.3500000000000006E-3</v>
      </c>
      <c r="L38" s="76">
        <f t="shared" si="5"/>
        <v>2.9400000000000003E-2</v>
      </c>
      <c r="M38" s="76">
        <f t="shared" si="5"/>
        <v>2.9400000000000003E-2</v>
      </c>
      <c r="N38" s="76">
        <f t="shared" si="5"/>
        <v>0</v>
      </c>
      <c r="O38" s="76">
        <f t="shared" si="5"/>
        <v>0</v>
      </c>
      <c r="P38" s="76">
        <f t="shared" si="5"/>
        <v>101.43</v>
      </c>
      <c r="Q38" s="76">
        <f t="shared" si="10"/>
        <v>21.462</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1</v>
      </c>
      <c r="C57" s="8">
        <f t="shared" ref="C57:U57" si="13">D8</f>
        <v>2</v>
      </c>
      <c r="D57" s="8">
        <f t="shared" si="13"/>
        <v>4</v>
      </c>
      <c r="E57" s="8">
        <f t="shared" si="13"/>
        <v>5</v>
      </c>
      <c r="F57" s="8">
        <f t="shared" si="13"/>
        <v>6</v>
      </c>
      <c r="G57" s="8">
        <f t="shared" si="13"/>
        <v>7</v>
      </c>
      <c r="H57" s="8">
        <f t="shared" si="13"/>
        <v>9</v>
      </c>
      <c r="I57" s="8">
        <f t="shared" si="13"/>
        <v>10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"&amp;(VLOOKUP(C14,Table245811[],6,FALSE))</f>
        <v>Medium/Clay I Arable</v>
      </c>
      <c r="C58" s="13" t="str">
        <f>D16&amp;" I "&amp;(VLOOKUP(D14,Table245811[],6,FALSE))</f>
        <v>Medium/Clay I Arable</v>
      </c>
      <c r="D58" s="13" t="str">
        <f>E16&amp;" I "&amp;(VLOOKUP(E14,Table245811[],6,FALSE))</f>
        <v>Medium/Clay I Arable</v>
      </c>
      <c r="E58" s="13" t="str">
        <f>F16&amp;" I "&amp;(VLOOKUP(F14,Table245811[],6,FALSE))</f>
        <v>Medium/Clay I Arable</v>
      </c>
      <c r="F58" s="13" t="str">
        <f>G16&amp;" I "&amp;(VLOOKUP(G14,Table245811[],6,FALSE))</f>
        <v>Medium/Clay I Arable</v>
      </c>
      <c r="G58" s="13" t="str">
        <f>H16&amp;" I "&amp;(VLOOKUP(H14,Table245811[],6,FALSE))</f>
        <v>Medium/Clay I Arable</v>
      </c>
      <c r="H58" s="13" t="str">
        <f>I16&amp;" I "&amp;(VLOOKUP(I14,Table245811[],6,FALSE))</f>
        <v>Medium/Clay I Arable</v>
      </c>
      <c r="I58" s="13" t="str">
        <f>J16&amp;" I "&amp;(VLOOKUP(J14,Table245811[],6,FALSE))</f>
        <v>Medium/Clay I Arable</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0" t="s">
        <v>132</v>
      </c>
      <c r="B59" s="75">
        <f>VLOOKUP(C$14,Table245811[],5,FALSE)</f>
        <v>6.7</v>
      </c>
      <c r="C59" s="75">
        <f>VLOOKUP(D$14,Table245811[],5,FALSE)</f>
        <v>6.7</v>
      </c>
      <c r="D59" s="75">
        <f>VLOOKUP(E$14,Table245811[],5,FALSE)</f>
        <v>6.7</v>
      </c>
      <c r="E59" s="75">
        <f>VLOOKUP(F$14,Table245811[],5,FALSE)</f>
        <v>6.7</v>
      </c>
      <c r="F59" s="75">
        <f>VLOOKUP(G$14,Table245811[],5,FALSE)</f>
        <v>6.7</v>
      </c>
      <c r="G59" s="75">
        <f>VLOOKUP(H$14,Table245811[],5,FALSE)</f>
        <v>6.7</v>
      </c>
      <c r="H59" s="75">
        <f>VLOOKUP(I$14,Table245811[],5,FALSE)</f>
        <v>6.7</v>
      </c>
      <c r="I59" s="75">
        <f>VLOOKUP(J$14,Table245811[],5,FALSE)</f>
        <v>6.7</v>
      </c>
      <c r="J59" s="75" t="e">
        <f>VLOOKUP(K$14,Table245811[],5,FALSE)</f>
        <v>#N/A</v>
      </c>
      <c r="K59" s="75" t="e">
        <f>VLOOKUP(L$14,Table245811[],5,FALSE)</f>
        <v>#N/A</v>
      </c>
      <c r="L59" s="75" t="e">
        <f>VLOOKUP(M$14,Table245811[],5,FALSE)</f>
        <v>#N/A</v>
      </c>
      <c r="M59" s="75" t="e">
        <f>VLOOKUP(N$14,Table245811[],5,FALSE)</f>
        <v>#N/A</v>
      </c>
      <c r="N59" s="75" t="e">
        <f>VLOOKUP(O$14,Table245811[],5,FALSE)</f>
        <v>#N/A</v>
      </c>
      <c r="O59" s="75" t="e">
        <f>VLOOKUP(P$14,Table245811[],5,FALSE)</f>
        <v>#N/A</v>
      </c>
      <c r="P59" s="75" t="e">
        <f>VLOOKUP(Q$14,Table245811[],5,FALSE)</f>
        <v>#N/A</v>
      </c>
      <c r="Q59" s="75" t="e">
        <f>VLOOKUP(R$14,Table245811[],5,FALSE)</f>
        <v>#N/A</v>
      </c>
      <c r="R59" s="75" t="e">
        <f>VLOOKUP(S$14,Table245811[],5,FALSE)</f>
        <v>#N/A</v>
      </c>
      <c r="S59" s="75" t="e">
        <f>VLOOKUP(T$14,Table245811[],5,FALSE)</f>
        <v>#N/A</v>
      </c>
      <c r="T59" s="75" t="e">
        <f>VLOOKUP(U$14,Table245811[],5,FALSE)</f>
        <v>#N/A</v>
      </c>
      <c r="U59" s="75" t="e">
        <f>VLOOKUP(V$14,Table245811[],5,FALSE)</f>
        <v>#N/A</v>
      </c>
    </row>
    <row r="60" spans="1:35" s="19" customFormat="1" ht="13" x14ac:dyDescent="0.3">
      <c r="A60" s="110" t="s">
        <v>4</v>
      </c>
      <c r="B60" s="75">
        <f>C10</f>
        <v>6.4</v>
      </c>
      <c r="C60" s="75">
        <f t="shared" ref="C60:U60" si="14">D10</f>
        <v>5.8</v>
      </c>
      <c r="D60" s="75">
        <f t="shared" si="14"/>
        <v>5.7</v>
      </c>
      <c r="E60" s="75">
        <f t="shared" si="14"/>
        <v>5.7</v>
      </c>
      <c r="F60" s="75">
        <f t="shared" si="14"/>
        <v>5.5</v>
      </c>
      <c r="G60" s="75">
        <f t="shared" si="14"/>
        <v>5.5</v>
      </c>
      <c r="H60" s="75">
        <f t="shared" si="14"/>
        <v>5.5</v>
      </c>
      <c r="I60" s="75">
        <f t="shared" si="14"/>
        <v>5.4</v>
      </c>
      <c r="J60" s="75">
        <f t="shared" si="14"/>
        <v>0</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8</v>
      </c>
      <c r="C61" s="75">
        <f t="shared" si="15"/>
        <v>8</v>
      </c>
      <c r="D61" s="75">
        <f t="shared" si="15"/>
        <v>8</v>
      </c>
      <c r="E61" s="75">
        <f t="shared" si="15"/>
        <v>8</v>
      </c>
      <c r="F61" s="75">
        <f t="shared" si="15"/>
        <v>8</v>
      </c>
      <c r="G61" s="75">
        <f t="shared" si="15"/>
        <v>8</v>
      </c>
      <c r="H61" s="75">
        <f t="shared" si="15"/>
        <v>8</v>
      </c>
      <c r="I61" s="75">
        <f t="shared" si="15"/>
        <v>8</v>
      </c>
      <c r="J61" s="75" t="e">
        <f t="shared" si="15"/>
        <v>#N/A</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150</v>
      </c>
      <c r="C62" s="76">
        <f>B32</f>
        <v>150</v>
      </c>
      <c r="D62" s="76">
        <f>B33</f>
        <v>147</v>
      </c>
      <c r="E62" s="76">
        <f>B34</f>
        <v>147</v>
      </c>
      <c r="F62" s="76">
        <f>B35</f>
        <v>147</v>
      </c>
      <c r="G62" s="76">
        <f>B36</f>
        <v>147</v>
      </c>
      <c r="H62" s="76">
        <f>B37</f>
        <v>147</v>
      </c>
      <c r="I62" s="76">
        <f>B38</f>
        <v>147</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2.3999999999999986</v>
      </c>
      <c r="C64" s="76">
        <f t="shared" ref="C64:U64" si="17">(C59-C60)*C61</f>
        <v>7.2000000000000028</v>
      </c>
      <c r="D64" s="76">
        <f t="shared" si="17"/>
        <v>8</v>
      </c>
      <c r="E64" s="76">
        <f t="shared" si="17"/>
        <v>8</v>
      </c>
      <c r="F64" s="76">
        <f t="shared" si="17"/>
        <v>9.6000000000000014</v>
      </c>
      <c r="G64" s="76">
        <f t="shared" si="17"/>
        <v>9.6000000000000014</v>
      </c>
      <c r="H64" s="76">
        <f t="shared" si="17"/>
        <v>9.6000000000000014</v>
      </c>
      <c r="I64" s="76">
        <f t="shared" si="17"/>
        <v>10.399999999999999</v>
      </c>
      <c r="J64" s="76" t="e">
        <f t="shared" si="17"/>
        <v>#N/A</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-2.3999999999999986</v>
      </c>
      <c r="C65" s="76">
        <f t="shared" ref="C65:U65" si="18">C63-C64</f>
        <v>-7.2000000000000028</v>
      </c>
      <c r="D65" s="76">
        <f t="shared" si="18"/>
        <v>-8</v>
      </c>
      <c r="E65" s="76">
        <f t="shared" si="18"/>
        <v>-8</v>
      </c>
      <c r="F65" s="76">
        <f t="shared" si="18"/>
        <v>-9.6000000000000014</v>
      </c>
      <c r="G65" s="76">
        <f t="shared" si="18"/>
        <v>-9.6000000000000014</v>
      </c>
      <c r="H65" s="76">
        <f t="shared" si="18"/>
        <v>-9.6000000000000014</v>
      </c>
      <c r="I65" s="76">
        <f t="shared" si="18"/>
        <v>-10.399999999999999</v>
      </c>
      <c r="J65" s="76" t="e">
        <f t="shared" si="18"/>
        <v>#N/A</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e">
        <f t="shared" si="19"/>
        <v>#N/A</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8"/>
    <col min="14" max="14" width="9.7265625" style="78" bestFit="1" customWidth="1"/>
    <col min="15" max="19" width="9.1796875" style="78"/>
    <col min="20" max="20" width="10" style="78" bestFit="1" customWidth="1"/>
    <col min="21" max="16384" width="9.1796875" style="78"/>
  </cols>
  <sheetData>
    <row r="1" spans="1:21" ht="37.5" x14ac:dyDescent="0.25">
      <c r="A1" s="149" t="s">
        <v>84</v>
      </c>
      <c r="B1" s="37" t="str">
        <f>'Newcastle Emlyn(dariy partners)'!B29</f>
        <v>Application Rate</v>
      </c>
      <c r="C1" s="37" t="str">
        <f>'Newcastle Emlyn(dariy partners)'!C29</f>
        <v>Nitrogen Addition</v>
      </c>
      <c r="D1" s="37" t="str">
        <f>'Newcastle Emlyn(dariy partners)'!D29</f>
        <v>Phosphate Addition</v>
      </c>
      <c r="E1" s="37" t="str">
        <f>'Newcastle Emlyn(dariy partners)'!E29</f>
        <v>Potash  Addition</v>
      </c>
      <c r="F1" s="37" t="str">
        <f>'Newcastle Emlyn(dariy partners)'!F29</f>
        <v>Mg Oxide Addition</v>
      </c>
      <c r="G1" s="37" t="str">
        <f>'Newcastle Emlyn(dariy partners)'!G29</f>
        <v>Copper Addition</v>
      </c>
      <c r="H1" s="37" t="str">
        <f>'Newcastle Emlyn(dariy partners)'!H29</f>
        <v>Zinc Addition</v>
      </c>
      <c r="I1" s="37" t="str">
        <f>'Newcastle Emlyn(dariy partners)'!I29</f>
        <v>Lead Addition</v>
      </c>
      <c r="J1" s="37" t="str">
        <f>'Newcastle Emlyn(dariy partners)'!J29</f>
        <v>Cadmium Addition</v>
      </c>
      <c r="K1" s="37" t="str">
        <f>'Newcastle Emlyn(dariy partners)'!K29</f>
        <v>Mercury Addition</v>
      </c>
      <c r="L1" s="37" t="str">
        <f>'Newcastle Emlyn(dariy partners)'!L29</f>
        <v>Nickel Addition</v>
      </c>
      <c r="M1" s="37" t="str">
        <f>'Newcastle Emlyn(dariy partners)'!M29</f>
        <v>Chromium Addition</v>
      </c>
      <c r="N1" s="37" t="str">
        <f>'Newcastle Emlyn(dariy partners)'!N29</f>
        <v>Aluminium Addition</v>
      </c>
      <c r="O1" s="37" t="str">
        <f>'Newcastle Emlyn(dariy partners)'!O29</f>
        <v>Iron Addition</v>
      </c>
      <c r="P1" s="37" t="str">
        <f>'Newcastle Emlyn(dariy partners)'!P29</f>
        <v xml:space="preserve">Sodium Addition                 </v>
      </c>
      <c r="Q1" s="37" t="str">
        <f>'Newcastle Emlyn(dariy partners)'!Q29</f>
        <v>SO3  Addition                             kg/ha</v>
      </c>
      <c r="R1" s="37" t="str">
        <f>'Newcastle Emlyn(dariy partners)'!R29</f>
        <v xml:space="preserve">Selenium Addition </v>
      </c>
      <c r="S1" s="37" t="str">
        <f>'Newcastle Emlyn(dariy partners)'!S29</f>
        <v xml:space="preserve">Arsenic  Addition  </v>
      </c>
      <c r="T1" s="37" t="str">
        <f>'Newcastle Emlyn(dariy partners)'!T29</f>
        <v xml:space="preserve">Molybdenum Addition  </v>
      </c>
      <c r="U1" s="37" t="str">
        <f>'Newcastle Emlyn(dariy partners)'!U29</f>
        <v xml:space="preserve">Fluoride Addition </v>
      </c>
    </row>
    <row r="2" spans="1:21" ht="25" x14ac:dyDescent="0.25">
      <c r="A2" s="149"/>
      <c r="B2" s="37" t="str">
        <f>'Newcastle Emlyn(dariy partners)'!B30</f>
        <v>tonnes/ha</v>
      </c>
      <c r="C2" s="37" t="str">
        <f>'Newcastle Emlyn(dariy partners)'!C30</f>
        <v>kg/ha</v>
      </c>
      <c r="D2" s="37" t="str">
        <f>'Newcastle Emlyn(dariy partners)'!D30</f>
        <v>P2O5 
kg/ha</v>
      </c>
      <c r="E2" s="37" t="str">
        <f>'Newcastle Emlyn(dariy partners)'!E30</f>
        <v>K2O 
kg/ha</v>
      </c>
      <c r="F2" s="37" t="str">
        <f>'Newcastle Emlyn(dariy partners)'!F30</f>
        <v>MgO 
kg/ha</v>
      </c>
      <c r="G2" s="37" t="str">
        <f>'Newcastle Emlyn(dariy partners)'!G30</f>
        <v>kg/ha</v>
      </c>
      <c r="H2" s="37" t="str">
        <f>'Newcastle Emlyn(dariy partners)'!H30</f>
        <v>kg/ha</v>
      </c>
      <c r="I2" s="37" t="str">
        <f>'Newcastle Emlyn(dariy partners)'!I30</f>
        <v>kg/ha</v>
      </c>
      <c r="J2" s="37" t="str">
        <f>'Newcastle Emlyn(dariy partners)'!J30</f>
        <v>kg/ha</v>
      </c>
      <c r="K2" s="37" t="str">
        <f>'Newcastle Emlyn(dariy partners)'!K30</f>
        <v>kg/ha</v>
      </c>
      <c r="L2" s="37" t="str">
        <f>'Newcastle Emlyn(dariy partners)'!L30</f>
        <v>kg/ha</v>
      </c>
      <c r="M2" s="37" t="str">
        <f>'Newcastle Emlyn(dariy partners)'!M30</f>
        <v>kg/ha</v>
      </c>
      <c r="N2" s="37" t="str">
        <f>'Newcastle Emlyn(dariy partners)'!N30</f>
        <v>kg/ha</v>
      </c>
      <c r="O2" s="37" t="str">
        <f>'Newcastle Emlyn(dariy partners)'!O30</f>
        <v>kg/ha</v>
      </c>
      <c r="P2" s="37" t="str">
        <f>'Newcastle Emlyn(dariy partners)'!P30</f>
        <v>kg/ha</v>
      </c>
      <c r="Q2" s="37" t="str">
        <f>'Newcastle Emlyn(dariy partners)'!Q30</f>
        <v>kg/ha</v>
      </c>
      <c r="R2" s="37" t="str">
        <f>'Newcastle Emlyn(dariy partners)'!R30</f>
        <v>kg/ha</v>
      </c>
      <c r="S2" s="37" t="str">
        <f>'Newcastle Emlyn(dariy partners)'!S30</f>
        <v>kg/ha</v>
      </c>
      <c r="T2" s="37" t="str">
        <f>'Newcastle Emlyn(dariy partners)'!T30</f>
        <v>kg/ha</v>
      </c>
      <c r="U2" s="37" t="str">
        <f>'Newcastle Emlyn(dariy partners)'!U30</f>
        <v>kg/ha</v>
      </c>
    </row>
    <row r="3" spans="1:21" x14ac:dyDescent="0.25">
      <c r="A3" s="35">
        <v>1</v>
      </c>
      <c r="B3" s="32">
        <f>'Newcastle Emlyn(dariy partners)'!B31</f>
        <v>200</v>
      </c>
      <c r="C3" s="32">
        <f>'Newcastle Emlyn(dariy partners)'!C31</f>
        <v>100</v>
      </c>
      <c r="D3" s="32">
        <f>'Newcastle Emlyn(dariy partners)'!D31</f>
        <v>55.4422</v>
      </c>
      <c r="E3" s="32">
        <f>'Newcastle Emlyn(dariy partners)'!E31</f>
        <v>57.84</v>
      </c>
      <c r="F3" s="32">
        <f>'Newcastle Emlyn(dariy partners)'!F31</f>
        <v>7.7926000000000002</v>
      </c>
      <c r="G3" s="32">
        <f>'Newcastle Emlyn(dariy partners)'!G31</f>
        <v>0.04</v>
      </c>
      <c r="H3" s="32">
        <f>'Newcastle Emlyn(dariy partners)'!H31</f>
        <v>0.17199999999999999</v>
      </c>
      <c r="I3" s="32">
        <f>'Newcastle Emlyn(dariy partners)'!I31</f>
        <v>0.1</v>
      </c>
      <c r="J3" s="32">
        <f>'Newcastle Emlyn(dariy partners)'!J31</f>
        <v>2E-3</v>
      </c>
      <c r="K3" s="32">
        <f>'Newcastle Emlyn(dariy partners)'!K31</f>
        <v>0.01</v>
      </c>
      <c r="L3" s="32">
        <f>'Newcastle Emlyn(dariy partners)'!L31</f>
        <v>0.04</v>
      </c>
      <c r="M3" s="32">
        <f>'Newcastle Emlyn(dariy partners)'!M31</f>
        <v>0.04</v>
      </c>
      <c r="N3" s="32">
        <f>'Newcastle Emlyn(dariy partners)'!N31</f>
        <v>0</v>
      </c>
      <c r="O3" s="32">
        <f>'Newcastle Emlyn(dariy partners)'!O31</f>
        <v>0</v>
      </c>
      <c r="P3" s="32">
        <f>'Newcastle Emlyn(dariy partners)'!P31</f>
        <v>118.8</v>
      </c>
      <c r="Q3" s="32">
        <f>'Newcastle Emlyn(dariy partners)'!Q31</f>
        <v>21.750000000000004</v>
      </c>
      <c r="R3" s="32">
        <f>'Newcastle Emlyn(dariy partners)'!R31</f>
        <v>0</v>
      </c>
      <c r="S3" s="32">
        <f>'Newcastle Emlyn(dariy partners)'!S31</f>
        <v>0</v>
      </c>
      <c r="T3" s="32">
        <f>'Newcastle Emlyn(dariy partners)'!T31</f>
        <v>0</v>
      </c>
      <c r="U3" s="32">
        <f>'Newcastle Emlyn(dariy partners)'!U31</f>
        <v>0</v>
      </c>
    </row>
    <row r="4" spans="1:21" x14ac:dyDescent="0.25">
      <c r="A4" s="35">
        <v>2</v>
      </c>
      <c r="B4" s="32" t="e">
        <f>#REF!</f>
        <v>#REF!</v>
      </c>
      <c r="C4" s="32" t="e">
        <f>#REF!</f>
        <v>#REF!</v>
      </c>
      <c r="D4" s="32" t="e">
        <f>#REF!</f>
        <v>#REF!</v>
      </c>
      <c r="E4" s="32" t="e">
        <f>#REF!</f>
        <v>#REF!</v>
      </c>
      <c r="F4" s="32" t="e">
        <f>#REF!</f>
        <v>#REF!</v>
      </c>
      <c r="G4" s="32" t="e">
        <f>#REF!</f>
        <v>#REF!</v>
      </c>
      <c r="H4" s="32" t="e">
        <f>#REF!</f>
        <v>#REF!</v>
      </c>
      <c r="I4" s="32" t="e">
        <f>#REF!</f>
        <v>#REF!</v>
      </c>
      <c r="J4" s="32" t="e">
        <f>#REF!</f>
        <v>#REF!</v>
      </c>
      <c r="K4" s="32" t="e">
        <f>#REF!</f>
        <v>#REF!</v>
      </c>
      <c r="L4" s="32" t="e">
        <f>#REF!</f>
        <v>#REF!</v>
      </c>
      <c r="M4" s="32" t="e">
        <f>#REF!</f>
        <v>#REF!</v>
      </c>
      <c r="N4" s="32" t="e">
        <f>#REF!</f>
        <v>#REF!</v>
      </c>
      <c r="O4" s="32" t="e">
        <f>#REF!</f>
        <v>#REF!</v>
      </c>
      <c r="P4" s="32" t="e">
        <f>#REF!</f>
        <v>#REF!</v>
      </c>
      <c r="Q4" s="32" t="e">
        <f>#REF!</f>
        <v>#REF!</v>
      </c>
      <c r="R4" s="32" t="e">
        <f>#REF!</f>
        <v>#REF!</v>
      </c>
      <c r="S4" s="32" t="e">
        <f>#REF!</f>
        <v>#REF!</v>
      </c>
      <c r="T4" s="32" t="e">
        <f>#REF!</f>
        <v>#REF!</v>
      </c>
      <c r="U4" s="32" t="e">
        <f>#REF!</f>
        <v>#REF!</v>
      </c>
    </row>
    <row r="5" spans="1:21" x14ac:dyDescent="0.25">
      <c r="A5" s="35">
        <v>3</v>
      </c>
      <c r="B5" s="32">
        <f>'First Milk Haverfordwest'!B31</f>
        <v>150</v>
      </c>
      <c r="C5" s="32">
        <f>'First Milk Haverfordwest'!C31</f>
        <v>105.00000000000001</v>
      </c>
      <c r="D5" s="32">
        <f>'First Milk Haverfordwest'!D31</f>
        <v>61.169699999999999</v>
      </c>
      <c r="E5" s="32">
        <f>'First Milk Haverfordwest'!E31</f>
        <v>50.067750000000011</v>
      </c>
      <c r="F5" s="32">
        <f>'First Milk Haverfordwest'!F31</f>
        <v>6.9635999999999996</v>
      </c>
      <c r="G5" s="32">
        <f>'First Milk Haverfordwest'!G31</f>
        <v>6.6000000000000003E-2</v>
      </c>
      <c r="H5" s="32">
        <f>'First Milk Haverfordwest'!H31</f>
        <v>0.27</v>
      </c>
      <c r="I5" s="32">
        <f>'First Milk Haverfordwest'!I31</f>
        <v>7.4999999999999997E-2</v>
      </c>
      <c r="J5" s="32">
        <f>'First Milk Haverfordwest'!J31</f>
        <v>1.5E-3</v>
      </c>
      <c r="K5" s="32">
        <f>'First Milk Haverfordwest'!K31</f>
        <v>7.5000000000000006E-3</v>
      </c>
      <c r="L5" s="32">
        <f>'First Milk Haverfordwest'!L31</f>
        <v>3.0000000000000002E-2</v>
      </c>
      <c r="M5" s="32">
        <f>'First Milk Haverfordwest'!M31</f>
        <v>3.0000000000000002E-2</v>
      </c>
      <c r="N5" s="32">
        <f>'First Milk Haverfordwest'!N31</f>
        <v>0</v>
      </c>
      <c r="O5" s="32">
        <f>'First Milk Haverfordwest'!O31</f>
        <v>0</v>
      </c>
      <c r="P5" s="32">
        <f>'First Milk Haverfordwest'!P31</f>
        <v>103.50000000000001</v>
      </c>
      <c r="Q5" s="32">
        <f>'First Milk Haverfordwest'!Q31</f>
        <v>21.9</v>
      </c>
      <c r="R5" s="32">
        <f>'First Milk Haverfordwest'!R31</f>
        <v>0</v>
      </c>
      <c r="S5" s="32">
        <f>'First Milk Haverfordwest'!S31</f>
        <v>0</v>
      </c>
      <c r="T5" s="32">
        <f>'First Milk Haverfordwest'!T31</f>
        <v>0</v>
      </c>
      <c r="U5" s="32">
        <f>'First Milk Haverfordwest'!U31</f>
        <v>0</v>
      </c>
    </row>
    <row r="6" spans="1:21" x14ac:dyDescent="0.25">
      <c r="A6" s="35">
        <v>4</v>
      </c>
      <c r="B6" s="32" t="e">
        <f>#REF!</f>
        <v>#REF!</v>
      </c>
      <c r="C6" s="32" t="e">
        <f>#REF!</f>
        <v>#REF!</v>
      </c>
      <c r="D6" s="32" t="e">
        <f>#REF!</f>
        <v>#REF!</v>
      </c>
      <c r="E6" s="32" t="e">
        <f>#REF!</f>
        <v>#REF!</v>
      </c>
      <c r="F6" s="32" t="e">
        <f>#REF!</f>
        <v>#REF!</v>
      </c>
      <c r="G6" s="32" t="e">
        <f>#REF!</f>
        <v>#REF!</v>
      </c>
      <c r="H6" s="32" t="e">
        <f>#REF!</f>
        <v>#REF!</v>
      </c>
      <c r="I6" s="32" t="e">
        <f>#REF!</f>
        <v>#REF!</v>
      </c>
      <c r="J6" s="32" t="e">
        <f>#REF!</f>
        <v>#REF!</v>
      </c>
      <c r="K6" s="32" t="e">
        <f>#REF!</f>
        <v>#REF!</v>
      </c>
      <c r="L6" s="32" t="e">
        <f>#REF!</f>
        <v>#REF!</v>
      </c>
      <c r="M6" s="32" t="e">
        <f>#REF!</f>
        <v>#REF!</v>
      </c>
      <c r="N6" s="32" t="e">
        <f>#REF!</f>
        <v>#REF!</v>
      </c>
      <c r="O6" s="32" t="e">
        <f>#REF!</f>
        <v>#REF!</v>
      </c>
      <c r="P6" s="32" t="e">
        <f>#REF!</f>
        <v>#REF!</v>
      </c>
      <c r="Q6" s="32" t="e">
        <f>#REF!</f>
        <v>#REF!</v>
      </c>
      <c r="R6" s="32" t="e">
        <f>#REF!</f>
        <v>#REF!</v>
      </c>
      <c r="S6" s="32" t="e">
        <f>#REF!</f>
        <v>#REF!</v>
      </c>
      <c r="T6" s="32" t="e">
        <f>#REF!</f>
        <v>#REF!</v>
      </c>
      <c r="U6" s="32" t="e">
        <f>#REF!</f>
        <v>#REF!</v>
      </c>
    </row>
    <row r="7" spans="1:21" x14ac:dyDescent="0.25">
      <c r="A7" s="35">
        <v>5</v>
      </c>
      <c r="B7" s="32" t="e">
        <f>#REF!</f>
        <v>#REF!</v>
      </c>
      <c r="C7" s="32" t="e">
        <f>#REF!</f>
        <v>#REF!</v>
      </c>
      <c r="D7" s="32" t="e">
        <f>#REF!</f>
        <v>#REF!</v>
      </c>
      <c r="E7" s="32" t="e">
        <f>#REF!</f>
        <v>#REF!</v>
      </c>
      <c r="F7" s="32" t="e">
        <f>#REF!</f>
        <v>#REF!</v>
      </c>
      <c r="G7" s="32" t="e">
        <f>#REF!</f>
        <v>#REF!</v>
      </c>
      <c r="H7" s="32" t="e">
        <f>#REF!</f>
        <v>#REF!</v>
      </c>
      <c r="I7" s="32" t="e">
        <f>#REF!</f>
        <v>#REF!</v>
      </c>
      <c r="J7" s="32" t="e">
        <f>#REF!</f>
        <v>#REF!</v>
      </c>
      <c r="K7" s="32" t="e">
        <f>#REF!</f>
        <v>#REF!</v>
      </c>
      <c r="L7" s="32" t="e">
        <f>#REF!</f>
        <v>#REF!</v>
      </c>
      <c r="M7" s="32" t="e">
        <f>#REF!</f>
        <v>#REF!</v>
      </c>
      <c r="N7" s="32" t="e">
        <f>#REF!</f>
        <v>#REF!</v>
      </c>
      <c r="O7" s="32" t="e">
        <f>#REF!</f>
        <v>#REF!</v>
      </c>
      <c r="P7" s="32" t="e">
        <f>#REF!</f>
        <v>#REF!</v>
      </c>
      <c r="Q7" s="32" t="e">
        <f>#REF!</f>
        <v>#REF!</v>
      </c>
      <c r="R7" s="32" t="e">
        <f>#REF!</f>
        <v>#REF!</v>
      </c>
      <c r="S7" s="32" t="e">
        <f>#REF!</f>
        <v>#REF!</v>
      </c>
      <c r="T7" s="32" t="e">
        <f>#REF!</f>
        <v>#REF!</v>
      </c>
      <c r="U7" s="32" t="e">
        <f>#REF!</f>
        <v>#REF!</v>
      </c>
    </row>
    <row r="8" spans="1:21" x14ac:dyDescent="0.25">
      <c r="A8" s="35">
        <v>6</v>
      </c>
      <c r="B8" s="32" t="e">
        <f>#REF!</f>
        <v>#REF!</v>
      </c>
      <c r="C8" s="32" t="e">
        <f>#REF!</f>
        <v>#REF!</v>
      </c>
      <c r="D8" s="32" t="e">
        <f>#REF!</f>
        <v>#REF!</v>
      </c>
      <c r="E8" s="32" t="e">
        <f>#REF!</f>
        <v>#REF!</v>
      </c>
      <c r="F8" s="32" t="e">
        <f>#REF!</f>
        <v>#REF!</v>
      </c>
      <c r="G8" s="32" t="e">
        <f>#REF!</f>
        <v>#REF!</v>
      </c>
      <c r="H8" s="32" t="e">
        <f>#REF!</f>
        <v>#REF!</v>
      </c>
      <c r="I8" s="32" t="e">
        <f>#REF!</f>
        <v>#REF!</v>
      </c>
      <c r="J8" s="32" t="e">
        <f>#REF!</f>
        <v>#REF!</v>
      </c>
      <c r="K8" s="32" t="e">
        <f>#REF!</f>
        <v>#REF!</v>
      </c>
      <c r="L8" s="32" t="e">
        <f>#REF!</f>
        <v>#REF!</v>
      </c>
      <c r="M8" s="32" t="e">
        <f>#REF!</f>
        <v>#REF!</v>
      </c>
      <c r="N8" s="32" t="e">
        <f>#REF!</f>
        <v>#REF!</v>
      </c>
      <c r="O8" s="32" t="e">
        <f>#REF!</f>
        <v>#REF!</v>
      </c>
      <c r="P8" s="32" t="e">
        <f>#REF!</f>
        <v>#REF!</v>
      </c>
      <c r="Q8" s="32" t="e">
        <f>#REF!</f>
        <v>#REF!</v>
      </c>
      <c r="R8" s="32" t="e">
        <f>#REF!</f>
        <v>#REF!</v>
      </c>
      <c r="S8" s="32" t="e">
        <f>#REF!</f>
        <v>#REF!</v>
      </c>
      <c r="T8" s="32" t="e">
        <f>#REF!</f>
        <v>#REF!</v>
      </c>
      <c r="U8" s="32" t="e">
        <f>#REF!</f>
        <v>#REF!</v>
      </c>
    </row>
    <row r="9" spans="1:21" x14ac:dyDescent="0.25">
      <c r="A9" s="35">
        <v>7</v>
      </c>
      <c r="B9" s="32" t="e">
        <f>#REF!</f>
        <v>#REF!</v>
      </c>
      <c r="C9" s="32" t="e">
        <f>#REF!</f>
        <v>#REF!</v>
      </c>
      <c r="D9" s="32" t="e">
        <f>#REF!</f>
        <v>#REF!</v>
      </c>
      <c r="E9" s="32" t="e">
        <f>#REF!</f>
        <v>#REF!</v>
      </c>
      <c r="F9" s="32" t="e">
        <f>#REF!</f>
        <v>#REF!</v>
      </c>
      <c r="G9" s="32" t="e">
        <f>#REF!</f>
        <v>#REF!</v>
      </c>
      <c r="H9" s="32" t="e">
        <f>#REF!</f>
        <v>#REF!</v>
      </c>
      <c r="I9" s="32" t="e">
        <f>#REF!</f>
        <v>#REF!</v>
      </c>
      <c r="J9" s="32" t="e">
        <f>#REF!</f>
        <v>#REF!</v>
      </c>
      <c r="K9" s="32" t="e">
        <f>#REF!</f>
        <v>#REF!</v>
      </c>
      <c r="L9" s="32" t="e">
        <f>#REF!</f>
        <v>#REF!</v>
      </c>
      <c r="M9" s="32" t="e">
        <f>#REF!</f>
        <v>#REF!</v>
      </c>
      <c r="N9" s="32" t="e">
        <f>#REF!</f>
        <v>#REF!</v>
      </c>
      <c r="O9" s="32" t="e">
        <f>#REF!</f>
        <v>#REF!</v>
      </c>
      <c r="P9" s="32" t="e">
        <f>#REF!</f>
        <v>#REF!</v>
      </c>
      <c r="Q9" s="32" t="e">
        <f>#REF!</f>
        <v>#REF!</v>
      </c>
      <c r="R9" s="32" t="e">
        <f>#REF!</f>
        <v>#REF!</v>
      </c>
      <c r="S9" s="32" t="e">
        <f>#REF!</f>
        <v>#REF!</v>
      </c>
      <c r="T9" s="32" t="e">
        <f>#REF!</f>
        <v>#REF!</v>
      </c>
      <c r="U9" s="32" t="e">
        <f>#REF!</f>
        <v>#REF!</v>
      </c>
    </row>
    <row r="10" spans="1:21" x14ac:dyDescent="0.25">
      <c r="A10" s="35">
        <v>8</v>
      </c>
      <c r="B10" s="32" t="e">
        <f>#REF!</f>
        <v>#REF!</v>
      </c>
      <c r="C10" s="32" t="e">
        <f>#REF!</f>
        <v>#REF!</v>
      </c>
      <c r="D10" s="32" t="e">
        <f>#REF!</f>
        <v>#REF!</v>
      </c>
      <c r="E10" s="32" t="e">
        <f>#REF!</f>
        <v>#REF!</v>
      </c>
      <c r="F10" s="32" t="e">
        <f>#REF!</f>
        <v>#REF!</v>
      </c>
      <c r="G10" s="32" t="e">
        <f>#REF!</f>
        <v>#REF!</v>
      </c>
      <c r="H10" s="32" t="e">
        <f>#REF!</f>
        <v>#REF!</v>
      </c>
      <c r="I10" s="32" t="e">
        <f>#REF!</f>
        <v>#REF!</v>
      </c>
      <c r="J10" s="32" t="e">
        <f>#REF!</f>
        <v>#REF!</v>
      </c>
      <c r="K10" s="32" t="e">
        <f>#REF!</f>
        <v>#REF!</v>
      </c>
      <c r="L10" s="32" t="e">
        <f>#REF!</f>
        <v>#REF!</v>
      </c>
      <c r="M10" s="32" t="e">
        <f>#REF!</f>
        <v>#REF!</v>
      </c>
      <c r="N10" s="32" t="e">
        <f>#REF!</f>
        <v>#REF!</v>
      </c>
      <c r="O10" s="32" t="e">
        <f>#REF!</f>
        <v>#REF!</v>
      </c>
      <c r="P10" s="32" t="e">
        <f>#REF!</f>
        <v>#REF!</v>
      </c>
      <c r="Q10" s="32" t="e">
        <f>#REF!</f>
        <v>#REF!</v>
      </c>
      <c r="R10" s="32" t="e">
        <f>#REF!</f>
        <v>#REF!</v>
      </c>
      <c r="S10" s="32" t="e">
        <f>#REF!</f>
        <v>#REF!</v>
      </c>
      <c r="T10" s="32" t="e">
        <f>#REF!</f>
        <v>#REF!</v>
      </c>
      <c r="U10" s="32" t="e">
        <f>#REF!</f>
        <v>#REF!</v>
      </c>
    </row>
    <row r="11" spans="1:21" x14ac:dyDescent="0.25">
      <c r="A11" s="35">
        <v>9</v>
      </c>
      <c r="B11" s="32" t="e">
        <f>#REF!</f>
        <v>#REF!</v>
      </c>
      <c r="C11" s="32" t="e">
        <f>#REF!</f>
        <v>#REF!</v>
      </c>
      <c r="D11" s="32" t="e">
        <f>#REF!</f>
        <v>#REF!</v>
      </c>
      <c r="E11" s="32" t="e">
        <f>#REF!</f>
        <v>#REF!</v>
      </c>
      <c r="F11" s="32" t="e">
        <f>#REF!</f>
        <v>#REF!</v>
      </c>
      <c r="G11" s="32" t="e">
        <f>#REF!</f>
        <v>#REF!</v>
      </c>
      <c r="H11" s="32" t="e">
        <f>#REF!</f>
        <v>#REF!</v>
      </c>
      <c r="I11" s="32" t="e">
        <f>#REF!</f>
        <v>#REF!</v>
      </c>
      <c r="J11" s="32" t="e">
        <f>#REF!</f>
        <v>#REF!</v>
      </c>
      <c r="K11" s="32" t="e">
        <f>#REF!</f>
        <v>#REF!</v>
      </c>
      <c r="L11" s="32" t="e">
        <f>#REF!</f>
        <v>#REF!</v>
      </c>
      <c r="M11" s="32" t="e">
        <f>#REF!</f>
        <v>#REF!</v>
      </c>
      <c r="N11" s="32" t="e">
        <f>#REF!</f>
        <v>#REF!</v>
      </c>
      <c r="O11" s="32" t="e">
        <f>#REF!</f>
        <v>#REF!</v>
      </c>
      <c r="P11" s="32" t="e">
        <f>#REF!</f>
        <v>#REF!</v>
      </c>
      <c r="Q11" s="32" t="e">
        <f>#REF!</f>
        <v>#REF!</v>
      </c>
      <c r="R11" s="32" t="e">
        <f>#REF!</f>
        <v>#REF!</v>
      </c>
      <c r="S11" s="32" t="e">
        <f>#REF!</f>
        <v>#REF!</v>
      </c>
      <c r="T11" s="32" t="e">
        <f>#REF!</f>
        <v>#REF!</v>
      </c>
      <c r="U11" s="32" t="e">
        <f>#REF!</f>
        <v>#REF!</v>
      </c>
    </row>
    <row r="12" spans="1:21" x14ac:dyDescent="0.25">
      <c r="A12" s="35">
        <v>10</v>
      </c>
      <c r="B12" s="32" t="e">
        <f>#REF!</f>
        <v>#REF!</v>
      </c>
      <c r="C12" s="32" t="e">
        <f>#REF!</f>
        <v>#REF!</v>
      </c>
      <c r="D12" s="32" t="e">
        <f>#REF!</f>
        <v>#REF!</v>
      </c>
      <c r="E12" s="32" t="e">
        <f>#REF!</f>
        <v>#REF!</v>
      </c>
      <c r="F12" s="32" t="e">
        <f>#REF!</f>
        <v>#REF!</v>
      </c>
      <c r="G12" s="32" t="e">
        <f>#REF!</f>
        <v>#REF!</v>
      </c>
      <c r="H12" s="32" t="e">
        <f>#REF!</f>
        <v>#REF!</v>
      </c>
      <c r="I12" s="32" t="e">
        <f>#REF!</f>
        <v>#REF!</v>
      </c>
      <c r="J12" s="32" t="e">
        <f>#REF!</f>
        <v>#REF!</v>
      </c>
      <c r="K12" s="32" t="e">
        <f>#REF!</f>
        <v>#REF!</v>
      </c>
      <c r="L12" s="32" t="e">
        <f>#REF!</f>
        <v>#REF!</v>
      </c>
      <c r="M12" s="32" t="e">
        <f>#REF!</f>
        <v>#REF!</v>
      </c>
      <c r="N12" s="32" t="e">
        <f>#REF!</f>
        <v>#REF!</v>
      </c>
      <c r="O12" s="32" t="e">
        <f>#REF!</f>
        <v>#REF!</v>
      </c>
      <c r="P12" s="32" t="e">
        <f>#REF!</f>
        <v>#REF!</v>
      </c>
      <c r="Q12" s="32" t="e">
        <f>#REF!</f>
        <v>#REF!</v>
      </c>
      <c r="R12" s="32" t="e">
        <f>#REF!</f>
        <v>#REF!</v>
      </c>
      <c r="S12" s="32" t="e">
        <f>#REF!</f>
        <v>#REF!</v>
      </c>
      <c r="T12" s="32" t="e">
        <f>#REF!</f>
        <v>#REF!</v>
      </c>
      <c r="U12" s="32" t="e">
        <f>#REF!</f>
        <v>#REF!</v>
      </c>
    </row>
    <row r="13" spans="1:21" s="81" customFormat="1" ht="15.5" x14ac:dyDescent="0.35">
      <c r="A13" s="79" t="s">
        <v>85</v>
      </c>
      <c r="B13" s="80" t="e">
        <f>SUM(B3:B12)</f>
        <v>#REF!</v>
      </c>
      <c r="C13" s="80" t="e">
        <f t="shared" ref="C13:U13" si="0">SUM(C3:C12)</f>
        <v>#REF!</v>
      </c>
      <c r="D13" s="80" t="e">
        <f t="shared" si="0"/>
        <v>#REF!</v>
      </c>
      <c r="E13" s="80" t="e">
        <f t="shared" si="0"/>
        <v>#REF!</v>
      </c>
      <c r="F13" s="80" t="e">
        <f t="shared" si="0"/>
        <v>#REF!</v>
      </c>
      <c r="G13" s="80" t="e">
        <f t="shared" si="0"/>
        <v>#REF!</v>
      </c>
      <c r="H13" s="80" t="e">
        <f t="shared" si="0"/>
        <v>#REF!</v>
      </c>
      <c r="I13" s="80" t="e">
        <f t="shared" si="0"/>
        <v>#REF!</v>
      </c>
      <c r="J13" s="80" t="e">
        <f t="shared" si="0"/>
        <v>#REF!</v>
      </c>
      <c r="K13" s="80" t="e">
        <f t="shared" si="0"/>
        <v>#REF!</v>
      </c>
      <c r="L13" s="80" t="e">
        <f t="shared" si="0"/>
        <v>#REF!</v>
      </c>
      <c r="M13" s="80" t="e">
        <f t="shared" si="0"/>
        <v>#REF!</v>
      </c>
      <c r="N13" s="80" t="e">
        <f t="shared" si="0"/>
        <v>#REF!</v>
      </c>
      <c r="O13" s="80" t="e">
        <f t="shared" si="0"/>
        <v>#REF!</v>
      </c>
      <c r="P13" s="80" t="e">
        <f t="shared" si="0"/>
        <v>#REF!</v>
      </c>
      <c r="Q13" s="80" t="e">
        <f t="shared" si="0"/>
        <v>#REF!</v>
      </c>
      <c r="R13" s="80" t="e">
        <f t="shared" si="0"/>
        <v>#REF!</v>
      </c>
      <c r="S13" s="80" t="e">
        <f t="shared" si="0"/>
        <v>#REF!</v>
      </c>
      <c r="T13" s="80" t="e">
        <f t="shared" si="0"/>
        <v>#REF!</v>
      </c>
      <c r="U13" s="80" t="e">
        <f t="shared" si="0"/>
        <v>#REF!</v>
      </c>
    </row>
  </sheetData>
  <mergeCells count="1">
    <mergeCell ref="A1:A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8"/>
    <col min="3" max="3" width="11" style="78" customWidth="1"/>
    <col min="4" max="4" width="9.1796875" style="78"/>
    <col min="5" max="5" width="9.7265625" style="78" customWidth="1"/>
    <col min="6" max="14" width="9.1796875" style="78"/>
    <col min="15" max="15" width="9.7265625" style="78" bestFit="1" customWidth="1"/>
    <col min="16" max="20" width="9.1796875" style="78"/>
    <col min="21" max="21" width="10" style="78" bestFit="1" customWidth="1"/>
    <col min="22" max="16384" width="9.1796875" style="78"/>
  </cols>
  <sheetData>
    <row r="1" spans="1:22" s="82" customFormat="1" ht="37.5" x14ac:dyDescent="0.35">
      <c r="A1" s="150" t="s">
        <v>84</v>
      </c>
      <c r="B1" s="33" t="s">
        <v>152</v>
      </c>
      <c r="C1" s="34" t="str">
        <f>'Newcastle Emlyn(dariy partners)'!B29</f>
        <v>Application Rate</v>
      </c>
      <c r="D1" s="34" t="str">
        <f>'Newcastle Emlyn(dariy partners)'!C29</f>
        <v>Nitrogen Addition</v>
      </c>
      <c r="E1" s="34" t="str">
        <f>'Newcastle Emlyn(dariy partners)'!D29</f>
        <v>Phosphate Addition</v>
      </c>
      <c r="F1" s="34" t="str">
        <f>'Newcastle Emlyn(dariy partners)'!E29</f>
        <v>Potash  Addition</v>
      </c>
      <c r="G1" s="34" t="str">
        <f>'Newcastle Emlyn(dariy partners)'!F29</f>
        <v>Mg Oxide Addition</v>
      </c>
      <c r="H1" s="34" t="str">
        <f>'Newcastle Emlyn(dariy partners)'!G29</f>
        <v>Copper Addition</v>
      </c>
      <c r="I1" s="34" t="str">
        <f>'Newcastle Emlyn(dariy partners)'!H29</f>
        <v>Zinc Addition</v>
      </c>
      <c r="J1" s="34" t="str">
        <f>'Newcastle Emlyn(dariy partners)'!I29</f>
        <v>Lead Addition</v>
      </c>
      <c r="K1" s="34" t="str">
        <f>'Newcastle Emlyn(dariy partners)'!J29</f>
        <v>Cadmium Addition</v>
      </c>
      <c r="L1" s="34" t="str">
        <f>'Newcastle Emlyn(dariy partners)'!K29</f>
        <v>Mercury Addition</v>
      </c>
      <c r="M1" s="34" t="str">
        <f>'Newcastle Emlyn(dariy partners)'!L29</f>
        <v>Nickel Addition</v>
      </c>
      <c r="N1" s="34" t="str">
        <f>'Newcastle Emlyn(dariy partners)'!M29</f>
        <v>Chromium Addition</v>
      </c>
      <c r="O1" s="34" t="str">
        <f>'Newcastle Emlyn(dariy partners)'!N29</f>
        <v>Aluminium Addition</v>
      </c>
      <c r="P1" s="34" t="str">
        <f>'Newcastle Emlyn(dariy partners)'!O29</f>
        <v>Iron Addition</v>
      </c>
      <c r="Q1" s="34" t="str">
        <f>'Newcastle Emlyn(dariy partners)'!P29</f>
        <v xml:space="preserve">Sodium Addition                 </v>
      </c>
      <c r="R1" s="34" t="str">
        <f>'Newcastle Emlyn(dariy partners)'!Q29</f>
        <v>SO3  Addition                             kg/ha</v>
      </c>
      <c r="S1" s="34" t="str">
        <f>'Newcastle Emlyn(dariy partners)'!R29</f>
        <v xml:space="preserve">Selenium Addition </v>
      </c>
      <c r="T1" s="34" t="str">
        <f>'Newcastle Emlyn(dariy partners)'!S29</f>
        <v xml:space="preserve">Arsenic  Addition  </v>
      </c>
      <c r="U1" s="34" t="str">
        <f>'Newcastle Emlyn(dariy partners)'!T29</f>
        <v xml:space="preserve">Molybdenum Addition  </v>
      </c>
      <c r="V1" s="34" t="str">
        <f>'Newcastle Emlyn(dariy partners)'!U29</f>
        <v xml:space="preserve">Fluoride Addition </v>
      </c>
    </row>
    <row r="2" spans="1:22" s="82" customFormat="1" ht="25" x14ac:dyDescent="0.35">
      <c r="A2" s="150"/>
      <c r="B2" s="31" t="s">
        <v>46</v>
      </c>
      <c r="C2" s="34" t="str">
        <f>'Newcastle Emlyn(dariy partners)'!B30</f>
        <v>tonnes/ha</v>
      </c>
      <c r="D2" s="34" t="str">
        <f>'Newcastle Emlyn(dariy partners)'!C30</f>
        <v>kg/ha</v>
      </c>
      <c r="E2" s="34" t="str">
        <f>'Newcastle Emlyn(dariy partners)'!D30</f>
        <v>P2O5 
kg/ha</v>
      </c>
      <c r="F2" s="34" t="str">
        <f>'Newcastle Emlyn(dariy partners)'!E30</f>
        <v>K2O 
kg/ha</v>
      </c>
      <c r="G2" s="34" t="str">
        <f>'Newcastle Emlyn(dariy partners)'!F30</f>
        <v>MgO 
kg/ha</v>
      </c>
      <c r="H2" s="34" t="str">
        <f>'Newcastle Emlyn(dariy partners)'!G30</f>
        <v>kg/ha</v>
      </c>
      <c r="I2" s="34" t="str">
        <f>'Newcastle Emlyn(dariy partners)'!H30</f>
        <v>kg/ha</v>
      </c>
      <c r="J2" s="34" t="str">
        <f>'Newcastle Emlyn(dariy partners)'!I30</f>
        <v>kg/ha</v>
      </c>
      <c r="K2" s="34" t="str">
        <f>'Newcastle Emlyn(dariy partners)'!J30</f>
        <v>kg/ha</v>
      </c>
      <c r="L2" s="34" t="str">
        <f>'Newcastle Emlyn(dariy partners)'!K30</f>
        <v>kg/ha</v>
      </c>
      <c r="M2" s="34" t="str">
        <f>'Newcastle Emlyn(dariy partners)'!L30</f>
        <v>kg/ha</v>
      </c>
      <c r="N2" s="34" t="str">
        <f>'Newcastle Emlyn(dariy partners)'!M30</f>
        <v>kg/ha</v>
      </c>
      <c r="O2" s="34" t="str">
        <f>'Newcastle Emlyn(dariy partners)'!N30</f>
        <v>kg/ha</v>
      </c>
      <c r="P2" s="34" t="str">
        <f>'Newcastle Emlyn(dariy partners)'!O30</f>
        <v>kg/ha</v>
      </c>
      <c r="Q2" s="34" t="str">
        <f>'Newcastle Emlyn(dariy partners)'!P30</f>
        <v>kg/ha</v>
      </c>
      <c r="R2" s="34" t="str">
        <f>'Newcastle Emlyn(dariy partners)'!Q30</f>
        <v>kg/ha</v>
      </c>
      <c r="S2" s="34" t="str">
        <f>'Newcastle Emlyn(dariy partners)'!R30</f>
        <v>kg/ha</v>
      </c>
      <c r="T2" s="34" t="str">
        <f>'Newcastle Emlyn(dariy partners)'!S30</f>
        <v>kg/ha</v>
      </c>
      <c r="U2" s="34" t="str">
        <f>'Newcastle Emlyn(dariy partners)'!T30</f>
        <v>kg/ha</v>
      </c>
      <c r="V2" s="34" t="str">
        <f>'Newcastle Emlyn(dariy partners)'!U30</f>
        <v>kg/ha</v>
      </c>
    </row>
    <row r="3" spans="1:22" x14ac:dyDescent="0.25">
      <c r="A3" s="35">
        <v>1</v>
      </c>
      <c r="B3" s="90"/>
      <c r="C3" s="32">
        <f>'Newcastle Emlyn(dariy partners)'!B31</f>
        <v>200</v>
      </c>
      <c r="D3" s="32">
        <f>'Newcastle Emlyn(dariy partners)'!C31</f>
        <v>100</v>
      </c>
      <c r="E3" s="32">
        <f>'Newcastle Emlyn(dariy partners)'!D31</f>
        <v>55.4422</v>
      </c>
      <c r="F3" s="32">
        <f>'Newcastle Emlyn(dariy partners)'!E31</f>
        <v>57.84</v>
      </c>
      <c r="G3" s="32">
        <f>'Newcastle Emlyn(dariy partners)'!F31</f>
        <v>7.7926000000000002</v>
      </c>
      <c r="H3" s="32">
        <f>'Newcastle Emlyn(dariy partners)'!G31</f>
        <v>0.04</v>
      </c>
      <c r="I3" s="32">
        <f>'Newcastle Emlyn(dariy partners)'!H31</f>
        <v>0.17199999999999999</v>
      </c>
      <c r="J3" s="32">
        <f>'Newcastle Emlyn(dariy partners)'!I31</f>
        <v>0.1</v>
      </c>
      <c r="K3" s="32">
        <f>'Newcastle Emlyn(dariy partners)'!J31</f>
        <v>2E-3</v>
      </c>
      <c r="L3" s="32">
        <f>'Newcastle Emlyn(dariy partners)'!K31</f>
        <v>0.01</v>
      </c>
      <c r="M3" s="32">
        <f>'Newcastle Emlyn(dariy partners)'!L31</f>
        <v>0.04</v>
      </c>
      <c r="N3" s="32">
        <f>'Newcastle Emlyn(dariy partners)'!M31</f>
        <v>0.04</v>
      </c>
      <c r="O3" s="32">
        <f>'Newcastle Emlyn(dariy partners)'!N31</f>
        <v>0</v>
      </c>
      <c r="P3" s="32">
        <f>'Newcastle Emlyn(dariy partners)'!O31</f>
        <v>0</v>
      </c>
      <c r="Q3" s="32">
        <f>'Newcastle Emlyn(dariy partners)'!P31</f>
        <v>118.8</v>
      </c>
      <c r="R3" s="32">
        <f>'Newcastle Emlyn(dariy partners)'!Q31</f>
        <v>21.750000000000004</v>
      </c>
      <c r="S3" s="32">
        <f>'Newcastle Emlyn(dariy partners)'!R31</f>
        <v>0</v>
      </c>
      <c r="T3" s="32">
        <f>'Newcastle Emlyn(dariy partners)'!S31</f>
        <v>0</v>
      </c>
      <c r="U3" s="32">
        <f>'Newcastle Emlyn(dariy partners)'!T31</f>
        <v>0</v>
      </c>
      <c r="V3" s="32">
        <f>'Newcastle Emlyn(dariy partners)'!U31</f>
        <v>0</v>
      </c>
    </row>
    <row r="4" spans="1:22" x14ac:dyDescent="0.25">
      <c r="A4" s="35">
        <v>2</v>
      </c>
      <c r="B4" s="90"/>
      <c r="C4" s="32" t="e">
        <f>#REF!</f>
        <v>#REF!</v>
      </c>
      <c r="D4" s="32" t="e">
        <f>#REF!</f>
        <v>#REF!</v>
      </c>
      <c r="E4" s="32" t="e">
        <f>#REF!</f>
        <v>#REF!</v>
      </c>
      <c r="F4" s="32" t="e">
        <f>#REF!</f>
        <v>#REF!</v>
      </c>
      <c r="G4" s="32" t="e">
        <f>#REF!</f>
        <v>#REF!</v>
      </c>
      <c r="H4" s="32" t="e">
        <f>#REF!</f>
        <v>#REF!</v>
      </c>
      <c r="I4" s="32" t="e">
        <f>#REF!</f>
        <v>#REF!</v>
      </c>
      <c r="J4" s="32" t="e">
        <f>#REF!</f>
        <v>#REF!</v>
      </c>
      <c r="K4" s="32" t="e">
        <f>#REF!</f>
        <v>#REF!</v>
      </c>
      <c r="L4" s="32" t="e">
        <f>#REF!</f>
        <v>#REF!</v>
      </c>
      <c r="M4" s="32" t="e">
        <f>#REF!</f>
        <v>#REF!</v>
      </c>
      <c r="N4" s="32" t="e">
        <f>#REF!</f>
        <v>#REF!</v>
      </c>
      <c r="O4" s="32" t="e">
        <f>#REF!</f>
        <v>#REF!</v>
      </c>
      <c r="P4" s="32" t="e">
        <f>#REF!</f>
        <v>#REF!</v>
      </c>
      <c r="Q4" s="32" t="e">
        <f>#REF!</f>
        <v>#REF!</v>
      </c>
      <c r="R4" s="32" t="e">
        <f>#REF!</f>
        <v>#REF!</v>
      </c>
      <c r="S4" s="32" t="e">
        <f>#REF!</f>
        <v>#REF!</v>
      </c>
      <c r="T4" s="32" t="e">
        <f>#REF!</f>
        <v>#REF!</v>
      </c>
      <c r="U4" s="32" t="e">
        <f>#REF!</f>
        <v>#REF!</v>
      </c>
      <c r="V4" s="32" t="e">
        <f>#REF!</f>
        <v>#REF!</v>
      </c>
    </row>
    <row r="5" spans="1:22" x14ac:dyDescent="0.25">
      <c r="A5" s="35">
        <v>3</v>
      </c>
      <c r="B5" s="90"/>
      <c r="C5" s="32">
        <f>'First Milk Haverfordwest'!B31</f>
        <v>150</v>
      </c>
      <c r="D5" s="32">
        <f>'First Milk Haverfordwest'!C31</f>
        <v>105.00000000000001</v>
      </c>
      <c r="E5" s="32">
        <f>'First Milk Haverfordwest'!D31</f>
        <v>61.169699999999999</v>
      </c>
      <c r="F5" s="32">
        <f>'First Milk Haverfordwest'!E31</f>
        <v>50.067750000000011</v>
      </c>
      <c r="G5" s="32">
        <f>'First Milk Haverfordwest'!F31</f>
        <v>6.9635999999999996</v>
      </c>
      <c r="H5" s="32">
        <f>'First Milk Haverfordwest'!G31</f>
        <v>6.6000000000000003E-2</v>
      </c>
      <c r="I5" s="32">
        <f>'First Milk Haverfordwest'!H31</f>
        <v>0.27</v>
      </c>
      <c r="J5" s="32">
        <f>'First Milk Haverfordwest'!I31</f>
        <v>7.4999999999999997E-2</v>
      </c>
      <c r="K5" s="32">
        <f>'First Milk Haverfordwest'!J31</f>
        <v>1.5E-3</v>
      </c>
      <c r="L5" s="32">
        <f>'First Milk Haverfordwest'!K31</f>
        <v>7.5000000000000006E-3</v>
      </c>
      <c r="M5" s="32">
        <f>'First Milk Haverfordwest'!L31</f>
        <v>3.0000000000000002E-2</v>
      </c>
      <c r="N5" s="32">
        <f>'First Milk Haverfordwest'!M31</f>
        <v>3.0000000000000002E-2</v>
      </c>
      <c r="O5" s="32">
        <f>'First Milk Haverfordwest'!N31</f>
        <v>0</v>
      </c>
      <c r="P5" s="32">
        <f>'First Milk Haverfordwest'!O31</f>
        <v>0</v>
      </c>
      <c r="Q5" s="32">
        <f>'First Milk Haverfordwest'!P31</f>
        <v>103.50000000000001</v>
      </c>
      <c r="R5" s="32">
        <f>'First Milk Haverfordwest'!Q31</f>
        <v>21.9</v>
      </c>
      <c r="S5" s="32">
        <f>'First Milk Haverfordwest'!R31</f>
        <v>0</v>
      </c>
      <c r="T5" s="32">
        <f>'First Milk Haverfordwest'!S31</f>
        <v>0</v>
      </c>
      <c r="U5" s="32">
        <f>'First Milk Haverfordwest'!T31</f>
        <v>0</v>
      </c>
      <c r="V5" s="32">
        <f>'First Milk Haverfordwest'!U31</f>
        <v>0</v>
      </c>
    </row>
    <row r="6" spans="1:22" x14ac:dyDescent="0.25">
      <c r="A6" s="35">
        <v>4</v>
      </c>
      <c r="B6" s="90"/>
      <c r="C6" s="32" t="e">
        <f>#REF!</f>
        <v>#REF!</v>
      </c>
      <c r="D6" s="32" t="e">
        <f>#REF!</f>
        <v>#REF!</v>
      </c>
      <c r="E6" s="32" t="e">
        <f>#REF!</f>
        <v>#REF!</v>
      </c>
      <c r="F6" s="32" t="e">
        <f>#REF!</f>
        <v>#REF!</v>
      </c>
      <c r="G6" s="32" t="e">
        <f>#REF!</f>
        <v>#REF!</v>
      </c>
      <c r="H6" s="32" t="e">
        <f>#REF!</f>
        <v>#REF!</v>
      </c>
      <c r="I6" s="32" t="e">
        <f>#REF!</f>
        <v>#REF!</v>
      </c>
      <c r="J6" s="32" t="e">
        <f>#REF!</f>
        <v>#REF!</v>
      </c>
      <c r="K6" s="32" t="e">
        <f>#REF!</f>
        <v>#REF!</v>
      </c>
      <c r="L6" s="32" t="e">
        <f>#REF!</f>
        <v>#REF!</v>
      </c>
      <c r="M6" s="32" t="e">
        <f>#REF!</f>
        <v>#REF!</v>
      </c>
      <c r="N6" s="32" t="e">
        <f>#REF!</f>
        <v>#REF!</v>
      </c>
      <c r="O6" s="32" t="e">
        <f>#REF!</f>
        <v>#REF!</v>
      </c>
      <c r="P6" s="32" t="e">
        <f>#REF!</f>
        <v>#REF!</v>
      </c>
      <c r="Q6" s="32" t="e">
        <f>#REF!</f>
        <v>#REF!</v>
      </c>
      <c r="R6" s="32" t="e">
        <f>#REF!</f>
        <v>#REF!</v>
      </c>
      <c r="S6" s="32" t="e">
        <f>#REF!</f>
        <v>#REF!</v>
      </c>
      <c r="T6" s="32" t="e">
        <f>#REF!</f>
        <v>#REF!</v>
      </c>
      <c r="U6" s="32" t="e">
        <f>#REF!</f>
        <v>#REF!</v>
      </c>
      <c r="V6" s="32" t="e">
        <f>#REF!</f>
        <v>#REF!</v>
      </c>
    </row>
    <row r="7" spans="1:22" x14ac:dyDescent="0.25">
      <c r="A7" s="35">
        <v>5</v>
      </c>
      <c r="B7" s="90"/>
      <c r="C7" s="32" t="e">
        <f>#REF!</f>
        <v>#REF!</v>
      </c>
      <c r="D7" s="32" t="e">
        <f>#REF!</f>
        <v>#REF!</v>
      </c>
      <c r="E7" s="32" t="e">
        <f>#REF!</f>
        <v>#REF!</v>
      </c>
      <c r="F7" s="32" t="e">
        <f>#REF!</f>
        <v>#REF!</v>
      </c>
      <c r="G7" s="32" t="e">
        <f>#REF!</f>
        <v>#REF!</v>
      </c>
      <c r="H7" s="32" t="e">
        <f>#REF!</f>
        <v>#REF!</v>
      </c>
      <c r="I7" s="32" t="e">
        <f>#REF!</f>
        <v>#REF!</v>
      </c>
      <c r="J7" s="32" t="e">
        <f>#REF!</f>
        <v>#REF!</v>
      </c>
      <c r="K7" s="32" t="e">
        <f>#REF!</f>
        <v>#REF!</v>
      </c>
      <c r="L7" s="32" t="e">
        <f>#REF!</f>
        <v>#REF!</v>
      </c>
      <c r="M7" s="32" t="e">
        <f>#REF!</f>
        <v>#REF!</v>
      </c>
      <c r="N7" s="32" t="e">
        <f>#REF!</f>
        <v>#REF!</v>
      </c>
      <c r="O7" s="32" t="e">
        <f>#REF!</f>
        <v>#REF!</v>
      </c>
      <c r="P7" s="32" t="e">
        <f>#REF!</f>
        <v>#REF!</v>
      </c>
      <c r="Q7" s="32" t="e">
        <f>#REF!</f>
        <v>#REF!</v>
      </c>
      <c r="R7" s="32" t="e">
        <f>#REF!</f>
        <v>#REF!</v>
      </c>
      <c r="S7" s="32" t="e">
        <f>#REF!</f>
        <v>#REF!</v>
      </c>
      <c r="T7" s="32" t="e">
        <f>#REF!</f>
        <v>#REF!</v>
      </c>
      <c r="U7" s="32" t="e">
        <f>#REF!</f>
        <v>#REF!</v>
      </c>
      <c r="V7" s="32" t="e">
        <f>#REF!</f>
        <v>#REF!</v>
      </c>
    </row>
    <row r="8" spans="1:22" x14ac:dyDescent="0.25">
      <c r="A8" s="35">
        <v>6</v>
      </c>
      <c r="B8" s="90"/>
      <c r="C8" s="32" t="e">
        <f>#REF!</f>
        <v>#REF!</v>
      </c>
      <c r="D8" s="32" t="e">
        <f>#REF!</f>
        <v>#REF!</v>
      </c>
      <c r="E8" s="32" t="e">
        <f>#REF!</f>
        <v>#REF!</v>
      </c>
      <c r="F8" s="32" t="e">
        <f>#REF!</f>
        <v>#REF!</v>
      </c>
      <c r="G8" s="32" t="e">
        <f>#REF!</f>
        <v>#REF!</v>
      </c>
      <c r="H8" s="32" t="e">
        <f>#REF!</f>
        <v>#REF!</v>
      </c>
      <c r="I8" s="32" t="e">
        <f>#REF!</f>
        <v>#REF!</v>
      </c>
      <c r="J8" s="32" t="e">
        <f>#REF!</f>
        <v>#REF!</v>
      </c>
      <c r="K8" s="32" t="e">
        <f>#REF!</f>
        <v>#REF!</v>
      </c>
      <c r="L8" s="32" t="e">
        <f>#REF!</f>
        <v>#REF!</v>
      </c>
      <c r="M8" s="32" t="e">
        <f>#REF!</f>
        <v>#REF!</v>
      </c>
      <c r="N8" s="32" t="e">
        <f>#REF!</f>
        <v>#REF!</v>
      </c>
      <c r="O8" s="32" t="e">
        <f>#REF!</f>
        <v>#REF!</v>
      </c>
      <c r="P8" s="32" t="e">
        <f>#REF!</f>
        <v>#REF!</v>
      </c>
      <c r="Q8" s="32" t="e">
        <f>#REF!</f>
        <v>#REF!</v>
      </c>
      <c r="R8" s="32" t="e">
        <f>#REF!</f>
        <v>#REF!</v>
      </c>
      <c r="S8" s="32" t="e">
        <f>#REF!</f>
        <v>#REF!</v>
      </c>
      <c r="T8" s="32" t="e">
        <f>#REF!</f>
        <v>#REF!</v>
      </c>
      <c r="U8" s="32" t="e">
        <f>#REF!</f>
        <v>#REF!</v>
      </c>
      <c r="V8" s="32" t="e">
        <f>#REF!</f>
        <v>#REF!</v>
      </c>
    </row>
    <row r="9" spans="1:22" x14ac:dyDescent="0.25">
      <c r="A9" s="35">
        <v>7</v>
      </c>
      <c r="B9" s="90"/>
      <c r="C9" s="32" t="e">
        <f>#REF!</f>
        <v>#REF!</v>
      </c>
      <c r="D9" s="32" t="e">
        <f>#REF!</f>
        <v>#REF!</v>
      </c>
      <c r="E9" s="32" t="e">
        <f>#REF!</f>
        <v>#REF!</v>
      </c>
      <c r="F9" s="32" t="e">
        <f>#REF!</f>
        <v>#REF!</v>
      </c>
      <c r="G9" s="32" t="e">
        <f>#REF!</f>
        <v>#REF!</v>
      </c>
      <c r="H9" s="32" t="e">
        <f>#REF!</f>
        <v>#REF!</v>
      </c>
      <c r="I9" s="32" t="e">
        <f>#REF!</f>
        <v>#REF!</v>
      </c>
      <c r="J9" s="32" t="e">
        <f>#REF!</f>
        <v>#REF!</v>
      </c>
      <c r="K9" s="32" t="e">
        <f>#REF!</f>
        <v>#REF!</v>
      </c>
      <c r="L9" s="32" t="e">
        <f>#REF!</f>
        <v>#REF!</v>
      </c>
      <c r="M9" s="32" t="e">
        <f>#REF!</f>
        <v>#REF!</v>
      </c>
      <c r="N9" s="32" t="e">
        <f>#REF!</f>
        <v>#REF!</v>
      </c>
      <c r="O9" s="32" t="e">
        <f>#REF!</f>
        <v>#REF!</v>
      </c>
      <c r="P9" s="32" t="e">
        <f>#REF!</f>
        <v>#REF!</v>
      </c>
      <c r="Q9" s="32" t="e">
        <f>#REF!</f>
        <v>#REF!</v>
      </c>
      <c r="R9" s="32" t="e">
        <f>#REF!</f>
        <v>#REF!</v>
      </c>
      <c r="S9" s="32" t="e">
        <f>#REF!</f>
        <v>#REF!</v>
      </c>
      <c r="T9" s="32" t="e">
        <f>#REF!</f>
        <v>#REF!</v>
      </c>
      <c r="U9" s="32" t="e">
        <f>#REF!</f>
        <v>#REF!</v>
      </c>
      <c r="V9" s="32" t="e">
        <f>#REF!</f>
        <v>#REF!</v>
      </c>
    </row>
    <row r="10" spans="1:22" x14ac:dyDescent="0.25">
      <c r="A10" s="35">
        <v>8</v>
      </c>
      <c r="B10" s="90"/>
      <c r="C10" s="32" t="e">
        <f>#REF!</f>
        <v>#REF!</v>
      </c>
      <c r="D10" s="32" t="e">
        <f>#REF!</f>
        <v>#REF!</v>
      </c>
      <c r="E10" s="32" t="e">
        <f>#REF!</f>
        <v>#REF!</v>
      </c>
      <c r="F10" s="32" t="e">
        <f>#REF!</f>
        <v>#REF!</v>
      </c>
      <c r="G10" s="32" t="e">
        <f>#REF!</f>
        <v>#REF!</v>
      </c>
      <c r="H10" s="32" t="e">
        <f>#REF!</f>
        <v>#REF!</v>
      </c>
      <c r="I10" s="32" t="e">
        <f>#REF!</f>
        <v>#REF!</v>
      </c>
      <c r="J10" s="32" t="e">
        <f>#REF!</f>
        <v>#REF!</v>
      </c>
      <c r="K10" s="32" t="e">
        <f>#REF!</f>
        <v>#REF!</v>
      </c>
      <c r="L10" s="32" t="e">
        <f>#REF!</f>
        <v>#REF!</v>
      </c>
      <c r="M10" s="32" t="e">
        <f>#REF!</f>
        <v>#REF!</v>
      </c>
      <c r="N10" s="32" t="e">
        <f>#REF!</f>
        <v>#REF!</v>
      </c>
      <c r="O10" s="32" t="e">
        <f>#REF!</f>
        <v>#REF!</v>
      </c>
      <c r="P10" s="32" t="e">
        <f>#REF!</f>
        <v>#REF!</v>
      </c>
      <c r="Q10" s="32" t="e">
        <f>#REF!</f>
        <v>#REF!</v>
      </c>
      <c r="R10" s="32" t="e">
        <f>#REF!</f>
        <v>#REF!</v>
      </c>
      <c r="S10" s="32" t="e">
        <f>#REF!</f>
        <v>#REF!</v>
      </c>
      <c r="T10" s="32" t="e">
        <f>#REF!</f>
        <v>#REF!</v>
      </c>
      <c r="U10" s="32" t="e">
        <f>#REF!</f>
        <v>#REF!</v>
      </c>
      <c r="V10" s="32" t="e">
        <f>#REF!</f>
        <v>#REF!</v>
      </c>
    </row>
    <row r="11" spans="1:22" x14ac:dyDescent="0.25">
      <c r="A11" s="35">
        <v>9</v>
      </c>
      <c r="B11" s="90"/>
      <c r="C11" s="32" t="e">
        <f>#REF!</f>
        <v>#REF!</v>
      </c>
      <c r="D11" s="32" t="e">
        <f>#REF!</f>
        <v>#REF!</v>
      </c>
      <c r="E11" s="32" t="e">
        <f>#REF!</f>
        <v>#REF!</v>
      </c>
      <c r="F11" s="32" t="e">
        <f>#REF!</f>
        <v>#REF!</v>
      </c>
      <c r="G11" s="32" t="e">
        <f>#REF!</f>
        <v>#REF!</v>
      </c>
      <c r="H11" s="32" t="e">
        <f>#REF!</f>
        <v>#REF!</v>
      </c>
      <c r="I11" s="32" t="e">
        <f>#REF!</f>
        <v>#REF!</v>
      </c>
      <c r="J11" s="32" t="e">
        <f>#REF!</f>
        <v>#REF!</v>
      </c>
      <c r="K11" s="32" t="e">
        <f>#REF!</f>
        <v>#REF!</v>
      </c>
      <c r="L11" s="32" t="e">
        <f>#REF!</f>
        <v>#REF!</v>
      </c>
      <c r="M11" s="32" t="e">
        <f>#REF!</f>
        <v>#REF!</v>
      </c>
      <c r="N11" s="32" t="e">
        <f>#REF!</f>
        <v>#REF!</v>
      </c>
      <c r="O11" s="32" t="e">
        <f>#REF!</f>
        <v>#REF!</v>
      </c>
      <c r="P11" s="32" t="e">
        <f>#REF!</f>
        <v>#REF!</v>
      </c>
      <c r="Q11" s="32" t="e">
        <f>#REF!</f>
        <v>#REF!</v>
      </c>
      <c r="R11" s="32" t="e">
        <f>#REF!</f>
        <v>#REF!</v>
      </c>
      <c r="S11" s="32" t="e">
        <f>#REF!</f>
        <v>#REF!</v>
      </c>
      <c r="T11" s="32" t="e">
        <f>#REF!</f>
        <v>#REF!</v>
      </c>
      <c r="U11" s="32" t="e">
        <f>#REF!</f>
        <v>#REF!</v>
      </c>
      <c r="V11" s="32" t="e">
        <f>#REF!</f>
        <v>#REF!</v>
      </c>
    </row>
    <row r="12" spans="1:22" x14ac:dyDescent="0.25">
      <c r="A12" s="35">
        <v>10</v>
      </c>
      <c r="B12" s="90"/>
      <c r="C12" s="32" t="e">
        <f>#REF!</f>
        <v>#REF!</v>
      </c>
      <c r="D12" s="32" t="e">
        <f>#REF!</f>
        <v>#REF!</v>
      </c>
      <c r="E12" s="32" t="e">
        <f>#REF!</f>
        <v>#REF!</v>
      </c>
      <c r="F12" s="32" t="e">
        <f>#REF!</f>
        <v>#REF!</v>
      </c>
      <c r="G12" s="32" t="e">
        <f>#REF!</f>
        <v>#REF!</v>
      </c>
      <c r="H12" s="32" t="e">
        <f>#REF!</f>
        <v>#REF!</v>
      </c>
      <c r="I12" s="32" t="e">
        <f>#REF!</f>
        <v>#REF!</v>
      </c>
      <c r="J12" s="32" t="e">
        <f>#REF!</f>
        <v>#REF!</v>
      </c>
      <c r="K12" s="32" t="e">
        <f>#REF!</f>
        <v>#REF!</v>
      </c>
      <c r="L12" s="32" t="e">
        <f>#REF!</f>
        <v>#REF!</v>
      </c>
      <c r="M12" s="32" t="e">
        <f>#REF!</f>
        <v>#REF!</v>
      </c>
      <c r="N12" s="32" t="e">
        <f>#REF!</f>
        <v>#REF!</v>
      </c>
      <c r="O12" s="32" t="e">
        <f>#REF!</f>
        <v>#REF!</v>
      </c>
      <c r="P12" s="32" t="e">
        <f>#REF!</f>
        <v>#REF!</v>
      </c>
      <c r="Q12" s="32" t="e">
        <f>#REF!</f>
        <v>#REF!</v>
      </c>
      <c r="R12" s="32" t="e">
        <f>#REF!</f>
        <v>#REF!</v>
      </c>
      <c r="S12" s="32" t="e">
        <f>#REF!</f>
        <v>#REF!</v>
      </c>
      <c r="T12" s="32" t="e">
        <f>#REF!</f>
        <v>#REF!</v>
      </c>
      <c r="U12" s="32" t="e">
        <f>#REF!</f>
        <v>#REF!</v>
      </c>
      <c r="V12" s="32" t="e">
        <f>#REF!</f>
        <v>#REF!</v>
      </c>
    </row>
    <row r="13" spans="1:22" x14ac:dyDescent="0.25">
      <c r="B13" s="36"/>
      <c r="C13" s="22"/>
      <c r="D13" s="22"/>
      <c r="E13" s="22"/>
      <c r="F13" s="22"/>
      <c r="G13" s="22"/>
      <c r="H13" s="22"/>
      <c r="I13" s="22"/>
      <c r="J13" s="22"/>
      <c r="K13" s="22"/>
      <c r="L13" s="22"/>
      <c r="M13" s="22"/>
      <c r="N13" s="22"/>
      <c r="O13" s="22"/>
      <c r="P13" s="22"/>
      <c r="Q13" s="22"/>
      <c r="R13" s="22"/>
      <c r="S13" s="22"/>
      <c r="T13" s="22"/>
      <c r="U13" s="22"/>
      <c r="V13" s="22"/>
    </row>
    <row r="14" spans="1:22" x14ac:dyDescent="0.25">
      <c r="A14" s="83" t="s">
        <v>86</v>
      </c>
      <c r="C14" s="83"/>
      <c r="D14" s="83"/>
      <c r="E14" s="83"/>
      <c r="F14" s="83"/>
      <c r="G14" s="83"/>
      <c r="H14" s="83"/>
      <c r="I14" s="83"/>
      <c r="J14" s="83"/>
      <c r="K14" s="83"/>
      <c r="L14" s="83"/>
      <c r="M14" s="83"/>
      <c r="N14" s="83"/>
    </row>
    <row r="15" spans="1:22" ht="37.5" x14ac:dyDescent="0.25">
      <c r="A15" s="149" t="s">
        <v>84</v>
      </c>
      <c r="B15" s="34" t="s">
        <v>152</v>
      </c>
      <c r="C15" s="34">
        <f>'Newcastle Emlyn(dariy partners)'!B43</f>
        <v>0</v>
      </c>
      <c r="D15" s="37" t="str">
        <f t="shared" ref="D15:V15" si="0">D1</f>
        <v>Nitrogen Addition</v>
      </c>
      <c r="E15" s="37" t="str">
        <f t="shared" si="0"/>
        <v>Phosphate Addition</v>
      </c>
      <c r="F15" s="37" t="str">
        <f t="shared" si="0"/>
        <v>Potash  Addition</v>
      </c>
      <c r="G15" s="37" t="str">
        <f t="shared" si="0"/>
        <v>Mg Oxide Addition</v>
      </c>
      <c r="H15" s="37" t="str">
        <f t="shared" si="0"/>
        <v>Copper Addition</v>
      </c>
      <c r="I15" s="37" t="str">
        <f t="shared" si="0"/>
        <v>Zinc Addition</v>
      </c>
      <c r="J15" s="37" t="str">
        <f t="shared" si="0"/>
        <v>Lead Addition</v>
      </c>
      <c r="K15" s="37" t="str">
        <f t="shared" si="0"/>
        <v>Cadmium Addition</v>
      </c>
      <c r="L15" s="37" t="str">
        <f t="shared" si="0"/>
        <v>Mercury Addition</v>
      </c>
      <c r="M15" s="37" t="str">
        <f t="shared" si="0"/>
        <v>Nickel Addition</v>
      </c>
      <c r="N15" s="37" t="str">
        <f t="shared" si="0"/>
        <v>Chromium Addition</v>
      </c>
      <c r="O15" s="37" t="str">
        <f t="shared" si="0"/>
        <v>Aluminium Addition</v>
      </c>
      <c r="P15" s="37" t="str">
        <f t="shared" si="0"/>
        <v>Iron Addition</v>
      </c>
      <c r="Q15" s="37" t="str">
        <f t="shared" si="0"/>
        <v xml:space="preserve">Sodium Addition                 </v>
      </c>
      <c r="R15" s="37" t="str">
        <f t="shared" si="0"/>
        <v>SO3  Addition                             kg/ha</v>
      </c>
      <c r="S15" s="37" t="str">
        <f t="shared" si="0"/>
        <v xml:space="preserve">Selenium Addition </v>
      </c>
      <c r="T15" s="37" t="str">
        <f t="shared" si="0"/>
        <v xml:space="preserve">Arsenic  Addition  </v>
      </c>
      <c r="U15" s="37" t="str">
        <f t="shared" si="0"/>
        <v xml:space="preserve">Molybdenum Addition  </v>
      </c>
      <c r="V15" s="37" t="str">
        <f t="shared" si="0"/>
        <v xml:space="preserve">Fluoride Addition </v>
      </c>
    </row>
    <row r="16" spans="1:22" ht="25" x14ac:dyDescent="0.25">
      <c r="A16" s="149"/>
      <c r="B16" s="31" t="s">
        <v>46</v>
      </c>
      <c r="C16" s="34">
        <f>'Newcastle Emlyn(dariy partners)'!B44</f>
        <v>0</v>
      </c>
      <c r="D16" s="37" t="str">
        <f t="shared" ref="D16:V16" si="1">D2</f>
        <v>kg/ha</v>
      </c>
      <c r="E16" s="37" t="str">
        <f t="shared" si="1"/>
        <v>P2O5 
kg/ha</v>
      </c>
      <c r="F16" s="37" t="str">
        <f t="shared" si="1"/>
        <v>K2O 
kg/ha</v>
      </c>
      <c r="G16" s="37" t="str">
        <f t="shared" si="1"/>
        <v>MgO 
kg/ha</v>
      </c>
      <c r="H16" s="37" t="str">
        <f t="shared" si="1"/>
        <v>kg/ha</v>
      </c>
      <c r="I16" s="37" t="str">
        <f t="shared" si="1"/>
        <v>kg/ha</v>
      </c>
      <c r="J16" s="37" t="str">
        <f t="shared" si="1"/>
        <v>kg/ha</v>
      </c>
      <c r="K16" s="37" t="str">
        <f t="shared" si="1"/>
        <v>kg/ha</v>
      </c>
      <c r="L16" s="37" t="str">
        <f t="shared" si="1"/>
        <v>kg/ha</v>
      </c>
      <c r="M16" s="37" t="str">
        <f t="shared" si="1"/>
        <v>kg/ha</v>
      </c>
      <c r="N16" s="37" t="str">
        <f t="shared" si="1"/>
        <v>kg/ha</v>
      </c>
      <c r="O16" s="37" t="str">
        <f t="shared" si="1"/>
        <v>kg/ha</v>
      </c>
      <c r="P16" s="37" t="str">
        <f t="shared" si="1"/>
        <v>kg/ha</v>
      </c>
      <c r="Q16" s="37" t="str">
        <f t="shared" si="1"/>
        <v>kg/ha</v>
      </c>
      <c r="R16" s="37" t="str">
        <f t="shared" si="1"/>
        <v>kg/ha</v>
      </c>
      <c r="S16" s="37" t="str">
        <f t="shared" si="1"/>
        <v>kg/ha</v>
      </c>
      <c r="T16" s="37" t="str">
        <f t="shared" si="1"/>
        <v>kg/ha</v>
      </c>
      <c r="U16" s="37" t="str">
        <f t="shared" si="1"/>
        <v>kg/ha</v>
      </c>
      <c r="V16" s="37" t="str">
        <f t="shared" si="1"/>
        <v>kg/ha</v>
      </c>
    </row>
    <row r="17" spans="1:22" x14ac:dyDescent="0.25">
      <c r="A17" s="84">
        <v>1</v>
      </c>
      <c r="B17" s="85">
        <f>B3</f>
        <v>0</v>
      </c>
      <c r="C17" s="86">
        <f>C3</f>
        <v>200</v>
      </c>
      <c r="D17" s="87">
        <f>D3*$B$3</f>
        <v>0</v>
      </c>
      <c r="E17" s="87">
        <f t="shared" ref="E17:V17" si="2">E3*$B$3</f>
        <v>0</v>
      </c>
      <c r="F17" s="87">
        <f t="shared" si="2"/>
        <v>0</v>
      </c>
      <c r="G17" s="87">
        <f t="shared" si="2"/>
        <v>0</v>
      </c>
      <c r="H17" s="87">
        <f t="shared" si="2"/>
        <v>0</v>
      </c>
      <c r="I17" s="87">
        <f t="shared" si="2"/>
        <v>0</v>
      </c>
      <c r="J17" s="87">
        <f t="shared" si="2"/>
        <v>0</v>
      </c>
      <c r="K17" s="87">
        <f t="shared" si="2"/>
        <v>0</v>
      </c>
      <c r="L17" s="87">
        <f t="shared" si="2"/>
        <v>0</v>
      </c>
      <c r="M17" s="87">
        <f t="shared" si="2"/>
        <v>0</v>
      </c>
      <c r="N17" s="87">
        <f t="shared" si="2"/>
        <v>0</v>
      </c>
      <c r="O17" s="87">
        <f t="shared" si="2"/>
        <v>0</v>
      </c>
      <c r="P17" s="87">
        <f t="shared" si="2"/>
        <v>0</v>
      </c>
      <c r="Q17" s="87">
        <f t="shared" si="2"/>
        <v>0</v>
      </c>
      <c r="R17" s="87">
        <f t="shared" si="2"/>
        <v>0</v>
      </c>
      <c r="S17" s="87">
        <f t="shared" si="2"/>
        <v>0</v>
      </c>
      <c r="T17" s="87">
        <f t="shared" si="2"/>
        <v>0</v>
      </c>
      <c r="U17" s="87">
        <f t="shared" si="2"/>
        <v>0</v>
      </c>
      <c r="V17" s="87">
        <f t="shared" si="2"/>
        <v>0</v>
      </c>
    </row>
    <row r="18" spans="1:22" x14ac:dyDescent="0.25">
      <c r="A18" s="84">
        <v>2</v>
      </c>
      <c r="B18" s="85">
        <f t="shared" ref="B18:C18" si="3">B4</f>
        <v>0</v>
      </c>
      <c r="C18" s="86" t="e">
        <f t="shared" si="3"/>
        <v>#REF!</v>
      </c>
      <c r="D18" s="87" t="e">
        <f>D4*$B$4</f>
        <v>#REF!</v>
      </c>
      <c r="E18" s="87" t="e">
        <f t="shared" ref="E18:V18" si="4">E4*$B$4</f>
        <v>#REF!</v>
      </c>
      <c r="F18" s="87" t="e">
        <f t="shared" si="4"/>
        <v>#REF!</v>
      </c>
      <c r="G18" s="87" t="e">
        <f t="shared" si="4"/>
        <v>#REF!</v>
      </c>
      <c r="H18" s="87" t="e">
        <f t="shared" si="4"/>
        <v>#REF!</v>
      </c>
      <c r="I18" s="87" t="e">
        <f t="shared" si="4"/>
        <v>#REF!</v>
      </c>
      <c r="J18" s="87" t="e">
        <f t="shared" si="4"/>
        <v>#REF!</v>
      </c>
      <c r="K18" s="87" t="e">
        <f t="shared" si="4"/>
        <v>#REF!</v>
      </c>
      <c r="L18" s="87" t="e">
        <f t="shared" si="4"/>
        <v>#REF!</v>
      </c>
      <c r="M18" s="87" t="e">
        <f t="shared" si="4"/>
        <v>#REF!</v>
      </c>
      <c r="N18" s="87" t="e">
        <f t="shared" si="4"/>
        <v>#REF!</v>
      </c>
      <c r="O18" s="87" t="e">
        <f t="shared" si="4"/>
        <v>#REF!</v>
      </c>
      <c r="P18" s="87" t="e">
        <f t="shared" si="4"/>
        <v>#REF!</v>
      </c>
      <c r="Q18" s="87" t="e">
        <f t="shared" si="4"/>
        <v>#REF!</v>
      </c>
      <c r="R18" s="87" t="e">
        <f t="shared" si="4"/>
        <v>#REF!</v>
      </c>
      <c r="S18" s="87" t="e">
        <f t="shared" si="4"/>
        <v>#REF!</v>
      </c>
      <c r="T18" s="87" t="e">
        <f t="shared" si="4"/>
        <v>#REF!</v>
      </c>
      <c r="U18" s="87" t="e">
        <f t="shared" si="4"/>
        <v>#REF!</v>
      </c>
      <c r="V18" s="87" t="e">
        <f t="shared" si="4"/>
        <v>#REF!</v>
      </c>
    </row>
    <row r="19" spans="1:22" x14ac:dyDescent="0.25">
      <c r="A19" s="84">
        <v>3</v>
      </c>
      <c r="B19" s="85">
        <f t="shared" ref="B19:C19" si="5">B5</f>
        <v>0</v>
      </c>
      <c r="C19" s="86">
        <f t="shared" si="5"/>
        <v>150</v>
      </c>
      <c r="D19" s="87">
        <f>D5*$B$5</f>
        <v>0</v>
      </c>
      <c r="E19" s="87">
        <f t="shared" ref="E19:V19" si="6">E5*$B$5</f>
        <v>0</v>
      </c>
      <c r="F19" s="87">
        <f t="shared" si="6"/>
        <v>0</v>
      </c>
      <c r="G19" s="87">
        <f t="shared" si="6"/>
        <v>0</v>
      </c>
      <c r="H19" s="87">
        <f t="shared" si="6"/>
        <v>0</v>
      </c>
      <c r="I19" s="87">
        <f t="shared" si="6"/>
        <v>0</v>
      </c>
      <c r="J19" s="87">
        <f t="shared" si="6"/>
        <v>0</v>
      </c>
      <c r="K19" s="87">
        <f t="shared" si="6"/>
        <v>0</v>
      </c>
      <c r="L19" s="87">
        <f t="shared" si="6"/>
        <v>0</v>
      </c>
      <c r="M19" s="87">
        <f t="shared" si="6"/>
        <v>0</v>
      </c>
      <c r="N19" s="87">
        <f t="shared" si="6"/>
        <v>0</v>
      </c>
      <c r="O19" s="87">
        <f t="shared" si="6"/>
        <v>0</v>
      </c>
      <c r="P19" s="87">
        <f t="shared" si="6"/>
        <v>0</v>
      </c>
      <c r="Q19" s="87">
        <f t="shared" si="6"/>
        <v>0</v>
      </c>
      <c r="R19" s="87">
        <f t="shared" si="6"/>
        <v>0</v>
      </c>
      <c r="S19" s="87">
        <f t="shared" si="6"/>
        <v>0</v>
      </c>
      <c r="T19" s="87">
        <f t="shared" si="6"/>
        <v>0</v>
      </c>
      <c r="U19" s="87">
        <f t="shared" si="6"/>
        <v>0</v>
      </c>
      <c r="V19" s="87">
        <f t="shared" si="6"/>
        <v>0</v>
      </c>
    </row>
    <row r="20" spans="1:22" x14ac:dyDescent="0.25">
      <c r="A20" s="84">
        <v>4</v>
      </c>
      <c r="B20" s="85">
        <f t="shared" ref="B20:C20" si="7">B6</f>
        <v>0</v>
      </c>
      <c r="C20" s="86" t="e">
        <f t="shared" si="7"/>
        <v>#REF!</v>
      </c>
      <c r="D20" s="87" t="e">
        <f>D6*$B$6</f>
        <v>#REF!</v>
      </c>
      <c r="E20" s="87" t="e">
        <f t="shared" ref="E20:V20" si="8">E6*$B$6</f>
        <v>#REF!</v>
      </c>
      <c r="F20" s="87" t="e">
        <f t="shared" si="8"/>
        <v>#REF!</v>
      </c>
      <c r="G20" s="87" t="e">
        <f t="shared" si="8"/>
        <v>#REF!</v>
      </c>
      <c r="H20" s="87" t="e">
        <f t="shared" si="8"/>
        <v>#REF!</v>
      </c>
      <c r="I20" s="87" t="e">
        <f t="shared" si="8"/>
        <v>#REF!</v>
      </c>
      <c r="J20" s="87" t="e">
        <f t="shared" si="8"/>
        <v>#REF!</v>
      </c>
      <c r="K20" s="87" t="e">
        <f t="shared" si="8"/>
        <v>#REF!</v>
      </c>
      <c r="L20" s="87" t="e">
        <f t="shared" si="8"/>
        <v>#REF!</v>
      </c>
      <c r="M20" s="87" t="e">
        <f t="shared" si="8"/>
        <v>#REF!</v>
      </c>
      <c r="N20" s="87" t="e">
        <f t="shared" si="8"/>
        <v>#REF!</v>
      </c>
      <c r="O20" s="87" t="e">
        <f t="shared" si="8"/>
        <v>#REF!</v>
      </c>
      <c r="P20" s="87" t="e">
        <f t="shared" si="8"/>
        <v>#REF!</v>
      </c>
      <c r="Q20" s="87" t="e">
        <f t="shared" si="8"/>
        <v>#REF!</v>
      </c>
      <c r="R20" s="87" t="e">
        <f t="shared" si="8"/>
        <v>#REF!</v>
      </c>
      <c r="S20" s="87" t="e">
        <f t="shared" si="8"/>
        <v>#REF!</v>
      </c>
      <c r="T20" s="87" t="e">
        <f t="shared" si="8"/>
        <v>#REF!</v>
      </c>
      <c r="U20" s="87" t="e">
        <f t="shared" si="8"/>
        <v>#REF!</v>
      </c>
      <c r="V20" s="87" t="e">
        <f t="shared" si="8"/>
        <v>#REF!</v>
      </c>
    </row>
    <row r="21" spans="1:22" x14ac:dyDescent="0.25">
      <c r="A21" s="84">
        <v>5</v>
      </c>
      <c r="B21" s="85">
        <f t="shared" ref="B21:C21" si="9">B7</f>
        <v>0</v>
      </c>
      <c r="C21" s="86" t="e">
        <f t="shared" si="9"/>
        <v>#REF!</v>
      </c>
      <c r="D21" s="87" t="e">
        <f>D7*$B$7</f>
        <v>#REF!</v>
      </c>
      <c r="E21" s="87" t="e">
        <f t="shared" ref="E21:V21" si="10">E7*$B$7</f>
        <v>#REF!</v>
      </c>
      <c r="F21" s="87" t="e">
        <f t="shared" si="10"/>
        <v>#REF!</v>
      </c>
      <c r="G21" s="87" t="e">
        <f t="shared" si="10"/>
        <v>#REF!</v>
      </c>
      <c r="H21" s="87" t="e">
        <f t="shared" si="10"/>
        <v>#REF!</v>
      </c>
      <c r="I21" s="87" t="e">
        <f t="shared" si="10"/>
        <v>#REF!</v>
      </c>
      <c r="J21" s="87" t="e">
        <f t="shared" si="10"/>
        <v>#REF!</v>
      </c>
      <c r="K21" s="87" t="e">
        <f t="shared" si="10"/>
        <v>#REF!</v>
      </c>
      <c r="L21" s="87" t="e">
        <f t="shared" si="10"/>
        <v>#REF!</v>
      </c>
      <c r="M21" s="87" t="e">
        <f t="shared" si="10"/>
        <v>#REF!</v>
      </c>
      <c r="N21" s="87" t="e">
        <f t="shared" si="10"/>
        <v>#REF!</v>
      </c>
      <c r="O21" s="87" t="e">
        <f t="shared" si="10"/>
        <v>#REF!</v>
      </c>
      <c r="P21" s="87" t="e">
        <f t="shared" si="10"/>
        <v>#REF!</v>
      </c>
      <c r="Q21" s="87" t="e">
        <f t="shared" si="10"/>
        <v>#REF!</v>
      </c>
      <c r="R21" s="87" t="e">
        <f t="shared" si="10"/>
        <v>#REF!</v>
      </c>
      <c r="S21" s="87" t="e">
        <f t="shared" si="10"/>
        <v>#REF!</v>
      </c>
      <c r="T21" s="87" t="e">
        <f t="shared" si="10"/>
        <v>#REF!</v>
      </c>
      <c r="U21" s="87" t="e">
        <f t="shared" si="10"/>
        <v>#REF!</v>
      </c>
      <c r="V21" s="87" t="e">
        <f t="shared" si="10"/>
        <v>#REF!</v>
      </c>
    </row>
    <row r="22" spans="1:22" x14ac:dyDescent="0.25">
      <c r="A22" s="84">
        <v>6</v>
      </c>
      <c r="B22" s="85">
        <f t="shared" ref="B22:C22" si="11">B8</f>
        <v>0</v>
      </c>
      <c r="C22" s="86" t="e">
        <f t="shared" si="11"/>
        <v>#REF!</v>
      </c>
      <c r="D22" s="87" t="e">
        <f>D8*$B$8</f>
        <v>#REF!</v>
      </c>
      <c r="E22" s="87" t="e">
        <f t="shared" ref="E22:V22" si="12">E8*$B$8</f>
        <v>#REF!</v>
      </c>
      <c r="F22" s="87" t="e">
        <f t="shared" si="12"/>
        <v>#REF!</v>
      </c>
      <c r="G22" s="87" t="e">
        <f t="shared" si="12"/>
        <v>#REF!</v>
      </c>
      <c r="H22" s="87" t="e">
        <f t="shared" si="12"/>
        <v>#REF!</v>
      </c>
      <c r="I22" s="87" t="e">
        <f t="shared" si="12"/>
        <v>#REF!</v>
      </c>
      <c r="J22" s="87" t="e">
        <f t="shared" si="12"/>
        <v>#REF!</v>
      </c>
      <c r="K22" s="87" t="e">
        <f t="shared" si="12"/>
        <v>#REF!</v>
      </c>
      <c r="L22" s="87" t="e">
        <f t="shared" si="12"/>
        <v>#REF!</v>
      </c>
      <c r="M22" s="87" t="e">
        <f t="shared" si="12"/>
        <v>#REF!</v>
      </c>
      <c r="N22" s="87" t="e">
        <f t="shared" si="12"/>
        <v>#REF!</v>
      </c>
      <c r="O22" s="87" t="e">
        <f t="shared" si="12"/>
        <v>#REF!</v>
      </c>
      <c r="P22" s="87" t="e">
        <f t="shared" si="12"/>
        <v>#REF!</v>
      </c>
      <c r="Q22" s="87" t="e">
        <f t="shared" si="12"/>
        <v>#REF!</v>
      </c>
      <c r="R22" s="87" t="e">
        <f t="shared" si="12"/>
        <v>#REF!</v>
      </c>
      <c r="S22" s="87" t="e">
        <f t="shared" si="12"/>
        <v>#REF!</v>
      </c>
      <c r="T22" s="87" t="e">
        <f t="shared" si="12"/>
        <v>#REF!</v>
      </c>
      <c r="U22" s="87" t="e">
        <f t="shared" si="12"/>
        <v>#REF!</v>
      </c>
      <c r="V22" s="87" t="e">
        <f t="shared" si="12"/>
        <v>#REF!</v>
      </c>
    </row>
    <row r="23" spans="1:22" x14ac:dyDescent="0.25">
      <c r="A23" s="84">
        <v>7</v>
      </c>
      <c r="B23" s="85">
        <f t="shared" ref="B23:C23" si="13">B9</f>
        <v>0</v>
      </c>
      <c r="C23" s="86" t="e">
        <f t="shared" si="13"/>
        <v>#REF!</v>
      </c>
      <c r="D23" s="87" t="e">
        <f>D9*$B$9</f>
        <v>#REF!</v>
      </c>
      <c r="E23" s="87" t="e">
        <f t="shared" ref="E23:V23" si="14">E9*$B$9</f>
        <v>#REF!</v>
      </c>
      <c r="F23" s="87" t="e">
        <f t="shared" si="14"/>
        <v>#REF!</v>
      </c>
      <c r="G23" s="87" t="e">
        <f t="shared" si="14"/>
        <v>#REF!</v>
      </c>
      <c r="H23" s="87" t="e">
        <f t="shared" si="14"/>
        <v>#REF!</v>
      </c>
      <c r="I23" s="87" t="e">
        <f t="shared" si="14"/>
        <v>#REF!</v>
      </c>
      <c r="J23" s="87" t="e">
        <f t="shared" si="14"/>
        <v>#REF!</v>
      </c>
      <c r="K23" s="87" t="e">
        <f t="shared" si="14"/>
        <v>#REF!</v>
      </c>
      <c r="L23" s="87" t="e">
        <f t="shared" si="14"/>
        <v>#REF!</v>
      </c>
      <c r="M23" s="87" t="e">
        <f t="shared" si="14"/>
        <v>#REF!</v>
      </c>
      <c r="N23" s="87" t="e">
        <f t="shared" si="14"/>
        <v>#REF!</v>
      </c>
      <c r="O23" s="87" t="e">
        <f t="shared" si="14"/>
        <v>#REF!</v>
      </c>
      <c r="P23" s="87" t="e">
        <f t="shared" si="14"/>
        <v>#REF!</v>
      </c>
      <c r="Q23" s="87" t="e">
        <f t="shared" si="14"/>
        <v>#REF!</v>
      </c>
      <c r="R23" s="87" t="e">
        <f t="shared" si="14"/>
        <v>#REF!</v>
      </c>
      <c r="S23" s="87" t="e">
        <f t="shared" si="14"/>
        <v>#REF!</v>
      </c>
      <c r="T23" s="87" t="e">
        <f t="shared" si="14"/>
        <v>#REF!</v>
      </c>
      <c r="U23" s="87" t="e">
        <f t="shared" si="14"/>
        <v>#REF!</v>
      </c>
      <c r="V23" s="87" t="e">
        <f t="shared" si="14"/>
        <v>#REF!</v>
      </c>
    </row>
    <row r="24" spans="1:22" x14ac:dyDescent="0.25">
      <c r="A24" s="84">
        <v>8</v>
      </c>
      <c r="B24" s="85">
        <f t="shared" ref="B24:C24" si="15">B10</f>
        <v>0</v>
      </c>
      <c r="C24" s="86" t="e">
        <f t="shared" si="15"/>
        <v>#REF!</v>
      </c>
      <c r="D24" s="87" t="e">
        <f>D10*$B$10</f>
        <v>#REF!</v>
      </c>
      <c r="E24" s="87" t="e">
        <f t="shared" ref="E24:V24" si="16">E10*$B$10</f>
        <v>#REF!</v>
      </c>
      <c r="F24" s="87" t="e">
        <f t="shared" si="16"/>
        <v>#REF!</v>
      </c>
      <c r="G24" s="87" t="e">
        <f t="shared" si="16"/>
        <v>#REF!</v>
      </c>
      <c r="H24" s="87" t="e">
        <f t="shared" si="16"/>
        <v>#REF!</v>
      </c>
      <c r="I24" s="87" t="e">
        <f t="shared" si="16"/>
        <v>#REF!</v>
      </c>
      <c r="J24" s="87" t="e">
        <f t="shared" si="16"/>
        <v>#REF!</v>
      </c>
      <c r="K24" s="87" t="e">
        <f t="shared" si="16"/>
        <v>#REF!</v>
      </c>
      <c r="L24" s="87" t="e">
        <f t="shared" si="16"/>
        <v>#REF!</v>
      </c>
      <c r="M24" s="87" t="e">
        <f t="shared" si="16"/>
        <v>#REF!</v>
      </c>
      <c r="N24" s="87" t="e">
        <f t="shared" si="16"/>
        <v>#REF!</v>
      </c>
      <c r="O24" s="87" t="e">
        <f t="shared" si="16"/>
        <v>#REF!</v>
      </c>
      <c r="P24" s="87" t="e">
        <f t="shared" si="16"/>
        <v>#REF!</v>
      </c>
      <c r="Q24" s="87" t="e">
        <f t="shared" si="16"/>
        <v>#REF!</v>
      </c>
      <c r="R24" s="87" t="e">
        <f t="shared" si="16"/>
        <v>#REF!</v>
      </c>
      <c r="S24" s="87" t="e">
        <f t="shared" si="16"/>
        <v>#REF!</v>
      </c>
      <c r="T24" s="87" t="e">
        <f t="shared" si="16"/>
        <v>#REF!</v>
      </c>
      <c r="U24" s="87" t="e">
        <f t="shared" si="16"/>
        <v>#REF!</v>
      </c>
      <c r="V24" s="87" t="e">
        <f t="shared" si="16"/>
        <v>#REF!</v>
      </c>
    </row>
    <row r="25" spans="1:22" x14ac:dyDescent="0.25">
      <c r="A25" s="84">
        <v>9</v>
      </c>
      <c r="B25" s="85">
        <f t="shared" ref="B25:C25" si="17">B11</f>
        <v>0</v>
      </c>
      <c r="C25" s="86" t="e">
        <f t="shared" si="17"/>
        <v>#REF!</v>
      </c>
      <c r="D25" s="87" t="e">
        <f>D11*$B$11</f>
        <v>#REF!</v>
      </c>
      <c r="E25" s="87" t="e">
        <f t="shared" ref="E25:V25" si="18">E11*$B$11</f>
        <v>#REF!</v>
      </c>
      <c r="F25" s="87" t="e">
        <f t="shared" si="18"/>
        <v>#REF!</v>
      </c>
      <c r="G25" s="87" t="e">
        <f t="shared" si="18"/>
        <v>#REF!</v>
      </c>
      <c r="H25" s="87" t="e">
        <f t="shared" si="18"/>
        <v>#REF!</v>
      </c>
      <c r="I25" s="87" t="e">
        <f t="shared" si="18"/>
        <v>#REF!</v>
      </c>
      <c r="J25" s="87" t="e">
        <f t="shared" si="18"/>
        <v>#REF!</v>
      </c>
      <c r="K25" s="87" t="e">
        <f t="shared" si="18"/>
        <v>#REF!</v>
      </c>
      <c r="L25" s="87" t="e">
        <f t="shared" si="18"/>
        <v>#REF!</v>
      </c>
      <c r="M25" s="87" t="e">
        <f t="shared" si="18"/>
        <v>#REF!</v>
      </c>
      <c r="N25" s="87" t="e">
        <f t="shared" si="18"/>
        <v>#REF!</v>
      </c>
      <c r="O25" s="87" t="e">
        <f t="shared" si="18"/>
        <v>#REF!</v>
      </c>
      <c r="P25" s="87" t="e">
        <f t="shared" si="18"/>
        <v>#REF!</v>
      </c>
      <c r="Q25" s="87" t="e">
        <f t="shared" si="18"/>
        <v>#REF!</v>
      </c>
      <c r="R25" s="87" t="e">
        <f t="shared" si="18"/>
        <v>#REF!</v>
      </c>
      <c r="S25" s="87" t="e">
        <f t="shared" si="18"/>
        <v>#REF!</v>
      </c>
      <c r="T25" s="87" t="e">
        <f t="shared" si="18"/>
        <v>#REF!</v>
      </c>
      <c r="U25" s="87" t="e">
        <f t="shared" si="18"/>
        <v>#REF!</v>
      </c>
      <c r="V25" s="87" t="e">
        <f t="shared" si="18"/>
        <v>#REF!</v>
      </c>
    </row>
    <row r="26" spans="1:22" x14ac:dyDescent="0.25">
      <c r="A26" s="84">
        <v>10</v>
      </c>
      <c r="B26" s="85">
        <f t="shared" ref="B26:C26" si="19">B12</f>
        <v>0</v>
      </c>
      <c r="C26" s="86" t="e">
        <f t="shared" si="19"/>
        <v>#REF!</v>
      </c>
      <c r="D26" s="87" t="e">
        <f>D12*$B$12</f>
        <v>#REF!</v>
      </c>
      <c r="E26" s="87" t="e">
        <f t="shared" ref="E26:V26" si="20">E12*$B$12</f>
        <v>#REF!</v>
      </c>
      <c r="F26" s="87" t="e">
        <f t="shared" si="20"/>
        <v>#REF!</v>
      </c>
      <c r="G26" s="87" t="e">
        <f t="shared" si="20"/>
        <v>#REF!</v>
      </c>
      <c r="H26" s="87" t="e">
        <f t="shared" si="20"/>
        <v>#REF!</v>
      </c>
      <c r="I26" s="87" t="e">
        <f t="shared" si="20"/>
        <v>#REF!</v>
      </c>
      <c r="J26" s="87" t="e">
        <f t="shared" si="20"/>
        <v>#REF!</v>
      </c>
      <c r="K26" s="87" t="e">
        <f t="shared" si="20"/>
        <v>#REF!</v>
      </c>
      <c r="L26" s="87" t="e">
        <f t="shared" si="20"/>
        <v>#REF!</v>
      </c>
      <c r="M26" s="87" t="e">
        <f t="shared" si="20"/>
        <v>#REF!</v>
      </c>
      <c r="N26" s="87" t="e">
        <f t="shared" si="20"/>
        <v>#REF!</v>
      </c>
      <c r="O26" s="87" t="e">
        <f t="shared" si="20"/>
        <v>#REF!</v>
      </c>
      <c r="P26" s="87" t="e">
        <f t="shared" si="20"/>
        <v>#REF!</v>
      </c>
      <c r="Q26" s="87" t="e">
        <f t="shared" si="20"/>
        <v>#REF!</v>
      </c>
      <c r="R26" s="87" t="e">
        <f t="shared" si="20"/>
        <v>#REF!</v>
      </c>
      <c r="S26" s="87" t="e">
        <f t="shared" si="20"/>
        <v>#REF!</v>
      </c>
      <c r="T26" s="87" t="e">
        <f t="shared" si="20"/>
        <v>#REF!</v>
      </c>
      <c r="U26" s="87" t="e">
        <f t="shared" si="20"/>
        <v>#REF!</v>
      </c>
      <c r="V26" s="87" t="e">
        <f t="shared" si="20"/>
        <v>#REF!</v>
      </c>
    </row>
    <row r="27" spans="1:22" s="89" customFormat="1" ht="15.5" x14ac:dyDescent="0.35">
      <c r="A27" s="151" t="s">
        <v>85</v>
      </c>
      <c r="B27" s="151"/>
      <c r="C27" s="151"/>
      <c r="D27" s="88" t="e">
        <f>SUM(D17:D26)</f>
        <v>#REF!</v>
      </c>
      <c r="E27" s="88" t="e">
        <f t="shared" ref="E27:V27" si="21">SUM(E17:E26)</f>
        <v>#REF!</v>
      </c>
      <c r="F27" s="88" t="e">
        <f t="shared" si="21"/>
        <v>#REF!</v>
      </c>
      <c r="G27" s="88" t="e">
        <f t="shared" si="21"/>
        <v>#REF!</v>
      </c>
      <c r="H27" s="88" t="e">
        <f t="shared" si="21"/>
        <v>#REF!</v>
      </c>
      <c r="I27" s="88" t="e">
        <f t="shared" si="21"/>
        <v>#REF!</v>
      </c>
      <c r="J27" s="88" t="e">
        <f t="shared" si="21"/>
        <v>#REF!</v>
      </c>
      <c r="K27" s="88" t="e">
        <f t="shared" si="21"/>
        <v>#REF!</v>
      </c>
      <c r="L27" s="88" t="e">
        <f t="shared" si="21"/>
        <v>#REF!</v>
      </c>
      <c r="M27" s="88" t="e">
        <f t="shared" si="21"/>
        <v>#REF!</v>
      </c>
      <c r="N27" s="88" t="e">
        <f t="shared" si="21"/>
        <v>#REF!</v>
      </c>
      <c r="O27" s="88" t="e">
        <f t="shared" si="21"/>
        <v>#REF!</v>
      </c>
      <c r="P27" s="88" t="e">
        <f t="shared" si="21"/>
        <v>#REF!</v>
      </c>
      <c r="Q27" s="88" t="e">
        <f t="shared" si="21"/>
        <v>#REF!</v>
      </c>
      <c r="R27" s="88" t="e">
        <f t="shared" si="21"/>
        <v>#REF!</v>
      </c>
      <c r="S27" s="88" t="e">
        <f t="shared" si="21"/>
        <v>#REF!</v>
      </c>
      <c r="T27" s="88" t="e">
        <f t="shared" si="21"/>
        <v>#REF!</v>
      </c>
      <c r="U27" s="88" t="e">
        <f t="shared" si="21"/>
        <v>#REF!</v>
      </c>
      <c r="V27" s="88"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1" ma:contentTypeDescription="Permitting &amp; Compliance Excel Document" ma:contentTypeScope="" ma:versionID="93622af2f489f69fde5cc69364081ef9">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e9a3bd8c4e38cb9baf1c0d1149688a6b"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REGU-195-6511259</_dlc_DocId>
    <_dlc_DocIdUrl xmlns="9be56660-2c31-41ef-bc00-23e72f632f2a">
      <Url>https://cyfoethnaturiolcymru.sharepoint.com/teams/Regulatory/Permitting/_layouts/15/DocIdRedir.aspx?ID=REGU-195-6511259</Url>
      <Description>REGU-195-6511259</Description>
    </_dlc_DocIdUrl>
    <Site_x0020_Name xmlns="859f7ad6-93f6-4205-b62b-a17f28acbbac">Stepside Agri 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2021-11-24T00:00:00+00:00</Document_x0020_Date>
    <Facility_x0020_Address xmlns="859f7ad6-93f6-4205-b62b-a17f28acbbac"> n/a mobile plant </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IconOverlay xmlns="http://schemas.microsoft.com/sharepoint/v4" xsi:nil="true"/>
  </documentManagement>
</p:propertie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42581998-B4D9-4E68-933F-41EA74157B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005db27c-c37f-4c3b-898d-3fee1249b087"/>
    <ds:schemaRef ds:uri="http://schemas.microsoft.com/sharepoint/v4"/>
    <ds:schemaRef ds:uri="9be56660-2c31-41ef-bc00-23e72f632f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65CBE6E-A24A-4238-8DA4-B6AD1305E21D}">
  <ds:schemaRefs>
    <ds:schemaRef ds:uri="Microsoft.SharePoint.Taxonomy.ContentTypeSync"/>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3EB88BFD-E29A-4849-A8E6-116EB74B98EA}">
  <ds:schemaRefs>
    <ds:schemaRef ds:uri="859f7ad6-93f6-4205-b62b-a17f28acbbac"/>
    <ds:schemaRef ds:uri="http://purl.org/dc/terms/"/>
    <ds:schemaRef ds:uri="http://schemas.openxmlformats.org/package/2006/metadata/core-properties"/>
    <ds:schemaRef ds:uri="http://purl.org/dc/dcmitype/"/>
    <ds:schemaRef ds:uri="9be56660-2c31-41ef-bc00-23e72f632f2a"/>
    <ds:schemaRef ds:uri="http://schemas.microsoft.com/office/infopath/2007/PartnerControls"/>
    <ds:schemaRef ds:uri="http://schemas.microsoft.com/sharepoint/v4"/>
    <ds:schemaRef ds:uri="http://purl.org/dc/elements/1.1/"/>
    <ds:schemaRef ds:uri="http://schemas.microsoft.com/office/2006/documentManagement/types"/>
    <ds:schemaRef ds:uri="005db27c-c37f-4c3b-898d-3fee1249b087"/>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Newcastle Emlyn(dariy partners)</vt:lpstr>
      <vt:lpstr>Volac Felinfach </vt:lpstr>
      <vt:lpstr>First Milk Haverfordwest</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Clee, Owen</cp:lastModifiedBy>
  <dcterms:created xsi:type="dcterms:W3CDTF">2016-09-26T10:07:59Z</dcterms:created>
  <dcterms:modified xsi:type="dcterms:W3CDTF">2021-11-24T14:53:13Z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6bbb79d5-ff2c-45fb-bdb2-d3c00b4efdfc</vt:lpwstr>
  </property>
</Properties>
</file>