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5750/"/>
    </mc:Choice>
  </mc:AlternateContent>
  <xr:revisionPtr revIDLastSave="0" documentId="13_ncr:1_{F1ECDFEF-A5DC-4728-AAF7-F02212B247E9}" xr6:coauthVersionLast="45" xr6:coauthVersionMax="45" xr10:uidLastSave="{00000000-0000-0000-0000-000000000000}"/>
  <bookViews>
    <workbookView xWindow="-110" yWindow="-110" windowWidth="19420" windowHeight="10420" tabRatio="870" activeTab="4" xr2:uid="{00000000-000D-0000-FFFF-FFFF00000000}"/>
  </bookViews>
  <sheets>
    <sheet name="WTW sludge cake Court farm " sheetId="1" r:id="rId1"/>
    <sheet name="Pontsticill sludge cake" sheetId="21" r:id="rId2"/>
    <sheet name="Pontsticill effluent" sheetId="27" r:id="rId3"/>
    <sheet name="Andigestion whole digestate"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L3" i="27" l="1"/>
  <c r="L3" i="28"/>
  <c r="L3"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V20" i="28"/>
  <c r="U20" i="28"/>
  <c r="T20" i="28"/>
  <c r="S20" i="28"/>
  <c r="R20" i="28"/>
  <c r="Q20" i="28"/>
  <c r="P20" i="28"/>
  <c r="O20" i="28"/>
  <c r="N20" i="28"/>
  <c r="M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Q22" i="27"/>
  <c r="O22" i="27"/>
  <c r="G22" i="27"/>
  <c r="V20" i="27"/>
  <c r="U20" i="27"/>
  <c r="T20" i="27"/>
  <c r="S20" i="27"/>
  <c r="R20" i="27"/>
  <c r="Q20" i="27"/>
  <c r="P20" i="27"/>
  <c r="O20" i="27"/>
  <c r="N20" i="27"/>
  <c r="U18" i="27"/>
  <c r="T18" i="27"/>
  <c r="R18" i="27"/>
  <c r="O18" i="27"/>
  <c r="J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21" i="28"/>
  <c r="E23" i="28" s="1"/>
  <c r="E24" i="28" s="1"/>
  <c r="L59" i="28"/>
  <c r="M17" i="28"/>
  <c r="M21" i="28"/>
  <c r="T59" i="28"/>
  <c r="U17" i="28"/>
  <c r="U21" i="28"/>
  <c r="U23" i="28"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P64" i="21" s="1"/>
  <c r="P65" i="21" s="1"/>
  <c r="Q21" i="21"/>
  <c r="Q23" i="21" s="1"/>
  <c r="Q24" i="21" s="1"/>
  <c r="Q17" i="21"/>
  <c r="I17" i="21"/>
  <c r="I19" i="21" s="1"/>
  <c r="I20" i="21" s="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J59" i="27"/>
  <c r="K17" i="27"/>
  <c r="K19" i="27" s="1"/>
  <c r="K20" i="27" s="1"/>
  <c r="R59" i="27"/>
  <c r="S17" i="27"/>
  <c r="S19" i="27" s="1"/>
  <c r="J59" i="28"/>
  <c r="K17" i="28"/>
  <c r="K21" i="28"/>
  <c r="K23" i="28" s="1"/>
  <c r="K24" i="28" s="1"/>
  <c r="R59" i="28"/>
  <c r="S17" i="28"/>
  <c r="S19" i="28" s="1"/>
  <c r="S21" i="28"/>
  <c r="S23" i="28"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L19" i="27" s="1"/>
  <c r="L20" i="27" s="1"/>
  <c r="S59" i="27"/>
  <c r="T17" i="27"/>
  <c r="T19" i="27" s="1"/>
  <c r="C59" i="28"/>
  <c r="D21" i="28"/>
  <c r="D23" i="28" s="1"/>
  <c r="D24" i="28" s="1"/>
  <c r="D17" i="28"/>
  <c r="D19" i="28" s="1"/>
  <c r="D20" i="28" s="1"/>
  <c r="K59" i="28"/>
  <c r="L21" i="28"/>
  <c r="L23" i="28" s="1"/>
  <c r="L24" i="28" s="1"/>
  <c r="L17" i="28"/>
  <c r="S59" i="28"/>
  <c r="T21" i="28"/>
  <c r="T17" i="28"/>
  <c r="T19" i="28"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17" i="21"/>
  <c r="H19" i="21" s="1"/>
  <c r="H20" i="21" s="1"/>
  <c r="E59" i="27"/>
  <c r="F17" i="27"/>
  <c r="F19" i="27" s="1"/>
  <c r="F20" i="27" s="1"/>
  <c r="M59" i="27"/>
  <c r="N17" i="27"/>
  <c r="U59" i="27"/>
  <c r="V17" i="27"/>
  <c r="E59" i="28"/>
  <c r="F17" i="28"/>
  <c r="F21" i="28"/>
  <c r="M59" i="28"/>
  <c r="N17" i="28"/>
  <c r="N19" i="28" s="1"/>
  <c r="N21" i="28"/>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17" i="21"/>
  <c r="F59" i="28"/>
  <c r="G17" i="28"/>
  <c r="G19" i="28" s="1"/>
  <c r="G20" i="28" s="1"/>
  <c r="G21" i="28"/>
  <c r="G23" i="28" s="1"/>
  <c r="G24" i="28" s="1"/>
  <c r="N59" i="28"/>
  <c r="O17" i="28"/>
  <c r="O19" i="28" s="1"/>
  <c r="O21" i="28"/>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P17" i="27"/>
  <c r="P19" i="27" s="1"/>
  <c r="H21" i="28"/>
  <c r="H23" i="28" s="1"/>
  <c r="H24" i="28" s="1"/>
  <c r="H17" i="28"/>
  <c r="P21" i="28"/>
  <c r="P17" i="28"/>
  <c r="P19"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T65" i="21" s="1"/>
  <c r="U17" i="21"/>
  <c r="U19" i="21" s="1"/>
  <c r="U21" i="21"/>
  <c r="U23" i="21" s="1"/>
  <c r="U24" i="21" s="1"/>
  <c r="M17" i="21"/>
  <c r="M21" i="21"/>
  <c r="E17" i="21"/>
  <c r="E19" i="21" s="1"/>
  <c r="E20" i="21" s="1"/>
  <c r="E21" i="21"/>
  <c r="E23" i="21" s="1"/>
  <c r="E24" i="21" s="1"/>
  <c r="I17" i="27"/>
  <c r="I19" i="27" s="1"/>
  <c r="I20" i="27" s="1"/>
  <c r="Q17" i="27"/>
  <c r="I21" i="28"/>
  <c r="I23" i="28" s="1"/>
  <c r="I24" i="28" s="1"/>
  <c r="I17" i="28"/>
  <c r="Q21" i="28"/>
  <c r="Q23"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I59" i="28"/>
  <c r="J17" i="28"/>
  <c r="J19" i="28" s="1"/>
  <c r="J20" i="28" s="1"/>
  <c r="J21" i="28"/>
  <c r="J23" i="28" s="1"/>
  <c r="J24" i="28" s="1"/>
  <c r="Q59" i="28"/>
  <c r="R21" i="28"/>
  <c r="R23"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1"/>
  <c r="C21" i="21"/>
  <c r="C17" i="21"/>
  <c r="C19" i="21" s="1"/>
  <c r="C20" i="21" s="1"/>
  <c r="D23" i="21"/>
  <c r="D24" i="21" s="1"/>
  <c r="S58" i="21"/>
  <c r="S61" i="21" s="1"/>
  <c r="C58" i="21"/>
  <c r="C61" i="21" s="1"/>
  <c r="K58" i="21"/>
  <c r="K61" i="21" s="1"/>
  <c r="K64" i="21" s="1"/>
  <c r="I21" i="27"/>
  <c r="I23" i="27" s="1"/>
  <c r="I24" i="27" s="1"/>
  <c r="Q21" i="27"/>
  <c r="R58" i="21"/>
  <c r="R61" i="21" s="1"/>
  <c r="R64" i="21" s="1"/>
  <c r="R65" i="21" s="1"/>
  <c r="O57" i="21"/>
  <c r="A43" i="21"/>
  <c r="J58" i="21"/>
  <c r="J61" i="21" s="1"/>
  <c r="G21" i="27"/>
  <c r="G23" i="27" s="1"/>
  <c r="G24" i="27" s="1"/>
  <c r="O21" i="27"/>
  <c r="O23" i="27" s="1"/>
  <c r="H21" i="27"/>
  <c r="H23" i="27" s="1"/>
  <c r="H24" i="27" s="1"/>
  <c r="P21" i="27"/>
  <c r="J58" i="27"/>
  <c r="J61" i="27" s="1"/>
  <c r="R58" i="27"/>
  <c r="R61" i="27" s="1"/>
  <c r="R64" i="27" s="1"/>
  <c r="R65" i="27" s="1"/>
  <c r="R58" i="28"/>
  <c r="R61" i="28" s="1"/>
  <c r="R64" i="28" s="1"/>
  <c r="R65" i="28" s="1"/>
  <c r="D19" i="27"/>
  <c r="D20" i="27" s="1"/>
  <c r="L21" i="27"/>
  <c r="L23" i="27" s="1"/>
  <c r="L24" i="27" s="1"/>
  <c r="T21" i="27"/>
  <c r="P58" i="21"/>
  <c r="P61" i="21" s="1"/>
  <c r="H58" i="21"/>
  <c r="H61" i="21" s="1"/>
  <c r="R57" i="21"/>
  <c r="J58" i="28"/>
  <c r="J61" i="28" s="1"/>
  <c r="J64" i="28" s="1"/>
  <c r="J65" i="28" s="1"/>
  <c r="D58" i="27"/>
  <c r="D61" i="27" s="1"/>
  <c r="L58" i="27"/>
  <c r="L61" i="27" s="1"/>
  <c r="T58" i="27"/>
  <c r="T61" i="27" s="1"/>
  <c r="T64" i="27" s="1"/>
  <c r="T65" i="27" s="1"/>
  <c r="J57" i="21"/>
  <c r="H59" i="21"/>
  <c r="R21" i="27"/>
  <c r="R23" i="27" s="1"/>
  <c r="E58" i="27"/>
  <c r="E61" i="27" s="1"/>
  <c r="E64" i="27" s="1"/>
  <c r="M58" i="27"/>
  <c r="M61" i="27" s="1"/>
  <c r="U58" i="27"/>
  <c r="U61" i="27" s="1"/>
  <c r="G59" i="21"/>
  <c r="F58" i="27"/>
  <c r="F61" i="27" s="1"/>
  <c r="N58" i="27"/>
  <c r="N61" i="27" s="1"/>
  <c r="C58" i="28"/>
  <c r="C61" i="28" s="1"/>
  <c r="K58" i="28"/>
  <c r="K61" i="28" s="1"/>
  <c r="K64" i="28" s="1"/>
  <c r="S58" i="28"/>
  <c r="S61" i="28" s="1"/>
  <c r="G58" i="27"/>
  <c r="G61" i="27" s="1"/>
  <c r="T58" i="28"/>
  <c r="T61" i="28" s="1"/>
  <c r="T64" i="28" s="1"/>
  <c r="T65" i="28" s="1"/>
  <c r="K19" i="21"/>
  <c r="K20" i="21" s="1"/>
  <c r="Q57" i="21"/>
  <c r="B58" i="21"/>
  <c r="B61" i="21" s="1"/>
  <c r="H58" i="27"/>
  <c r="H61" i="27" s="1"/>
  <c r="P58" i="27"/>
  <c r="P61" i="27" s="1"/>
  <c r="F57" i="27"/>
  <c r="E58" i="28"/>
  <c r="E61" i="28" s="1"/>
  <c r="M58" i="28"/>
  <c r="M61" i="28" s="1"/>
  <c r="U58" i="28"/>
  <c r="U61" i="28" s="1"/>
  <c r="O58" i="27"/>
  <c r="O61" i="27" s="1"/>
  <c r="A38" i="21"/>
  <c r="I58" i="27"/>
  <c r="I61" i="27" s="1"/>
  <c r="Q58" i="27"/>
  <c r="Q61" i="27" s="1"/>
  <c r="Q64" i="27" s="1"/>
  <c r="Q65" i="27" s="1"/>
  <c r="H57" i="27"/>
  <c r="F59" i="27"/>
  <c r="O23" i="28"/>
  <c r="F58" i="28"/>
  <c r="F61" i="28" s="1"/>
  <c r="N58" i="28"/>
  <c r="N61" i="28" s="1"/>
  <c r="L58" i="28"/>
  <c r="L61" i="28" s="1"/>
  <c r="P19" i="21"/>
  <c r="P20" i="21" s="1"/>
  <c r="P23" i="27"/>
  <c r="N57" i="27"/>
  <c r="H59" i="27"/>
  <c r="G58" i="28"/>
  <c r="G61" i="28" s="1"/>
  <c r="O58" i="28"/>
  <c r="O61" i="28" s="1"/>
  <c r="F57" i="28"/>
  <c r="D58" i="28"/>
  <c r="D61" i="28" s="1"/>
  <c r="D64" i="28" s="1"/>
  <c r="D65" i="28" s="1"/>
  <c r="Q58" i="21"/>
  <c r="Q61" i="21" s="1"/>
  <c r="Q64" i="21" s="1"/>
  <c r="Q65" i="21" s="1"/>
  <c r="I58" i="21"/>
  <c r="I61" i="21" s="1"/>
  <c r="C58" i="27"/>
  <c r="C61" i="27" s="1"/>
  <c r="K58" i="27"/>
  <c r="K61" i="27" s="1"/>
  <c r="S58" i="27"/>
  <c r="S61" i="27" s="1"/>
  <c r="S64" i="27" s="1"/>
  <c r="S65" i="27" s="1"/>
  <c r="P57" i="27"/>
  <c r="N59" i="27"/>
  <c r="H58" i="28"/>
  <c r="H61" i="28" s="1"/>
  <c r="P58" i="28"/>
  <c r="P61" i="28" s="1"/>
  <c r="N57" i="28"/>
  <c r="M19" i="21"/>
  <c r="M20" i="21" s="1"/>
  <c r="G57" i="21"/>
  <c r="P59" i="27"/>
  <c r="I58" i="28"/>
  <c r="I61" i="28" s="1"/>
  <c r="Q58" i="28"/>
  <c r="Q61" i="28" s="1"/>
  <c r="Q64" i="28" s="1"/>
  <c r="Q65" i="28" s="1"/>
  <c r="P23" i="28"/>
  <c r="B58" i="27"/>
  <c r="B61" i="27" s="1"/>
  <c r="B58" i="28"/>
  <c r="B61" i="28" s="1"/>
  <c r="D5" i="20"/>
  <c r="D6" i="20"/>
  <c r="D4" i="20"/>
  <c r="E9" i="20"/>
  <c r="D9" i="20"/>
  <c r="E11" i="20"/>
  <c r="D11" i="20"/>
  <c r="E8" i="20"/>
  <c r="D8" i="20"/>
  <c r="E10" i="20"/>
  <c r="D10" i="20"/>
  <c r="E7" i="20"/>
  <c r="D7" i="20"/>
  <c r="E6" i="20"/>
  <c r="E5" i="20"/>
  <c r="E4" i="20"/>
  <c r="K19" i="28"/>
  <c r="K20" i="28" s="1"/>
  <c r="A31" i="28"/>
  <c r="A33" i="28"/>
  <c r="A37" i="28"/>
  <c r="A39" i="28"/>
  <c r="A41" i="28"/>
  <c r="A45" i="28"/>
  <c r="A47" i="28"/>
  <c r="A49" i="28"/>
  <c r="G57" i="28"/>
  <c r="O57" i="28"/>
  <c r="G59" i="28"/>
  <c r="O59" i="28"/>
  <c r="G63" i="28"/>
  <c r="O63" i="28"/>
  <c r="L19" i="28"/>
  <c r="L20" i="28" s="1"/>
  <c r="T23" i="28"/>
  <c r="H59" i="28"/>
  <c r="P59" i="28"/>
  <c r="H63" i="28"/>
  <c r="P63" i="28"/>
  <c r="E19" i="28"/>
  <c r="E20" i="28" s="1"/>
  <c r="M19" i="28"/>
  <c r="U19" i="28"/>
  <c r="M23" i="28"/>
  <c r="I57" i="28"/>
  <c r="Q57" i="28"/>
  <c r="I63" i="28"/>
  <c r="Q63" i="28"/>
  <c r="R19" i="28"/>
  <c r="F19" i="28"/>
  <c r="F20" i="28" s="1"/>
  <c r="V19" i="28"/>
  <c r="F23" i="28"/>
  <c r="F24" i="28" s="1"/>
  <c r="N23" i="28"/>
  <c r="V23" i="28"/>
  <c r="B63" i="28"/>
  <c r="J63" i="28"/>
  <c r="R63" i="28"/>
  <c r="A32" i="28"/>
  <c r="A34" i="28"/>
  <c r="A40" i="28"/>
  <c r="A42" i="28"/>
  <c r="A48" i="28"/>
  <c r="A50" i="28"/>
  <c r="C63" i="28"/>
  <c r="K63" i="28"/>
  <c r="S63" i="28"/>
  <c r="H19" i="28"/>
  <c r="H20" i="28" s="1"/>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H19" i="27"/>
  <c r="H20" i="27" s="1"/>
  <c r="D63" i="27"/>
  <c r="L63" i="27"/>
  <c r="T63" i="27"/>
  <c r="H63" i="27"/>
  <c r="Q19" i="27"/>
  <c r="E63" i="27"/>
  <c r="M63" i="27"/>
  <c r="H23" i="21"/>
  <c r="H24" i="21" s="1"/>
  <c r="F23" i="21"/>
  <c r="F24" i="21" s="1"/>
  <c r="N23" i="21"/>
  <c r="N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G20" i="21" s="1"/>
  <c r="Q19" i="21"/>
  <c r="R23" i="21"/>
  <c r="R24" i="21" s="1"/>
  <c r="L19" i="21"/>
  <c r="L20" i="21" s="1"/>
  <c r="R19" i="21"/>
  <c r="A31"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8" l="1"/>
  <c r="E65" i="27"/>
  <c r="K64" i="27"/>
  <c r="K65" i="27" s="1"/>
  <c r="I64" i="28"/>
  <c r="I65" i="28" s="1"/>
  <c r="I64" i="27"/>
  <c r="I65" i="27" s="1"/>
  <c r="K65" i="21"/>
  <c r="D64" i="27"/>
  <c r="D65" i="27" s="1"/>
  <c r="C64" i="21"/>
  <c r="C65" i="21" s="1"/>
  <c r="C64" i="27"/>
  <c r="C65" i="27" s="1"/>
  <c r="J64" i="27"/>
  <c r="J65" i="27" s="1"/>
  <c r="U66" i="21"/>
  <c r="U65" i="21"/>
  <c r="L65" i="21"/>
  <c r="L64" i="28"/>
  <c r="L65" i="28" s="1"/>
  <c r="N65" i="21"/>
  <c r="D65" i="21"/>
  <c r="N66" i="21"/>
  <c r="C23" i="21"/>
  <c r="C24" i="21" s="1"/>
  <c r="M64" i="28"/>
  <c r="M65" i="28" s="1"/>
  <c r="S64" i="28"/>
  <c r="S65" i="28" s="1"/>
  <c r="P64" i="27"/>
  <c r="P65" i="27" s="1"/>
  <c r="G64" i="21"/>
  <c r="G66" i="21" s="1"/>
  <c r="S64" i="21"/>
  <c r="E64" i="21"/>
  <c r="E66" i="21" s="1"/>
  <c r="F64" i="21"/>
  <c r="F66" i="21" s="1"/>
  <c r="N64" i="28"/>
  <c r="J64" i="21"/>
  <c r="J66" i="21" s="1"/>
  <c r="F64" i="28"/>
  <c r="H64" i="21"/>
  <c r="H66" i="21" s="1"/>
  <c r="H64" i="28"/>
  <c r="G64" i="28"/>
  <c r="E64" i="28"/>
  <c r="M64" i="27"/>
  <c r="H64" i="27"/>
  <c r="O66" i="21"/>
  <c r="C64" i="28"/>
  <c r="L64" i="27"/>
  <c r="M64" i="21"/>
  <c r="M65" i="21" s="1"/>
  <c r="P64" i="28"/>
  <c r="I64" i="21"/>
  <c r="I66" i="21" s="1"/>
  <c r="U64" i="28"/>
  <c r="U64" i="27"/>
  <c r="S66" i="27"/>
  <c r="B64" i="28"/>
  <c r="B64" i="27"/>
  <c r="B64" i="21"/>
  <c r="O64" i="27"/>
  <c r="O64" i="28"/>
  <c r="N64" i="27"/>
  <c r="J66" i="28"/>
  <c r="Q66" i="21"/>
  <c r="P66" i="21"/>
  <c r="R66" i="27"/>
  <c r="G64" i="27"/>
  <c r="F64" i="27"/>
  <c r="T66" i="27"/>
  <c r="T66" i="21"/>
  <c r="L66" i="21"/>
  <c r="R66" i="28"/>
  <c r="S64" i="1"/>
  <c r="R64" i="1"/>
  <c r="Q64" i="1"/>
  <c r="U64" i="1"/>
  <c r="P64" i="1"/>
  <c r="E66" i="27"/>
  <c r="T66" i="28"/>
  <c r="D66" i="28"/>
  <c r="M66" i="28"/>
  <c r="Q66" i="28"/>
  <c r="I66" i="28"/>
  <c r="K66" i="28"/>
  <c r="Q66" i="27"/>
  <c r="I66" i="27"/>
  <c r="M66" i="21"/>
  <c r="K66" i="21"/>
  <c r="D66" i="21"/>
  <c r="R66" i="21"/>
  <c r="N64" i="1"/>
  <c r="M64" i="1"/>
  <c r="T64" i="1"/>
  <c r="L64" i="1"/>
  <c r="J64" i="1"/>
  <c r="K64" i="1"/>
  <c r="O64" i="1"/>
  <c r="C64" i="1"/>
  <c r="I64" i="1"/>
  <c r="H64" i="1"/>
  <c r="G64" i="1"/>
  <c r="F64" i="1"/>
  <c r="E64" i="1"/>
  <c r="D64" i="1"/>
  <c r="B64" i="1"/>
  <c r="D63" i="1"/>
  <c r="L63" i="1"/>
  <c r="F63" i="1"/>
  <c r="R63" i="1"/>
  <c r="R65" i="1" s="1"/>
  <c r="J63" i="1"/>
  <c r="Q63" i="1"/>
  <c r="I63" i="1"/>
  <c r="C63" i="1"/>
  <c r="K63" i="1"/>
  <c r="P63" i="1"/>
  <c r="H63" i="1"/>
  <c r="T63" i="1"/>
  <c r="S63" i="1"/>
  <c r="O63" i="1"/>
  <c r="G63" i="1"/>
  <c r="N63" i="1"/>
  <c r="N65" i="1" s="1"/>
  <c r="E63" i="1"/>
  <c r="B63" i="1"/>
  <c r="U63" i="1"/>
  <c r="U65" i="1" s="1"/>
  <c r="M63" i="1"/>
  <c r="M65" i="1" s="1"/>
  <c r="K66" i="27" l="1"/>
  <c r="H65" i="1"/>
  <c r="J66" i="27"/>
  <c r="F65" i="1"/>
  <c r="C66" i="27"/>
  <c r="D66" i="27"/>
  <c r="C66" i="21"/>
  <c r="G65" i="1"/>
  <c r="S65" i="1"/>
  <c r="P66" i="27"/>
  <c r="T66" i="1"/>
  <c r="T65" i="1"/>
  <c r="P65" i="1"/>
  <c r="D65" i="1"/>
  <c r="S66" i="28"/>
  <c r="Q66" i="1"/>
  <c r="Q65" i="1"/>
  <c r="L65" i="1"/>
  <c r="L66" i="28"/>
  <c r="U66" i="28"/>
  <c r="U65" i="28"/>
  <c r="L66" i="27"/>
  <c r="L65" i="27"/>
  <c r="M66" i="27"/>
  <c r="M65" i="27"/>
  <c r="S66" i="21"/>
  <c r="S65" i="21"/>
  <c r="P66" i="28"/>
  <c r="P65" i="28"/>
  <c r="J65" i="21"/>
  <c r="U66" i="27"/>
  <c r="U65" i="27"/>
  <c r="F65" i="21"/>
  <c r="K65" i="1"/>
  <c r="J65" i="1"/>
  <c r="O66" i="27"/>
  <c r="O65" i="27"/>
  <c r="N66" i="28"/>
  <c r="N65" i="28"/>
  <c r="O65" i="1"/>
  <c r="O66" i="28"/>
  <c r="O65" i="28"/>
  <c r="N66" i="27"/>
  <c r="N65" i="27"/>
  <c r="I65" i="21"/>
  <c r="I65" i="1"/>
  <c r="H66" i="27"/>
  <c r="H65" i="27"/>
  <c r="H65" i="21"/>
  <c r="H66" i="28"/>
  <c r="H65" i="28"/>
  <c r="G66" i="27"/>
  <c r="G65" i="27"/>
  <c r="G65" i="21"/>
  <c r="G66" i="28"/>
  <c r="G65" i="28"/>
  <c r="F66" i="27"/>
  <c r="F65" i="27"/>
  <c r="F66" i="28"/>
  <c r="F65" i="28"/>
  <c r="E65" i="21"/>
  <c r="E65" i="1"/>
  <c r="E66" i="28"/>
  <c r="E65" i="28"/>
  <c r="C65" i="1"/>
  <c r="C66" i="28"/>
  <c r="C65" i="28"/>
  <c r="B65" i="1"/>
  <c r="B66" i="27"/>
  <c r="B65" i="27"/>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<sst xmlns="http://schemas.openxmlformats.org/spreadsheetml/2006/main" count="924" uniqueCount="170">
  <si>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</si>
  <si>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</si>
  <si>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</si>
  <si>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</si>
  <si>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</si>
  <si>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</si>
  <si>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</si>
  <si>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</si>
  <si>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</si>
  <si>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</si>
  <si>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</si>
  <si>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</si>
  <si>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</si>
  <si>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</si>
  <si>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</si>
  <si>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</si>
  <si>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</si>
  <si>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</si>
  <si>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</si>
  <si>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</si>
  <si>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</si>
  <si>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</si>
  <si>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</si>
  <si>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</si>
  <si>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</si>
  <si>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</si>
  <si>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</si>
  <si>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</si>
  <si>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</si>
  <si>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</si>
  <si>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</si>
  <si>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</si>
  <si>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</si>
  <si>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</si>
  <si>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</si>
  <si>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</si>
  <si>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</si>
  <si>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</si>
  <si>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</si>
  <si>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</si>
  <si>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</si>
  <si>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</si>
  <si>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</si>
  <si>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</si>
  <si>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</si>
  <si>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</si>
  <si>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</si>
  <si>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</si>
  <si>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</si>
  <si>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</si>
  <si>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</si>
  <si>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</si>
  <si>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</si>
  <si>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</si>
  <si>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</si>
  <si>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</si>
  <si>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</si>
  <si>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</si>
  <si>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</si>
  <si>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</si>
  <si>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</si>
  <si>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</si>
  <si>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</si>
  <si>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</si>
  <si>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</si>
  <si>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</si>
  <si>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</si>
  <si>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</si>
  <si>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</si>
  <si>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</si>
  <si>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</si>
  <si>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</si>
  <si>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</si>
  <si>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</si>
  <si>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</si>
  <si>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</si>
  <si>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</si>
  <si>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</si>
  <si>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</si>
  <si>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</si>
  <si>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</si>
  <si>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</si>
  <si>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</si>
  <si>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</si>
  <si>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</si>
  <si>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</si>
  <si>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</si>
  <si>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</si>
  <si>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</si>
  <si>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</si>
  <si>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</si>
  <si>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</si>
  <si>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</si>
  <si>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</si>
  <si>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</si>
  <si>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</si>
  <si>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</si>
  <si>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</si>
  <si>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</si>
  <si>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</si>
  <si>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</si>
  <si>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</si>
  <si>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</si>
  <si>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</si>
  <si>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</si>
  <si>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</si>
  <si>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</si>
  <si>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</si>
  <si>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</si>
  <si>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</si>
  <si>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</si>
  <si>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</si>
  <si>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</si>
  <si>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</si>
  <si>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</si>
  <si>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</si>
  <si>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</si>
  <si>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</si>
  <si>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</si>
  <si>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</si>
  <si>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</si>
  <si>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</si>
  <si>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</si>
  <si>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</si>
  <si>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</si>
  <si>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</si>
  <si>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</si>
  <si>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</si>
  <si>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</si>
  <si>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</si>
  <si>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</si>
  <si>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</si>
  <si>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</si>
  <si>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</si>
  <si>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</si>
  <si>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</si>
  <si>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</si>
  <si>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</si>
  <si>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</si>
  <si>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</si>
  <si>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</si>
  <si>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</si>
  <si>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</si>
  <si>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</si>
  <si>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</si>
  <si>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</si>
  <si>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</si>
  <si>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</si>
  <si>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</si>
  <si>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</si>
  <si>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</si>
  <si>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</si>
  <si>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</si>
  <si>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</si>
  <si>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</si>
  <si>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</si>
  <si>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</si>
  <si>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</si>
  <si>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</si>
  <si>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</si>
  <si>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EPR/GP3792SK</t>
  </si>
  <si>
    <t>Mr Richard Evans</t>
  </si>
  <si>
    <t>Creigydd Farm,Ponthir, Carleon,NP18 1HU</t>
  </si>
  <si>
    <t>Owen Clee</t>
  </si>
  <si>
    <t>19 09 02</t>
  </si>
  <si>
    <t>Water treatment Sludge</t>
  </si>
  <si>
    <t>moderate</t>
  </si>
  <si>
    <t>Water treatment effluent</t>
  </si>
  <si>
    <t>19 06 06</t>
  </si>
  <si>
    <t>andigestion whole digestate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</si>
</sst>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3" fontId="5" fillId="3" borderId="3" xfId="0" applyNumberFormat="1"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7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7" dataDxfId="135" headerRowBorderDxfId="136" tableBorderDxfId="134" totalsRowBorderDxfId="133">
  <autoFilter ref="AI1:AN26" xr:uid="{F8B5EC87-3095-445A-A980-2CFAA0A7B9A2}"/>
  <sortState xmlns:xlrd2="http://schemas.microsoft.com/office/spreadsheetml/2017/richdata2" ref="AI2:AL25">
    <sortCondition ref="AL1:AL25"/>
  </sortState>
  <tableColumns count="6">
    <tableColumn id="1" xr3:uid="{360F44E4-7249-415F-8D5E-41D249F9A162}" name="Crop" dataDxfId="132"/>
    <tableColumn id="2" xr3:uid="{55E07717-B4EC-4E8A-B9A9-34F3CF85E32D}" name="P Offtake" dataDxfId="131"/>
    <tableColumn id="3" xr3:uid="{7B25FA52-8104-4FE3-AED4-B53CBFDF89B2}" name="K Offtake" dataDxfId="130"/>
    <tableColumn id="4" xr3:uid="{0DBAE461-2D09-43C8-9342-3980D552AE4D}" name="Order" dataDxfId="129"/>
    <tableColumn id="5" xr3:uid="{52CACE7B-0CBA-46FC-9F24-02CBD6100239}" name="Lime pH requirement" dataDxfId="128"/>
    <tableColumn id="6" xr3:uid="{F1432630-9B16-4266-8147-CE754A715307}" name="Column1" dataDxfId="12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1" zoomScale="64" zoomScaleNormal="64" workbookViewId="0">
      <selection activeCell="C27" sqref="C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v>15750</v>
      </c>
      <c r="D1" s="123"/>
      <c r="E1" s="93" t="s">
        <v>45</v>
      </c>
      <c r="F1" s="98">
        <v>43.14</v>
      </c>
      <c r="G1" s="124" t="s">
        <v>43</v>
      </c>
      <c r="H1" s="125"/>
      <c r="I1" s="98">
        <v>7.7</v>
      </c>
      <c r="J1" s="128" t="s">
        <v>154</v>
      </c>
      <c r="K1" s="128"/>
      <c r="L1" s="98">
        <v>23.3</v>
      </c>
      <c r="AB1" s="18"/>
      <c r="AC1" s="18"/>
      <c r="AD1" s="30" t="s">
        <v>127</v>
      </c>
      <c r="AE1" s="17"/>
      <c r="AF1" s="17"/>
      <c r="AG1" s="18"/>
      <c r="AH1" s="18"/>
      <c r="AI1" s="40" t="s">
        <v>79</v>
      </c>
      <c r="AJ1" s="41" t="s">
        <v>94</v>
      </c>
      <c r="AK1" s="42" t="s">
        <v>95</v>
      </c>
      <c r="AL1" s="43" t="s">
        <v>126</v>
      </c>
      <c r="AM1" s="43" t="s">
        <v>132</v>
      </c>
      <c r="AN1" s="43" t="s">
        <v>112</v>
      </c>
    </row>
    <row r="2" spans="1:40" ht="13" x14ac:dyDescent="0.3">
      <c r="A2" s="128" t="s">
        <v>87</v>
      </c>
      <c r="B2" s="128"/>
      <c r="C2" s="120" t="s">
        <v>160</v>
      </c>
      <c r="D2" s="121"/>
      <c r="E2" s="93" t="s">
        <v>109</v>
      </c>
      <c r="F2" s="98" t="s">
        <v>164</v>
      </c>
      <c r="G2" s="126" t="s">
        <v>110</v>
      </c>
      <c r="H2" s="127"/>
      <c r="I2" s="96"/>
      <c r="J2" s="128" t="s">
        <v>155</v>
      </c>
      <c r="K2" s="128"/>
      <c r="L2" s="98">
        <v>0.96499999999999997</v>
      </c>
      <c r="AB2" s="30" t="s">
        <v>56</v>
      </c>
      <c r="AC2" s="17"/>
      <c r="AD2" s="30" t="s">
        <v>70</v>
      </c>
      <c r="AE2" s="17"/>
      <c r="AF2" s="17"/>
      <c r="AG2" s="44" t="s">
        <v>76</v>
      </c>
      <c r="AH2" s="18"/>
      <c r="AI2" s="45" t="s">
        <v>127</v>
      </c>
      <c r="AJ2" s="46">
        <v>0</v>
      </c>
      <c r="AK2" s="47">
        <v>0</v>
      </c>
      <c r="AL2" s="10">
        <v>0</v>
      </c>
      <c r="AM2" s="11">
        <v>0</v>
      </c>
      <c r="AN2" s="11">
        <v>0</v>
      </c>
    </row>
    <row r="3" spans="1:40" ht="13" x14ac:dyDescent="0.25">
      <c r="A3" s="124" t="s">
        <v>42</v>
      </c>
      <c r="B3" s="125"/>
      <c r="C3" s="120" t="s">
        <v>161</v>
      </c>
      <c r="D3" s="121"/>
      <c r="E3" s="93" t="s">
        <v>108</v>
      </c>
      <c r="F3" s="31" t="s">
        <v>104</v>
      </c>
      <c r="G3" s="128" t="s">
        <v>111</v>
      </c>
      <c r="H3" s="128"/>
      <c r="I3" s="96"/>
      <c r="J3" s="124" t="s">
        <v>156</v>
      </c>
      <c r="K3" s="125"/>
      <c r="L3" s="98">
        <f>(L1/(L2*10000))*100</f>
        <v>0.24145077720207253</v>
      </c>
      <c r="AB3" s="30" t="s">
        <v>57</v>
      </c>
      <c r="AC3" s="17"/>
      <c r="AD3" s="30" t="s">
        <v>71</v>
      </c>
      <c r="AE3" s="17"/>
      <c r="AF3" s="17"/>
      <c r="AG3" s="44" t="s">
        <v>77</v>
      </c>
      <c r="AH3" s="18"/>
      <c r="AI3" s="48" t="s">
        <v>114</v>
      </c>
      <c r="AJ3" s="49">
        <v>1.7</v>
      </c>
      <c r="AK3" s="50">
        <v>6</v>
      </c>
      <c r="AL3" s="51">
        <v>1</v>
      </c>
      <c r="AM3" s="11">
        <v>6.2</v>
      </c>
      <c r="AN3" s="11" t="s">
        <v>113</v>
      </c>
    </row>
    <row r="4" spans="1:40" ht="13" customHeight="1" x14ac:dyDescent="0.25">
      <c r="A4" s="128" t="s">
        <v>0</v>
      </c>
      <c r="B4" s="128"/>
      <c r="C4" s="129" t="s">
        <v>162</v>
      </c>
      <c r="D4" s="123"/>
      <c r="E4" s="94" t="s">
        <v>1</v>
      </c>
      <c r="F4" s="97" t="s">
        <v>165</v>
      </c>
      <c r="G4" s="128"/>
      <c r="H4" s="128"/>
      <c r="I4" s="96"/>
      <c r="J4" s="124"/>
      <c r="K4" s="125"/>
      <c r="L4" s="96"/>
      <c r="AB4" s="30" t="s">
        <v>52</v>
      </c>
      <c r="AC4" s="17"/>
      <c r="AD4" s="52" t="s">
        <v>72</v>
      </c>
      <c r="AE4" s="17"/>
      <c r="AF4" s="17"/>
      <c r="AG4" s="44" t="s">
        <v>78</v>
      </c>
      <c r="AH4" s="18"/>
      <c r="AI4" s="53" t="s">
        <v>125</v>
      </c>
      <c r="AJ4" s="54">
        <v>7</v>
      </c>
      <c r="AK4" s="55">
        <v>10.5</v>
      </c>
      <c r="AL4" s="11">
        <v>2</v>
      </c>
      <c r="AM4" s="11">
        <v>6.7</v>
      </c>
      <c r="AN4" s="11" t="s">
        <v>136</v>
      </c>
    </row>
    <row r="5" spans="1:40" ht="13" x14ac:dyDescent="0.25">
      <c r="A5" s="128" t="s">
        <v>47</v>
      </c>
      <c r="B5" s="128"/>
      <c r="C5" s="130" t="s">
        <v>163</v>
      </c>
      <c r="D5" s="130"/>
      <c r="E5" s="94"/>
      <c r="F5" s="95"/>
      <c r="G5" s="128"/>
      <c r="H5" s="128"/>
      <c r="I5" s="96"/>
      <c r="J5" s="124"/>
      <c r="K5" s="125"/>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ht="13" x14ac:dyDescent="0.25">
      <c r="A8" s="128" t="s">
        <v>2</v>
      </c>
      <c r="B8" s="128"/>
      <c r="C8" s="15">
        <v>1</v>
      </c>
      <c r="D8" s="15">
        <v>2</v>
      </c>
      <c r="E8" s="15">
        <v>3</v>
      </c>
      <c r="F8" s="15">
        <v>4</v>
      </c>
      <c r="G8" s="15">
        <v>5</v>
      </c>
      <c r="H8" s="15">
        <v>6</v>
      </c>
      <c r="I8" s="15">
        <v>8</v>
      </c>
      <c r="J8" s="15">
        <v>9</v>
      </c>
      <c r="K8" s="15">
        <v>10</v>
      </c>
      <c r="L8" s="15">
        <v>12</v>
      </c>
      <c r="M8" s="15">
        <v>13</v>
      </c>
      <c r="N8" s="15"/>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ht="13" x14ac:dyDescent="0.25">
      <c r="A9" s="128" t="s">
        <v>3</v>
      </c>
      <c r="B9" s="128"/>
      <c r="C9" s="15" t="s">
        <v>166</v>
      </c>
      <c r="D9" s="15" t="s">
        <v>166</v>
      </c>
      <c r="E9" s="15" t="s">
        <v>166</v>
      </c>
      <c r="F9" s="15" t="s">
        <v>166</v>
      </c>
      <c r="G9" s="15" t="s">
        <v>166</v>
      </c>
      <c r="H9" s="15" t="s">
        <v>166</v>
      </c>
      <c r="I9" s="15" t="s">
        <v>166</v>
      </c>
      <c r="J9" s="15" t="s">
        <v>166</v>
      </c>
      <c r="K9" s="15" t="s">
        <v>166</v>
      </c>
      <c r="L9" s="15" t="s">
        <v>166</v>
      </c>
      <c r="M9" s="15" t="s">
        <v>166</v>
      </c>
      <c r="N9" s="15"/>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ht="13" x14ac:dyDescent="0.25">
      <c r="A10" s="128" t="s">
        <v>4</v>
      </c>
      <c r="B10" s="128"/>
      <c r="C10" s="15">
        <v>5.0999999999999996</v>
      </c>
      <c r="D10" s="15">
        <v>5.5</v>
      </c>
      <c r="E10" s="15">
        <v>5.7</v>
      </c>
      <c r="F10" s="15">
        <v>5.5</v>
      </c>
      <c r="G10" s="15">
        <v>5.4</v>
      </c>
      <c r="H10" s="15">
        <v>5.4</v>
      </c>
      <c r="I10" s="15">
        <v>5.4</v>
      </c>
      <c r="J10" s="15">
        <v>5.3</v>
      </c>
      <c r="K10" s="15">
        <v>5.5</v>
      </c>
      <c r="L10" s="15">
        <v>5.3</v>
      </c>
      <c r="M10" s="15">
        <v>5.3</v>
      </c>
      <c r="N10" s="15"/>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ht="13" x14ac:dyDescent="0.25">
      <c r="A11" s="128" t="s">
        <v>5</v>
      </c>
      <c r="B11" s="128"/>
      <c r="C11" s="15">
        <v>0</v>
      </c>
      <c r="D11" s="15">
        <v>0</v>
      </c>
      <c r="E11" s="15">
        <v>0</v>
      </c>
      <c r="F11" s="15">
        <v>0</v>
      </c>
      <c r="G11" s="15">
        <v>0</v>
      </c>
      <c r="H11" s="15">
        <v>0</v>
      </c>
      <c r="I11" s="15">
        <v>0</v>
      </c>
      <c r="J11" s="15">
        <v>2</v>
      </c>
      <c r="K11" s="15">
        <v>3</v>
      </c>
      <c r="L11" s="15">
        <v>2</v>
      </c>
      <c r="M11" s="15">
        <v>2</v>
      </c>
      <c r="N11" s="15"/>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ht="13" x14ac:dyDescent="0.25">
      <c r="A12" s="128" t="s">
        <v>6</v>
      </c>
      <c r="B12" s="128"/>
      <c r="C12" s="15">
        <v>1</v>
      </c>
      <c r="D12" s="15">
        <v>1</v>
      </c>
      <c r="E12" s="15">
        <v>1</v>
      </c>
      <c r="F12" s="15">
        <v>1</v>
      </c>
      <c r="G12" s="15">
        <v>1</v>
      </c>
      <c r="H12" s="15">
        <v>1</v>
      </c>
      <c r="I12" s="15">
        <v>1</v>
      </c>
      <c r="J12" s="15">
        <v>2</v>
      </c>
      <c r="K12" s="15">
        <v>2</v>
      </c>
      <c r="L12" s="15">
        <v>2</v>
      </c>
      <c r="M12" s="15">
        <v>2</v>
      </c>
      <c r="N12" s="15"/>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ht="13" x14ac:dyDescent="0.25">
      <c r="A13" s="128" t="s">
        <v>7</v>
      </c>
      <c r="B13" s="128"/>
      <c r="C13" s="15">
        <v>3</v>
      </c>
      <c r="D13" s="15">
        <v>3</v>
      </c>
      <c r="E13" s="15">
        <v>3</v>
      </c>
      <c r="F13" s="15">
        <v>3</v>
      </c>
      <c r="G13" s="15">
        <v>3</v>
      </c>
      <c r="H13" s="15">
        <v>3</v>
      </c>
      <c r="I13" s="15">
        <v>3</v>
      </c>
      <c r="J13" s="15">
        <v>3</v>
      </c>
      <c r="K13" s="15">
        <v>3</v>
      </c>
      <c r="L13" s="15">
        <v>3</v>
      </c>
      <c r="M13" s="15">
        <v>4</v>
      </c>
      <c r="N13" s="15"/>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ht="13" x14ac:dyDescent="0.25">
      <c r="A14" s="138" t="s">
        <v>8</v>
      </c>
      <c r="B14" s="138"/>
      <c r="C14" s="101" t="s">
        <v>114</v>
      </c>
      <c r="D14" s="101" t="s">
        <v>114</v>
      </c>
      <c r="E14" s="101" t="s">
        <v>114</v>
      </c>
      <c r="F14" s="101" t="s">
        <v>114</v>
      </c>
      <c r="G14" s="101" t="s">
        <v>114</v>
      </c>
      <c r="H14" s="101" t="s">
        <v>114</v>
      </c>
      <c r="I14" s="101" t="s">
        <v>114</v>
      </c>
      <c r="J14" s="101" t="s">
        <v>114</v>
      </c>
      <c r="K14" s="101" t="s">
        <v>114</v>
      </c>
      <c r="L14" s="101" t="s">
        <v>114</v>
      </c>
      <c r="M14" s="101" t="s">
        <v>114</v>
      </c>
      <c r="N14" s="101"/>
      <c r="O14" s="101"/>
      <c r="P14" s="101"/>
      <c r="Q14" s="101"/>
      <c r="R14" s="101"/>
      <c r="S14" s="101"/>
      <c r="T14" s="101"/>
      <c r="U14" s="101"/>
      <c r="V14" s="101"/>
      <c r="AD14" s="30" t="s">
        <v>139</v>
      </c>
      <c r="AE14" s="30">
        <v>6</v>
      </c>
      <c r="AI14" s="53" t="s">
        <v>120</v>
      </c>
      <c r="AJ14" s="54">
        <v>0.8</v>
      </c>
      <c r="AK14" s="55">
        <v>1.7</v>
      </c>
      <c r="AL14" s="11">
        <v>12</v>
      </c>
      <c r="AM14" s="11">
        <v>6.7</v>
      </c>
      <c r="AN14" s="11" t="s">
        <v>136</v>
      </c>
    </row>
    <row r="15" spans="1:40" ht="13" x14ac:dyDescent="0.25">
      <c r="A15" s="137" t="s">
        <v>9</v>
      </c>
      <c r="B15" s="137"/>
      <c r="C15" s="15">
        <v>38</v>
      </c>
      <c r="D15" s="15">
        <v>38</v>
      </c>
      <c r="E15" s="15">
        <v>38</v>
      </c>
      <c r="F15" s="15">
        <v>38</v>
      </c>
      <c r="G15" s="15">
        <v>38</v>
      </c>
      <c r="H15" s="15">
        <v>38</v>
      </c>
      <c r="I15" s="15">
        <v>38</v>
      </c>
      <c r="J15" s="15">
        <v>38</v>
      </c>
      <c r="K15" s="15">
        <v>38</v>
      </c>
      <c r="L15" s="15">
        <v>38</v>
      </c>
      <c r="M15" s="15">
        <v>38</v>
      </c>
      <c r="N15" s="15"/>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3">
      <c r="A16" s="139" t="s">
        <v>44</v>
      </c>
      <c r="B16" s="139"/>
      <c r="C16" s="102" t="s">
        <v>72</v>
      </c>
      <c r="D16" s="102" t="s">
        <v>72</v>
      </c>
      <c r="E16" s="102" t="s">
        <v>72</v>
      </c>
      <c r="F16" s="102" t="s">
        <v>72</v>
      </c>
      <c r="G16" s="102" t="s">
        <v>72</v>
      </c>
      <c r="H16" s="102" t="s">
        <v>72</v>
      </c>
      <c r="I16" s="102" t="s">
        <v>72</v>
      </c>
      <c r="J16" s="102" t="s">
        <v>72</v>
      </c>
      <c r="K16" s="102" t="s">
        <v>72</v>
      </c>
      <c r="L16" s="102" t="s">
        <v>72</v>
      </c>
      <c r="M16" s="102" t="s">
        <v>72</v>
      </c>
      <c r="N16" s="102"/>
      <c r="O16" s="102"/>
      <c r="P16" s="102"/>
      <c r="Q16" s="102"/>
      <c r="R16" s="102"/>
      <c r="S16" s="102"/>
      <c r="T16" s="102"/>
      <c r="U16" s="102"/>
      <c r="V16" s="102"/>
      <c r="AD16" s="52" t="s">
        <v>146</v>
      </c>
      <c r="AE16" s="30">
        <v>8</v>
      </c>
      <c r="AI16" s="53" t="s">
        <v>119</v>
      </c>
      <c r="AJ16" s="54">
        <v>8</v>
      </c>
      <c r="AK16" s="55">
        <v>5.5</v>
      </c>
      <c r="AL16" s="12">
        <v>14</v>
      </c>
      <c r="AM16" s="11">
        <v>6.7</v>
      </c>
      <c r="AN16" s="11" t="s">
        <v>136</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3" t="s">
        <v>23</v>
      </c>
      <c r="B18" s="134"/>
      <c r="C18" s="16">
        <f>$D31</f>
        <v>69.147053639999996</v>
      </c>
      <c r="D18" s="16">
        <f>$D32</f>
        <v>69.147053639999996</v>
      </c>
      <c r="E18" s="16">
        <f>$D33</f>
        <v>69.147053639999996</v>
      </c>
      <c r="F18" s="16">
        <f>$D34</f>
        <v>69.147053639999996</v>
      </c>
      <c r="G18" s="16">
        <f>$D35</f>
        <v>69.147053639999996</v>
      </c>
      <c r="H18" s="16">
        <f>$D36</f>
        <v>69.147053639999996</v>
      </c>
      <c r="I18" s="16">
        <f>$D37</f>
        <v>69.147053639999996</v>
      </c>
      <c r="J18" s="16">
        <f>$D38</f>
        <v>69.147053639999996</v>
      </c>
      <c r="K18" s="16">
        <f>$D39</f>
        <v>69.147053639999996</v>
      </c>
      <c r="L18" s="16">
        <f>$D40</f>
        <v>69.147053639999996</v>
      </c>
      <c r="M18" s="16">
        <f>$D41</f>
        <v>69.147053639999996</v>
      </c>
      <c r="N18" s="16">
        <f>$D42</f>
        <v>69.147053639999996</v>
      </c>
      <c r="O18" s="16">
        <f>$D43</f>
        <v>69.147053639999996</v>
      </c>
      <c r="P18" s="16">
        <f>$D44</f>
        <v>69.147053639999996</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3" t="s">
        <v>90</v>
      </c>
      <c r="B19" s="134"/>
      <c r="C19" s="16">
        <f>C18-C17</f>
        <v>4.5470536400000015</v>
      </c>
      <c r="D19" s="16">
        <f t="shared" ref="D19:V19" si="1">D18-D17</f>
        <v>4.5470536400000015</v>
      </c>
      <c r="E19" s="16">
        <f t="shared" si="1"/>
        <v>4.5470536400000015</v>
      </c>
      <c r="F19" s="16">
        <f t="shared" si="1"/>
        <v>4.5470536400000015</v>
      </c>
      <c r="G19" s="16">
        <f t="shared" si="1"/>
        <v>4.5470536400000015</v>
      </c>
      <c r="H19" s="16">
        <f t="shared" si="1"/>
        <v>4.5470536400000015</v>
      </c>
      <c r="I19" s="16">
        <f t="shared" si="1"/>
        <v>4.5470536400000015</v>
      </c>
      <c r="J19" s="16">
        <f t="shared" si="1"/>
        <v>4.5470536400000015</v>
      </c>
      <c r="K19" s="16">
        <f t="shared" si="1"/>
        <v>4.5470536400000015</v>
      </c>
      <c r="L19" s="16">
        <f t="shared" si="1"/>
        <v>4.5470536400000015</v>
      </c>
      <c r="M19" s="16">
        <f t="shared" si="1"/>
        <v>4.5470536400000015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31" t="s">
        <v>91</v>
      </c>
      <c r="B20" s="132"/>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e">
        <f>IF($B42="","",IF(N$19&gt;=0,"INCREASE","DECREASE"))</f>
        <v>#N/A</v>
      </c>
      <c r="O20" s="26" t="e">
        <f>IF($B43="","",IF(O$19&gt;=0,"INCREASE","DECREASE"))</f>
        <v>#N/A</v>
      </c>
      <c r="P20" s="26" t="e">
        <f>IF($B44="","",IF(P$19&gt;=0,"INCREASE","DECREASE"))</f>
        <v>#N/A</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5" t="s">
        <v>88</v>
      </c>
      <c r="B21" s="13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3" t="s">
        <v>89</v>
      </c>
      <c r="B22" s="134"/>
      <c r="C22" s="16">
        <f>$E31</f>
        <v>15.07170861</v>
      </c>
      <c r="D22" s="16">
        <f>$E32</f>
        <v>15.07170861</v>
      </c>
      <c r="E22" s="16">
        <f>$E33</f>
        <v>15.07170861</v>
      </c>
      <c r="F22" s="16">
        <f>$E34</f>
        <v>15.07170861</v>
      </c>
      <c r="G22" s="16">
        <f>$E35</f>
        <v>15.07170861</v>
      </c>
      <c r="H22" s="16">
        <f>$E36</f>
        <v>15.07170861</v>
      </c>
      <c r="I22" s="16">
        <f>$E37</f>
        <v>15.07170861</v>
      </c>
      <c r="J22" s="16">
        <f>$E38</f>
        <v>15.07170861</v>
      </c>
      <c r="K22" s="16">
        <f>$E39</f>
        <v>15.07170861</v>
      </c>
      <c r="L22" s="16">
        <f>$E40</f>
        <v>15.07170861</v>
      </c>
      <c r="M22" s="16">
        <f>$E41</f>
        <v>15.07170861</v>
      </c>
      <c r="N22" s="16">
        <f>$E42</f>
        <v>15.07170861</v>
      </c>
      <c r="O22" s="16">
        <f>$E43</f>
        <v>15.07170861</v>
      </c>
      <c r="P22" s="16">
        <f>$E44</f>
        <v>15.07170861</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3" t="s">
        <v>92</v>
      </c>
      <c r="B23" s="134"/>
      <c r="C23" s="16">
        <f>C22-C21</f>
        <v>-212.92829139</v>
      </c>
      <c r="D23" s="16">
        <f t="shared" ref="D23:V23" si="3">D22-D21</f>
        <v>-212.92829139</v>
      </c>
      <c r="E23" s="16">
        <f t="shared" si="3"/>
        <v>-212.92829139</v>
      </c>
      <c r="F23" s="16">
        <f t="shared" si="3"/>
        <v>-212.92829139</v>
      </c>
      <c r="G23" s="16">
        <f t="shared" si="3"/>
        <v>-212.92829139</v>
      </c>
      <c r="H23" s="16">
        <f t="shared" si="3"/>
        <v>-212.92829139</v>
      </c>
      <c r="I23" s="16">
        <f t="shared" si="3"/>
        <v>-212.92829139</v>
      </c>
      <c r="J23" s="16">
        <f t="shared" si="3"/>
        <v>-212.92829139</v>
      </c>
      <c r="K23" s="16">
        <f t="shared" si="3"/>
        <v>-212.92829139</v>
      </c>
      <c r="L23" s="16">
        <f t="shared" si="3"/>
        <v>-212.92829139</v>
      </c>
      <c r="M23" s="16">
        <f t="shared" si="3"/>
        <v>-212.92829139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5"/>
      <c r="B26" s="3" t="s">
        <v>10</v>
      </c>
      <c r="C26" s="3" t="s">
        <v>75</v>
      </c>
      <c r="D26" s="106" t="s">
        <v>11</v>
      </c>
      <c r="E26" s="106" t="s">
        <v>12</v>
      </c>
      <c r="F26" s="106" t="s">
        <v>13</v>
      </c>
      <c r="G26" s="3" t="s">
        <v>14</v>
      </c>
      <c r="H26" s="106" t="s">
        <v>15</v>
      </c>
      <c r="I26" s="106" t="s">
        <v>16</v>
      </c>
      <c r="J26" s="3" t="s">
        <v>17</v>
      </c>
      <c r="K26" s="3" t="s">
        <v>18</v>
      </c>
      <c r="L26" s="3" t="s">
        <v>19</v>
      </c>
      <c r="M26" s="3" t="s">
        <v>20</v>
      </c>
      <c r="N26" s="3" t="s">
        <v>61</v>
      </c>
      <c r="O26" s="3" t="s">
        <v>62</v>
      </c>
      <c r="P26" s="106" t="s">
        <v>39</v>
      </c>
      <c r="Q26" s="106" t="s">
        <v>40</v>
      </c>
      <c r="R26" s="106" t="s">
        <v>35</v>
      </c>
      <c r="S26" s="106" t="s">
        <v>36</v>
      </c>
      <c r="T26" s="106" t="s">
        <v>37</v>
      </c>
      <c r="U26" s="106" t="s">
        <v>38</v>
      </c>
      <c r="AI26" s="68" t="s">
        <v>117</v>
      </c>
      <c r="AJ26" s="69">
        <v>0.7</v>
      </c>
      <c r="AK26" s="70">
        <v>2.4</v>
      </c>
      <c r="AL26" s="29">
        <v>24</v>
      </c>
      <c r="AM26" s="10">
        <v>6.7</v>
      </c>
      <c r="AN26" s="11" t="s">
        <v>136</v>
      </c>
    </row>
    <row r="27" spans="1:40" s="57" customFormat="1" x14ac:dyDescent="0.35">
      <c r="A27" s="107"/>
      <c r="B27" s="71" t="s">
        <v>46</v>
      </c>
      <c r="C27" s="108" t="s">
        <v>57</v>
      </c>
      <c r="D27" s="108" t="s">
        <v>57</v>
      </c>
      <c r="E27" s="108" t="s">
        <v>55</v>
      </c>
      <c r="F27" s="108" t="s">
        <v>55</v>
      </c>
      <c r="G27" s="108" t="s">
        <v>55</v>
      </c>
      <c r="H27" s="108" t="s">
        <v>55</v>
      </c>
      <c r="I27" s="108" t="s">
        <v>55</v>
      </c>
      <c r="J27" s="108" t="s">
        <v>55</v>
      </c>
      <c r="K27" s="108" t="s">
        <v>55</v>
      </c>
      <c r="L27" s="108" t="s">
        <v>55</v>
      </c>
      <c r="M27" s="108" t="s">
        <v>55</v>
      </c>
      <c r="N27" s="108" t="s">
        <v>55</v>
      </c>
      <c r="O27" s="108" t="s">
        <v>55</v>
      </c>
      <c r="P27" s="108"/>
      <c r="Q27" s="108" t="s">
        <v>55</v>
      </c>
      <c r="R27" s="108"/>
      <c r="S27" s="108" t="s">
        <v>55</v>
      </c>
      <c r="T27" s="108"/>
      <c r="U27" s="108"/>
    </row>
    <row r="28" spans="1:40" s="57" customFormat="1" x14ac:dyDescent="0.35">
      <c r="A28" s="109"/>
      <c r="B28" s="24">
        <v>26.1</v>
      </c>
      <c r="C28" s="15">
        <v>0.96499999999999997</v>
      </c>
      <c r="D28" s="15">
        <v>0.11799999999999999</v>
      </c>
      <c r="E28" s="15">
        <v>489</v>
      </c>
      <c r="F28" s="15">
        <v>1240</v>
      </c>
      <c r="G28" s="15">
        <v>14.2</v>
      </c>
      <c r="H28" s="15">
        <v>107</v>
      </c>
      <c r="I28" s="15">
        <v>24.7</v>
      </c>
      <c r="J28" s="15">
        <v>0.27</v>
      </c>
      <c r="K28" s="23">
        <v>0.2</v>
      </c>
      <c r="L28" s="15">
        <v>26.6</v>
      </c>
      <c r="M28" s="15">
        <v>22.7</v>
      </c>
      <c r="N28" s="15">
        <v>3390</v>
      </c>
      <c r="O28" s="15">
        <v>405000</v>
      </c>
      <c r="P28" s="15"/>
      <c r="Q28" s="15">
        <v>1310</v>
      </c>
      <c r="R28" s="15"/>
      <c r="S28" s="15">
        <v>17</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98</v>
      </c>
      <c r="C31" s="77">
        <f>IF(C$27="%w/w SAR",((C$28*10)*$B31),IF(C$27="%w/w DM",(((C$28*10)*($B$28/100))*$B31),IF(C$27="kg/t SAR",(C$28*$B31),IF(C$27="kg/t DM",((C$28*($B$28/100))*$B31),IF(C$27="mg/kg SAR",((C$28*0.001)*$B31),IF(C$27="mg/kg DM",(((C$28*0.001)*($B$28/100))*$B31),0))))))</f>
        <v>246.82769999999999</v>
      </c>
      <c r="D31" s="77">
        <f>(IF(D$27="%w/w SAR",((D$28*10)*$B31),IF(D$27="%w/w DM",(((D$28*10)*($B$28/100))*$B31),IF(D$27="kg/t SAR",(D$28*$B31),IF(D$27="kg/t DM",((D$28*($B$28/100))*$B31),IF(D$27="mg/kg SAR",((D$28*0.001)*$B31),IF(D$27="mg/kg DM",(((D$28*0.001)*($B$28/100))*$B31),"0")))))))*2.291</f>
        <v>69.147053639999996</v>
      </c>
      <c r="E31" s="77">
        <f>(IF(E$27="%w/w SAR",((E$28*10)*$B31),IF(E$27="%w/w DM",(((E$28*10)*($B$28/100))*$B31),IF(E$27="kg/t SAR",(E$28*$B31),IF(E$27="kg/t DM",((E$28*($B$28/100))*$B31),IF(E$27="mg/kg SAR",((E$28*0.001)*$B31),IF(E$27="mg/kg DM",(((E$28*0.001)*($B$28/100))*$B31),"0")))))))*1.205</f>
        <v>15.07170861</v>
      </c>
      <c r="F31" s="77">
        <f>(IF(F$27="%w/w SAR",((F$28*10)*$B31),IF(F$27="%w/w DM",(((F$28*10)*($B$28/100))*$B31),IF(F$27="kg/t SAR",(F$28*$B31),IF(F$27="kg/t DM",((F$28*($B$28/100))*$B31),IF(F$27="mg/kg SAR",((F$28*0.001)*$B31),IF(F$27="mg/kg DM",(((F$28*0.001)*($B$28/100))*$B31),"0")))))))*1.658</f>
        <v>52.586321759999997</v>
      </c>
      <c r="G31" s="77">
        <f t="shared" ref="G31:P31" si="5">IF(G$27="%w/w SAR",((G$28*10)*$B31),IF(G$27="%w/w DM",(((G$28*10)*($B$28/100))*$B31),IF(G$27="kg/t SAR",(G$28*$B31),IF(G$27="kg/t DM",((G$28*($B$28/100))*$B31),IF(G$27="mg/kg SAR",((G$28*0.001)*$B31),IF(G$27="mg/kg DM",(((G$28*0.001)*($B$28/100))*$B31),0))))))</f>
        <v>0.36320759999999996</v>
      </c>
      <c r="H31" s="77">
        <f t="shared" si="5"/>
        <v>2.7368459999999999</v>
      </c>
      <c r="I31" s="77">
        <f t="shared" si="5"/>
        <v>0.63177660000000002</v>
      </c>
      <c r="J31" s="77">
        <f t="shared" si="5"/>
        <v>6.9060600000000012E-3</v>
      </c>
      <c r="K31" s="77">
        <f t="shared" si="5"/>
        <v>5.1156000000000005E-3</v>
      </c>
      <c r="L31" s="77">
        <f t="shared" si="5"/>
        <v>0.68037480000000006</v>
      </c>
      <c r="M31" s="77">
        <f t="shared" si="5"/>
        <v>0.58062060000000004</v>
      </c>
      <c r="N31" s="77">
        <f t="shared" si="5"/>
        <v>86.709420000000009</v>
      </c>
      <c r="O31" s="77">
        <f t="shared" si="5"/>
        <v>10359.09</v>
      </c>
      <c r="P31" s="77">
        <f t="shared" si="5"/>
        <v>0</v>
      </c>
      <c r="Q31" s="77">
        <f>(IF(Q$27="%w/w SAR",((Q$28*10)*$B31),IF(Q$27="%w/w DM",(((Q$28*10)*($B$28/100))*$B31),IF(Q$27="kg/t SAR",(Q$28*$B31),IF(Q$27="kg/t DM",((Q$28*($B$28/100))*$B31),IF(Q$27="mg/kg SAR",((Q$28*0.001)*$B31),IF(Q$27="mg/kg DM",(((Q$28*0.001)*($B$28/100))*$B31),0)))))))*2.5</f>
        <v>83.767950000000013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0.4348260000000001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98</v>
      </c>
      <c r="C32" s="77">
        <f t="shared" ref="C32:C50" si="6">IF(C$27="%w/w SAR",((C$28*10)*$B32),IF(C$27="%w/w DM",(((C$28*10)*($B$28/100))*$B32),IF(C$27="kg/t SAR",(C$28*$B32),IF(C$27="kg/t DM",((C$28*($B$28/100))*$B32),IF(C$27="mg/kg SAR",((C$28*0.001)*$B32),IF(C$27="mg/kg DM",(((C$28*0.001)*($B$28/100))*$B32),0))))))</f>
        <v>246.82769999999999</v>
      </c>
      <c r="D32" s="77">
        <f t="shared" ref="D32:D50" si="7">(IF(D$27="%w/w SAR",((D$28*10)*$B32),IF(D$27="%w/w DM",(((D$28*10)*($B$28/100))*$B32),IF(D$27="kg/t SAR",(D$28*$B32),IF(D$27="kg/t DM",((D$28*($B$28/100))*$B32),IF(D$27="mg/kg SAR",((D$28*0.001)*$B32),IF(D$27="mg/kg DM",(((D$28*0.001)*($B$28/100))*$B32),"0")))))))*2.291</f>
        <v>69.147053639999996</v>
      </c>
      <c r="E32" s="77">
        <f t="shared" ref="E32:E50" si="8">(IF(E$27="%w/w SAR",((E$28*10)*$B32),IF(E$27="%w/w DM",(((E$28*10)*($B$28/100))*$B32),IF(E$27="kg/t SAR",(E$28*$B32),IF(E$27="kg/t DM",((E$28*($B$28/100))*$B32),IF(E$27="mg/kg SAR",((E$28*0.001)*$B32),IF(E$27="mg/kg DM",(((E$28*0.001)*($B$28/100))*$B32),"0")))))))*1.205</f>
        <v>15.07170861</v>
      </c>
      <c r="F32" s="77">
        <f t="shared" ref="F32:F50" si="9">(IF(F$27="%w/w SAR",((F$28*10)*$B32),IF(F$27="%w/w DM",(((F$28*10)*($B$28/100))*$B32),IF(F$27="kg/t SAR",(F$28*$B32),IF(F$27="kg/t DM",((F$28*($B$28/100))*$B32),IF(F$27="mg/kg SAR",((F$28*0.001)*$B32),IF(F$27="mg/kg DM",(((F$28*0.001)*($B$28/100))*$B32),"0")))))))*1.658</f>
        <v>52.586321759999997</v>
      </c>
      <c r="G32" s="77">
        <f t="shared" ref="G32:P50" si="10">IF(G$27="%w/w SAR",((G$28*10)*$B32),IF(G$27="%w/w DM",(((G$28*10)*($B$28/100))*$B32),IF(G$27="kg/t SAR",(G$28*$B32),IF(G$27="kg/t DM",((G$28*($B$28/100))*$B32),IF(G$27="mg/kg SAR",((G$28*0.001)*$B32),IF(G$27="mg/kg DM",(((G$28*0.001)*($B$28/100))*$B32),0))))))</f>
        <v>0.36320759999999996</v>
      </c>
      <c r="H32" s="77">
        <f t="shared" si="10"/>
        <v>2.7368459999999999</v>
      </c>
      <c r="I32" s="77">
        <f t="shared" si="10"/>
        <v>0.63177660000000002</v>
      </c>
      <c r="J32" s="77">
        <f t="shared" si="10"/>
        <v>6.9060600000000012E-3</v>
      </c>
      <c r="K32" s="77">
        <f t="shared" si="10"/>
        <v>5.1156000000000005E-3</v>
      </c>
      <c r="L32" s="77">
        <f t="shared" si="10"/>
        <v>0.68037480000000006</v>
      </c>
      <c r="M32" s="77">
        <f t="shared" si="10"/>
        <v>0.58062060000000004</v>
      </c>
      <c r="N32" s="77">
        <f t="shared" si="10"/>
        <v>86.709420000000009</v>
      </c>
      <c r="O32" s="77">
        <f t="shared" si="10"/>
        <v>10359.09</v>
      </c>
      <c r="P32" s="77">
        <f t="shared" si="10"/>
        <v>0</v>
      </c>
      <c r="Q32" s="77">
        <f t="shared" ref="Q32:Q50" si="11">(IF(Q$27="%w/w SAR",((Q$28*10)*$B32),IF(Q$27="%w/w DM",(((Q$28*10)*($B$28/100))*$B32),IF(Q$27="kg/t SAR",(Q$28*$B32),IF(Q$27="kg/t DM",((Q$28*($B$28/100))*$B32),IF(Q$27="mg/kg SAR",((Q$28*0.001)*$B32),IF(Q$27="mg/kg DM",(((Q$28*0.001)*($B$28/100))*$B32),0)))))))*2.5</f>
        <v>83.767950000000013</v>
      </c>
      <c r="R32" s="77">
        <f t="shared" ref="R32:U50" si="12">IF(R$27="%w/w SAR",((R$28*10)*$B32),IF(R$27="%w/w DM",(((R$28*10)*($B$28/100))*$B32),IF(R$27="kg/t SAR",(R$28*$B32),IF(R$27="kg/t DM",((R$28*($B$28/100))*$B32),IF(R$27="mg/kg SAR",((R$28*0.001)*$B32),IF(R$27="mg/kg DM",(((R$28*0.001)*($B$28/100))*$B32),0))))))</f>
        <v>0</v>
      </c>
      <c r="S32" s="77">
        <f t="shared" si="12"/>
        <v>0.4348260000000001</v>
      </c>
      <c r="T32" s="77">
        <f t="shared" si="12"/>
        <v>0</v>
      </c>
      <c r="U32" s="77">
        <f t="shared" si="12"/>
        <v>0</v>
      </c>
      <c r="AB32" s="59"/>
      <c r="AC32" s="59"/>
      <c r="AD32" s="59"/>
      <c r="AE32" s="59"/>
      <c r="AF32" s="59"/>
      <c r="AG32" s="59"/>
      <c r="AH32" s="59"/>
      <c r="AI32" s="59"/>
    </row>
    <row r="33" spans="1:35" s="72" customFormat="1" ht="13" x14ac:dyDescent="0.35">
      <c r="A33" s="13">
        <f>E8</f>
        <v>3</v>
      </c>
      <c r="B33" s="15">
        <v>98</v>
      </c>
      <c r="C33" s="77">
        <f t="shared" si="6"/>
        <v>246.82769999999999</v>
      </c>
      <c r="D33" s="77">
        <f t="shared" si="7"/>
        <v>69.147053639999996</v>
      </c>
      <c r="E33" s="77">
        <f t="shared" si="8"/>
        <v>15.07170861</v>
      </c>
      <c r="F33" s="77">
        <f t="shared" si="9"/>
        <v>52.586321759999997</v>
      </c>
      <c r="G33" s="77">
        <f t="shared" si="10"/>
        <v>0.36320759999999996</v>
      </c>
      <c r="H33" s="77">
        <f t="shared" si="10"/>
        <v>2.7368459999999999</v>
      </c>
      <c r="I33" s="77">
        <f t="shared" si="10"/>
        <v>0.63177660000000002</v>
      </c>
      <c r="J33" s="77">
        <f t="shared" si="10"/>
        <v>6.9060600000000012E-3</v>
      </c>
      <c r="K33" s="77">
        <f t="shared" si="10"/>
        <v>5.1156000000000005E-3</v>
      </c>
      <c r="L33" s="77">
        <f t="shared" si="10"/>
        <v>0.68037480000000006</v>
      </c>
      <c r="M33" s="77">
        <f t="shared" si="10"/>
        <v>0.58062060000000004</v>
      </c>
      <c r="N33" s="77">
        <f t="shared" si="10"/>
        <v>86.709420000000009</v>
      </c>
      <c r="O33" s="77">
        <f t="shared" si="10"/>
        <v>10359.09</v>
      </c>
      <c r="P33" s="77">
        <f t="shared" si="10"/>
        <v>0</v>
      </c>
      <c r="Q33" s="77">
        <f t="shared" si="11"/>
        <v>83.767950000000013</v>
      </c>
      <c r="R33" s="77">
        <f t="shared" si="12"/>
        <v>0</v>
      </c>
      <c r="S33" s="77">
        <f t="shared" si="12"/>
        <v>0.4348260000000001</v>
      </c>
      <c r="T33" s="77">
        <f t="shared" si="12"/>
        <v>0</v>
      </c>
      <c r="U33" s="77">
        <f t="shared" si="12"/>
        <v>0</v>
      </c>
      <c r="AB33" s="59"/>
      <c r="AC33" s="59"/>
      <c r="AD33" s="59"/>
      <c r="AE33" s="59"/>
      <c r="AF33" s="59"/>
      <c r="AG33" s="59"/>
      <c r="AH33" s="59"/>
      <c r="AI33" s="59"/>
    </row>
    <row r="34" spans="1:35" s="72" customFormat="1" ht="13" x14ac:dyDescent="0.35">
      <c r="A34" s="13">
        <f>F8</f>
        <v>4</v>
      </c>
      <c r="B34" s="15">
        <v>98</v>
      </c>
      <c r="C34" s="77">
        <f t="shared" si="6"/>
        <v>246.82769999999999</v>
      </c>
      <c r="D34" s="77">
        <f t="shared" si="7"/>
        <v>69.147053639999996</v>
      </c>
      <c r="E34" s="77">
        <f t="shared" si="8"/>
        <v>15.07170861</v>
      </c>
      <c r="F34" s="77">
        <f t="shared" si="9"/>
        <v>52.586321759999997</v>
      </c>
      <c r="G34" s="77">
        <f t="shared" si="10"/>
        <v>0.36320759999999996</v>
      </c>
      <c r="H34" s="77">
        <f t="shared" si="10"/>
        <v>2.7368459999999999</v>
      </c>
      <c r="I34" s="77">
        <f t="shared" si="10"/>
        <v>0.63177660000000002</v>
      </c>
      <c r="J34" s="77">
        <f t="shared" si="10"/>
        <v>6.9060600000000012E-3</v>
      </c>
      <c r="K34" s="77">
        <f t="shared" si="10"/>
        <v>5.1156000000000005E-3</v>
      </c>
      <c r="L34" s="77">
        <f t="shared" si="10"/>
        <v>0.68037480000000006</v>
      </c>
      <c r="M34" s="77">
        <f t="shared" si="10"/>
        <v>0.58062060000000004</v>
      </c>
      <c r="N34" s="77">
        <f t="shared" si="10"/>
        <v>86.709420000000009</v>
      </c>
      <c r="O34" s="77">
        <f t="shared" si="10"/>
        <v>10359.09</v>
      </c>
      <c r="P34" s="77">
        <f t="shared" si="10"/>
        <v>0</v>
      </c>
      <c r="Q34" s="77">
        <f t="shared" si="11"/>
        <v>83.767950000000013</v>
      </c>
      <c r="R34" s="77">
        <f t="shared" si="12"/>
        <v>0</v>
      </c>
      <c r="S34" s="77">
        <f t="shared" si="12"/>
        <v>0.4348260000000001</v>
      </c>
      <c r="T34" s="77">
        <f t="shared" si="12"/>
        <v>0</v>
      </c>
      <c r="U34" s="77">
        <f t="shared" si="12"/>
        <v>0</v>
      </c>
      <c r="AB34" s="59"/>
      <c r="AC34" s="59"/>
      <c r="AD34" s="59"/>
      <c r="AE34" s="59"/>
      <c r="AF34" s="59"/>
      <c r="AG34" s="59"/>
      <c r="AH34" s="59"/>
      <c r="AI34" s="59"/>
    </row>
    <row r="35" spans="1:35" s="72" customFormat="1" ht="13" x14ac:dyDescent="0.35">
      <c r="A35" s="13">
        <f>G8</f>
        <v>5</v>
      </c>
      <c r="B35" s="15">
        <v>98</v>
      </c>
      <c r="C35" s="77">
        <f t="shared" si="6"/>
        <v>246.82769999999999</v>
      </c>
      <c r="D35" s="77">
        <f t="shared" si="7"/>
        <v>69.147053639999996</v>
      </c>
      <c r="E35" s="77">
        <f t="shared" si="8"/>
        <v>15.07170861</v>
      </c>
      <c r="F35" s="77">
        <f t="shared" si="9"/>
        <v>52.586321759999997</v>
      </c>
      <c r="G35" s="77">
        <f t="shared" si="10"/>
        <v>0.36320759999999996</v>
      </c>
      <c r="H35" s="77">
        <f t="shared" si="10"/>
        <v>2.7368459999999999</v>
      </c>
      <c r="I35" s="77">
        <f t="shared" si="10"/>
        <v>0.63177660000000002</v>
      </c>
      <c r="J35" s="77">
        <f t="shared" si="10"/>
        <v>6.9060600000000012E-3</v>
      </c>
      <c r="K35" s="77">
        <f t="shared" si="10"/>
        <v>5.1156000000000005E-3</v>
      </c>
      <c r="L35" s="77">
        <f t="shared" si="10"/>
        <v>0.68037480000000006</v>
      </c>
      <c r="M35" s="77">
        <f t="shared" si="10"/>
        <v>0.58062060000000004</v>
      </c>
      <c r="N35" s="77">
        <f t="shared" si="10"/>
        <v>86.709420000000009</v>
      </c>
      <c r="O35" s="77">
        <f t="shared" si="10"/>
        <v>10359.09</v>
      </c>
      <c r="P35" s="77">
        <f t="shared" si="10"/>
        <v>0</v>
      </c>
      <c r="Q35" s="77">
        <f t="shared" si="11"/>
        <v>83.767950000000013</v>
      </c>
      <c r="R35" s="77">
        <f t="shared" si="12"/>
        <v>0</v>
      </c>
      <c r="S35" s="77">
        <f t="shared" si="12"/>
        <v>0.4348260000000001</v>
      </c>
      <c r="T35" s="77">
        <f t="shared" si="12"/>
        <v>0</v>
      </c>
      <c r="U35" s="77">
        <f t="shared" si="12"/>
        <v>0</v>
      </c>
      <c r="AB35" s="59"/>
      <c r="AC35" s="59"/>
      <c r="AD35" s="59"/>
      <c r="AE35" s="59"/>
      <c r="AF35" s="59"/>
      <c r="AG35" s="59"/>
      <c r="AH35" s="59"/>
      <c r="AI35" s="59"/>
    </row>
    <row r="36" spans="1:35" s="72" customFormat="1" ht="13" x14ac:dyDescent="0.35">
      <c r="A36" s="13">
        <f>H8</f>
        <v>6</v>
      </c>
      <c r="B36" s="15">
        <v>98</v>
      </c>
      <c r="C36" s="77">
        <f t="shared" si="6"/>
        <v>246.82769999999999</v>
      </c>
      <c r="D36" s="77">
        <f t="shared" si="7"/>
        <v>69.147053639999996</v>
      </c>
      <c r="E36" s="77">
        <f t="shared" si="8"/>
        <v>15.07170861</v>
      </c>
      <c r="F36" s="77">
        <f t="shared" si="9"/>
        <v>52.586321759999997</v>
      </c>
      <c r="G36" s="77">
        <f t="shared" si="10"/>
        <v>0.36320759999999996</v>
      </c>
      <c r="H36" s="77">
        <f t="shared" si="10"/>
        <v>2.7368459999999999</v>
      </c>
      <c r="I36" s="77">
        <f t="shared" si="10"/>
        <v>0.63177660000000002</v>
      </c>
      <c r="J36" s="77">
        <f t="shared" si="10"/>
        <v>6.9060600000000012E-3</v>
      </c>
      <c r="K36" s="77">
        <f t="shared" si="10"/>
        <v>5.1156000000000005E-3</v>
      </c>
      <c r="L36" s="77">
        <f t="shared" si="10"/>
        <v>0.68037480000000006</v>
      </c>
      <c r="M36" s="77">
        <f t="shared" si="10"/>
        <v>0.58062060000000004</v>
      </c>
      <c r="N36" s="77">
        <f t="shared" si="10"/>
        <v>86.709420000000009</v>
      </c>
      <c r="O36" s="77">
        <f t="shared" si="10"/>
        <v>10359.09</v>
      </c>
      <c r="P36" s="77">
        <f t="shared" si="10"/>
        <v>0</v>
      </c>
      <c r="Q36" s="77">
        <f t="shared" si="11"/>
        <v>83.767950000000013</v>
      </c>
      <c r="R36" s="77">
        <f t="shared" si="12"/>
        <v>0</v>
      </c>
      <c r="S36" s="77">
        <f t="shared" si="12"/>
        <v>0.4348260000000001</v>
      </c>
      <c r="T36" s="77">
        <f t="shared" si="12"/>
        <v>0</v>
      </c>
      <c r="U36" s="77">
        <f t="shared" si="12"/>
        <v>0</v>
      </c>
      <c r="AB36" s="59"/>
      <c r="AC36" s="59"/>
      <c r="AD36" s="59"/>
      <c r="AE36" s="59"/>
      <c r="AF36" s="59"/>
      <c r="AG36" s="59"/>
      <c r="AH36" s="59"/>
      <c r="AI36" s="59"/>
    </row>
    <row r="37" spans="1:35" s="72" customFormat="1" ht="13" x14ac:dyDescent="0.35">
      <c r="A37" s="13">
        <f>I8</f>
        <v>8</v>
      </c>
      <c r="B37" s="15">
        <v>98</v>
      </c>
      <c r="C37" s="77">
        <f t="shared" si="6"/>
        <v>246.82769999999999</v>
      </c>
      <c r="D37" s="77">
        <f t="shared" si="7"/>
        <v>69.147053639999996</v>
      </c>
      <c r="E37" s="77">
        <f t="shared" si="8"/>
        <v>15.07170861</v>
      </c>
      <c r="F37" s="77">
        <f t="shared" si="9"/>
        <v>52.586321759999997</v>
      </c>
      <c r="G37" s="77">
        <f t="shared" si="10"/>
        <v>0.36320759999999996</v>
      </c>
      <c r="H37" s="77">
        <f t="shared" si="10"/>
        <v>2.7368459999999999</v>
      </c>
      <c r="I37" s="77">
        <f t="shared" si="10"/>
        <v>0.63177660000000002</v>
      </c>
      <c r="J37" s="77">
        <f t="shared" si="10"/>
        <v>6.9060600000000012E-3</v>
      </c>
      <c r="K37" s="77">
        <f t="shared" si="10"/>
        <v>5.1156000000000005E-3</v>
      </c>
      <c r="L37" s="77">
        <f t="shared" si="10"/>
        <v>0.68037480000000006</v>
      </c>
      <c r="M37" s="77">
        <f t="shared" si="10"/>
        <v>0.58062060000000004</v>
      </c>
      <c r="N37" s="77">
        <f t="shared" si="10"/>
        <v>86.709420000000009</v>
      </c>
      <c r="O37" s="77">
        <f t="shared" si="10"/>
        <v>10359.09</v>
      </c>
      <c r="P37" s="77">
        <f t="shared" si="10"/>
        <v>0</v>
      </c>
      <c r="Q37" s="77">
        <f t="shared" si="11"/>
        <v>83.767950000000013</v>
      </c>
      <c r="R37" s="77">
        <f t="shared" si="12"/>
        <v>0</v>
      </c>
      <c r="S37" s="77">
        <f t="shared" si="12"/>
        <v>0.4348260000000001</v>
      </c>
      <c r="T37" s="77">
        <f t="shared" si="12"/>
        <v>0</v>
      </c>
      <c r="U37" s="77">
        <f t="shared" si="12"/>
        <v>0</v>
      </c>
      <c r="AB37" s="59"/>
      <c r="AC37" s="59"/>
      <c r="AD37" s="59"/>
      <c r="AE37" s="59"/>
      <c r="AF37" s="59"/>
      <c r="AG37" s="59"/>
      <c r="AH37" s="59"/>
      <c r="AI37" s="59"/>
    </row>
    <row r="38" spans="1:35" s="72" customFormat="1" ht="13" x14ac:dyDescent="0.35">
      <c r="A38" s="13">
        <f>J8</f>
        <v>9</v>
      </c>
      <c r="B38" s="15">
        <v>98</v>
      </c>
      <c r="C38" s="77">
        <f t="shared" si="6"/>
        <v>246.82769999999999</v>
      </c>
      <c r="D38" s="77">
        <f t="shared" si="7"/>
        <v>69.147053639999996</v>
      </c>
      <c r="E38" s="77">
        <f t="shared" si="8"/>
        <v>15.07170861</v>
      </c>
      <c r="F38" s="77">
        <f t="shared" si="9"/>
        <v>52.586321759999997</v>
      </c>
      <c r="G38" s="77">
        <f t="shared" si="10"/>
        <v>0.36320759999999996</v>
      </c>
      <c r="H38" s="77">
        <f t="shared" si="10"/>
        <v>2.7368459999999999</v>
      </c>
      <c r="I38" s="77">
        <f t="shared" si="10"/>
        <v>0.63177660000000002</v>
      </c>
      <c r="J38" s="77">
        <f t="shared" si="10"/>
        <v>6.9060600000000012E-3</v>
      </c>
      <c r="K38" s="77">
        <f t="shared" si="10"/>
        <v>5.1156000000000005E-3</v>
      </c>
      <c r="L38" s="77">
        <f t="shared" si="10"/>
        <v>0.68037480000000006</v>
      </c>
      <c r="M38" s="77">
        <f t="shared" si="10"/>
        <v>0.58062060000000004</v>
      </c>
      <c r="N38" s="77">
        <f t="shared" si="10"/>
        <v>86.709420000000009</v>
      </c>
      <c r="O38" s="77">
        <f t="shared" si="10"/>
        <v>10359.09</v>
      </c>
      <c r="P38" s="77">
        <f t="shared" si="10"/>
        <v>0</v>
      </c>
      <c r="Q38" s="77">
        <f t="shared" si="11"/>
        <v>83.767950000000013</v>
      </c>
      <c r="R38" s="77">
        <f t="shared" si="12"/>
        <v>0</v>
      </c>
      <c r="S38" s="77">
        <f t="shared" si="12"/>
        <v>0.4348260000000001</v>
      </c>
      <c r="T38" s="77">
        <f t="shared" si="12"/>
        <v>0</v>
      </c>
      <c r="U38" s="77">
        <f t="shared" si="12"/>
        <v>0</v>
      </c>
      <c r="AB38" s="59"/>
      <c r="AC38" s="59"/>
      <c r="AD38" s="59"/>
      <c r="AE38" s="59"/>
      <c r="AF38" s="59"/>
      <c r="AG38" s="59"/>
      <c r="AH38" s="59"/>
      <c r="AI38" s="59"/>
    </row>
    <row r="39" spans="1:35" s="72" customFormat="1" ht="13" x14ac:dyDescent="0.35">
      <c r="A39" s="13">
        <f>K8</f>
        <v>10</v>
      </c>
      <c r="B39" s="15">
        <v>98</v>
      </c>
      <c r="C39" s="77">
        <f t="shared" si="6"/>
        <v>246.82769999999999</v>
      </c>
      <c r="D39" s="77">
        <f t="shared" si="7"/>
        <v>69.147053639999996</v>
      </c>
      <c r="E39" s="77">
        <f t="shared" si="8"/>
        <v>15.07170861</v>
      </c>
      <c r="F39" s="77">
        <f t="shared" si="9"/>
        <v>52.586321759999997</v>
      </c>
      <c r="G39" s="77">
        <f t="shared" si="10"/>
        <v>0.36320759999999996</v>
      </c>
      <c r="H39" s="77">
        <f t="shared" si="10"/>
        <v>2.7368459999999999</v>
      </c>
      <c r="I39" s="77">
        <f t="shared" si="10"/>
        <v>0.63177660000000002</v>
      </c>
      <c r="J39" s="77">
        <f t="shared" si="10"/>
        <v>6.9060600000000012E-3</v>
      </c>
      <c r="K39" s="77">
        <f t="shared" si="10"/>
        <v>5.1156000000000005E-3</v>
      </c>
      <c r="L39" s="77">
        <f t="shared" si="10"/>
        <v>0.68037480000000006</v>
      </c>
      <c r="M39" s="77">
        <f t="shared" si="10"/>
        <v>0.58062060000000004</v>
      </c>
      <c r="N39" s="77">
        <f t="shared" si="10"/>
        <v>86.709420000000009</v>
      </c>
      <c r="O39" s="77">
        <f t="shared" si="10"/>
        <v>10359.09</v>
      </c>
      <c r="P39" s="77">
        <f t="shared" si="10"/>
        <v>0</v>
      </c>
      <c r="Q39" s="77">
        <f t="shared" si="11"/>
        <v>83.767950000000013</v>
      </c>
      <c r="R39" s="77">
        <f t="shared" si="12"/>
        <v>0</v>
      </c>
      <c r="S39" s="77">
        <f t="shared" si="12"/>
        <v>0.4348260000000001</v>
      </c>
      <c r="T39" s="77">
        <f t="shared" si="12"/>
        <v>0</v>
      </c>
      <c r="U39" s="77">
        <f t="shared" si="12"/>
        <v>0</v>
      </c>
      <c r="AB39" s="59"/>
      <c r="AC39" s="59"/>
      <c r="AD39" s="59"/>
      <c r="AE39" s="59"/>
      <c r="AF39" s="59"/>
      <c r="AG39" s="59"/>
      <c r="AH39" s="59"/>
      <c r="AI39" s="59"/>
    </row>
    <row r="40" spans="1:35" s="72" customFormat="1" ht="13" x14ac:dyDescent="0.35">
      <c r="A40" s="13">
        <f>L8</f>
        <v>12</v>
      </c>
      <c r="B40" s="15">
        <v>98</v>
      </c>
      <c r="C40" s="77">
        <f t="shared" si="6"/>
        <v>246.82769999999999</v>
      </c>
      <c r="D40" s="77">
        <f t="shared" si="7"/>
        <v>69.147053639999996</v>
      </c>
      <c r="E40" s="77">
        <f t="shared" si="8"/>
        <v>15.07170861</v>
      </c>
      <c r="F40" s="77">
        <f t="shared" si="9"/>
        <v>52.586321759999997</v>
      </c>
      <c r="G40" s="77">
        <f t="shared" si="10"/>
        <v>0.36320759999999996</v>
      </c>
      <c r="H40" s="77">
        <f t="shared" si="10"/>
        <v>2.7368459999999999</v>
      </c>
      <c r="I40" s="77">
        <f t="shared" si="10"/>
        <v>0.63177660000000002</v>
      </c>
      <c r="J40" s="77">
        <f t="shared" si="10"/>
        <v>6.9060600000000012E-3</v>
      </c>
      <c r="K40" s="77">
        <f t="shared" si="10"/>
        <v>5.1156000000000005E-3</v>
      </c>
      <c r="L40" s="77">
        <f t="shared" si="10"/>
        <v>0.68037480000000006</v>
      </c>
      <c r="M40" s="77">
        <f t="shared" si="10"/>
        <v>0.58062060000000004</v>
      </c>
      <c r="N40" s="77">
        <f t="shared" si="10"/>
        <v>86.709420000000009</v>
      </c>
      <c r="O40" s="77">
        <f t="shared" si="10"/>
        <v>10359.09</v>
      </c>
      <c r="P40" s="77">
        <f t="shared" si="10"/>
        <v>0</v>
      </c>
      <c r="Q40" s="77">
        <f t="shared" si="11"/>
        <v>83.767950000000013</v>
      </c>
      <c r="R40" s="77">
        <f t="shared" si="12"/>
        <v>0</v>
      </c>
      <c r="S40" s="77">
        <f t="shared" si="12"/>
        <v>0.4348260000000001</v>
      </c>
      <c r="T40" s="77">
        <f t="shared" si="12"/>
        <v>0</v>
      </c>
      <c r="U40" s="77">
        <f t="shared" si="12"/>
        <v>0</v>
      </c>
      <c r="AB40" s="59"/>
      <c r="AC40" s="59"/>
      <c r="AD40" s="59"/>
      <c r="AE40" s="59"/>
      <c r="AF40" s="59"/>
      <c r="AG40" s="59"/>
      <c r="AH40" s="59"/>
      <c r="AI40" s="59"/>
    </row>
    <row r="41" spans="1:35" s="72" customFormat="1" ht="13" x14ac:dyDescent="0.35">
      <c r="A41" s="13">
        <f>M8</f>
        <v>13</v>
      </c>
      <c r="B41" s="15">
        <v>98</v>
      </c>
      <c r="C41" s="77">
        <f t="shared" si="6"/>
        <v>246.82769999999999</v>
      </c>
      <c r="D41" s="77">
        <f t="shared" si="7"/>
        <v>69.147053639999996</v>
      </c>
      <c r="E41" s="77">
        <f t="shared" si="8"/>
        <v>15.07170861</v>
      </c>
      <c r="F41" s="77">
        <f t="shared" si="9"/>
        <v>52.586321759999997</v>
      </c>
      <c r="G41" s="77">
        <f t="shared" si="10"/>
        <v>0.36320759999999996</v>
      </c>
      <c r="H41" s="77">
        <f t="shared" si="10"/>
        <v>2.7368459999999999</v>
      </c>
      <c r="I41" s="77">
        <f t="shared" si="10"/>
        <v>0.63177660000000002</v>
      </c>
      <c r="J41" s="77">
        <f t="shared" si="10"/>
        <v>6.9060600000000012E-3</v>
      </c>
      <c r="K41" s="77">
        <f t="shared" si="10"/>
        <v>5.1156000000000005E-3</v>
      </c>
      <c r="L41" s="77">
        <f t="shared" si="10"/>
        <v>0.68037480000000006</v>
      </c>
      <c r="M41" s="77">
        <f t="shared" si="10"/>
        <v>0.58062060000000004</v>
      </c>
      <c r="N41" s="77">
        <f t="shared" si="10"/>
        <v>86.709420000000009</v>
      </c>
      <c r="O41" s="77">
        <f t="shared" si="10"/>
        <v>10359.09</v>
      </c>
      <c r="P41" s="77">
        <f t="shared" si="10"/>
        <v>0</v>
      </c>
      <c r="Q41" s="77">
        <f t="shared" si="11"/>
        <v>83.767950000000013</v>
      </c>
      <c r="R41" s="77">
        <f t="shared" si="12"/>
        <v>0</v>
      </c>
      <c r="S41" s="77">
        <f t="shared" si="12"/>
        <v>0.4348260000000001</v>
      </c>
      <c r="T41" s="77">
        <f t="shared" si="12"/>
        <v>0</v>
      </c>
      <c r="U41" s="77">
        <f t="shared" si="12"/>
        <v>0</v>
      </c>
      <c r="AB41" s="59"/>
      <c r="AC41" s="59"/>
      <c r="AD41" s="59"/>
      <c r="AE41" s="59"/>
      <c r="AF41" s="59"/>
      <c r="AG41" s="59"/>
      <c r="AH41" s="59"/>
      <c r="AI41" s="59"/>
    </row>
    <row r="42" spans="1:35" s="72" customFormat="1" ht="13" x14ac:dyDescent="0.35">
      <c r="A42" s="13">
        <f>N8</f>
        <v>0</v>
      </c>
      <c r="B42" s="15">
        <v>98</v>
      </c>
      <c r="C42" s="77">
        <f t="shared" si="6"/>
        <v>246.82769999999999</v>
      </c>
      <c r="D42" s="77">
        <f t="shared" si="7"/>
        <v>69.147053639999996</v>
      </c>
      <c r="E42" s="77">
        <f t="shared" si="8"/>
        <v>15.07170861</v>
      </c>
      <c r="F42" s="77">
        <f t="shared" si="9"/>
        <v>52.586321759999997</v>
      </c>
      <c r="G42" s="77">
        <f t="shared" si="10"/>
        <v>0.36320759999999996</v>
      </c>
      <c r="H42" s="77">
        <f t="shared" si="10"/>
        <v>2.7368459999999999</v>
      </c>
      <c r="I42" s="77">
        <f t="shared" si="10"/>
        <v>0.63177660000000002</v>
      </c>
      <c r="J42" s="77">
        <f t="shared" si="10"/>
        <v>6.9060600000000012E-3</v>
      </c>
      <c r="K42" s="77">
        <f t="shared" si="10"/>
        <v>5.1156000000000005E-3</v>
      </c>
      <c r="L42" s="77">
        <f t="shared" si="10"/>
        <v>0.68037480000000006</v>
      </c>
      <c r="M42" s="77">
        <f t="shared" si="10"/>
        <v>0.58062060000000004</v>
      </c>
      <c r="N42" s="77">
        <f t="shared" si="10"/>
        <v>86.709420000000009</v>
      </c>
      <c r="O42" s="77">
        <f t="shared" si="10"/>
        <v>10359.09</v>
      </c>
      <c r="P42" s="77">
        <f t="shared" si="10"/>
        <v>0</v>
      </c>
      <c r="Q42" s="77">
        <f t="shared" si="11"/>
        <v>83.767950000000013</v>
      </c>
      <c r="R42" s="77">
        <f t="shared" si="12"/>
        <v>0</v>
      </c>
      <c r="S42" s="77">
        <f t="shared" si="12"/>
        <v>0.4348260000000001</v>
      </c>
      <c r="T42" s="77">
        <f t="shared" si="12"/>
        <v>0</v>
      </c>
      <c r="U42" s="77">
        <f t="shared" si="12"/>
        <v>0</v>
      </c>
      <c r="AB42" s="59"/>
      <c r="AC42" s="59"/>
      <c r="AD42" s="59"/>
      <c r="AE42" s="59"/>
      <c r="AF42" s="59"/>
      <c r="AG42" s="59"/>
      <c r="AH42" s="59"/>
      <c r="AI42" s="59"/>
    </row>
    <row r="43" spans="1:35" s="72" customFormat="1" ht="13" x14ac:dyDescent="0.35">
      <c r="A43" s="13">
        <f>O8</f>
        <v>0</v>
      </c>
      <c r="B43" s="15">
        <v>98</v>
      </c>
      <c r="C43" s="77">
        <f t="shared" si="6"/>
        <v>246.82769999999999</v>
      </c>
      <c r="D43" s="77">
        <f t="shared" si="7"/>
        <v>69.147053639999996</v>
      </c>
      <c r="E43" s="77">
        <f t="shared" si="8"/>
        <v>15.07170861</v>
      </c>
      <c r="F43" s="77">
        <f t="shared" si="9"/>
        <v>52.586321759999997</v>
      </c>
      <c r="G43" s="77">
        <f t="shared" si="10"/>
        <v>0.36320759999999996</v>
      </c>
      <c r="H43" s="77">
        <f t="shared" si="10"/>
        <v>2.7368459999999999</v>
      </c>
      <c r="I43" s="77">
        <f t="shared" si="10"/>
        <v>0.63177660000000002</v>
      </c>
      <c r="J43" s="77">
        <f t="shared" si="10"/>
        <v>6.9060600000000012E-3</v>
      </c>
      <c r="K43" s="77">
        <f t="shared" si="10"/>
        <v>5.1156000000000005E-3</v>
      </c>
      <c r="L43" s="77">
        <f t="shared" si="10"/>
        <v>0.68037480000000006</v>
      </c>
      <c r="M43" s="77">
        <f t="shared" si="10"/>
        <v>0.58062060000000004</v>
      </c>
      <c r="N43" s="77">
        <f t="shared" si="10"/>
        <v>86.709420000000009</v>
      </c>
      <c r="O43" s="77">
        <f t="shared" si="10"/>
        <v>10359.09</v>
      </c>
      <c r="P43" s="77">
        <f t="shared" si="10"/>
        <v>0</v>
      </c>
      <c r="Q43" s="77">
        <f t="shared" si="11"/>
        <v>83.767950000000013</v>
      </c>
      <c r="R43" s="77">
        <f t="shared" si="12"/>
        <v>0</v>
      </c>
      <c r="S43" s="77">
        <f t="shared" si="12"/>
        <v>0.4348260000000001</v>
      </c>
      <c r="T43" s="77">
        <f t="shared" si="12"/>
        <v>0</v>
      </c>
      <c r="U43" s="77">
        <f t="shared" si="12"/>
        <v>0</v>
      </c>
      <c r="AB43" s="59"/>
      <c r="AC43" s="59"/>
      <c r="AD43" s="59"/>
      <c r="AE43" s="59"/>
      <c r="AF43" s="59"/>
      <c r="AG43" s="59"/>
      <c r="AH43" s="59"/>
      <c r="AI43" s="59"/>
    </row>
    <row r="44" spans="1:35" s="72" customFormat="1" ht="13" x14ac:dyDescent="0.35">
      <c r="A44" s="13">
        <f>P8</f>
        <v>0</v>
      </c>
      <c r="B44" s="15">
        <v>98</v>
      </c>
      <c r="C44" s="77">
        <f t="shared" si="6"/>
        <v>246.82769999999999</v>
      </c>
      <c r="D44" s="77">
        <f t="shared" si="7"/>
        <v>69.147053639999996</v>
      </c>
      <c r="E44" s="77">
        <f t="shared" si="8"/>
        <v>15.07170861</v>
      </c>
      <c r="F44" s="77">
        <f t="shared" si="9"/>
        <v>52.586321759999997</v>
      </c>
      <c r="G44" s="77">
        <f t="shared" si="10"/>
        <v>0.36320759999999996</v>
      </c>
      <c r="H44" s="77">
        <f t="shared" si="10"/>
        <v>2.7368459999999999</v>
      </c>
      <c r="I44" s="77">
        <f t="shared" si="10"/>
        <v>0.63177660000000002</v>
      </c>
      <c r="J44" s="77">
        <f t="shared" si="10"/>
        <v>6.9060600000000012E-3</v>
      </c>
      <c r="K44" s="77">
        <f t="shared" si="10"/>
        <v>5.1156000000000005E-3</v>
      </c>
      <c r="L44" s="77">
        <f t="shared" si="10"/>
        <v>0.68037480000000006</v>
      </c>
      <c r="M44" s="77">
        <f t="shared" si="10"/>
        <v>0.58062060000000004</v>
      </c>
      <c r="N44" s="77">
        <f t="shared" si="10"/>
        <v>86.709420000000009</v>
      </c>
      <c r="O44" s="77">
        <f t="shared" si="10"/>
        <v>10359.09</v>
      </c>
      <c r="P44" s="77">
        <f t="shared" si="10"/>
        <v>0</v>
      </c>
      <c r="Q44" s="77">
        <f t="shared" si="11"/>
        <v>83.767950000000013</v>
      </c>
      <c r="R44" s="77">
        <f t="shared" si="12"/>
        <v>0</v>
      </c>
      <c r="S44" s="77">
        <f t="shared" si="12"/>
        <v>0.4348260000000001</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9">
        <f t="shared" si="6"/>
        <v>0</v>
      </c>
      <c r="D50" s="99">
        <f t="shared" si="7"/>
        <v>0</v>
      </c>
      <c r="E50" s="99">
        <f t="shared" si="8"/>
        <v>0</v>
      </c>
      <c r="F50" s="99">
        <f t="shared" si="9"/>
        <v>0</v>
      </c>
      <c r="G50" s="99">
        <f t="shared" si="10"/>
        <v>0</v>
      </c>
      <c r="H50" s="99">
        <f t="shared" si="10"/>
        <v>0</v>
      </c>
      <c r="I50" s="99">
        <f t="shared" si="10"/>
        <v>0</v>
      </c>
      <c r="J50" s="99">
        <f t="shared" si="10"/>
        <v>0</v>
      </c>
      <c r="K50" s="99">
        <f t="shared" si="10"/>
        <v>0</v>
      </c>
      <c r="L50" s="99">
        <f t="shared" si="10"/>
        <v>0</v>
      </c>
      <c r="M50" s="99">
        <f t="shared" si="10"/>
        <v>0</v>
      </c>
      <c r="N50" s="99">
        <f t="shared" si="10"/>
        <v>0</v>
      </c>
      <c r="O50" s="99">
        <f t="shared" si="10"/>
        <v>0</v>
      </c>
      <c r="P50" s="99">
        <f t="shared" si="10"/>
        <v>0</v>
      </c>
      <c r="Q50" s="99">
        <f t="shared" si="11"/>
        <v>0</v>
      </c>
      <c r="R50" s="99">
        <f t="shared" si="12"/>
        <v>0</v>
      </c>
      <c r="S50" s="99">
        <f t="shared" si="12"/>
        <v>0</v>
      </c>
      <c r="T50" s="99">
        <f t="shared" si="12"/>
        <v>0</v>
      </c>
      <c r="U50" s="99">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10"/>
      <c r="B54" s="114" t="s">
        <v>150</v>
      </c>
      <c r="C54" s="114" t="s">
        <v>151</v>
      </c>
      <c r="D54" s="114" t="s">
        <v>128</v>
      </c>
      <c r="E54" s="114" t="s">
        <v>129</v>
      </c>
      <c r="F54" s="114" t="s">
        <v>152</v>
      </c>
      <c r="G54" s="114" t="s">
        <v>130</v>
      </c>
      <c r="H54" s="115"/>
      <c r="I54" s="115"/>
      <c r="J54" s="115"/>
      <c r="K54" s="115"/>
      <c r="L54" s="115"/>
      <c r="M54" s="115"/>
      <c r="N54" s="115"/>
      <c r="O54" s="115"/>
      <c r="P54" s="115"/>
      <c r="Q54" s="115"/>
      <c r="R54" s="115"/>
      <c r="S54" s="115"/>
      <c r="T54" s="115"/>
      <c r="U54" s="115"/>
    </row>
    <row r="55" spans="1:35" x14ac:dyDescent="0.25">
      <c r="A55" s="111"/>
      <c r="B55" s="116"/>
      <c r="C55" s="117"/>
      <c r="D55" s="118">
        <f>(B55/100)*C55</f>
        <v>0</v>
      </c>
      <c r="E55" s="118">
        <f>G55</f>
        <v>0</v>
      </c>
      <c r="F55" s="117"/>
      <c r="G55" s="118">
        <f>(B55/100)*F55</f>
        <v>0</v>
      </c>
      <c r="H55" s="115"/>
      <c r="I55" s="115"/>
      <c r="J55" s="115"/>
      <c r="K55" s="115"/>
      <c r="L55" s="115"/>
      <c r="M55" s="115"/>
      <c r="N55" s="115"/>
      <c r="O55" s="115"/>
      <c r="P55" s="115"/>
      <c r="Q55" s="115"/>
      <c r="R55" s="115"/>
      <c r="S55" s="115"/>
      <c r="T55" s="115"/>
      <c r="U55" s="115"/>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9</v>
      </c>
      <c r="J57" s="8">
        <f t="shared" si="13"/>
        <v>10</v>
      </c>
      <c r="K57" s="8">
        <f>L8</f>
        <v>12</v>
      </c>
      <c r="L57" s="8">
        <f>M8</f>
        <v>13</v>
      </c>
      <c r="M57" s="8">
        <f>N8</f>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2" t="s">
        <v>133</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2" t="s">
        <v>4</v>
      </c>
      <c r="B60" s="76">
        <f>C10</f>
        <v>5.0999999999999996</v>
      </c>
      <c r="C60" s="76">
        <f t="shared" ref="C60:U60" si="14">D10</f>
        <v>5.5</v>
      </c>
      <c r="D60" s="76">
        <f t="shared" si="14"/>
        <v>5.7</v>
      </c>
      <c r="E60" s="76">
        <f t="shared" si="14"/>
        <v>5.5</v>
      </c>
      <c r="F60" s="76">
        <f t="shared" si="14"/>
        <v>5.4</v>
      </c>
      <c r="G60" s="76">
        <f t="shared" si="14"/>
        <v>5.4</v>
      </c>
      <c r="H60" s="76">
        <f t="shared" si="14"/>
        <v>5.4</v>
      </c>
      <c r="I60" s="76">
        <f t="shared" si="14"/>
        <v>5.3</v>
      </c>
      <c r="J60" s="76">
        <f t="shared" si="14"/>
        <v>5.5</v>
      </c>
      <c r="K60" s="76">
        <f t="shared" si="14"/>
        <v>5.3</v>
      </c>
      <c r="L60" s="76">
        <f t="shared" si="14"/>
        <v>5.3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2"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2" t="s">
        <v>135</v>
      </c>
      <c r="B62" s="77">
        <f>B31</f>
        <v>98</v>
      </c>
      <c r="C62" s="77">
        <f>B32</f>
        <v>98</v>
      </c>
      <c r="D62" s="77">
        <f>B33</f>
        <v>98</v>
      </c>
      <c r="E62" s="77">
        <f>B34</f>
        <v>98</v>
      </c>
      <c r="F62" s="77">
        <f>B35</f>
        <v>98</v>
      </c>
      <c r="G62" s="77">
        <f>B36</f>
        <v>98</v>
      </c>
      <c r="H62" s="77">
        <f>B37</f>
        <v>98</v>
      </c>
      <c r="I62" s="77">
        <f>B38</f>
        <v>98</v>
      </c>
      <c r="J62" s="77">
        <f>B39</f>
        <v>98</v>
      </c>
      <c r="K62" s="77">
        <f>B40</f>
        <v>98</v>
      </c>
      <c r="L62" s="77">
        <f>B41</f>
        <v>98</v>
      </c>
      <c r="M62" s="77">
        <f>B42</f>
        <v>98</v>
      </c>
      <c r="N62" s="77">
        <f>B43</f>
        <v>98</v>
      </c>
      <c r="O62" s="77">
        <f>B44</f>
        <v>98</v>
      </c>
      <c r="P62" s="77">
        <f>B45</f>
        <v>0</v>
      </c>
      <c r="Q62" s="77">
        <f>B46</f>
        <v>0</v>
      </c>
      <c r="R62" s="77">
        <f>B47</f>
        <v>0</v>
      </c>
      <c r="S62" s="77">
        <f>B48</f>
        <v>0</v>
      </c>
      <c r="T62" s="77">
        <f>B49</f>
        <v>0</v>
      </c>
      <c r="U62" s="77">
        <f>B50</f>
        <v>0</v>
      </c>
    </row>
    <row r="63" spans="1:35" s="19" customFormat="1" ht="39" x14ac:dyDescent="0.3">
      <c r="A63" s="113"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3" t="s">
        <v>158</v>
      </c>
      <c r="B64" s="77">
        <f>(B59-B60)*B61</f>
        <v>6.6000000000000032</v>
      </c>
      <c r="C64" s="77">
        <f t="shared" ref="C64:U64" si="17">(C59-C60)*C61</f>
        <v>4.2000000000000011</v>
      </c>
      <c r="D64" s="77">
        <f t="shared" si="17"/>
        <v>3</v>
      </c>
      <c r="E64" s="77">
        <f t="shared" si="17"/>
        <v>4.2000000000000011</v>
      </c>
      <c r="F64" s="77">
        <f t="shared" si="17"/>
        <v>4.7999999999999989</v>
      </c>
      <c r="G64" s="77">
        <f t="shared" si="17"/>
        <v>4.7999999999999989</v>
      </c>
      <c r="H64" s="77">
        <f t="shared" si="17"/>
        <v>4.7999999999999989</v>
      </c>
      <c r="I64" s="77">
        <f t="shared" si="17"/>
        <v>5.4000000000000021</v>
      </c>
      <c r="J64" s="77">
        <f t="shared" si="17"/>
        <v>4.2000000000000011</v>
      </c>
      <c r="K64" s="77">
        <f t="shared" si="17"/>
        <v>5.4000000000000021</v>
      </c>
      <c r="L64" s="77">
        <f t="shared" si="17"/>
        <v>5.4000000000000021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3" t="s">
        <v>159</v>
      </c>
      <c r="B65" s="77">
        <f>B63-B64</f>
        <v>-6.6000000000000032</v>
      </c>
      <c r="C65" s="77">
        <f t="shared" ref="C65:U65" si="18">C63-C64</f>
        <v>-4.2000000000000011</v>
      </c>
      <c r="D65" s="77">
        <f t="shared" si="18"/>
        <v>-3</v>
      </c>
      <c r="E65" s="77">
        <f t="shared" si="18"/>
        <v>-4.2000000000000011</v>
      </c>
      <c r="F65" s="77">
        <f t="shared" si="18"/>
        <v>-4.7999999999999989</v>
      </c>
      <c r="G65" s="77">
        <f t="shared" si="18"/>
        <v>-4.7999999999999989</v>
      </c>
      <c r="H65" s="77">
        <f t="shared" si="18"/>
        <v>-4.7999999999999989</v>
      </c>
      <c r="I65" s="77">
        <f t="shared" si="18"/>
        <v>-5.4000000000000021</v>
      </c>
      <c r="J65" s="77">
        <f t="shared" si="18"/>
        <v>-4.2000000000000011</v>
      </c>
      <c r="K65" s="77">
        <f t="shared" si="18"/>
        <v>-5.4000000000000021</v>
      </c>
      <c r="L65" s="77">
        <f t="shared" si="18"/>
        <v>-5.4000000000000021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3"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9" priority="47" operator="equal">
      <formula>"DECREASE"</formula>
    </cfRule>
    <cfRule type="cellIs" dxfId="168" priority="48" operator="equal">
      <formula>"INCREASE"</formula>
    </cfRule>
  </conditionalFormatting>
  <conditionalFormatting sqref="B45:B50 B62:U66">
    <cfRule type="cellIs" dxfId="167" priority="46" operator="greaterThan">
      <formula>$B$51</formula>
    </cfRule>
  </conditionalFormatting>
  <conditionalFormatting sqref="C31:C50">
    <cfRule type="cellIs" dxfId="166" priority="45" operator="greaterThan">
      <formula>$C$51</formula>
    </cfRule>
  </conditionalFormatting>
  <conditionalFormatting sqref="C18:V18">
    <cfRule type="cellIs" dxfId="165" priority="41" operator="equal">
      <formula>0</formula>
    </cfRule>
  </conditionalFormatting>
  <conditionalFormatting sqref="C17:V17">
    <cfRule type="cellIs" dxfId="164" priority="39" operator="equal">
      <formula>0</formula>
    </cfRule>
  </conditionalFormatting>
  <conditionalFormatting sqref="C19:V19">
    <cfRule type="cellIs" dxfId="163" priority="38" operator="equal">
      <formula>0</formula>
    </cfRule>
  </conditionalFormatting>
  <conditionalFormatting sqref="G31:G50">
    <cfRule type="cellIs" dxfId="162" priority="35" operator="greaterThan">
      <formula>$G$51</formula>
    </cfRule>
  </conditionalFormatting>
  <conditionalFormatting sqref="H31:H50">
    <cfRule type="cellIs" dxfId="161" priority="34" operator="greaterThan">
      <formula>$H$51</formula>
    </cfRule>
  </conditionalFormatting>
  <conditionalFormatting sqref="I31:I50">
    <cfRule type="cellIs" dxfId="160" priority="33" operator="greaterThan">
      <formula>$I$51</formula>
    </cfRule>
  </conditionalFormatting>
  <conditionalFormatting sqref="K31:K50">
    <cfRule type="cellIs" dxfId="159" priority="31" operator="greaterThan">
      <formula>$K$51</formula>
    </cfRule>
  </conditionalFormatting>
  <conditionalFormatting sqref="L31:L50">
    <cfRule type="cellIs" dxfId="158" priority="30" operator="greaterThan">
      <formula>$L$51</formula>
    </cfRule>
  </conditionalFormatting>
  <conditionalFormatting sqref="M31:M50">
    <cfRule type="cellIs" dxfId="157" priority="29" operator="greaterThan">
      <formula>$M$51</formula>
    </cfRule>
  </conditionalFormatting>
  <conditionalFormatting sqref="P31:P50">
    <cfRule type="cellIs" dxfId="156" priority="28" operator="greaterThan">
      <formula>$P$51</formula>
    </cfRule>
  </conditionalFormatting>
  <conditionalFormatting sqref="R31:R50">
    <cfRule type="cellIs" dxfId="155" priority="27" operator="greaterThan">
      <formula>$R$51</formula>
    </cfRule>
  </conditionalFormatting>
  <conditionalFormatting sqref="S31:S50">
    <cfRule type="cellIs" dxfId="154" priority="26" operator="greaterThan">
      <formula>$S$51</formula>
    </cfRule>
  </conditionalFormatting>
  <conditionalFormatting sqref="T31:T50">
    <cfRule type="cellIs" dxfId="153" priority="25" operator="greaterThan">
      <formula>$T$51</formula>
    </cfRule>
  </conditionalFormatting>
  <conditionalFormatting sqref="U31:U50">
    <cfRule type="cellIs" dxfId="152" priority="24" operator="greaterThan">
      <formula>$U$51</formula>
    </cfRule>
  </conditionalFormatting>
  <conditionalFormatting sqref="C22:V22">
    <cfRule type="cellIs" dxfId="151" priority="22" operator="equal">
      <formula>0</formula>
    </cfRule>
  </conditionalFormatting>
  <conditionalFormatting sqref="C24:V24">
    <cfRule type="cellIs" dxfId="150" priority="20" operator="equal">
      <formula>"DECREASE"</formula>
    </cfRule>
    <cfRule type="cellIs" dxfId="149" priority="21" operator="equal">
      <formula>"INCREASE"</formula>
    </cfRule>
  </conditionalFormatting>
  <conditionalFormatting sqref="C23:V23">
    <cfRule type="cellIs" dxfId="148" priority="19" operator="equal">
      <formula>0</formula>
    </cfRule>
  </conditionalFormatting>
  <conditionalFormatting sqref="I2">
    <cfRule type="cellIs" dxfId="147" priority="14" operator="greaterThan">
      <formula>5000.1</formula>
    </cfRule>
  </conditionalFormatting>
  <conditionalFormatting sqref="I3">
    <cfRule type="cellIs" dxfId="146" priority="13" operator="greaterThan">
      <formula>4.1</formula>
    </cfRule>
  </conditionalFormatting>
  <conditionalFormatting sqref="C21:V21">
    <cfRule type="cellIs" dxfId="145" priority="12" operator="equal">
      <formula>0</formula>
    </cfRule>
  </conditionalFormatting>
  <conditionalFormatting sqref="B66:U66">
    <cfRule type="cellIs" dxfId="144" priority="8" operator="equal">
      <formula>"UNDER"</formula>
    </cfRule>
    <cfRule type="cellIs" dxfId="143" priority="9" operator="equal">
      <formula>"OVER"</formula>
    </cfRule>
  </conditionalFormatting>
  <conditionalFormatting sqref="J31:J50">
    <cfRule type="cellIs" dxfId="142" priority="7" operator="greaterThan">
      <formula>$J$51</formula>
    </cfRule>
  </conditionalFormatting>
  <conditionalFormatting sqref="I1">
    <cfRule type="cellIs" dxfId="141" priority="4" operator="lessThan">
      <formula>5</formula>
    </cfRule>
  </conditionalFormatting>
  <conditionalFormatting sqref="L3">
    <cfRule type="cellIs" dxfId="140" priority="2" operator="lessThan">
      <formula>30</formula>
    </cfRule>
    <cfRule type="cellIs" dxfId="139" priority="3" operator="greaterThanOrEqual">
      <formula>30</formula>
    </cfRule>
  </conditionalFormatting>
  <conditionalFormatting sqref="B31:B44">
    <cfRule type="cellIs" dxfId="138" priority="1" operator="greaterThan">
      <formula>$B$51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3" zoomScale="56" zoomScaleNormal="56" workbookViewId="0">
      <selection activeCell="C50" sqref="C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f>'WTW sludge cake Court farm '!C1:D1</f>
        <v>15750</v>
      </c>
      <c r="D1" s="143"/>
      <c r="E1" s="93" t="s">
        <v>45</v>
      </c>
      <c r="F1" s="39">
        <f>'WTW sludge cake Court farm '!F1</f>
        <v>43.14</v>
      </c>
      <c r="G1" s="124" t="s">
        <v>43</v>
      </c>
      <c r="H1" s="125"/>
      <c r="I1" s="96">
        <v>6.5</v>
      </c>
      <c r="J1" s="128" t="s">
        <v>154</v>
      </c>
      <c r="K1" s="128"/>
      <c r="L1" s="98">
        <v>39</v>
      </c>
      <c r="AB1" s="18"/>
      <c r="AC1" s="18"/>
      <c r="AD1" s="30" t="s">
        <v>127</v>
      </c>
      <c r="AE1" s="17"/>
      <c r="AF1" s="17"/>
      <c r="AG1" s="18"/>
      <c r="AH1" s="18"/>
      <c r="AI1" s="40" t="s">
        <v>79</v>
      </c>
      <c r="AJ1" s="41" t="s">
        <v>94</v>
      </c>
      <c r="AK1" s="42" t="s">
        <v>95</v>
      </c>
      <c r="AL1" s="43" t="s">
        <v>126</v>
      </c>
      <c r="AM1" s="43" t="s">
        <v>132</v>
      </c>
      <c r="AN1" s="43" t="s">
        <v>112</v>
      </c>
    </row>
    <row r="2" spans="1:41" ht="13" x14ac:dyDescent="0.3">
      <c r="A2" s="128" t="s">
        <v>87</v>
      </c>
      <c r="B2" s="128"/>
      <c r="C2" s="144" t="str">
        <f>'WTW sludge cake Court farm '!C2:D2</f>
        <v>EPR/GP3792SK</v>
      </c>
      <c r="D2" s="145"/>
      <c r="E2" s="93" t="s">
        <v>109</v>
      </c>
      <c r="F2" s="98" t="s">
        <v>164</v>
      </c>
      <c r="G2" s="126" t="s">
        <v>110</v>
      </c>
      <c r="H2" s="127"/>
      <c r="I2" s="96"/>
      <c r="J2" s="128" t="s">
        <v>155</v>
      </c>
      <c r="K2" s="128"/>
      <c r="L2" s="119">
        <v>10900</v>
      </c>
      <c r="AB2" s="30" t="s">
        <v>56</v>
      </c>
      <c r="AC2" s="17"/>
      <c r="AD2" s="30" t="s">
        <v>70</v>
      </c>
      <c r="AE2" s="17"/>
      <c r="AF2" s="17"/>
      <c r="AG2" s="44" t="s">
        <v>76</v>
      </c>
      <c r="AH2" s="18"/>
      <c r="AI2" s="45" t="s">
        <v>127</v>
      </c>
      <c r="AJ2" s="46">
        <v>0</v>
      </c>
      <c r="AK2" s="47">
        <v>0</v>
      </c>
      <c r="AL2" s="10">
        <v>0</v>
      </c>
      <c r="AM2" s="11">
        <v>0</v>
      </c>
      <c r="AN2" s="11">
        <v>0</v>
      </c>
    </row>
    <row r="3" spans="1:41" ht="13" x14ac:dyDescent="0.25">
      <c r="A3" s="124" t="s">
        <v>42</v>
      </c>
      <c r="B3" s="125"/>
      <c r="C3" s="144" t="str">
        <f>'WTW sludge cake Court farm '!C3:D3</f>
        <v>Mr Richard Evans</v>
      </c>
      <c r="D3" s="145"/>
      <c r="E3" s="93" t="s">
        <v>108</v>
      </c>
      <c r="F3" s="31" t="s">
        <v>104</v>
      </c>
      <c r="G3" s="124" t="s">
        <v>111</v>
      </c>
      <c r="H3" s="125"/>
      <c r="I3" s="96"/>
      <c r="J3" s="124" t="s">
        <v>156</v>
      </c>
      <c r="K3" s="125"/>
      <c r="L3" s="96">
        <f>(L1/L2)*100</f>
        <v>0.35779816513761464</v>
      </c>
      <c r="AB3" s="30" t="s">
        <v>57</v>
      </c>
      <c r="AC3" s="17"/>
      <c r="AD3" s="30" t="s">
        <v>71</v>
      </c>
      <c r="AE3" s="17"/>
      <c r="AF3" s="17"/>
      <c r="AG3" s="44" t="s">
        <v>77</v>
      </c>
      <c r="AH3" s="18"/>
      <c r="AI3" s="48" t="s">
        <v>114</v>
      </c>
      <c r="AJ3" s="49">
        <v>1.7</v>
      </c>
      <c r="AK3" s="50">
        <v>6</v>
      </c>
      <c r="AL3" s="51">
        <v>1</v>
      </c>
      <c r="AM3" s="11">
        <v>6.2</v>
      </c>
      <c r="AN3" s="11" t="s">
        <v>113</v>
      </c>
    </row>
    <row r="4" spans="1:41" ht="13" x14ac:dyDescent="0.25">
      <c r="A4" s="128" t="s">
        <v>0</v>
      </c>
      <c r="B4" s="128"/>
      <c r="C4" s="142" t="str">
        <f>'WTW sludge cake Court farm '!C4:D4</f>
        <v>Creigydd Farm,Ponthir, Carleon,NP18 1HU</v>
      </c>
      <c r="D4" s="143"/>
      <c r="E4" s="94" t="s">
        <v>1</v>
      </c>
      <c r="F4" s="97" t="s">
        <v>165</v>
      </c>
      <c r="G4" s="124"/>
      <c r="H4" s="125"/>
      <c r="I4" s="39"/>
      <c r="J4" s="124"/>
      <c r="K4" s="125"/>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8" t="s">
        <v>47</v>
      </c>
      <c r="B5" s="128"/>
      <c r="C5" s="142" t="str">
        <f>'WTW sludge cake Court farm '!C5:D5</f>
        <v>Owen Clee</v>
      </c>
      <c r="D5" s="143"/>
      <c r="E5" s="93"/>
      <c r="F5" s="39"/>
      <c r="G5" s="124"/>
      <c r="H5" s="125"/>
      <c r="I5" s="39"/>
      <c r="J5" s="124"/>
      <c r="K5" s="125"/>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100"/>
    </row>
    <row r="8" spans="1:41" ht="13" x14ac:dyDescent="0.25">
      <c r="A8" s="128" t="s">
        <v>2</v>
      </c>
      <c r="B8" s="128"/>
      <c r="C8" s="60">
        <f>'WTW sludge cake Court farm '!C8</f>
        <v>1</v>
      </c>
      <c r="D8" s="60">
        <f>'WTW sludge cake Court farm '!D8</f>
        <v>2</v>
      </c>
      <c r="E8" s="60">
        <f>'WTW sludge cake Court farm '!E8</f>
        <v>3</v>
      </c>
      <c r="F8" s="60">
        <f>'WTW sludge cake Court farm '!F8</f>
        <v>4</v>
      </c>
      <c r="G8" s="60">
        <f>'WTW sludge cake Court farm '!G8</f>
        <v>5</v>
      </c>
      <c r="H8" s="60">
        <f>'WTW sludge cake Court farm '!H8</f>
        <v>6</v>
      </c>
      <c r="I8" s="60">
        <f>'WTW sludge cake Court farm '!I8</f>
        <v>8</v>
      </c>
      <c r="J8" s="60">
        <f>'WTW sludge cake Court farm '!J8</f>
        <v>9</v>
      </c>
      <c r="K8" s="60">
        <f>'WTW sludge cake Court farm '!K8</f>
        <v>10</v>
      </c>
      <c r="L8" s="60">
        <f>'WTW sludge cake Court farm '!L8</f>
        <v>12</v>
      </c>
      <c r="M8" s="60">
        <f>'WTW sludge cake Court farm '!M8</f>
        <v>13</v>
      </c>
      <c r="N8" s="60">
        <f>'WTW sludge cake Court farm '!N8</f>
        <v>0</v>
      </c>
      <c r="O8" s="60">
        <f>'WTW sludge cake Court farm '!O8</f>
        <v>0</v>
      </c>
      <c r="P8" s="60">
        <f>'WTW sludge cake Court farm '!P8</f>
        <v>0</v>
      </c>
      <c r="Q8" s="60">
        <f>'WTW sludge cake Court farm '!Q8</f>
        <v>0</v>
      </c>
      <c r="R8" s="60">
        <f>'WTW sludge cake Court farm '!R8</f>
        <v>0</v>
      </c>
      <c r="S8" s="60">
        <f>'WTW sludge cake Court farm '!S8</f>
        <v>0</v>
      </c>
      <c r="T8" s="60">
        <f>'WTW sludge cake Court farm '!T8</f>
        <v>0</v>
      </c>
      <c r="U8" s="60">
        <f>'WTW sludge cake Court farm '!U8</f>
        <v>0</v>
      </c>
      <c r="V8" s="60">
        <f>'WTW sludge cake Court farm '!V8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8" t="s">
        <v>3</v>
      </c>
      <c r="B9" s="128"/>
      <c r="C9" s="60" t="str">
        <f>'WTW sludge cake Court farm '!C9</f>
        <v>moderate</v>
      </c>
      <c r="D9" s="60" t="str">
        <f>'WTW sludge cake Court farm '!D9</f>
        <v>moderate</v>
      </c>
      <c r="E9" s="60" t="str">
        <f>'WTW sludge cake Court farm '!E9</f>
        <v>moderate</v>
      </c>
      <c r="F9" s="60" t="str">
        <f>'WTW sludge cake Court farm '!F9</f>
        <v>moderate</v>
      </c>
      <c r="G9" s="60" t="str">
        <f>'WTW sludge cake Court farm '!G9</f>
        <v>moderate</v>
      </c>
      <c r="H9" s="60" t="str">
        <f>'WTW sludge cake Court farm '!H9</f>
        <v>moderate</v>
      </c>
      <c r="I9" s="60" t="str">
        <f>'WTW sludge cake Court farm '!I9</f>
        <v>moderate</v>
      </c>
      <c r="J9" s="60" t="str">
        <f>'WTW sludge cake Court farm '!J9</f>
        <v>moderate</v>
      </c>
      <c r="K9" s="60" t="str">
        <f>'WTW sludge cake Court farm '!K9</f>
        <v>moderate</v>
      </c>
      <c r="L9" s="60" t="str">
        <f>'WTW sludge cake Court farm '!L9</f>
        <v>moderate</v>
      </c>
      <c r="M9" s="60" t="str">
        <f>'WTW sludge cake Court farm '!M9</f>
        <v>moderate</v>
      </c>
      <c r="N9" s="60">
        <f>'WTW sludge cake Court farm '!N9</f>
        <v>0</v>
      </c>
      <c r="O9" s="60">
        <f>'WTW sludge cake Court farm '!O9</f>
        <v>0</v>
      </c>
      <c r="P9" s="60">
        <f>'WTW sludge cake Court farm '!P9</f>
        <v>0</v>
      </c>
      <c r="Q9" s="60">
        <f>'WTW sludge cake Court farm '!Q9</f>
        <v>0</v>
      </c>
      <c r="R9" s="60">
        <f>'WTW sludge cake Court farm '!R9</f>
        <v>0</v>
      </c>
      <c r="S9" s="60">
        <f>'WTW sludge cake Court farm '!S9</f>
        <v>0</v>
      </c>
      <c r="T9" s="60">
        <f>'WTW sludge cake Court farm '!T9</f>
        <v>0</v>
      </c>
      <c r="U9" s="60">
        <f>'WTW sludge cake Court farm '!U9</f>
        <v>0</v>
      </c>
      <c r="V9" s="60">
        <f>'WTW sludge cake Court farm '!V9</f>
        <v>0</v>
      </c>
      <c r="AB9" s="17"/>
      <c r="AC9" s="17"/>
      <c r="AD9" s="30" t="s">
        <v>138</v>
      </c>
      <c r="AE9" s="30">
        <v>4.5</v>
      </c>
      <c r="AF9" s="17"/>
      <c r="AG9" s="18"/>
      <c r="AH9" s="18"/>
      <c r="AI9" s="63" t="s">
        <v>103</v>
      </c>
      <c r="AJ9" s="64">
        <v>0.7</v>
      </c>
      <c r="AK9" s="65">
        <v>4</v>
      </c>
      <c r="AL9" s="29">
        <v>7</v>
      </c>
      <c r="AM9" s="11">
        <v>6.7</v>
      </c>
      <c r="AN9" s="11" t="s">
        <v>136</v>
      </c>
      <c r="AO9" s="100"/>
    </row>
    <row r="10" spans="1:41" ht="13" x14ac:dyDescent="0.25">
      <c r="A10" s="128" t="s">
        <v>4</v>
      </c>
      <c r="B10" s="128"/>
      <c r="C10" s="60">
        <f>'WTW sludge cake Court farm '!C10</f>
        <v>5.0999999999999996</v>
      </c>
      <c r="D10" s="60">
        <f>'WTW sludge cake Court farm '!D10</f>
        <v>5.5</v>
      </c>
      <c r="E10" s="60">
        <f>'WTW sludge cake Court farm '!E10</f>
        <v>5.7</v>
      </c>
      <c r="F10" s="60">
        <f>'WTW sludge cake Court farm '!F10</f>
        <v>5.5</v>
      </c>
      <c r="G10" s="60">
        <f>'WTW sludge cake Court farm '!G10</f>
        <v>5.4</v>
      </c>
      <c r="H10" s="60">
        <f>'WTW sludge cake Court farm '!H10</f>
        <v>5.4</v>
      </c>
      <c r="I10" s="60">
        <f>'WTW sludge cake Court farm '!I10</f>
        <v>5.4</v>
      </c>
      <c r="J10" s="60">
        <f>'WTW sludge cake Court farm '!J10</f>
        <v>5.3</v>
      </c>
      <c r="K10" s="60">
        <f>'WTW sludge cake Court farm '!K10</f>
        <v>5.5</v>
      </c>
      <c r="L10" s="60">
        <f>'WTW sludge cake Court farm '!L10</f>
        <v>5.3</v>
      </c>
      <c r="M10" s="60">
        <f>'WTW sludge cake Court farm '!M10</f>
        <v>5.3</v>
      </c>
      <c r="N10" s="60">
        <f>'WTW sludge cake Court farm '!N10</f>
        <v>0</v>
      </c>
      <c r="O10" s="60">
        <f>'WTW sludge cake Court farm '!O10</f>
        <v>0</v>
      </c>
      <c r="P10" s="60">
        <f>'WTW sludge cake Court farm '!P10</f>
        <v>0</v>
      </c>
      <c r="Q10" s="60">
        <f>'WTW sludge cake Court farm '!Q10</f>
        <v>0</v>
      </c>
      <c r="R10" s="60">
        <f>'WTW sludge cake Court farm '!R10</f>
        <v>0</v>
      </c>
      <c r="S10" s="60">
        <f>'WTW sludge cake Court farm '!S10</f>
        <v>0</v>
      </c>
      <c r="T10" s="60">
        <f>'WTW sludge cake Court farm '!T10</f>
        <v>0</v>
      </c>
      <c r="U10" s="60">
        <f>'WTW sludge cake Court farm '!U10</f>
        <v>0</v>
      </c>
      <c r="V10" s="60">
        <f>'WTW sludge cake Court farm '!V10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8" t="s">
        <v>5</v>
      </c>
      <c r="B11" s="128"/>
      <c r="C11" s="60">
        <f>'WTW sludge cake Court farm '!C11</f>
        <v>0</v>
      </c>
      <c r="D11" s="60">
        <f>'WTW sludge cake Court farm '!D11</f>
        <v>0</v>
      </c>
      <c r="E11" s="60">
        <f>'WTW sludge cake Court farm '!E11</f>
        <v>0</v>
      </c>
      <c r="F11" s="60">
        <f>'WTW sludge cake Court farm '!F11</f>
        <v>0</v>
      </c>
      <c r="G11" s="60">
        <f>'WTW sludge cake Court farm '!G11</f>
        <v>0</v>
      </c>
      <c r="H11" s="60">
        <f>'WTW sludge cake Court farm '!H11</f>
        <v>0</v>
      </c>
      <c r="I11" s="60">
        <f>'WTW sludge cake Court farm '!I11</f>
        <v>0</v>
      </c>
      <c r="J11" s="60">
        <f>'WTW sludge cake Court farm '!J11</f>
        <v>2</v>
      </c>
      <c r="K11" s="60">
        <f>'WTW sludge cake Court farm '!K11</f>
        <v>3</v>
      </c>
      <c r="L11" s="60">
        <f>'WTW sludge cake Court farm '!L11</f>
        <v>2</v>
      </c>
      <c r="M11" s="60">
        <f>'WTW sludge cake Court farm '!M11</f>
        <v>2</v>
      </c>
      <c r="N11" s="60">
        <f>'WTW sludge cake Court farm '!N11</f>
        <v>0</v>
      </c>
      <c r="O11" s="60">
        <f>'WTW sludge cake Court farm '!O11</f>
        <v>0</v>
      </c>
      <c r="P11" s="60">
        <f>'WTW sludge cake Court farm '!P11</f>
        <v>0</v>
      </c>
      <c r="Q11" s="60">
        <f>'WTW sludge cake Court farm '!Q11</f>
        <v>0</v>
      </c>
      <c r="R11" s="60">
        <f>'WTW sludge cake Court farm '!R11</f>
        <v>0</v>
      </c>
      <c r="S11" s="60">
        <f>'WTW sludge cake Court farm '!S11</f>
        <v>0</v>
      </c>
      <c r="T11" s="60">
        <f>'WTW sludge cake Court farm '!T11</f>
        <v>0</v>
      </c>
      <c r="U11" s="60">
        <f>'WTW sludge cake Court farm '!U11</f>
        <v>0</v>
      </c>
      <c r="V11" s="60">
        <f>'WTW sludge cake Court farm '!V11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8" t="s">
        <v>6</v>
      </c>
      <c r="B12" s="128"/>
      <c r="C12" s="60">
        <f>'WTW sludge cake Court farm '!C12</f>
        <v>1</v>
      </c>
      <c r="D12" s="60">
        <f>'WTW sludge cake Court farm '!D12</f>
        <v>1</v>
      </c>
      <c r="E12" s="60">
        <f>'WTW sludge cake Court farm '!E12</f>
        <v>1</v>
      </c>
      <c r="F12" s="60">
        <f>'WTW sludge cake Court farm '!F12</f>
        <v>1</v>
      </c>
      <c r="G12" s="60">
        <f>'WTW sludge cake Court farm '!G12</f>
        <v>1</v>
      </c>
      <c r="H12" s="60">
        <f>'WTW sludge cake Court farm '!H12</f>
        <v>1</v>
      </c>
      <c r="I12" s="60">
        <f>'WTW sludge cake Court farm '!I12</f>
        <v>1</v>
      </c>
      <c r="J12" s="60">
        <f>'WTW sludge cake Court farm '!J12</f>
        <v>2</v>
      </c>
      <c r="K12" s="60">
        <f>'WTW sludge cake Court farm '!K12</f>
        <v>2</v>
      </c>
      <c r="L12" s="60">
        <f>'WTW sludge cake Court farm '!L12</f>
        <v>2</v>
      </c>
      <c r="M12" s="60">
        <f>'WTW sludge cake Court farm '!M12</f>
        <v>2</v>
      </c>
      <c r="N12" s="60">
        <f>'WTW sludge cake Court farm '!N12</f>
        <v>0</v>
      </c>
      <c r="O12" s="60">
        <f>'WTW sludge cake Court farm '!O12</f>
        <v>0</v>
      </c>
      <c r="P12" s="60">
        <f>'WTW sludge cake Court farm '!P12</f>
        <v>0</v>
      </c>
      <c r="Q12" s="60">
        <f>'WTW sludge cake Court farm '!Q12</f>
        <v>0</v>
      </c>
      <c r="R12" s="60">
        <f>'WTW sludge cake Court farm '!R12</f>
        <v>0</v>
      </c>
      <c r="S12" s="60">
        <f>'WTW sludge cake Court farm '!S12</f>
        <v>0</v>
      </c>
      <c r="T12" s="60">
        <f>'WTW sludge cake Court farm '!T12</f>
        <v>0</v>
      </c>
      <c r="U12" s="60">
        <f>'WTW sludge cake Court farm '!U12</f>
        <v>0</v>
      </c>
      <c r="V12" s="60">
        <f>'WTW sludge cake Court farm '!V12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8" t="s">
        <v>7</v>
      </c>
      <c r="B13" s="128"/>
      <c r="C13" s="60">
        <f>'WTW sludge cake Court farm '!C13</f>
        <v>3</v>
      </c>
      <c r="D13" s="60">
        <f>'WTW sludge cake Court farm '!D13</f>
        <v>3</v>
      </c>
      <c r="E13" s="60">
        <f>'WTW sludge cake Court farm '!E13</f>
        <v>3</v>
      </c>
      <c r="F13" s="60">
        <f>'WTW sludge cake Court farm '!F13</f>
        <v>3</v>
      </c>
      <c r="G13" s="60">
        <f>'WTW sludge cake Court farm '!G13</f>
        <v>3</v>
      </c>
      <c r="H13" s="60">
        <f>'WTW sludge cake Court farm '!H13</f>
        <v>3</v>
      </c>
      <c r="I13" s="60">
        <f>'WTW sludge cake Court farm '!I13</f>
        <v>3</v>
      </c>
      <c r="J13" s="60">
        <f>'WTW sludge cake Court farm '!J13</f>
        <v>3</v>
      </c>
      <c r="K13" s="60">
        <f>'WTW sludge cake Court farm '!K13</f>
        <v>3</v>
      </c>
      <c r="L13" s="60">
        <f>'WTW sludge cake Court farm '!L13</f>
        <v>3</v>
      </c>
      <c r="M13" s="60">
        <f>'WTW sludge cake Court farm '!M13</f>
        <v>4</v>
      </c>
      <c r="N13" s="60">
        <f>'WTW sludge cake Court farm '!N13</f>
        <v>0</v>
      </c>
      <c r="O13" s="60">
        <f>'WTW sludge cake Court farm '!O13</f>
        <v>0</v>
      </c>
      <c r="P13" s="60">
        <f>'WTW sludge cake Court farm '!P13</f>
        <v>0</v>
      </c>
      <c r="Q13" s="60">
        <f>'WTW sludge cake Court farm '!Q13</f>
        <v>0</v>
      </c>
      <c r="R13" s="60">
        <f>'WTW sludge cake Court farm '!R13</f>
        <v>0</v>
      </c>
      <c r="S13" s="60">
        <f>'WTW sludge cake Court farm '!S13</f>
        <v>0</v>
      </c>
      <c r="T13" s="60">
        <f>'WTW sludge cake Court farm '!T13</f>
        <v>0</v>
      </c>
      <c r="U13" s="60">
        <f>'WTW sludge cake Court farm '!U13</f>
        <v>0</v>
      </c>
      <c r="V13" s="60">
        <f>'WTW sludge cake Court farm '!V13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8" t="s">
        <v>8</v>
      </c>
      <c r="B14" s="138"/>
      <c r="C14" s="103" t="str">
        <f>'WTW sludge cake Court farm '!C14</f>
        <v xml:space="preserve">Grass Silage (25% DM) </v>
      </c>
      <c r="D14" s="103" t="str">
        <f>'WTW sludge cake Court farm '!D14</f>
        <v xml:space="preserve">Grass Silage (25% DM) </v>
      </c>
      <c r="E14" s="103" t="str">
        <f>'WTW sludge cake Court farm '!E14</f>
        <v xml:space="preserve">Grass Silage (25% DM) </v>
      </c>
      <c r="F14" s="103" t="str">
        <f>'WTW sludge cake Court farm '!F14</f>
        <v xml:space="preserve">Grass Silage (25% DM) </v>
      </c>
      <c r="G14" s="103" t="str">
        <f>'WTW sludge cake Court farm '!G14</f>
        <v xml:space="preserve">Grass Silage (25% DM) </v>
      </c>
      <c r="H14" s="103" t="str">
        <f>'WTW sludge cake Court farm '!H14</f>
        <v xml:space="preserve">Grass Silage (25% DM) </v>
      </c>
      <c r="I14" s="103" t="str">
        <f>'WTW sludge cake Court farm '!I14</f>
        <v xml:space="preserve">Grass Silage (25% DM) </v>
      </c>
      <c r="J14" s="103" t="str">
        <f>'WTW sludge cake Court farm '!J14</f>
        <v xml:space="preserve">Grass Silage (25% DM) </v>
      </c>
      <c r="K14" s="103" t="str">
        <f>'WTW sludge cake Court farm '!K14</f>
        <v xml:space="preserve">Grass Silage (25% DM) </v>
      </c>
      <c r="L14" s="103" t="str">
        <f>'WTW sludge cake Court farm '!L14</f>
        <v xml:space="preserve">Grass Silage (25% DM) </v>
      </c>
      <c r="M14" s="103" t="str">
        <f>'WTW sludge cake Court farm '!M14</f>
        <v xml:space="preserve">Grass Silage (25% DM) </v>
      </c>
      <c r="N14" s="103">
        <f>'WTW sludge cake Court farm '!N14</f>
        <v>0</v>
      </c>
      <c r="O14" s="103">
        <f>'WTW sludge cake Court farm '!O14</f>
        <v>0</v>
      </c>
      <c r="P14" s="103">
        <f>'WTW sludge cake Court farm '!P14</f>
        <v>0</v>
      </c>
      <c r="Q14" s="103">
        <f>'WTW sludge cake Court farm '!Q14</f>
        <v>0</v>
      </c>
      <c r="R14" s="103">
        <f>'WTW sludge cake Court farm '!R14</f>
        <v>0</v>
      </c>
      <c r="S14" s="103">
        <f>'WTW sludge cake Court farm '!S14</f>
        <v>0</v>
      </c>
      <c r="T14" s="103">
        <f>'WTW sludge cake Court farm '!T14</f>
        <v>0</v>
      </c>
      <c r="U14" s="103">
        <f>'WTW sludge cake Court farm '!U14</f>
        <v>0</v>
      </c>
      <c r="V14" s="103">
        <f>'WTW sludge cake Court farm '!V14</f>
        <v>0</v>
      </c>
      <c r="AD14" s="30" t="s">
        <v>139</v>
      </c>
      <c r="AE14" s="30">
        <v>6</v>
      </c>
      <c r="AI14" s="53" t="s">
        <v>120</v>
      </c>
      <c r="AJ14" s="54">
        <v>0.8</v>
      </c>
      <c r="AK14" s="55">
        <v>1.7</v>
      </c>
      <c r="AL14" s="11">
        <v>12</v>
      </c>
      <c r="AM14" s="11">
        <v>6.7</v>
      </c>
      <c r="AN14" s="11" t="s">
        <v>136</v>
      </c>
    </row>
    <row r="15" spans="1:41" ht="13" x14ac:dyDescent="0.25">
      <c r="A15" s="137" t="s">
        <v>9</v>
      </c>
      <c r="B15" s="137"/>
      <c r="C15" s="60">
        <f>'WTW sludge cake Court farm '!C15</f>
        <v>38</v>
      </c>
      <c r="D15" s="60">
        <f>'WTW sludge cake Court farm '!D15</f>
        <v>38</v>
      </c>
      <c r="E15" s="60">
        <f>'WTW sludge cake Court farm '!E15</f>
        <v>38</v>
      </c>
      <c r="F15" s="60">
        <f>'WTW sludge cake Court farm '!F15</f>
        <v>38</v>
      </c>
      <c r="G15" s="60">
        <f>'WTW sludge cake Court farm '!G15</f>
        <v>38</v>
      </c>
      <c r="H15" s="60">
        <f>'WTW sludge cake Court farm '!H15</f>
        <v>38</v>
      </c>
      <c r="I15" s="60">
        <f>'WTW sludge cake Court farm '!I15</f>
        <v>38</v>
      </c>
      <c r="J15" s="60">
        <f>'WTW sludge cake Court farm '!J15</f>
        <v>38</v>
      </c>
      <c r="K15" s="60">
        <f>'WTW sludge cake Court farm '!K15</f>
        <v>38</v>
      </c>
      <c r="L15" s="60">
        <f>'WTW sludge cake Court farm '!L15</f>
        <v>38</v>
      </c>
      <c r="M15" s="60">
        <f>'WTW sludge cake Court farm '!M15</f>
        <v>38</v>
      </c>
      <c r="N15" s="60">
        <f>'WTW sludge cake Court farm '!N15</f>
        <v>0</v>
      </c>
      <c r="O15" s="60">
        <f>'WTW sludge cake Court farm '!O15</f>
        <v>0</v>
      </c>
      <c r="P15" s="60">
        <f>'WTW sludge cake Court farm '!P15</f>
        <v>0</v>
      </c>
      <c r="Q15" s="60">
        <f>'WTW sludge cake Court farm '!Q15</f>
        <v>0</v>
      </c>
      <c r="R15" s="60">
        <f>'WTW sludge cake Court farm '!R15</f>
        <v>0</v>
      </c>
      <c r="S15" s="60">
        <f>'WTW sludge cake Court farm '!S15</f>
        <v>0</v>
      </c>
      <c r="T15" s="60">
        <f>'WTW sludge cake Court farm '!T15</f>
        <v>0</v>
      </c>
      <c r="U15" s="60">
        <f>'WTW sludge cake Court farm '!U15</f>
        <v>0</v>
      </c>
      <c r="V15" s="60">
        <f>'WTW sludge cake Court farm '!V15</f>
        <v>0</v>
      </c>
      <c r="AD15" s="30" t="s">
        <v>145</v>
      </c>
      <c r="AE15" s="30">
        <v>7</v>
      </c>
      <c r="AI15" s="53" t="s">
        <v>101</v>
      </c>
      <c r="AJ15" s="62">
        <v>1.8</v>
      </c>
      <c r="AK15" s="55">
        <v>5.4</v>
      </c>
      <c r="AL15" s="11">
        <v>13</v>
      </c>
      <c r="AM15" s="11">
        <v>6.7</v>
      </c>
      <c r="AN15" s="11" t="s">
        <v>136</v>
      </c>
    </row>
    <row r="16" spans="1:41" ht="13.5" thickBot="1" x14ac:dyDescent="0.3">
      <c r="A16" s="139" t="s">
        <v>44</v>
      </c>
      <c r="B16" s="139"/>
      <c r="C16" s="104" t="str">
        <f>'WTW sludge cake Court farm '!C16</f>
        <v>Medium/Clay</v>
      </c>
      <c r="D16" s="104" t="str">
        <f>'WTW sludge cake Court farm '!D16</f>
        <v>Medium/Clay</v>
      </c>
      <c r="E16" s="104" t="str">
        <f>'WTW sludge cake Court farm '!E16</f>
        <v>Medium/Clay</v>
      </c>
      <c r="F16" s="104" t="str">
        <f>'WTW sludge cake Court farm '!F16</f>
        <v>Medium/Clay</v>
      </c>
      <c r="G16" s="104" t="str">
        <f>'WTW sludge cake Court farm '!G16</f>
        <v>Medium/Clay</v>
      </c>
      <c r="H16" s="104" t="str">
        <f>'WTW sludge cake Court farm '!H16</f>
        <v>Medium/Clay</v>
      </c>
      <c r="I16" s="104" t="str">
        <f>'WTW sludge cake Court farm '!I16</f>
        <v>Medium/Clay</v>
      </c>
      <c r="J16" s="104" t="str">
        <f>'WTW sludge cake Court farm '!J16</f>
        <v>Medium/Clay</v>
      </c>
      <c r="K16" s="104" t="str">
        <f>'WTW sludge cake Court farm '!K16</f>
        <v>Medium/Clay</v>
      </c>
      <c r="L16" s="104" t="str">
        <f>'WTW sludge cake Court farm '!L16</f>
        <v>Medium/Clay</v>
      </c>
      <c r="M16" s="104" t="str">
        <f>'WTW sludge cake Court farm '!M16</f>
        <v>Medium/Clay</v>
      </c>
      <c r="N16" s="104">
        <f>'WTW sludge cake Court farm '!N16</f>
        <v>0</v>
      </c>
      <c r="O16" s="104">
        <f>'WTW sludge cake Court farm '!O16</f>
        <v>0</v>
      </c>
      <c r="P16" s="104">
        <f>'WTW sludge cake Court farm '!P16</f>
        <v>0</v>
      </c>
      <c r="Q16" s="104">
        <f>'WTW sludge cake Court farm '!Q16</f>
        <v>0</v>
      </c>
      <c r="R16" s="104">
        <f>'WTW sludge cake Court farm '!R16</f>
        <v>0</v>
      </c>
      <c r="S16" s="104">
        <f>'WTW sludge cake Court farm '!S16</f>
        <v>0</v>
      </c>
      <c r="T16" s="104">
        <f>'WTW sludge cake Court farm '!T16</f>
        <v>0</v>
      </c>
      <c r="U16" s="104">
        <f>'WTW sludge cake Court farm '!U16</f>
        <v>0</v>
      </c>
      <c r="V16" s="104">
        <f>'WTW sludge cake Court farm '!V16</f>
        <v>0</v>
      </c>
      <c r="AD16" s="52" t="s">
        <v>146</v>
      </c>
      <c r="AE16" s="30">
        <v>8</v>
      </c>
      <c r="AI16" s="53" t="s">
        <v>119</v>
      </c>
      <c r="AJ16" s="54">
        <v>8</v>
      </c>
      <c r="AK16" s="55">
        <v>5.5</v>
      </c>
      <c r="AL16" s="12">
        <v>14</v>
      </c>
      <c r="AM16" s="11">
        <v>6.7</v>
      </c>
      <c r="AN16" s="11" t="s">
        <v>136</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3" t="s">
        <v>23</v>
      </c>
      <c r="B18" s="134"/>
      <c r="C18" s="16">
        <f>$D31</f>
        <v>50.751835700000008</v>
      </c>
      <c r="D18" s="16">
        <f>$D32</f>
        <v>50.751835700000008</v>
      </c>
      <c r="E18" s="16">
        <f>$D33</f>
        <v>50.751835700000008</v>
      </c>
      <c r="F18" s="16">
        <f>$D34</f>
        <v>50.751835700000008</v>
      </c>
      <c r="G18" s="16">
        <f>$D35</f>
        <v>50.751835700000008</v>
      </c>
      <c r="H18" s="16">
        <f>$D36</f>
        <v>50.751835700000008</v>
      </c>
      <c r="I18" s="16">
        <f>$D37</f>
        <v>50.751835700000008</v>
      </c>
      <c r="J18" s="16">
        <f>$D38</f>
        <v>50.751835700000008</v>
      </c>
      <c r="K18" s="16">
        <f>$D39</f>
        <v>50.751835700000008</v>
      </c>
      <c r="L18" s="16">
        <f>$D40</f>
        <v>50.751835700000008</v>
      </c>
      <c r="M18" s="16">
        <f>$D41</f>
        <v>50.751835700000008</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3" t="s">
        <v>90</v>
      </c>
      <c r="B19" s="134"/>
      <c r="C19" s="16">
        <f>C18-C17</f>
        <v>-13.848164299999986</v>
      </c>
      <c r="D19" s="16">
        <f t="shared" ref="D19:V19" si="1">D18-D17</f>
        <v>-13.848164299999986</v>
      </c>
      <c r="E19" s="16">
        <f t="shared" si="1"/>
        <v>-13.848164299999986</v>
      </c>
      <c r="F19" s="16">
        <f t="shared" si="1"/>
        <v>-13.848164299999986</v>
      </c>
      <c r="G19" s="16">
        <f t="shared" si="1"/>
        <v>-13.848164299999986</v>
      </c>
      <c r="H19" s="16">
        <f t="shared" si="1"/>
        <v>-13.848164299999986</v>
      </c>
      <c r="I19" s="16">
        <f t="shared" si="1"/>
        <v>-13.848164299999986</v>
      </c>
      <c r="J19" s="16">
        <f t="shared" si="1"/>
        <v>-13.848164299999986</v>
      </c>
      <c r="K19" s="16">
        <f t="shared" si="1"/>
        <v>-13.848164299999986</v>
      </c>
      <c r="L19" s="16">
        <f t="shared" si="1"/>
        <v>-13.848164299999986</v>
      </c>
      <c r="M19" s="16">
        <f t="shared" si="1"/>
        <v>-13.848164299999986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5" t="s">
        <v>88</v>
      </c>
      <c r="B21" s="13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3" t="s">
        <v>89</v>
      </c>
      <c r="B22" s="134"/>
      <c r="C22" s="16">
        <f>$E31</f>
        <v>7.5257792999999999</v>
      </c>
      <c r="D22" s="16">
        <f>$E32</f>
        <v>7.5257792999999999</v>
      </c>
      <c r="E22" s="16">
        <f>$E33</f>
        <v>7.5257792999999999</v>
      </c>
      <c r="F22" s="16">
        <f>$E34</f>
        <v>7.5257792999999999</v>
      </c>
      <c r="G22" s="16">
        <f>$E35</f>
        <v>7.5257792999999999</v>
      </c>
      <c r="H22" s="16">
        <f>$E36</f>
        <v>7.5257792999999999</v>
      </c>
      <c r="I22" s="16">
        <f>$E37</f>
        <v>7.5257792999999999</v>
      </c>
      <c r="J22" s="16">
        <f>$E38</f>
        <v>7.5257792999999999</v>
      </c>
      <c r="K22" s="16">
        <f>$E39</f>
        <v>7.5257792999999999</v>
      </c>
      <c r="L22" s="16">
        <f>$E40</f>
        <v>7.5257792999999999</v>
      </c>
      <c r="M22" s="16">
        <f>$E41</f>
        <v>7.5257792999999999</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3" t="s">
        <v>92</v>
      </c>
      <c r="B23" s="134"/>
      <c r="C23" s="16">
        <f>C22-C21</f>
        <v>-220.47422069999999</v>
      </c>
      <c r="D23" s="16">
        <f t="shared" ref="D23:V23" si="3">D22-D21</f>
        <v>-220.47422069999999</v>
      </c>
      <c r="E23" s="16">
        <f t="shared" si="3"/>
        <v>-220.47422069999999</v>
      </c>
      <c r="F23" s="16">
        <f t="shared" si="3"/>
        <v>-220.47422069999999</v>
      </c>
      <c r="G23" s="16">
        <f t="shared" si="3"/>
        <v>-220.47422069999999</v>
      </c>
      <c r="H23" s="16">
        <f t="shared" si="3"/>
        <v>-220.47422069999999</v>
      </c>
      <c r="I23" s="16">
        <f t="shared" si="3"/>
        <v>-220.47422069999999</v>
      </c>
      <c r="J23" s="16">
        <f t="shared" si="3"/>
        <v>-220.47422069999999</v>
      </c>
      <c r="K23" s="16">
        <f t="shared" si="3"/>
        <v>-220.47422069999999</v>
      </c>
      <c r="L23" s="16">
        <f t="shared" si="3"/>
        <v>-220.47422069999999</v>
      </c>
      <c r="M23" s="16">
        <f t="shared" si="3"/>
        <v>-220.47422069999999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5"/>
      <c r="B26" s="3" t="s">
        <v>10</v>
      </c>
      <c r="C26" s="3" t="s">
        <v>75</v>
      </c>
      <c r="D26" s="106" t="s">
        <v>11</v>
      </c>
      <c r="E26" s="106" t="s">
        <v>12</v>
      </c>
      <c r="F26" s="106" t="s">
        <v>13</v>
      </c>
      <c r="G26" s="3" t="s">
        <v>14</v>
      </c>
      <c r="H26" s="106" t="s">
        <v>15</v>
      </c>
      <c r="I26" s="106" t="s">
        <v>16</v>
      </c>
      <c r="J26" s="3" t="s">
        <v>17</v>
      </c>
      <c r="K26" s="3" t="s">
        <v>18</v>
      </c>
      <c r="L26" s="3" t="s">
        <v>19</v>
      </c>
      <c r="M26" s="3" t="s">
        <v>20</v>
      </c>
      <c r="N26" s="3" t="s">
        <v>61</v>
      </c>
      <c r="O26" s="3" t="s">
        <v>62</v>
      </c>
      <c r="P26" s="106" t="s">
        <v>39</v>
      </c>
      <c r="Q26" s="106" t="s">
        <v>40</v>
      </c>
      <c r="R26" s="106" t="s">
        <v>35</v>
      </c>
      <c r="S26" s="106" t="s">
        <v>36</v>
      </c>
      <c r="T26" s="106" t="s">
        <v>37</v>
      </c>
      <c r="U26" s="106" t="s">
        <v>38</v>
      </c>
      <c r="AI26" s="68" t="s">
        <v>117</v>
      </c>
      <c r="AJ26" s="69">
        <v>0.7</v>
      </c>
      <c r="AK26" s="70">
        <v>2.4</v>
      </c>
      <c r="AL26" s="29">
        <v>24</v>
      </c>
      <c r="AM26" s="10">
        <v>6.7</v>
      </c>
      <c r="AN26" s="11" t="s">
        <v>136</v>
      </c>
    </row>
    <row r="27" spans="1:40" s="57" customFormat="1" x14ac:dyDescent="0.35">
      <c r="A27" s="107"/>
      <c r="B27" s="71" t="s">
        <v>46</v>
      </c>
      <c r="C27" s="108" t="s">
        <v>57</v>
      </c>
      <c r="D27" s="108" t="s">
        <v>57</v>
      </c>
      <c r="E27" s="108" t="s">
        <v>55</v>
      </c>
      <c r="F27" s="108" t="s">
        <v>55</v>
      </c>
      <c r="G27" s="108" t="s">
        <v>55</v>
      </c>
      <c r="H27" s="108" t="s">
        <v>55</v>
      </c>
      <c r="I27" s="108" t="s">
        <v>55</v>
      </c>
      <c r="J27" s="108" t="s">
        <v>55</v>
      </c>
      <c r="K27" s="108" t="s">
        <v>55</v>
      </c>
      <c r="L27" s="108" t="s">
        <v>55</v>
      </c>
      <c r="M27" s="108" t="s">
        <v>55</v>
      </c>
      <c r="N27" s="108" t="s">
        <v>55</v>
      </c>
      <c r="O27" s="108" t="s">
        <v>55</v>
      </c>
      <c r="P27" s="108"/>
      <c r="Q27" s="108" t="s">
        <v>55</v>
      </c>
      <c r="R27" s="108"/>
      <c r="S27" s="108" t="s">
        <v>55</v>
      </c>
      <c r="T27" s="108"/>
      <c r="U27" s="108"/>
    </row>
    <row r="28" spans="1:40" s="57" customFormat="1" x14ac:dyDescent="0.35">
      <c r="A28" s="109"/>
      <c r="B28" s="24">
        <v>15.7</v>
      </c>
      <c r="C28" s="15">
        <v>1.0900000000000001</v>
      </c>
      <c r="D28" s="15">
        <v>0.16600000000000001</v>
      </c>
      <c r="E28" s="15">
        <v>468</v>
      </c>
      <c r="F28" s="15">
        <v>1100</v>
      </c>
      <c r="G28" s="15">
        <v>37.799999999999997</v>
      </c>
      <c r="H28" s="15">
        <v>138</v>
      </c>
      <c r="I28" s="15">
        <v>13.5</v>
      </c>
      <c r="J28" s="15">
        <v>1.47</v>
      </c>
      <c r="K28" s="23">
        <v>0.32</v>
      </c>
      <c r="L28" s="15">
        <v>20.3</v>
      </c>
      <c r="M28" s="15">
        <v>5.0599999999999996</v>
      </c>
      <c r="N28" s="15">
        <v>138000</v>
      </c>
      <c r="O28" s="15">
        <v>9560</v>
      </c>
      <c r="P28" s="15"/>
      <c r="Q28" s="15">
        <v>5440</v>
      </c>
      <c r="R28" s="15"/>
      <c r="S28" s="15">
        <v>51.4</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85</v>
      </c>
      <c r="C31" s="77">
        <f>IF(C$27="%w/w SAR",((C$28*10)*$B31),IF(C$27="%w/w DM",(((C$28*10)*($B$28/100))*$B31),IF(C$27="kg/t SAR",(C$28*$B31),IF(C$27="kg/t DM",((C$28*($B$28/100))*$B31),IF(C$27="mg/kg SAR",((C$28*0.001)*$B31),IF(C$27="mg/kg DM",(((C$28*0.001)*($B$28/100))*$B31),0))))))</f>
        <v>145.4605</v>
      </c>
      <c r="D31" s="77">
        <f>(IF(D$27="%w/w SAR",((D$28*10)*$B31),IF(D$27="%w/w DM",(((D$28*10)*($B$28/100))*$B31),IF(D$27="kg/t SAR",(D$28*$B31),IF(D$27="kg/t DM",((D$28*($B$28/100))*$B31),IF(D$27="mg/kg SAR",((D$28*0.001)*$B31),IF(D$27="mg/kg DM",(((D$28*0.001)*($B$28/100))*$B31),"0")))))))*2.291</f>
        <v>50.751835700000008</v>
      </c>
      <c r="E31" s="77">
        <f>(IF(E$27="%w/w SAR",((E$28*10)*$B31),IF(E$27="%w/w DM",(((E$28*10)*($B$28/100))*$B31),IF(E$27="kg/t SAR",(E$28*$B31),IF(E$27="kg/t DM",((E$28*($B$28/100))*$B31),IF(E$27="mg/kg SAR",((E$28*0.001)*$B31),IF(E$27="mg/kg DM",(((E$28*0.001)*($B$28/100))*$B31),"0")))))))*1.205</f>
        <v>7.5257792999999999</v>
      </c>
      <c r="F31" s="77">
        <f>(IF(F$27="%w/w SAR",((F$28*10)*$B31),IF(F$27="%w/w DM",(((F$28*10)*($B$28/100))*$B31),IF(F$27="kg/t SAR",(F$28*$B31),IF(F$27="kg/t DM",((F$28*($B$28/100))*$B31),IF(F$27="mg/kg SAR",((F$28*0.001)*$B31),IF(F$27="mg/kg DM",(((F$28*0.001)*($B$28/100))*$B31),"0")))))))*1.658</f>
        <v>24.338611</v>
      </c>
      <c r="G31" s="77">
        <f t="shared" ref="G31:P46" si="5">IF(G$27="%w/w SAR",((G$28*10)*$B31),IF(G$27="%w/w DM",(((G$28*10)*($B$28/100))*$B31),IF(G$27="kg/t SAR",(G$28*$B31),IF(G$27="kg/t DM",((G$28*($B$28/100))*$B31),IF(G$27="mg/kg SAR",((G$28*0.001)*$B31),IF(G$27="mg/kg DM",(((G$28*0.001)*($B$28/100))*$B31),0))))))</f>
        <v>0.50444100000000003</v>
      </c>
      <c r="H31" s="77">
        <f t="shared" si="5"/>
        <v>1.8416100000000002</v>
      </c>
      <c r="I31" s="77">
        <f t="shared" si="5"/>
        <v>0.1801575</v>
      </c>
      <c r="J31" s="77">
        <f t="shared" si="5"/>
        <v>1.961715E-2</v>
      </c>
      <c r="K31" s="77">
        <f t="shared" si="5"/>
        <v>4.2704000000000006E-3</v>
      </c>
      <c r="L31" s="77">
        <f t="shared" si="5"/>
        <v>0.27090350000000002</v>
      </c>
      <c r="M31" s="77">
        <f t="shared" si="5"/>
        <v>6.7525699999999994E-2</v>
      </c>
      <c r="N31" s="77">
        <f t="shared" si="5"/>
        <v>1841.6100000000001</v>
      </c>
      <c r="O31" s="77">
        <f t="shared" si="5"/>
        <v>127.57820000000001</v>
      </c>
      <c r="P31" s="77">
        <f t="shared" si="5"/>
        <v>0</v>
      </c>
      <c r="Q31" s="77">
        <f>(IF(Q$27="%w/w SAR",((Q$28*10)*$B31),IF(Q$27="%w/w DM",(((Q$28*10)*($B$28/100))*$B31),IF(Q$27="kg/t SAR",(Q$28*$B31),IF(Q$27="kg/t DM",((Q$28*($B$28/100))*$B31),IF(Q$27="mg/kg SAR",((Q$28*0.001)*$B31),IF(Q$27="mg/kg DM",(((Q$28*0.001)*($B$28/100))*$B31),0)))))))*2.5</f>
        <v>181.49200000000002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0.68593300000000001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85</v>
      </c>
      <c r="C32" s="77">
        <f t="shared" ref="C32:C50" si="6">IF(C$27="%w/w SAR",((C$28*10)*$B32),IF(C$27="%w/w DM",(((C$28*10)*($B$28/100))*$B32),IF(C$27="kg/t SAR",(C$28*$B32),IF(C$27="kg/t DM",((C$28*($B$28/100))*$B32),IF(C$27="mg/kg SAR",((C$28*0.001)*$B32),IF(C$27="mg/kg DM",(((C$28*0.001)*($B$28/100))*$B32),0))))))</f>
        <v>145.4605</v>
      </c>
      <c r="D32" s="77">
        <f t="shared" ref="D32:D50" si="7">(IF(D$27="%w/w SAR",((D$28*10)*$B32),IF(D$27="%w/w DM",(((D$28*10)*($B$28/100))*$B32),IF(D$27="kg/t SAR",(D$28*$B32),IF(D$27="kg/t DM",((D$28*($B$28/100))*$B32),IF(D$27="mg/kg SAR",((D$28*0.001)*$B32),IF(D$27="mg/kg DM",(((D$28*0.001)*($B$28/100))*$B32),"0")))))))*2.291</f>
        <v>50.751835700000008</v>
      </c>
      <c r="E32" s="77">
        <f t="shared" ref="E32:E50" si="8">(IF(E$27="%w/w SAR",((E$28*10)*$B32),IF(E$27="%w/w DM",(((E$28*10)*($B$28/100))*$B32),IF(E$27="kg/t SAR",(E$28*$B32),IF(E$27="kg/t DM",((E$28*($B$28/100))*$B32),IF(E$27="mg/kg SAR",((E$28*0.001)*$B32),IF(E$27="mg/kg DM",(((E$28*0.001)*($B$28/100))*$B32),"0")))))))*1.205</f>
        <v>7.5257792999999999</v>
      </c>
      <c r="F32" s="77">
        <f t="shared" ref="F32:F50" si="9">(IF(F$27="%w/w SAR",((F$28*10)*$B32),IF(F$27="%w/w DM",(((F$28*10)*($B$28/100))*$B32),IF(F$27="kg/t SAR",(F$28*$B32),IF(F$27="kg/t DM",((F$28*($B$28/100))*$B32),IF(F$27="mg/kg SAR",((F$28*0.001)*$B32),IF(F$27="mg/kg DM",(((F$28*0.001)*($B$28/100))*$B32),"0")))))))*1.658</f>
        <v>24.338611</v>
      </c>
      <c r="G32" s="77">
        <f t="shared" si="5"/>
        <v>0.50444100000000003</v>
      </c>
      <c r="H32" s="77">
        <f t="shared" si="5"/>
        <v>1.8416100000000002</v>
      </c>
      <c r="I32" s="77">
        <f t="shared" si="5"/>
        <v>0.1801575</v>
      </c>
      <c r="J32" s="77">
        <f t="shared" si="5"/>
        <v>1.961715E-2</v>
      </c>
      <c r="K32" s="77">
        <f t="shared" si="5"/>
        <v>4.2704000000000006E-3</v>
      </c>
      <c r="L32" s="77">
        <f t="shared" si="5"/>
        <v>0.27090350000000002</v>
      </c>
      <c r="M32" s="77">
        <f t="shared" si="5"/>
        <v>6.7525699999999994E-2</v>
      </c>
      <c r="N32" s="77">
        <f t="shared" si="5"/>
        <v>1841.6100000000001</v>
      </c>
      <c r="O32" s="77">
        <f t="shared" si="5"/>
        <v>127.57820000000001</v>
      </c>
      <c r="P32" s="77">
        <f t="shared" si="5"/>
        <v>0</v>
      </c>
      <c r="Q32" s="77">
        <f t="shared" ref="Q32:Q50" si="10">(IF(Q$27="%w/w SAR",((Q$28*10)*$B32),IF(Q$27="%w/w DM",(((Q$28*10)*($B$28/100))*$B32),IF(Q$27="kg/t SAR",(Q$28*$B32),IF(Q$27="kg/t DM",((Q$28*($B$28/100))*$B32),IF(Q$27="mg/kg SAR",((Q$28*0.001)*$B32),IF(Q$27="mg/kg DM",(((Q$28*0.001)*($B$28/100))*$B32),0)))))))*2.5</f>
        <v>181.49200000000002</v>
      </c>
      <c r="R32" s="77">
        <f t="shared" ref="R32:U50" si="11">IF(R$27="%w/w SAR",((R$28*10)*$B32),IF(R$27="%w/w DM",(((R$28*10)*($B$28/100))*$B32),IF(R$27="kg/t SAR",(R$28*$B32),IF(R$27="kg/t DM",((R$28*($B$28/100))*$B32),IF(R$27="mg/kg SAR",((R$28*0.001)*$B32),IF(R$27="mg/kg DM",(((R$28*0.001)*($B$28/100))*$B32),0))))))</f>
        <v>0</v>
      </c>
      <c r="S32" s="77">
        <f t="shared" si="11"/>
        <v>0.68593300000000001</v>
      </c>
      <c r="T32" s="77">
        <f t="shared" si="11"/>
        <v>0</v>
      </c>
      <c r="U32" s="77">
        <f t="shared" si="11"/>
        <v>0</v>
      </c>
      <c r="AB32" s="59"/>
      <c r="AC32" s="59"/>
      <c r="AD32" s="59"/>
      <c r="AE32" s="59"/>
      <c r="AF32" s="59"/>
      <c r="AG32" s="59"/>
      <c r="AH32" s="59"/>
      <c r="AI32" s="59"/>
    </row>
    <row r="33" spans="1:35" s="72" customFormat="1" ht="13" x14ac:dyDescent="0.35">
      <c r="A33" s="13">
        <f>E8</f>
        <v>3</v>
      </c>
      <c r="B33" s="15">
        <v>85</v>
      </c>
      <c r="C33" s="77">
        <f t="shared" si="6"/>
        <v>145.4605</v>
      </c>
      <c r="D33" s="77">
        <f t="shared" si="7"/>
        <v>50.751835700000008</v>
      </c>
      <c r="E33" s="77">
        <f t="shared" si="8"/>
        <v>7.5257792999999999</v>
      </c>
      <c r="F33" s="77">
        <f t="shared" si="9"/>
        <v>24.338611</v>
      </c>
      <c r="G33" s="77">
        <f t="shared" si="5"/>
        <v>0.50444100000000003</v>
      </c>
      <c r="H33" s="77">
        <f t="shared" si="5"/>
        <v>1.8416100000000002</v>
      </c>
      <c r="I33" s="77">
        <f t="shared" si="5"/>
        <v>0.1801575</v>
      </c>
      <c r="J33" s="77">
        <f t="shared" si="5"/>
        <v>1.961715E-2</v>
      </c>
      <c r="K33" s="77">
        <f t="shared" si="5"/>
        <v>4.2704000000000006E-3</v>
      </c>
      <c r="L33" s="77">
        <f t="shared" si="5"/>
        <v>0.27090350000000002</v>
      </c>
      <c r="M33" s="77">
        <f t="shared" si="5"/>
        <v>6.7525699999999994E-2</v>
      </c>
      <c r="N33" s="77">
        <f t="shared" si="5"/>
        <v>1841.6100000000001</v>
      </c>
      <c r="O33" s="77">
        <f t="shared" si="5"/>
        <v>127.57820000000001</v>
      </c>
      <c r="P33" s="77">
        <f t="shared" si="5"/>
        <v>0</v>
      </c>
      <c r="Q33" s="77">
        <f t="shared" si="10"/>
        <v>181.49200000000002</v>
      </c>
      <c r="R33" s="77">
        <f t="shared" si="11"/>
        <v>0</v>
      </c>
      <c r="S33" s="77">
        <f t="shared" si="11"/>
        <v>0.68593300000000001</v>
      </c>
      <c r="T33" s="77">
        <f t="shared" si="11"/>
        <v>0</v>
      </c>
      <c r="U33" s="77">
        <f t="shared" si="11"/>
        <v>0</v>
      </c>
      <c r="AB33" s="59"/>
      <c r="AC33" s="59"/>
      <c r="AD33" s="59"/>
      <c r="AE33" s="59"/>
      <c r="AF33" s="59"/>
      <c r="AG33" s="59"/>
      <c r="AH33" s="59"/>
      <c r="AI33" s="59"/>
    </row>
    <row r="34" spans="1:35" s="72" customFormat="1" ht="13" x14ac:dyDescent="0.35">
      <c r="A34" s="13">
        <f>F8</f>
        <v>4</v>
      </c>
      <c r="B34" s="15">
        <v>85</v>
      </c>
      <c r="C34" s="77">
        <f t="shared" si="6"/>
        <v>145.4605</v>
      </c>
      <c r="D34" s="77">
        <f t="shared" si="7"/>
        <v>50.751835700000008</v>
      </c>
      <c r="E34" s="77">
        <f t="shared" si="8"/>
        <v>7.5257792999999999</v>
      </c>
      <c r="F34" s="77">
        <f t="shared" si="9"/>
        <v>24.338611</v>
      </c>
      <c r="G34" s="77">
        <f t="shared" si="5"/>
        <v>0.50444100000000003</v>
      </c>
      <c r="H34" s="77">
        <f t="shared" si="5"/>
        <v>1.8416100000000002</v>
      </c>
      <c r="I34" s="77">
        <f t="shared" si="5"/>
        <v>0.1801575</v>
      </c>
      <c r="J34" s="77">
        <f t="shared" si="5"/>
        <v>1.961715E-2</v>
      </c>
      <c r="K34" s="77">
        <f t="shared" si="5"/>
        <v>4.2704000000000006E-3</v>
      </c>
      <c r="L34" s="77">
        <f t="shared" si="5"/>
        <v>0.27090350000000002</v>
      </c>
      <c r="M34" s="77">
        <f t="shared" si="5"/>
        <v>6.7525699999999994E-2</v>
      </c>
      <c r="N34" s="77">
        <f t="shared" si="5"/>
        <v>1841.6100000000001</v>
      </c>
      <c r="O34" s="77">
        <f t="shared" si="5"/>
        <v>127.57820000000001</v>
      </c>
      <c r="P34" s="77">
        <f t="shared" si="5"/>
        <v>0</v>
      </c>
      <c r="Q34" s="77">
        <f t="shared" si="10"/>
        <v>181.49200000000002</v>
      </c>
      <c r="R34" s="77">
        <f t="shared" si="11"/>
        <v>0</v>
      </c>
      <c r="S34" s="77">
        <f t="shared" si="11"/>
        <v>0.68593300000000001</v>
      </c>
      <c r="T34" s="77">
        <f t="shared" si="11"/>
        <v>0</v>
      </c>
      <c r="U34" s="77">
        <f t="shared" si="11"/>
        <v>0</v>
      </c>
      <c r="AB34" s="59"/>
      <c r="AC34" s="59"/>
      <c r="AD34" s="59"/>
      <c r="AE34" s="59"/>
      <c r="AF34" s="59"/>
      <c r="AG34" s="59"/>
      <c r="AH34" s="59"/>
      <c r="AI34" s="59"/>
    </row>
    <row r="35" spans="1:35" s="72" customFormat="1" ht="13" x14ac:dyDescent="0.35">
      <c r="A35" s="13">
        <f>G8</f>
        <v>5</v>
      </c>
      <c r="B35" s="15">
        <v>85</v>
      </c>
      <c r="C35" s="77">
        <f t="shared" si="6"/>
        <v>145.4605</v>
      </c>
      <c r="D35" s="77">
        <f t="shared" si="7"/>
        <v>50.751835700000008</v>
      </c>
      <c r="E35" s="77">
        <f t="shared" si="8"/>
        <v>7.5257792999999999</v>
      </c>
      <c r="F35" s="77">
        <f t="shared" si="9"/>
        <v>24.338611</v>
      </c>
      <c r="G35" s="77">
        <f t="shared" si="5"/>
        <v>0.50444100000000003</v>
      </c>
      <c r="H35" s="77">
        <f t="shared" si="5"/>
        <v>1.8416100000000002</v>
      </c>
      <c r="I35" s="77">
        <f t="shared" si="5"/>
        <v>0.1801575</v>
      </c>
      <c r="J35" s="77">
        <f t="shared" si="5"/>
        <v>1.961715E-2</v>
      </c>
      <c r="K35" s="77">
        <f t="shared" si="5"/>
        <v>4.2704000000000006E-3</v>
      </c>
      <c r="L35" s="77">
        <f t="shared" si="5"/>
        <v>0.27090350000000002</v>
      </c>
      <c r="M35" s="77">
        <f t="shared" si="5"/>
        <v>6.7525699999999994E-2</v>
      </c>
      <c r="N35" s="77">
        <f t="shared" si="5"/>
        <v>1841.6100000000001</v>
      </c>
      <c r="O35" s="77">
        <f t="shared" si="5"/>
        <v>127.57820000000001</v>
      </c>
      <c r="P35" s="77">
        <f t="shared" si="5"/>
        <v>0</v>
      </c>
      <c r="Q35" s="77">
        <f t="shared" si="10"/>
        <v>181.49200000000002</v>
      </c>
      <c r="R35" s="77">
        <f t="shared" si="11"/>
        <v>0</v>
      </c>
      <c r="S35" s="77">
        <f t="shared" si="11"/>
        <v>0.68593300000000001</v>
      </c>
      <c r="T35" s="77">
        <f t="shared" si="11"/>
        <v>0</v>
      </c>
      <c r="U35" s="77">
        <f t="shared" si="11"/>
        <v>0</v>
      </c>
      <c r="AB35" s="59"/>
      <c r="AC35" s="59"/>
      <c r="AD35" s="59"/>
      <c r="AE35" s="59"/>
      <c r="AF35" s="59"/>
      <c r="AG35" s="59"/>
      <c r="AH35" s="59"/>
      <c r="AI35" s="59"/>
    </row>
    <row r="36" spans="1:35" s="72" customFormat="1" ht="13" x14ac:dyDescent="0.35">
      <c r="A36" s="13">
        <f>H8</f>
        <v>6</v>
      </c>
      <c r="B36" s="15">
        <v>85</v>
      </c>
      <c r="C36" s="77">
        <f t="shared" si="6"/>
        <v>145.4605</v>
      </c>
      <c r="D36" s="77">
        <f t="shared" si="7"/>
        <v>50.751835700000008</v>
      </c>
      <c r="E36" s="77">
        <f t="shared" si="8"/>
        <v>7.5257792999999999</v>
      </c>
      <c r="F36" s="77">
        <f t="shared" si="9"/>
        <v>24.338611</v>
      </c>
      <c r="G36" s="77">
        <f t="shared" si="5"/>
        <v>0.50444100000000003</v>
      </c>
      <c r="H36" s="77">
        <f t="shared" si="5"/>
        <v>1.8416100000000002</v>
      </c>
      <c r="I36" s="77">
        <f t="shared" si="5"/>
        <v>0.1801575</v>
      </c>
      <c r="J36" s="77">
        <f t="shared" si="5"/>
        <v>1.961715E-2</v>
      </c>
      <c r="K36" s="77">
        <f t="shared" si="5"/>
        <v>4.2704000000000006E-3</v>
      </c>
      <c r="L36" s="77">
        <f t="shared" si="5"/>
        <v>0.27090350000000002</v>
      </c>
      <c r="M36" s="77">
        <f t="shared" si="5"/>
        <v>6.7525699999999994E-2</v>
      </c>
      <c r="N36" s="77">
        <f t="shared" si="5"/>
        <v>1841.6100000000001</v>
      </c>
      <c r="O36" s="77">
        <f t="shared" si="5"/>
        <v>127.57820000000001</v>
      </c>
      <c r="P36" s="77">
        <f t="shared" si="5"/>
        <v>0</v>
      </c>
      <c r="Q36" s="77">
        <f t="shared" si="10"/>
        <v>181.49200000000002</v>
      </c>
      <c r="R36" s="77">
        <f t="shared" si="11"/>
        <v>0</v>
      </c>
      <c r="S36" s="77">
        <f t="shared" si="11"/>
        <v>0.68593300000000001</v>
      </c>
      <c r="T36" s="77">
        <f t="shared" si="11"/>
        <v>0</v>
      </c>
      <c r="U36" s="77">
        <f t="shared" si="11"/>
        <v>0</v>
      </c>
      <c r="AB36" s="59"/>
      <c r="AC36" s="59"/>
      <c r="AD36" s="59"/>
      <c r="AE36" s="59"/>
      <c r="AF36" s="59"/>
      <c r="AG36" s="59"/>
      <c r="AH36" s="59"/>
      <c r="AI36" s="59"/>
    </row>
    <row r="37" spans="1:35" s="72" customFormat="1" ht="13" x14ac:dyDescent="0.35">
      <c r="A37" s="13">
        <f>I8</f>
        <v>8</v>
      </c>
      <c r="B37" s="15">
        <v>85</v>
      </c>
      <c r="C37" s="77">
        <f t="shared" si="6"/>
        <v>145.4605</v>
      </c>
      <c r="D37" s="77">
        <f t="shared" si="7"/>
        <v>50.751835700000008</v>
      </c>
      <c r="E37" s="77">
        <f t="shared" si="8"/>
        <v>7.5257792999999999</v>
      </c>
      <c r="F37" s="77">
        <f t="shared" si="9"/>
        <v>24.338611</v>
      </c>
      <c r="G37" s="77">
        <f t="shared" si="5"/>
        <v>0.50444100000000003</v>
      </c>
      <c r="H37" s="77">
        <f t="shared" si="5"/>
        <v>1.8416100000000002</v>
      </c>
      <c r="I37" s="77">
        <f t="shared" si="5"/>
        <v>0.1801575</v>
      </c>
      <c r="J37" s="77">
        <f t="shared" si="5"/>
        <v>1.961715E-2</v>
      </c>
      <c r="K37" s="77">
        <f t="shared" si="5"/>
        <v>4.2704000000000006E-3</v>
      </c>
      <c r="L37" s="77">
        <f t="shared" si="5"/>
        <v>0.27090350000000002</v>
      </c>
      <c r="M37" s="77">
        <f t="shared" si="5"/>
        <v>6.7525699999999994E-2</v>
      </c>
      <c r="N37" s="77">
        <f t="shared" si="5"/>
        <v>1841.6100000000001</v>
      </c>
      <c r="O37" s="77">
        <f t="shared" si="5"/>
        <v>127.57820000000001</v>
      </c>
      <c r="P37" s="77">
        <f t="shared" si="5"/>
        <v>0</v>
      </c>
      <c r="Q37" s="77">
        <f t="shared" si="10"/>
        <v>181.49200000000002</v>
      </c>
      <c r="R37" s="77">
        <f t="shared" si="11"/>
        <v>0</v>
      </c>
      <c r="S37" s="77">
        <f t="shared" si="11"/>
        <v>0.68593300000000001</v>
      </c>
      <c r="T37" s="77">
        <f t="shared" si="11"/>
        <v>0</v>
      </c>
      <c r="U37" s="77">
        <f t="shared" si="11"/>
        <v>0</v>
      </c>
      <c r="AB37" s="59"/>
      <c r="AC37" s="59"/>
      <c r="AD37" s="59"/>
      <c r="AE37" s="59"/>
      <c r="AF37" s="59"/>
      <c r="AG37" s="59"/>
      <c r="AH37" s="59"/>
      <c r="AI37" s="59"/>
    </row>
    <row r="38" spans="1:35" s="72" customFormat="1" ht="13" x14ac:dyDescent="0.35">
      <c r="A38" s="13">
        <f>J8</f>
        <v>9</v>
      </c>
      <c r="B38" s="15">
        <v>85</v>
      </c>
      <c r="C38" s="77">
        <f t="shared" si="6"/>
        <v>145.4605</v>
      </c>
      <c r="D38" s="77">
        <f t="shared" si="7"/>
        <v>50.751835700000008</v>
      </c>
      <c r="E38" s="77">
        <f t="shared" si="8"/>
        <v>7.5257792999999999</v>
      </c>
      <c r="F38" s="77">
        <f t="shared" si="9"/>
        <v>24.338611</v>
      </c>
      <c r="G38" s="77">
        <f t="shared" si="5"/>
        <v>0.50444100000000003</v>
      </c>
      <c r="H38" s="77">
        <f t="shared" si="5"/>
        <v>1.8416100000000002</v>
      </c>
      <c r="I38" s="77">
        <f t="shared" si="5"/>
        <v>0.1801575</v>
      </c>
      <c r="J38" s="77">
        <f t="shared" si="5"/>
        <v>1.961715E-2</v>
      </c>
      <c r="K38" s="77">
        <f t="shared" si="5"/>
        <v>4.2704000000000006E-3</v>
      </c>
      <c r="L38" s="77">
        <f t="shared" si="5"/>
        <v>0.27090350000000002</v>
      </c>
      <c r="M38" s="77">
        <f t="shared" si="5"/>
        <v>6.7525699999999994E-2</v>
      </c>
      <c r="N38" s="77">
        <f t="shared" si="5"/>
        <v>1841.6100000000001</v>
      </c>
      <c r="O38" s="77">
        <f t="shared" si="5"/>
        <v>127.57820000000001</v>
      </c>
      <c r="P38" s="77">
        <f t="shared" si="5"/>
        <v>0</v>
      </c>
      <c r="Q38" s="77">
        <f t="shared" si="10"/>
        <v>181.49200000000002</v>
      </c>
      <c r="R38" s="77">
        <f t="shared" si="11"/>
        <v>0</v>
      </c>
      <c r="S38" s="77">
        <f t="shared" si="11"/>
        <v>0.68593300000000001</v>
      </c>
      <c r="T38" s="77">
        <f t="shared" si="11"/>
        <v>0</v>
      </c>
      <c r="U38" s="77">
        <f t="shared" si="11"/>
        <v>0</v>
      </c>
      <c r="AB38" s="59"/>
      <c r="AC38" s="59"/>
      <c r="AD38" s="59"/>
      <c r="AE38" s="59"/>
      <c r="AF38" s="59"/>
      <c r="AG38" s="59"/>
      <c r="AH38" s="59"/>
      <c r="AI38" s="59"/>
    </row>
    <row r="39" spans="1:35" s="72" customFormat="1" ht="13" x14ac:dyDescent="0.35">
      <c r="A39" s="13">
        <f>K8</f>
        <v>10</v>
      </c>
      <c r="B39" s="15">
        <v>85</v>
      </c>
      <c r="C39" s="77">
        <f t="shared" si="6"/>
        <v>145.4605</v>
      </c>
      <c r="D39" s="77">
        <f t="shared" si="7"/>
        <v>50.751835700000008</v>
      </c>
      <c r="E39" s="77">
        <f t="shared" si="8"/>
        <v>7.5257792999999999</v>
      </c>
      <c r="F39" s="77">
        <f t="shared" si="9"/>
        <v>24.338611</v>
      </c>
      <c r="G39" s="77">
        <f t="shared" si="5"/>
        <v>0.50444100000000003</v>
      </c>
      <c r="H39" s="77">
        <f t="shared" si="5"/>
        <v>1.8416100000000002</v>
      </c>
      <c r="I39" s="77">
        <f t="shared" si="5"/>
        <v>0.1801575</v>
      </c>
      <c r="J39" s="77">
        <f t="shared" si="5"/>
        <v>1.961715E-2</v>
      </c>
      <c r="K39" s="77">
        <f t="shared" si="5"/>
        <v>4.2704000000000006E-3</v>
      </c>
      <c r="L39" s="77">
        <f t="shared" si="5"/>
        <v>0.27090350000000002</v>
      </c>
      <c r="M39" s="77">
        <f t="shared" si="5"/>
        <v>6.7525699999999994E-2</v>
      </c>
      <c r="N39" s="77">
        <f t="shared" si="5"/>
        <v>1841.6100000000001</v>
      </c>
      <c r="O39" s="77">
        <f t="shared" si="5"/>
        <v>127.57820000000001</v>
      </c>
      <c r="P39" s="77">
        <f t="shared" si="5"/>
        <v>0</v>
      </c>
      <c r="Q39" s="77">
        <f t="shared" si="10"/>
        <v>181.49200000000002</v>
      </c>
      <c r="R39" s="77">
        <f t="shared" si="11"/>
        <v>0</v>
      </c>
      <c r="S39" s="77">
        <f t="shared" si="11"/>
        <v>0.68593300000000001</v>
      </c>
      <c r="T39" s="77">
        <f t="shared" si="11"/>
        <v>0</v>
      </c>
      <c r="U39" s="77">
        <f t="shared" si="11"/>
        <v>0</v>
      </c>
      <c r="AB39" s="59"/>
      <c r="AC39" s="59"/>
      <c r="AD39" s="59"/>
      <c r="AE39" s="59"/>
      <c r="AF39" s="59"/>
      <c r="AG39" s="59"/>
      <c r="AH39" s="59"/>
      <c r="AI39" s="59"/>
    </row>
    <row r="40" spans="1:35" s="72" customFormat="1" ht="13" x14ac:dyDescent="0.35">
      <c r="A40" s="13">
        <f>L8</f>
        <v>12</v>
      </c>
      <c r="B40" s="15">
        <v>85</v>
      </c>
      <c r="C40" s="77">
        <f t="shared" si="6"/>
        <v>145.4605</v>
      </c>
      <c r="D40" s="77">
        <f t="shared" si="7"/>
        <v>50.751835700000008</v>
      </c>
      <c r="E40" s="77">
        <f t="shared" si="8"/>
        <v>7.5257792999999999</v>
      </c>
      <c r="F40" s="77">
        <f t="shared" si="9"/>
        <v>24.338611</v>
      </c>
      <c r="G40" s="77">
        <f t="shared" si="5"/>
        <v>0.50444100000000003</v>
      </c>
      <c r="H40" s="77">
        <f t="shared" si="5"/>
        <v>1.8416100000000002</v>
      </c>
      <c r="I40" s="77">
        <f t="shared" si="5"/>
        <v>0.1801575</v>
      </c>
      <c r="J40" s="77">
        <f t="shared" si="5"/>
        <v>1.961715E-2</v>
      </c>
      <c r="K40" s="77">
        <f t="shared" si="5"/>
        <v>4.2704000000000006E-3</v>
      </c>
      <c r="L40" s="77">
        <f t="shared" si="5"/>
        <v>0.27090350000000002</v>
      </c>
      <c r="M40" s="77">
        <f t="shared" si="5"/>
        <v>6.7525699999999994E-2</v>
      </c>
      <c r="N40" s="77">
        <f t="shared" si="5"/>
        <v>1841.6100000000001</v>
      </c>
      <c r="O40" s="77">
        <f t="shared" si="5"/>
        <v>127.57820000000001</v>
      </c>
      <c r="P40" s="77">
        <f t="shared" si="5"/>
        <v>0</v>
      </c>
      <c r="Q40" s="77">
        <f t="shared" si="10"/>
        <v>181.49200000000002</v>
      </c>
      <c r="R40" s="77">
        <f t="shared" si="11"/>
        <v>0</v>
      </c>
      <c r="S40" s="77">
        <f t="shared" si="11"/>
        <v>0.68593300000000001</v>
      </c>
      <c r="T40" s="77">
        <f t="shared" si="11"/>
        <v>0</v>
      </c>
      <c r="U40" s="77">
        <f t="shared" si="11"/>
        <v>0</v>
      </c>
      <c r="AB40" s="59"/>
      <c r="AC40" s="59"/>
      <c r="AD40" s="59"/>
      <c r="AE40" s="59"/>
      <c r="AF40" s="59"/>
      <c r="AG40" s="59"/>
      <c r="AH40" s="59"/>
      <c r="AI40" s="59"/>
    </row>
    <row r="41" spans="1:35" s="72" customFormat="1" ht="13" x14ac:dyDescent="0.35">
      <c r="A41" s="13">
        <f>M8</f>
        <v>13</v>
      </c>
      <c r="B41" s="15">
        <v>85</v>
      </c>
      <c r="C41" s="77">
        <f t="shared" si="6"/>
        <v>145.4605</v>
      </c>
      <c r="D41" s="77">
        <f t="shared" si="7"/>
        <v>50.751835700000008</v>
      </c>
      <c r="E41" s="77">
        <f t="shared" si="8"/>
        <v>7.5257792999999999</v>
      </c>
      <c r="F41" s="77">
        <f t="shared" si="9"/>
        <v>24.338611</v>
      </c>
      <c r="G41" s="77">
        <f t="shared" si="5"/>
        <v>0.50444100000000003</v>
      </c>
      <c r="H41" s="77">
        <f t="shared" si="5"/>
        <v>1.8416100000000002</v>
      </c>
      <c r="I41" s="77">
        <f t="shared" si="5"/>
        <v>0.1801575</v>
      </c>
      <c r="J41" s="77">
        <f t="shared" si="5"/>
        <v>1.961715E-2</v>
      </c>
      <c r="K41" s="77">
        <f t="shared" si="5"/>
        <v>4.2704000000000006E-3</v>
      </c>
      <c r="L41" s="77">
        <f t="shared" si="5"/>
        <v>0.27090350000000002</v>
      </c>
      <c r="M41" s="77">
        <f t="shared" si="5"/>
        <v>6.7525699999999994E-2</v>
      </c>
      <c r="N41" s="77">
        <f t="shared" si="5"/>
        <v>1841.6100000000001</v>
      </c>
      <c r="O41" s="77">
        <f t="shared" si="5"/>
        <v>127.57820000000001</v>
      </c>
      <c r="P41" s="77">
        <f t="shared" si="5"/>
        <v>0</v>
      </c>
      <c r="Q41" s="77">
        <f t="shared" si="10"/>
        <v>181.49200000000002</v>
      </c>
      <c r="R41" s="77">
        <f t="shared" si="11"/>
        <v>0</v>
      </c>
      <c r="S41" s="77">
        <f t="shared" si="11"/>
        <v>0.68593300000000001</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9">
        <f t="shared" si="6"/>
        <v>0</v>
      </c>
      <c r="D50" s="99">
        <f t="shared" si="7"/>
        <v>0</v>
      </c>
      <c r="E50" s="99">
        <f t="shared" si="8"/>
        <v>0</v>
      </c>
      <c r="F50" s="99">
        <f t="shared" si="9"/>
        <v>0</v>
      </c>
      <c r="G50" s="99">
        <f t="shared" si="12"/>
        <v>0</v>
      </c>
      <c r="H50" s="99">
        <f t="shared" si="12"/>
        <v>0</v>
      </c>
      <c r="I50" s="99">
        <f t="shared" si="12"/>
        <v>0</v>
      </c>
      <c r="J50" s="99">
        <f t="shared" si="12"/>
        <v>0</v>
      </c>
      <c r="K50" s="99">
        <f t="shared" si="12"/>
        <v>0</v>
      </c>
      <c r="L50" s="99">
        <f t="shared" si="12"/>
        <v>0</v>
      </c>
      <c r="M50" s="99">
        <f t="shared" si="12"/>
        <v>0</v>
      </c>
      <c r="N50" s="99">
        <f t="shared" si="12"/>
        <v>0</v>
      </c>
      <c r="O50" s="99">
        <f t="shared" si="12"/>
        <v>0</v>
      </c>
      <c r="P50" s="99">
        <f t="shared" si="12"/>
        <v>0</v>
      </c>
      <c r="Q50" s="99">
        <f t="shared" si="10"/>
        <v>0</v>
      </c>
      <c r="R50" s="99">
        <f t="shared" si="11"/>
        <v>0</v>
      </c>
      <c r="S50" s="99">
        <f t="shared" si="11"/>
        <v>0</v>
      </c>
      <c r="T50" s="99">
        <f t="shared" si="11"/>
        <v>0</v>
      </c>
      <c r="U50" s="99">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10"/>
      <c r="B54" s="114" t="s">
        <v>150</v>
      </c>
      <c r="C54" s="114" t="s">
        <v>151</v>
      </c>
      <c r="D54" s="114" t="s">
        <v>128</v>
      </c>
      <c r="E54" s="114" t="s">
        <v>129</v>
      </c>
      <c r="F54" s="114" t="s">
        <v>152</v>
      </c>
      <c r="G54" s="114" t="s">
        <v>130</v>
      </c>
      <c r="H54" s="115"/>
      <c r="I54" s="115"/>
      <c r="J54" s="115"/>
      <c r="K54" s="115"/>
      <c r="L54" s="115"/>
      <c r="M54" s="115"/>
      <c r="N54" s="115"/>
      <c r="O54" s="115"/>
      <c r="P54" s="115"/>
      <c r="Q54" s="115"/>
      <c r="R54" s="115"/>
      <c r="S54" s="115"/>
      <c r="T54" s="115"/>
      <c r="U54" s="115"/>
    </row>
    <row r="55" spans="1:35" x14ac:dyDescent="0.25">
      <c r="A55" s="111"/>
      <c r="B55" s="116"/>
      <c r="C55" s="117"/>
      <c r="D55" s="118">
        <f>(B55/100)*C55</f>
        <v>0</v>
      </c>
      <c r="E55" s="118">
        <f>G55</f>
        <v>0</v>
      </c>
      <c r="F55" s="117"/>
      <c r="G55" s="118">
        <f>(B55/100)*F55</f>
        <v>0</v>
      </c>
      <c r="H55" s="115"/>
      <c r="I55" s="115"/>
      <c r="J55" s="115"/>
      <c r="K55" s="115"/>
      <c r="L55" s="115"/>
      <c r="M55" s="115"/>
      <c r="N55" s="115"/>
      <c r="O55" s="115"/>
      <c r="P55" s="115"/>
      <c r="Q55" s="115"/>
      <c r="R55" s="115"/>
      <c r="S55" s="115"/>
      <c r="T55" s="115"/>
      <c r="U55" s="115"/>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9</v>
      </c>
      <c r="J57" s="8">
        <f t="shared" si="13"/>
        <v>10</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2" t="s">
        <v>133</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2" t="s">
        <v>4</v>
      </c>
      <c r="B60" s="76">
        <f>C10</f>
        <v>5.0999999999999996</v>
      </c>
      <c r="C60" s="76">
        <f t="shared" ref="C60:U60" si="14">D10</f>
        <v>5.5</v>
      </c>
      <c r="D60" s="76">
        <f t="shared" si="14"/>
        <v>5.7</v>
      </c>
      <c r="E60" s="76">
        <f t="shared" si="14"/>
        <v>5.5</v>
      </c>
      <c r="F60" s="76">
        <f t="shared" si="14"/>
        <v>5.4</v>
      </c>
      <c r="G60" s="76">
        <f t="shared" si="14"/>
        <v>5.4</v>
      </c>
      <c r="H60" s="76">
        <f t="shared" si="14"/>
        <v>5.4</v>
      </c>
      <c r="I60" s="76">
        <f t="shared" si="14"/>
        <v>5.3</v>
      </c>
      <c r="J60" s="76">
        <f t="shared" si="14"/>
        <v>5.5</v>
      </c>
      <c r="K60" s="76">
        <f t="shared" si="14"/>
        <v>5.3</v>
      </c>
      <c r="L60" s="76">
        <f t="shared" si="14"/>
        <v>5.3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2"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2" t="s">
        <v>135</v>
      </c>
      <c r="B62" s="77">
        <f>B31</f>
        <v>85</v>
      </c>
      <c r="C62" s="77">
        <f>B32</f>
        <v>85</v>
      </c>
      <c r="D62" s="77">
        <f>B33</f>
        <v>85</v>
      </c>
      <c r="E62" s="77">
        <f>B34</f>
        <v>85</v>
      </c>
      <c r="F62" s="77">
        <f>B35</f>
        <v>85</v>
      </c>
      <c r="G62" s="77">
        <f>B36</f>
        <v>85</v>
      </c>
      <c r="H62" s="77">
        <f>B37</f>
        <v>85</v>
      </c>
      <c r="I62" s="77">
        <f>B38</f>
        <v>85</v>
      </c>
      <c r="J62" s="77">
        <f>B39</f>
        <v>85</v>
      </c>
      <c r="K62" s="77">
        <f>B40</f>
        <v>85</v>
      </c>
      <c r="L62" s="77">
        <f>B41</f>
        <v>85</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3"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3" t="s">
        <v>158</v>
      </c>
      <c r="B64" s="77">
        <f>(B59-B60)*B61</f>
        <v>6.6000000000000032</v>
      </c>
      <c r="C64" s="77">
        <f t="shared" ref="C64:U64" si="17">(C59-C60)*C61</f>
        <v>4.2000000000000011</v>
      </c>
      <c r="D64" s="77">
        <f t="shared" si="17"/>
        <v>3</v>
      </c>
      <c r="E64" s="77">
        <f t="shared" si="17"/>
        <v>4.2000000000000011</v>
      </c>
      <c r="F64" s="77">
        <f t="shared" si="17"/>
        <v>4.7999999999999989</v>
      </c>
      <c r="G64" s="77">
        <f t="shared" si="17"/>
        <v>4.7999999999999989</v>
      </c>
      <c r="H64" s="77">
        <f t="shared" si="17"/>
        <v>4.7999999999999989</v>
      </c>
      <c r="I64" s="77">
        <f t="shared" si="17"/>
        <v>5.4000000000000021</v>
      </c>
      <c r="J64" s="77">
        <f t="shared" si="17"/>
        <v>4.2000000000000011</v>
      </c>
      <c r="K64" s="77">
        <f t="shared" si="17"/>
        <v>5.4000000000000021</v>
      </c>
      <c r="L64" s="77">
        <f t="shared" si="17"/>
        <v>5.4000000000000021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3" t="s">
        <v>159</v>
      </c>
      <c r="B65" s="77">
        <f>B63-B64</f>
        <v>-6.6000000000000032</v>
      </c>
      <c r="C65" s="77">
        <f t="shared" ref="C65:U65" si="18">C63-C64</f>
        <v>-4.2000000000000011</v>
      </c>
      <c r="D65" s="77">
        <f t="shared" si="18"/>
        <v>-3</v>
      </c>
      <c r="E65" s="77">
        <f t="shared" si="18"/>
        <v>-4.2000000000000011</v>
      </c>
      <c r="F65" s="77">
        <f t="shared" si="18"/>
        <v>-4.7999999999999989</v>
      </c>
      <c r="G65" s="77">
        <f t="shared" si="18"/>
        <v>-4.7999999999999989</v>
      </c>
      <c r="H65" s="77">
        <f t="shared" si="18"/>
        <v>-4.7999999999999989</v>
      </c>
      <c r="I65" s="77">
        <f t="shared" si="18"/>
        <v>-5.4000000000000021</v>
      </c>
      <c r="J65" s="77">
        <f t="shared" si="18"/>
        <v>-4.2000000000000011</v>
      </c>
      <c r="K65" s="77">
        <f t="shared" si="18"/>
        <v>-5.4000000000000021</v>
      </c>
      <c r="L65" s="77">
        <f t="shared" si="18"/>
        <v>-5.4000000000000021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3"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6" priority="33" operator="equal">
      <formula>"DECREASE"</formula>
    </cfRule>
    <cfRule type="cellIs" dxfId="125" priority="34" operator="equal">
      <formula>"INCREASE"</formula>
    </cfRule>
  </conditionalFormatting>
  <conditionalFormatting sqref="B45:B50 B62:U66">
    <cfRule type="cellIs" dxfId="124" priority="32" operator="greaterThan">
      <formula>$B$51</formula>
    </cfRule>
  </conditionalFormatting>
  <conditionalFormatting sqref="C31:C50">
    <cfRule type="cellIs" dxfId="123" priority="31" operator="greaterThan">
      <formula>$C$51</formula>
    </cfRule>
  </conditionalFormatting>
  <conditionalFormatting sqref="C18:V18">
    <cfRule type="cellIs" dxfId="122" priority="30" operator="equal">
      <formula>0</formula>
    </cfRule>
  </conditionalFormatting>
  <conditionalFormatting sqref="C17:V17">
    <cfRule type="cellIs" dxfId="121" priority="29" operator="equal">
      <formula>0</formula>
    </cfRule>
  </conditionalFormatting>
  <conditionalFormatting sqref="C19:V19">
    <cfRule type="cellIs" dxfId="120" priority="28" operator="equal">
      <formula>0</formula>
    </cfRule>
  </conditionalFormatting>
  <conditionalFormatting sqref="G31:G50">
    <cfRule type="cellIs" dxfId="119" priority="27" operator="greaterThan">
      <formula>$G$51</formula>
    </cfRule>
  </conditionalFormatting>
  <conditionalFormatting sqref="H31:H50">
    <cfRule type="cellIs" dxfId="118" priority="26" operator="greaterThan">
      <formula>$H$51</formula>
    </cfRule>
  </conditionalFormatting>
  <conditionalFormatting sqref="I31:I50">
    <cfRule type="cellIs" dxfId="117" priority="25" operator="greaterThan">
      <formula>$I$51</formula>
    </cfRule>
  </conditionalFormatting>
  <conditionalFormatting sqref="K31:K50">
    <cfRule type="cellIs" dxfId="116" priority="24" operator="greaterThan">
      <formula>$K$51</formula>
    </cfRule>
  </conditionalFormatting>
  <conditionalFormatting sqref="L31:L50">
    <cfRule type="cellIs" dxfId="115" priority="23" operator="greaterThan">
      <formula>$L$51</formula>
    </cfRule>
  </conditionalFormatting>
  <conditionalFormatting sqref="M31:M50">
    <cfRule type="cellIs" dxfId="114" priority="22" operator="greaterThan">
      <formula>$M$51</formula>
    </cfRule>
  </conditionalFormatting>
  <conditionalFormatting sqref="P31:P50">
    <cfRule type="cellIs" dxfId="113" priority="21" operator="greaterThan">
      <formula>$P$51</formula>
    </cfRule>
  </conditionalFormatting>
  <conditionalFormatting sqref="R31:R50">
    <cfRule type="cellIs" dxfId="112" priority="20" operator="greaterThan">
      <formula>$R$51</formula>
    </cfRule>
  </conditionalFormatting>
  <conditionalFormatting sqref="S31:S50">
    <cfRule type="cellIs" dxfId="111" priority="19" operator="greaterThan">
      <formula>$S$51</formula>
    </cfRule>
  </conditionalFormatting>
  <conditionalFormatting sqref="T31:T50">
    <cfRule type="cellIs" dxfId="110" priority="18" operator="greaterThan">
      <formula>$T$51</formula>
    </cfRule>
  </conditionalFormatting>
  <conditionalFormatting sqref="U31:U50">
    <cfRule type="cellIs" dxfId="109" priority="17" operator="greaterThan">
      <formula>$U$51</formula>
    </cfRule>
  </conditionalFormatting>
  <conditionalFormatting sqref="C22:V22">
    <cfRule type="cellIs" dxfId="108" priority="16" operator="equal">
      <formula>0</formula>
    </cfRule>
  </conditionalFormatting>
  <conditionalFormatting sqref="C24:V24">
    <cfRule type="cellIs" dxfId="107" priority="14" operator="equal">
      <formula>"DECREASE"</formula>
    </cfRule>
    <cfRule type="cellIs" dxfId="106" priority="15" operator="equal">
      <formula>"INCREASE"</formula>
    </cfRule>
  </conditionalFormatting>
  <conditionalFormatting sqref="C23:V23">
    <cfRule type="cellIs" dxfId="105" priority="13" operator="equal">
      <formula>0</formula>
    </cfRule>
  </conditionalFormatting>
  <conditionalFormatting sqref="I1">
    <cfRule type="cellIs" dxfId="104" priority="12" operator="lessThan">
      <formula>5</formula>
    </cfRule>
  </conditionalFormatting>
  <conditionalFormatting sqref="C21:V21">
    <cfRule type="cellIs" dxfId="103" priority="9" operator="equal">
      <formula>0</formula>
    </cfRule>
  </conditionalFormatting>
  <conditionalFormatting sqref="B66:U66">
    <cfRule type="cellIs" dxfId="102" priority="7" operator="equal">
      <formula>"UNDER"</formula>
    </cfRule>
    <cfRule type="cellIs" dxfId="101" priority="8" operator="equal">
      <formula>"OVER"</formula>
    </cfRule>
  </conditionalFormatting>
  <conditionalFormatting sqref="I2">
    <cfRule type="cellIs" dxfId="100" priority="6" operator="greaterThan">
      <formula>5000.1</formula>
    </cfRule>
  </conditionalFormatting>
  <conditionalFormatting sqref="I3">
    <cfRule type="cellIs" dxfId="99" priority="5" operator="greaterThan">
      <formula>4.1</formula>
    </cfRule>
  </conditionalFormatting>
  <conditionalFormatting sqref="J31:J50">
    <cfRule type="cellIs" dxfId="98" priority="4" operator="greaterThan">
      <formula>$J$51</formula>
    </cfRule>
  </conditionalFormatting>
  <conditionalFormatting sqref="L3">
    <cfRule type="cellIs" dxfId="97" priority="2" operator="lessThan">
      <formula>30</formula>
    </cfRule>
    <cfRule type="cellIs" dxfId="96" priority="3" operator="greaterThanOrEqual">
      <formula>30</formula>
    </cfRule>
  </conditionalFormatting>
  <conditionalFormatting sqref="B31:B44">
    <cfRule type="cellIs" dxfId="95" priority="1" operator="greaterThan">
      <formula>$B$51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7" zoomScale="70" zoomScaleNormal="70" workbookViewId="0">
      <selection activeCell="N34" sqref="N3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f>'WTW sludge cake Court farm '!C1:D1</f>
        <v>15750</v>
      </c>
      <c r="D1" s="143"/>
      <c r="E1" s="93" t="s">
        <v>45</v>
      </c>
      <c r="F1" s="39">
        <f>'WTW sludge cake Court farm '!F1</f>
        <v>43.14</v>
      </c>
      <c r="G1" s="124" t="s">
        <v>43</v>
      </c>
      <c r="H1" s="125"/>
      <c r="I1" s="98">
        <v>6.5</v>
      </c>
      <c r="J1" s="128" t="s">
        <v>154</v>
      </c>
      <c r="K1" s="128"/>
      <c r="L1" s="98">
        <v>524</v>
      </c>
      <c r="AB1" s="18"/>
      <c r="AC1" s="18"/>
      <c r="AD1" s="30" t="s">
        <v>127</v>
      </c>
      <c r="AE1" s="17"/>
      <c r="AF1" s="17"/>
      <c r="AG1" s="18"/>
      <c r="AH1" s="18"/>
      <c r="AI1" s="40" t="s">
        <v>79</v>
      </c>
      <c r="AJ1" s="41" t="s">
        <v>94</v>
      </c>
      <c r="AK1" s="42" t="s">
        <v>95</v>
      </c>
      <c r="AL1" s="43" t="s">
        <v>126</v>
      </c>
      <c r="AM1" s="43" t="s">
        <v>132</v>
      </c>
      <c r="AN1" s="43" t="s">
        <v>112</v>
      </c>
    </row>
    <row r="2" spans="1:41" ht="13" x14ac:dyDescent="0.3">
      <c r="A2" s="128" t="s">
        <v>87</v>
      </c>
      <c r="B2" s="128"/>
      <c r="C2" s="144" t="str">
        <f>'WTW sludge cake Court farm '!C2:D2</f>
        <v>EPR/GP3792SK</v>
      </c>
      <c r="D2" s="145"/>
      <c r="E2" s="93" t="s">
        <v>109</v>
      </c>
      <c r="F2" s="98" t="s">
        <v>164</v>
      </c>
      <c r="G2" s="126" t="s">
        <v>110</v>
      </c>
      <c r="H2" s="127"/>
      <c r="I2" s="96"/>
      <c r="J2" s="128" t="s">
        <v>155</v>
      </c>
      <c r="K2" s="128"/>
      <c r="L2" s="119">
        <v>9400</v>
      </c>
      <c r="AB2" s="30" t="s">
        <v>56</v>
      </c>
      <c r="AC2" s="17"/>
      <c r="AD2" s="30" t="s">
        <v>70</v>
      </c>
      <c r="AE2" s="17"/>
      <c r="AF2" s="17"/>
      <c r="AG2" s="44" t="s">
        <v>76</v>
      </c>
      <c r="AH2" s="18"/>
      <c r="AI2" s="45" t="s">
        <v>127</v>
      </c>
      <c r="AJ2" s="46">
        <v>0</v>
      </c>
      <c r="AK2" s="47">
        <v>0</v>
      </c>
      <c r="AL2" s="10">
        <v>0</v>
      </c>
      <c r="AM2" s="11">
        <v>0</v>
      </c>
      <c r="AN2" s="11">
        <v>0</v>
      </c>
    </row>
    <row r="3" spans="1:41" ht="13" x14ac:dyDescent="0.25">
      <c r="A3" s="124" t="s">
        <v>42</v>
      </c>
      <c r="B3" s="125"/>
      <c r="C3" s="144" t="str">
        <f>'WTW sludge cake Court farm '!C3:D3</f>
        <v>Mr Richard Evans</v>
      </c>
      <c r="D3" s="145"/>
      <c r="E3" s="93" t="s">
        <v>108</v>
      </c>
      <c r="F3" s="31" t="s">
        <v>77</v>
      </c>
      <c r="G3" s="124" t="s">
        <v>111</v>
      </c>
      <c r="H3" s="125"/>
      <c r="I3" s="96"/>
      <c r="J3" s="124" t="s">
        <v>156</v>
      </c>
      <c r="K3" s="125"/>
      <c r="L3" s="96">
        <f>(L1/L2)*100</f>
        <v>5.5744680851063828</v>
      </c>
      <c r="AB3" s="30" t="s">
        <v>57</v>
      </c>
      <c r="AC3" s="17"/>
      <c r="AD3" s="30" t="s">
        <v>71</v>
      </c>
      <c r="AE3" s="17"/>
      <c r="AF3" s="17"/>
      <c r="AG3" s="44" t="s">
        <v>77</v>
      </c>
      <c r="AH3" s="18"/>
      <c r="AI3" s="48" t="s">
        <v>114</v>
      </c>
      <c r="AJ3" s="49">
        <v>1.7</v>
      </c>
      <c r="AK3" s="50">
        <v>6</v>
      </c>
      <c r="AL3" s="51">
        <v>1</v>
      </c>
      <c r="AM3" s="11">
        <v>6.2</v>
      </c>
      <c r="AN3" s="11" t="s">
        <v>113</v>
      </c>
    </row>
    <row r="4" spans="1:41" ht="13" x14ac:dyDescent="0.25">
      <c r="A4" s="128" t="s">
        <v>0</v>
      </c>
      <c r="B4" s="128"/>
      <c r="C4" s="142" t="str">
        <f>'WTW sludge cake Court farm '!C4:D4</f>
        <v>Creigydd Farm,Ponthir, Carleon,NP18 1HU</v>
      </c>
      <c r="D4" s="143"/>
      <c r="E4" s="94" t="s">
        <v>1</v>
      </c>
      <c r="F4" s="98" t="s">
        <v>167</v>
      </c>
      <c r="G4" s="124"/>
      <c r="H4" s="125"/>
      <c r="I4" s="39"/>
      <c r="J4" s="124"/>
      <c r="K4" s="125"/>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8" t="s">
        <v>47</v>
      </c>
      <c r="B5" s="128"/>
      <c r="C5" s="142" t="str">
        <f>'WTW sludge cake Court farm '!C5:D5</f>
        <v>Owen Clee</v>
      </c>
      <c r="D5" s="143"/>
      <c r="E5" s="93"/>
      <c r="F5" s="39"/>
      <c r="G5" s="124"/>
      <c r="H5" s="125"/>
      <c r="I5" s="39"/>
      <c r="J5" s="124"/>
      <c r="K5" s="125"/>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100"/>
    </row>
    <row r="8" spans="1:41" ht="13" x14ac:dyDescent="0.25">
      <c r="A8" s="128" t="s">
        <v>2</v>
      </c>
      <c r="B8" s="128"/>
      <c r="C8" s="60">
        <f>'WTW sludge cake Court farm '!C8</f>
        <v>1</v>
      </c>
      <c r="D8" s="60">
        <f>'WTW sludge cake Court farm '!D8</f>
        <v>2</v>
      </c>
      <c r="E8" s="60">
        <f>'WTW sludge cake Court farm '!E8</f>
        <v>3</v>
      </c>
      <c r="F8" s="60">
        <f>'WTW sludge cake Court farm '!F8</f>
        <v>4</v>
      </c>
      <c r="G8" s="60">
        <f>'WTW sludge cake Court farm '!G8</f>
        <v>5</v>
      </c>
      <c r="H8" s="60">
        <f>'WTW sludge cake Court farm '!H8</f>
        <v>6</v>
      </c>
      <c r="I8" s="60">
        <f>'WTW sludge cake Court farm '!I8</f>
        <v>8</v>
      </c>
      <c r="J8" s="60">
        <f>'WTW sludge cake Court farm '!J8</f>
        <v>9</v>
      </c>
      <c r="K8" s="60">
        <f>'WTW sludge cake Court farm '!K8</f>
        <v>10</v>
      </c>
      <c r="L8" s="60">
        <f>'WTW sludge cake Court farm '!L8</f>
        <v>12</v>
      </c>
      <c r="M8" s="60">
        <f>'WTW sludge cake Court farm '!M8</f>
        <v>13</v>
      </c>
      <c r="N8" s="60">
        <f>'WTW sludge cake Court farm '!N8</f>
        <v>0</v>
      </c>
      <c r="O8" s="60">
        <f>'WTW sludge cake Court farm '!O8</f>
        <v>0</v>
      </c>
      <c r="P8" s="60">
        <f>'WTW sludge cake Court farm '!P8</f>
        <v>0</v>
      </c>
      <c r="Q8" s="60">
        <f>'WTW sludge cake Court farm '!Q8</f>
        <v>0</v>
      </c>
      <c r="R8" s="60">
        <f>'WTW sludge cake Court farm '!R8</f>
        <v>0</v>
      </c>
      <c r="S8" s="60">
        <f>'WTW sludge cake Court farm '!S8</f>
        <v>0</v>
      </c>
      <c r="T8" s="60">
        <f>'WTW sludge cake Court farm '!T8</f>
        <v>0</v>
      </c>
      <c r="U8" s="60">
        <f>'WTW sludge cake Court farm '!U8</f>
        <v>0</v>
      </c>
      <c r="V8" s="60">
        <f>'WTW sludge cake Court farm '!V8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8" t="s">
        <v>3</v>
      </c>
      <c r="B9" s="128"/>
      <c r="C9" s="60" t="str">
        <f>'WTW sludge cake Court farm '!C9</f>
        <v>moderate</v>
      </c>
      <c r="D9" s="60" t="str">
        <f>'WTW sludge cake Court farm '!D9</f>
        <v>moderate</v>
      </c>
      <c r="E9" s="60" t="str">
        <f>'WTW sludge cake Court farm '!E9</f>
        <v>moderate</v>
      </c>
      <c r="F9" s="60" t="str">
        <f>'WTW sludge cake Court farm '!F9</f>
        <v>moderate</v>
      </c>
      <c r="G9" s="60" t="str">
        <f>'WTW sludge cake Court farm '!G9</f>
        <v>moderate</v>
      </c>
      <c r="H9" s="60" t="str">
        <f>'WTW sludge cake Court farm '!H9</f>
        <v>moderate</v>
      </c>
      <c r="I9" s="60" t="str">
        <f>'WTW sludge cake Court farm '!I9</f>
        <v>moderate</v>
      </c>
      <c r="J9" s="60" t="str">
        <f>'WTW sludge cake Court farm '!J9</f>
        <v>moderate</v>
      </c>
      <c r="K9" s="60" t="str">
        <f>'WTW sludge cake Court farm '!K9</f>
        <v>moderate</v>
      </c>
      <c r="L9" s="60" t="str">
        <f>'WTW sludge cake Court farm '!L9</f>
        <v>moderate</v>
      </c>
      <c r="M9" s="60" t="str">
        <f>'WTW sludge cake Court farm '!M9</f>
        <v>moderate</v>
      </c>
      <c r="N9" s="60">
        <f>'WTW sludge cake Court farm '!N9</f>
        <v>0</v>
      </c>
      <c r="O9" s="60">
        <f>'WTW sludge cake Court farm '!O9</f>
        <v>0</v>
      </c>
      <c r="P9" s="60">
        <f>'WTW sludge cake Court farm '!P9</f>
        <v>0</v>
      </c>
      <c r="Q9" s="60">
        <f>'WTW sludge cake Court farm '!Q9</f>
        <v>0</v>
      </c>
      <c r="R9" s="60">
        <f>'WTW sludge cake Court farm '!R9</f>
        <v>0</v>
      </c>
      <c r="S9" s="60">
        <f>'WTW sludge cake Court farm '!S9</f>
        <v>0</v>
      </c>
      <c r="T9" s="60">
        <f>'WTW sludge cake Court farm '!T9</f>
        <v>0</v>
      </c>
      <c r="U9" s="60">
        <f>'WTW sludge cake Court farm '!U9</f>
        <v>0</v>
      </c>
      <c r="V9" s="60">
        <f>'WTW sludge cake Court farm '!V9</f>
        <v>0</v>
      </c>
      <c r="AB9" s="17"/>
      <c r="AC9" s="17"/>
      <c r="AD9" s="30" t="s">
        <v>138</v>
      </c>
      <c r="AE9" s="30">
        <v>4.5</v>
      </c>
      <c r="AF9" s="17"/>
      <c r="AG9" s="18"/>
      <c r="AH9" s="18"/>
      <c r="AI9" s="63" t="s">
        <v>103</v>
      </c>
      <c r="AJ9" s="64">
        <v>0.7</v>
      </c>
      <c r="AK9" s="65">
        <v>4</v>
      </c>
      <c r="AL9" s="29">
        <v>7</v>
      </c>
      <c r="AM9" s="11">
        <v>6.7</v>
      </c>
      <c r="AN9" s="11" t="s">
        <v>136</v>
      </c>
      <c r="AO9" s="100"/>
    </row>
    <row r="10" spans="1:41" ht="13" x14ac:dyDescent="0.25">
      <c r="A10" s="128" t="s">
        <v>4</v>
      </c>
      <c r="B10" s="128"/>
      <c r="C10" s="60">
        <f>'WTW sludge cake Court farm '!C10</f>
        <v>5.0999999999999996</v>
      </c>
      <c r="D10" s="60">
        <f>'WTW sludge cake Court farm '!D10</f>
        <v>5.5</v>
      </c>
      <c r="E10" s="60">
        <f>'WTW sludge cake Court farm '!E10</f>
        <v>5.7</v>
      </c>
      <c r="F10" s="60">
        <f>'WTW sludge cake Court farm '!F10</f>
        <v>5.5</v>
      </c>
      <c r="G10" s="60">
        <f>'WTW sludge cake Court farm '!G10</f>
        <v>5.4</v>
      </c>
      <c r="H10" s="60">
        <f>'WTW sludge cake Court farm '!H10</f>
        <v>5.4</v>
      </c>
      <c r="I10" s="60">
        <f>'WTW sludge cake Court farm '!I10</f>
        <v>5.4</v>
      </c>
      <c r="J10" s="60">
        <f>'WTW sludge cake Court farm '!J10</f>
        <v>5.3</v>
      </c>
      <c r="K10" s="60">
        <f>'WTW sludge cake Court farm '!K10</f>
        <v>5.5</v>
      </c>
      <c r="L10" s="60">
        <f>'WTW sludge cake Court farm '!L10</f>
        <v>5.3</v>
      </c>
      <c r="M10" s="60">
        <f>'WTW sludge cake Court farm '!M10</f>
        <v>5.3</v>
      </c>
      <c r="N10" s="60">
        <f>'WTW sludge cake Court farm '!N10</f>
        <v>0</v>
      </c>
      <c r="O10" s="60">
        <f>'WTW sludge cake Court farm '!O10</f>
        <v>0</v>
      </c>
      <c r="P10" s="60">
        <f>'WTW sludge cake Court farm '!P10</f>
        <v>0</v>
      </c>
      <c r="Q10" s="60">
        <f>'WTW sludge cake Court farm '!Q10</f>
        <v>0</v>
      </c>
      <c r="R10" s="60">
        <f>'WTW sludge cake Court farm '!R10</f>
        <v>0</v>
      </c>
      <c r="S10" s="60">
        <f>'WTW sludge cake Court farm '!S10</f>
        <v>0</v>
      </c>
      <c r="T10" s="60">
        <f>'WTW sludge cake Court farm '!T10</f>
        <v>0</v>
      </c>
      <c r="U10" s="60">
        <f>'WTW sludge cake Court farm '!U10</f>
        <v>0</v>
      </c>
      <c r="V10" s="60">
        <f>'WTW sludge cake Court farm '!V10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8" t="s">
        <v>5</v>
      </c>
      <c r="B11" s="128"/>
      <c r="C11" s="60">
        <f>'WTW sludge cake Court farm '!C11</f>
        <v>0</v>
      </c>
      <c r="D11" s="60">
        <f>'WTW sludge cake Court farm '!D11</f>
        <v>0</v>
      </c>
      <c r="E11" s="60">
        <f>'WTW sludge cake Court farm '!E11</f>
        <v>0</v>
      </c>
      <c r="F11" s="60">
        <f>'WTW sludge cake Court farm '!F11</f>
        <v>0</v>
      </c>
      <c r="G11" s="60">
        <f>'WTW sludge cake Court farm '!G11</f>
        <v>0</v>
      </c>
      <c r="H11" s="60">
        <f>'WTW sludge cake Court farm '!H11</f>
        <v>0</v>
      </c>
      <c r="I11" s="60">
        <f>'WTW sludge cake Court farm '!I11</f>
        <v>0</v>
      </c>
      <c r="J11" s="60">
        <f>'WTW sludge cake Court farm '!J11</f>
        <v>2</v>
      </c>
      <c r="K11" s="60">
        <f>'WTW sludge cake Court farm '!K11</f>
        <v>3</v>
      </c>
      <c r="L11" s="60">
        <f>'WTW sludge cake Court farm '!L11</f>
        <v>2</v>
      </c>
      <c r="M11" s="60">
        <f>'WTW sludge cake Court farm '!M11</f>
        <v>2</v>
      </c>
      <c r="N11" s="60">
        <f>'WTW sludge cake Court farm '!N11</f>
        <v>0</v>
      </c>
      <c r="O11" s="60">
        <f>'WTW sludge cake Court farm '!O11</f>
        <v>0</v>
      </c>
      <c r="P11" s="60">
        <f>'WTW sludge cake Court farm '!P11</f>
        <v>0</v>
      </c>
      <c r="Q11" s="60">
        <f>'WTW sludge cake Court farm '!Q11</f>
        <v>0</v>
      </c>
      <c r="R11" s="60">
        <f>'WTW sludge cake Court farm '!R11</f>
        <v>0</v>
      </c>
      <c r="S11" s="60">
        <f>'WTW sludge cake Court farm '!S11</f>
        <v>0</v>
      </c>
      <c r="T11" s="60">
        <f>'WTW sludge cake Court farm '!T11</f>
        <v>0</v>
      </c>
      <c r="U11" s="60">
        <f>'WTW sludge cake Court farm '!U11</f>
        <v>0</v>
      </c>
      <c r="V11" s="60">
        <f>'WTW sludge cake Court farm '!V11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8" t="s">
        <v>6</v>
      </c>
      <c r="B12" s="128"/>
      <c r="C12" s="60">
        <f>'WTW sludge cake Court farm '!C12</f>
        <v>1</v>
      </c>
      <c r="D12" s="60">
        <f>'WTW sludge cake Court farm '!D12</f>
        <v>1</v>
      </c>
      <c r="E12" s="60">
        <f>'WTW sludge cake Court farm '!E12</f>
        <v>1</v>
      </c>
      <c r="F12" s="60">
        <f>'WTW sludge cake Court farm '!F12</f>
        <v>1</v>
      </c>
      <c r="G12" s="60">
        <f>'WTW sludge cake Court farm '!G12</f>
        <v>1</v>
      </c>
      <c r="H12" s="60">
        <f>'WTW sludge cake Court farm '!H12</f>
        <v>1</v>
      </c>
      <c r="I12" s="60">
        <f>'WTW sludge cake Court farm '!I12</f>
        <v>1</v>
      </c>
      <c r="J12" s="60">
        <f>'WTW sludge cake Court farm '!J12</f>
        <v>2</v>
      </c>
      <c r="K12" s="60">
        <f>'WTW sludge cake Court farm '!K12</f>
        <v>2</v>
      </c>
      <c r="L12" s="60">
        <f>'WTW sludge cake Court farm '!L12</f>
        <v>2</v>
      </c>
      <c r="M12" s="60">
        <f>'WTW sludge cake Court farm '!M12</f>
        <v>2</v>
      </c>
      <c r="N12" s="60">
        <f>'WTW sludge cake Court farm '!N12</f>
        <v>0</v>
      </c>
      <c r="O12" s="60">
        <f>'WTW sludge cake Court farm '!O12</f>
        <v>0</v>
      </c>
      <c r="P12" s="60">
        <f>'WTW sludge cake Court farm '!P12</f>
        <v>0</v>
      </c>
      <c r="Q12" s="60">
        <f>'WTW sludge cake Court farm '!Q12</f>
        <v>0</v>
      </c>
      <c r="R12" s="60">
        <f>'WTW sludge cake Court farm '!R12</f>
        <v>0</v>
      </c>
      <c r="S12" s="60">
        <f>'WTW sludge cake Court farm '!S12</f>
        <v>0</v>
      </c>
      <c r="T12" s="60">
        <f>'WTW sludge cake Court farm '!T12</f>
        <v>0</v>
      </c>
      <c r="U12" s="60">
        <f>'WTW sludge cake Court farm '!U12</f>
        <v>0</v>
      </c>
      <c r="V12" s="60">
        <f>'WTW sludge cake Court farm '!V12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8" t="s">
        <v>7</v>
      </c>
      <c r="B13" s="128"/>
      <c r="C13" s="60">
        <f>'WTW sludge cake Court farm '!C13</f>
        <v>3</v>
      </c>
      <c r="D13" s="60">
        <f>'WTW sludge cake Court farm '!D13</f>
        <v>3</v>
      </c>
      <c r="E13" s="60">
        <f>'WTW sludge cake Court farm '!E13</f>
        <v>3</v>
      </c>
      <c r="F13" s="60">
        <f>'WTW sludge cake Court farm '!F13</f>
        <v>3</v>
      </c>
      <c r="G13" s="60">
        <f>'WTW sludge cake Court farm '!G13</f>
        <v>3</v>
      </c>
      <c r="H13" s="60">
        <f>'WTW sludge cake Court farm '!H13</f>
        <v>3</v>
      </c>
      <c r="I13" s="60">
        <f>'WTW sludge cake Court farm '!I13</f>
        <v>3</v>
      </c>
      <c r="J13" s="60">
        <f>'WTW sludge cake Court farm '!J13</f>
        <v>3</v>
      </c>
      <c r="K13" s="60">
        <f>'WTW sludge cake Court farm '!K13</f>
        <v>3</v>
      </c>
      <c r="L13" s="60">
        <f>'WTW sludge cake Court farm '!L13</f>
        <v>3</v>
      </c>
      <c r="M13" s="60">
        <f>'WTW sludge cake Court farm '!M13</f>
        <v>4</v>
      </c>
      <c r="N13" s="60">
        <f>'WTW sludge cake Court farm '!N13</f>
        <v>0</v>
      </c>
      <c r="O13" s="60">
        <f>'WTW sludge cake Court farm '!O13</f>
        <v>0</v>
      </c>
      <c r="P13" s="60">
        <f>'WTW sludge cake Court farm '!P13</f>
        <v>0</v>
      </c>
      <c r="Q13" s="60">
        <f>'WTW sludge cake Court farm '!Q13</f>
        <v>0</v>
      </c>
      <c r="R13" s="60">
        <f>'WTW sludge cake Court farm '!R13</f>
        <v>0</v>
      </c>
      <c r="S13" s="60">
        <f>'WTW sludge cake Court farm '!S13</f>
        <v>0</v>
      </c>
      <c r="T13" s="60">
        <f>'WTW sludge cake Court farm '!T13</f>
        <v>0</v>
      </c>
      <c r="U13" s="60">
        <f>'WTW sludge cake Court farm '!U13</f>
        <v>0</v>
      </c>
      <c r="V13" s="60">
        <f>'WTW sludge cake Court farm '!V13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8" t="s">
        <v>8</v>
      </c>
      <c r="B14" s="138"/>
      <c r="C14" s="103" t="str">
        <f>'WTW sludge cake Court farm '!C14</f>
        <v xml:space="preserve">Grass Silage (25% DM) </v>
      </c>
      <c r="D14" s="103" t="str">
        <f>'WTW sludge cake Court farm '!D14</f>
        <v xml:space="preserve">Grass Silage (25% DM) </v>
      </c>
      <c r="E14" s="103" t="str">
        <f>'WTW sludge cake Court farm '!E14</f>
        <v xml:space="preserve">Grass Silage (25% DM) </v>
      </c>
      <c r="F14" s="103" t="str">
        <f>'WTW sludge cake Court farm '!F14</f>
        <v xml:space="preserve">Grass Silage (25% DM) </v>
      </c>
      <c r="G14" s="103" t="str">
        <f>'WTW sludge cake Court farm '!G14</f>
        <v xml:space="preserve">Grass Silage (25% DM) </v>
      </c>
      <c r="H14" s="103" t="str">
        <f>'WTW sludge cake Court farm '!H14</f>
        <v xml:space="preserve">Grass Silage (25% DM) </v>
      </c>
      <c r="I14" s="103" t="str">
        <f>'WTW sludge cake Court farm '!I14</f>
        <v xml:space="preserve">Grass Silage (25% DM) </v>
      </c>
      <c r="J14" s="103" t="str">
        <f>'WTW sludge cake Court farm '!J14</f>
        <v xml:space="preserve">Grass Silage (25% DM) </v>
      </c>
      <c r="K14" s="103" t="str">
        <f>'WTW sludge cake Court farm '!K14</f>
        <v xml:space="preserve">Grass Silage (25% DM) </v>
      </c>
      <c r="L14" s="103" t="str">
        <f>'WTW sludge cake Court farm '!L14</f>
        <v xml:space="preserve">Grass Silage (25% DM) </v>
      </c>
      <c r="M14" s="103" t="str">
        <f>'WTW sludge cake Court farm '!M14</f>
        <v xml:space="preserve">Grass Silage (25% DM) </v>
      </c>
      <c r="N14" s="103">
        <f>'WTW sludge cake Court farm '!N14</f>
        <v>0</v>
      </c>
      <c r="O14" s="103">
        <f>'WTW sludge cake Court farm '!O14</f>
        <v>0</v>
      </c>
      <c r="P14" s="103">
        <f>'WTW sludge cake Court farm '!P14</f>
        <v>0</v>
      </c>
      <c r="Q14" s="103">
        <f>'WTW sludge cake Court farm '!Q14</f>
        <v>0</v>
      </c>
      <c r="R14" s="103">
        <f>'WTW sludge cake Court farm '!R14</f>
        <v>0</v>
      </c>
      <c r="S14" s="103">
        <f>'WTW sludge cake Court farm '!S14</f>
        <v>0</v>
      </c>
      <c r="T14" s="103">
        <f>'WTW sludge cake Court farm '!T14</f>
        <v>0</v>
      </c>
      <c r="U14" s="103">
        <f>'WTW sludge cake Court farm '!U14</f>
        <v>0</v>
      </c>
      <c r="V14" s="103">
        <f>'WTW sludge cake Court farm '!V14</f>
        <v>0</v>
      </c>
      <c r="AD14" s="30" t="s">
        <v>139</v>
      </c>
      <c r="AE14" s="30">
        <v>6</v>
      </c>
      <c r="AI14" s="53" t="s">
        <v>120</v>
      </c>
      <c r="AJ14" s="54">
        <v>0.8</v>
      </c>
      <c r="AK14" s="55">
        <v>1.7</v>
      </c>
      <c r="AL14" s="11">
        <v>12</v>
      </c>
      <c r="AM14" s="11">
        <v>6.7</v>
      </c>
      <c r="AN14" s="11" t="s">
        <v>136</v>
      </c>
    </row>
    <row r="15" spans="1:41" ht="13" x14ac:dyDescent="0.25">
      <c r="A15" s="137" t="s">
        <v>9</v>
      </c>
      <c r="B15" s="137"/>
      <c r="C15" s="60">
        <f>'WTW sludge cake Court farm '!C15</f>
        <v>38</v>
      </c>
      <c r="D15" s="60">
        <f>'WTW sludge cake Court farm '!D15</f>
        <v>38</v>
      </c>
      <c r="E15" s="60">
        <f>'WTW sludge cake Court farm '!E15</f>
        <v>38</v>
      </c>
      <c r="F15" s="60">
        <f>'WTW sludge cake Court farm '!F15</f>
        <v>38</v>
      </c>
      <c r="G15" s="60">
        <f>'WTW sludge cake Court farm '!G15</f>
        <v>38</v>
      </c>
      <c r="H15" s="60">
        <f>'WTW sludge cake Court farm '!H15</f>
        <v>38</v>
      </c>
      <c r="I15" s="60">
        <f>'WTW sludge cake Court farm '!I15</f>
        <v>38</v>
      </c>
      <c r="J15" s="60">
        <f>'WTW sludge cake Court farm '!J15</f>
        <v>38</v>
      </c>
      <c r="K15" s="60">
        <f>'WTW sludge cake Court farm '!K15</f>
        <v>38</v>
      </c>
      <c r="L15" s="60">
        <f>'WTW sludge cake Court farm '!L15</f>
        <v>38</v>
      </c>
      <c r="M15" s="60">
        <f>'WTW sludge cake Court farm '!M15</f>
        <v>38</v>
      </c>
      <c r="N15" s="60">
        <f>'WTW sludge cake Court farm '!N15</f>
        <v>0</v>
      </c>
      <c r="O15" s="60">
        <f>'WTW sludge cake Court farm '!O15</f>
        <v>0</v>
      </c>
      <c r="P15" s="60">
        <f>'WTW sludge cake Court farm '!P15</f>
        <v>0</v>
      </c>
      <c r="Q15" s="60">
        <f>'WTW sludge cake Court farm '!Q15</f>
        <v>0</v>
      </c>
      <c r="R15" s="60">
        <f>'WTW sludge cake Court farm '!R15</f>
        <v>0</v>
      </c>
      <c r="S15" s="60">
        <f>'WTW sludge cake Court farm '!S15</f>
        <v>0</v>
      </c>
      <c r="T15" s="60">
        <f>'WTW sludge cake Court farm '!T15</f>
        <v>0</v>
      </c>
      <c r="U15" s="60">
        <f>'WTW sludge cake Court farm '!U15</f>
        <v>0</v>
      </c>
      <c r="V15" s="60">
        <f>'WTW sludge cake Court farm '!V15</f>
        <v>0</v>
      </c>
      <c r="AD15" s="30" t="s">
        <v>145</v>
      </c>
      <c r="AE15" s="30">
        <v>7</v>
      </c>
      <c r="AI15" s="53" t="s">
        <v>101</v>
      </c>
      <c r="AJ15" s="62">
        <v>1.8</v>
      </c>
      <c r="AK15" s="55">
        <v>5.4</v>
      </c>
      <c r="AL15" s="11">
        <v>13</v>
      </c>
      <c r="AM15" s="11">
        <v>6.7</v>
      </c>
      <c r="AN15" s="11" t="s">
        <v>136</v>
      </c>
    </row>
    <row r="16" spans="1:41" ht="13.5" thickBot="1" x14ac:dyDescent="0.3">
      <c r="A16" s="139" t="s">
        <v>44</v>
      </c>
      <c r="B16" s="139"/>
      <c r="C16" s="104" t="str">
        <f>'WTW sludge cake Court farm '!C16</f>
        <v>Medium/Clay</v>
      </c>
      <c r="D16" s="104" t="str">
        <f>'WTW sludge cake Court farm '!D16</f>
        <v>Medium/Clay</v>
      </c>
      <c r="E16" s="104" t="str">
        <f>'WTW sludge cake Court farm '!E16</f>
        <v>Medium/Clay</v>
      </c>
      <c r="F16" s="104" t="str">
        <f>'WTW sludge cake Court farm '!F16</f>
        <v>Medium/Clay</v>
      </c>
      <c r="G16" s="104" t="str">
        <f>'WTW sludge cake Court farm '!G16</f>
        <v>Medium/Clay</v>
      </c>
      <c r="H16" s="104" t="str">
        <f>'WTW sludge cake Court farm '!H16</f>
        <v>Medium/Clay</v>
      </c>
      <c r="I16" s="104" t="str">
        <f>'WTW sludge cake Court farm '!I16</f>
        <v>Medium/Clay</v>
      </c>
      <c r="J16" s="104" t="str">
        <f>'WTW sludge cake Court farm '!J16</f>
        <v>Medium/Clay</v>
      </c>
      <c r="K16" s="104" t="str">
        <f>'WTW sludge cake Court farm '!K16</f>
        <v>Medium/Clay</v>
      </c>
      <c r="L16" s="104" t="str">
        <f>'WTW sludge cake Court farm '!L16</f>
        <v>Medium/Clay</v>
      </c>
      <c r="M16" s="104" t="str">
        <f>'WTW sludge cake Court farm '!M16</f>
        <v>Medium/Clay</v>
      </c>
      <c r="N16" s="104">
        <f>'WTW sludge cake Court farm '!N16</f>
        <v>0</v>
      </c>
      <c r="O16" s="104">
        <f>'WTW sludge cake Court farm '!O16</f>
        <v>0</v>
      </c>
      <c r="P16" s="104">
        <f>'WTW sludge cake Court farm '!P16</f>
        <v>0</v>
      </c>
      <c r="Q16" s="104">
        <f>'WTW sludge cake Court farm '!Q16</f>
        <v>0</v>
      </c>
      <c r="R16" s="104">
        <f>'WTW sludge cake Court farm '!R16</f>
        <v>0</v>
      </c>
      <c r="S16" s="104">
        <f>'WTW sludge cake Court farm '!S16</f>
        <v>0</v>
      </c>
      <c r="T16" s="104">
        <f>'WTW sludge cake Court farm '!T16</f>
        <v>0</v>
      </c>
      <c r="U16" s="104">
        <f>'WTW sludge cake Court farm '!U16</f>
        <v>0</v>
      </c>
      <c r="V16" s="104">
        <f>'WTW sludge cake Court farm '!V16</f>
        <v>0</v>
      </c>
      <c r="AD16" s="52" t="s">
        <v>146</v>
      </c>
      <c r="AE16" s="30">
        <v>8</v>
      </c>
      <c r="AI16" s="53" t="s">
        <v>119</v>
      </c>
      <c r="AJ16" s="54">
        <v>8</v>
      </c>
      <c r="AK16" s="55">
        <v>5.5</v>
      </c>
      <c r="AL16" s="12">
        <v>14</v>
      </c>
      <c r="AM16" s="11">
        <v>6.7</v>
      </c>
      <c r="AN16" s="11" t="s">
        <v>136</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3" t="s">
        <v>23</v>
      </c>
      <c r="B18" s="134"/>
      <c r="C18" s="16">
        <f>$D31</f>
        <v>10.231605999999998</v>
      </c>
      <c r="D18" s="16">
        <f>$D32</f>
        <v>10.231605999999998</v>
      </c>
      <c r="E18" s="16">
        <f>$D33</f>
        <v>10.231605999999998</v>
      </c>
      <c r="F18" s="16">
        <f>$D34</f>
        <v>10.231605999999998</v>
      </c>
      <c r="G18" s="16">
        <f>$D35</f>
        <v>10.231605999999998</v>
      </c>
      <c r="H18" s="16">
        <f>$D36</f>
        <v>10.231605999999998</v>
      </c>
      <c r="I18" s="16">
        <f>$D37</f>
        <v>10.231605999999998</v>
      </c>
      <c r="J18" s="16">
        <f>$D38</f>
        <v>10.231605999999998</v>
      </c>
      <c r="K18" s="16">
        <f>$D39</f>
        <v>10.231605999999998</v>
      </c>
      <c r="L18" s="16">
        <f>$D40</f>
        <v>10.231605999999998</v>
      </c>
      <c r="M18" s="16">
        <f>$D41</f>
        <v>10.231605999999998</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3" t="s">
        <v>90</v>
      </c>
      <c r="B19" s="134"/>
      <c r="C19" s="16">
        <f>C18-C17</f>
        <v>-54.368393999999995</v>
      </c>
      <c r="D19" s="16">
        <f t="shared" ref="D19:V19" si="1">D18-D17</f>
        <v>-54.368393999999995</v>
      </c>
      <c r="E19" s="16">
        <f t="shared" si="1"/>
        <v>-54.368393999999995</v>
      </c>
      <c r="F19" s="16">
        <f t="shared" si="1"/>
        <v>-54.368393999999995</v>
      </c>
      <c r="G19" s="16">
        <f t="shared" si="1"/>
        <v>-54.368393999999995</v>
      </c>
      <c r="H19" s="16">
        <f t="shared" si="1"/>
        <v>-54.368393999999995</v>
      </c>
      <c r="I19" s="16">
        <f t="shared" si="1"/>
        <v>-54.368393999999995</v>
      </c>
      <c r="J19" s="16">
        <f t="shared" si="1"/>
        <v>-54.368393999999995</v>
      </c>
      <c r="K19" s="16">
        <f t="shared" si="1"/>
        <v>-54.368393999999995</v>
      </c>
      <c r="L19" s="16">
        <f t="shared" si="1"/>
        <v>-54.368393999999995</v>
      </c>
      <c r="M19" s="16">
        <f t="shared" si="1"/>
        <v>-54.368393999999995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5" t="s">
        <v>88</v>
      </c>
      <c r="B21" s="136"/>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3" t="s">
        <v>89</v>
      </c>
      <c r="B22" s="134"/>
      <c r="C22" s="16">
        <f>$E31</f>
        <v>5.1369149999999992</v>
      </c>
      <c r="D22" s="16">
        <f>$E32</f>
        <v>5.1369149999999992</v>
      </c>
      <c r="E22" s="16">
        <f>$E33</f>
        <v>5.1369149999999992</v>
      </c>
      <c r="F22" s="16">
        <f>$E34</f>
        <v>5.1369149999999992</v>
      </c>
      <c r="G22" s="16">
        <f>$E35</f>
        <v>5.1369149999999992</v>
      </c>
      <c r="H22" s="16">
        <f>$E36</f>
        <v>5.1369149999999992</v>
      </c>
      <c r="I22" s="16">
        <f>$E37</f>
        <v>5.1369149999999992</v>
      </c>
      <c r="J22" s="16">
        <f>$E38</f>
        <v>5.1369149999999992</v>
      </c>
      <c r="K22" s="16">
        <f>$E39</f>
        <v>5.1369149999999992</v>
      </c>
      <c r="L22" s="16">
        <f>$E40</f>
        <v>5.1369149999999992</v>
      </c>
      <c r="M22" s="16">
        <f>$E41</f>
        <v>5.1369149999999992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3" t="s">
        <v>92</v>
      </c>
      <c r="B23" s="134"/>
      <c r="C23" s="16">
        <f>C22-C21</f>
        <v>-222.86308500000001</v>
      </c>
      <c r="D23" s="16">
        <f t="shared" ref="D23:V23" si="3">D22-D21</f>
        <v>-222.86308500000001</v>
      </c>
      <c r="E23" s="16">
        <f t="shared" si="3"/>
        <v>-222.86308500000001</v>
      </c>
      <c r="F23" s="16">
        <f t="shared" si="3"/>
        <v>-222.86308500000001</v>
      </c>
      <c r="G23" s="16">
        <f t="shared" si="3"/>
        <v>-222.86308500000001</v>
      </c>
      <c r="H23" s="16">
        <f t="shared" si="3"/>
        <v>-222.86308500000001</v>
      </c>
      <c r="I23" s="16">
        <f t="shared" si="3"/>
        <v>-222.86308500000001</v>
      </c>
      <c r="J23" s="16">
        <f t="shared" si="3"/>
        <v>-222.86308500000001</v>
      </c>
      <c r="K23" s="16">
        <f t="shared" si="3"/>
        <v>-222.86308500000001</v>
      </c>
      <c r="L23" s="16">
        <f t="shared" si="3"/>
        <v>-222.86308500000001</v>
      </c>
      <c r="M23" s="16">
        <f t="shared" si="3"/>
        <v>-222.86308500000001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5"/>
      <c r="B26" s="3" t="s">
        <v>10</v>
      </c>
      <c r="C26" s="3" t="s">
        <v>75</v>
      </c>
      <c r="D26" s="106" t="s">
        <v>11</v>
      </c>
      <c r="E26" s="106" t="s">
        <v>12</v>
      </c>
      <c r="F26" s="106" t="s">
        <v>13</v>
      </c>
      <c r="G26" s="3" t="s">
        <v>14</v>
      </c>
      <c r="H26" s="106" t="s">
        <v>15</v>
      </c>
      <c r="I26" s="106" t="s">
        <v>16</v>
      </c>
      <c r="J26" s="3" t="s">
        <v>17</v>
      </c>
      <c r="K26" s="3" t="s">
        <v>18</v>
      </c>
      <c r="L26" s="3" t="s">
        <v>19</v>
      </c>
      <c r="M26" s="3" t="s">
        <v>20</v>
      </c>
      <c r="N26" s="3" t="s">
        <v>61</v>
      </c>
      <c r="O26" s="3" t="s">
        <v>62</v>
      </c>
      <c r="P26" s="106" t="s">
        <v>39</v>
      </c>
      <c r="Q26" s="106" t="s">
        <v>40</v>
      </c>
      <c r="R26" s="106" t="s">
        <v>35</v>
      </c>
      <c r="S26" s="106" t="s">
        <v>36</v>
      </c>
      <c r="T26" s="106" t="s">
        <v>37</v>
      </c>
      <c r="U26" s="106" t="s">
        <v>38</v>
      </c>
      <c r="AI26" s="68" t="s">
        <v>117</v>
      </c>
      <c r="AJ26" s="69">
        <v>0.7</v>
      </c>
      <c r="AK26" s="70">
        <v>2.4</v>
      </c>
      <c r="AL26" s="29">
        <v>24</v>
      </c>
      <c r="AM26" s="10">
        <v>6.7</v>
      </c>
      <c r="AN26" s="11" t="s">
        <v>136</v>
      </c>
    </row>
    <row r="27" spans="1:40" s="57" customFormat="1" x14ac:dyDescent="0.35">
      <c r="A27" s="107"/>
      <c r="B27" s="71" t="s">
        <v>46</v>
      </c>
      <c r="C27" s="108" t="s">
        <v>57</v>
      </c>
      <c r="D27" s="108" t="s">
        <v>57</v>
      </c>
      <c r="E27" s="108" t="s">
        <v>57</v>
      </c>
      <c r="F27" s="108" t="s">
        <v>55</v>
      </c>
      <c r="G27" s="108" t="s">
        <v>55</v>
      </c>
      <c r="H27" s="108" t="s">
        <v>55</v>
      </c>
      <c r="I27" s="108" t="s">
        <v>55</v>
      </c>
      <c r="J27" s="108" t="s">
        <v>54</v>
      </c>
      <c r="K27" s="108" t="s">
        <v>55</v>
      </c>
      <c r="L27" s="108" t="s">
        <v>55</v>
      </c>
      <c r="M27" s="108" t="s">
        <v>55</v>
      </c>
      <c r="N27" s="108" t="s">
        <v>55</v>
      </c>
      <c r="O27" s="108" t="s">
        <v>55</v>
      </c>
      <c r="P27" s="108"/>
      <c r="Q27" s="108" t="s">
        <v>55</v>
      </c>
      <c r="R27" s="108"/>
      <c r="S27" s="108" t="s">
        <v>55</v>
      </c>
      <c r="T27" s="108"/>
      <c r="U27" s="108"/>
    </row>
    <row r="28" spans="1:40" s="57" customFormat="1" x14ac:dyDescent="0.35">
      <c r="A28" s="109"/>
      <c r="B28" s="24">
        <v>1.1599999999999999</v>
      </c>
      <c r="C28" s="15">
        <v>0.94</v>
      </c>
      <c r="D28" s="15">
        <v>0.154</v>
      </c>
      <c r="E28" s="15">
        <v>0.14699999999999999</v>
      </c>
      <c r="F28" s="15">
        <v>835</v>
      </c>
      <c r="G28" s="15">
        <v>28.3</v>
      </c>
      <c r="H28" s="15">
        <v>115</v>
      </c>
      <c r="I28" s="15">
        <v>11.1</v>
      </c>
      <c r="J28" s="15">
        <v>1.33</v>
      </c>
      <c r="K28" s="23">
        <v>1.71</v>
      </c>
      <c r="L28" s="15">
        <v>7.35</v>
      </c>
      <c r="M28" s="15">
        <v>5.81</v>
      </c>
      <c r="N28" s="15">
        <v>134000</v>
      </c>
      <c r="O28" s="15">
        <v>5850</v>
      </c>
      <c r="P28" s="15"/>
      <c r="Q28" s="15">
        <v>6600</v>
      </c>
      <c r="R28" s="15"/>
      <c r="S28" s="15">
        <v>43.4</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27.259999999999991</v>
      </c>
      <c r="D31" s="77">
        <f>(IF(D$27="%w/w SAR",((D$28*10)*$B31),IF(D$27="%w/w DM",(((D$28*10)*($B$28/100))*$B31),IF(D$27="kg/t SAR",(D$28*$B31),IF(D$27="kg/t DM",((D$28*($B$28/100))*$B31),IF(D$27="mg/kg SAR",((D$28*0.001)*$B31),IF(D$27="mg/kg DM",(((D$28*0.001)*($B$28/100))*$B31),"0")))))))*2.291</f>
        <v>10.231605999999998</v>
      </c>
      <c r="E31" s="77">
        <f>(IF(E$27="%w/w SAR",((E$28*10)*$B31),IF(E$27="%w/w DM",(((E$28*10)*($B$28/100))*$B31),IF(E$27="kg/t SAR",(E$28*$B31),IF(E$27="kg/t DM",((E$28*($B$28/100))*$B31),IF(E$27="mg/kg SAR",((E$28*0.001)*$B31),IF(E$27="mg/kg DM",(((E$28*0.001)*($B$28/100))*$B31),"0")))))))*1.205</f>
        <v>5.1369149999999992</v>
      </c>
      <c r="F31" s="77">
        <f>(IF(F$27="%w/w SAR",((F$28*10)*$B31),IF(F$27="%w/w DM",(((F$28*10)*($B$28/100))*$B31),IF(F$27="kg/t SAR",(F$28*$B31),IF(F$27="kg/t DM",((F$28*($B$28/100))*$B31),IF(F$27="mg/kg SAR",((F$28*0.001)*$B31),IF(F$27="mg/kg DM",(((F$28*0.001)*($B$28/100))*$B31),"0")))))))*1.658</f>
        <v>4.0148469999999987</v>
      </c>
      <c r="G31" s="77">
        <f t="shared" ref="G31:P46" si="5">IF(G$27="%w/w SAR",((G$28*10)*$B31),IF(G$27="%w/w DM",(((G$28*10)*($B$28/100))*$B31),IF(G$27="kg/t SAR",(G$28*$B31),IF(G$27="kg/t DM",((G$28*($B$28/100))*$B31),IF(G$27="mg/kg SAR",((G$28*0.001)*$B31),IF(G$27="mg/kg DM",(((G$28*0.001)*($B$28/100))*$B31),0))))))</f>
        <v>8.2070000000000004E-2</v>
      </c>
      <c r="H31" s="77">
        <f t="shared" si="5"/>
        <v>0.33349999999999996</v>
      </c>
      <c r="I31" s="77">
        <f t="shared" si="5"/>
        <v>3.2190000000000003E-2</v>
      </c>
      <c r="J31" s="77">
        <f t="shared" si="5"/>
        <v>0.33250000000000002</v>
      </c>
      <c r="K31" s="77">
        <f t="shared" si="5"/>
        <v>4.9589999999999999E-3</v>
      </c>
      <c r="L31" s="77">
        <f t="shared" si="5"/>
        <v>2.1314999999999997E-2</v>
      </c>
      <c r="M31" s="77">
        <f t="shared" si="5"/>
        <v>1.6848999999999996E-2</v>
      </c>
      <c r="N31" s="77">
        <f t="shared" si="5"/>
        <v>388.59999999999997</v>
      </c>
      <c r="O31" s="77">
        <f t="shared" si="5"/>
        <v>16.965</v>
      </c>
      <c r="P31" s="77">
        <f t="shared" si="5"/>
        <v>0</v>
      </c>
      <c r="Q31" s="77">
        <f>(IF(Q$27="%w/w SAR",((Q$28*10)*$B31),IF(Q$27="%w/w DM",(((Q$28*10)*($B$28/100))*$B31),IF(Q$27="kg/t SAR",(Q$28*$B31),IF(Q$27="kg/t DM",((Q$28*($B$28/100))*$B31),IF(Q$27="mg/kg SAR",((Q$28*0.001)*$B31),IF(Q$27="mg/kg DM",(((Q$28*0.001)*($B$28/100))*$B31),0)))))))*2.5</f>
        <v>47.85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0.12586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27.259999999999991</v>
      </c>
      <c r="D32" s="77">
        <f t="shared" ref="D32:D50" si="7">(IF(D$27="%w/w SAR",((D$28*10)*$B32),IF(D$27="%w/w DM",(((D$28*10)*($B$28/100))*$B32),IF(D$27="kg/t SAR",(D$28*$B32),IF(D$27="kg/t DM",((D$28*($B$28/100))*$B32),IF(D$27="mg/kg SAR",((D$28*0.001)*$B32),IF(D$27="mg/kg DM",(((D$28*0.001)*($B$28/100))*$B32),"0")))))))*2.291</f>
        <v>10.231605999999998</v>
      </c>
      <c r="E32" s="77">
        <f t="shared" ref="E32:E50" si="8">(IF(E$27="%w/w SAR",((E$28*10)*$B32),IF(E$27="%w/w DM",(((E$28*10)*($B$28/100))*$B32),IF(E$27="kg/t SAR",(E$28*$B32),IF(E$27="kg/t DM",((E$28*($B$28/100))*$B32),IF(E$27="mg/kg SAR",((E$28*0.001)*$B32),IF(E$27="mg/kg DM",(((E$28*0.001)*($B$28/100))*$B32),"0")))))))*1.205</f>
        <v>5.1369149999999992</v>
      </c>
      <c r="F32" s="77">
        <f t="shared" ref="F32:F50" si="9">(IF(F$27="%w/w SAR",((F$28*10)*$B32),IF(F$27="%w/w DM",(((F$28*10)*($B$28/100))*$B32),IF(F$27="kg/t SAR",(F$28*$B32),IF(F$27="kg/t DM",((F$28*($B$28/100))*$B32),IF(F$27="mg/kg SAR",((F$28*0.001)*$B32),IF(F$27="mg/kg DM",(((F$28*0.001)*($B$28/100))*$B32),"0")))))))*1.658</f>
        <v>4.0148469999999987</v>
      </c>
      <c r="G32" s="77">
        <f t="shared" si="5"/>
        <v>8.2070000000000004E-2</v>
      </c>
      <c r="H32" s="77">
        <f t="shared" si="5"/>
        <v>0.33349999999999996</v>
      </c>
      <c r="I32" s="77">
        <f t="shared" si="5"/>
        <v>3.2190000000000003E-2</v>
      </c>
      <c r="J32" s="77">
        <f t="shared" si="5"/>
        <v>0.33250000000000002</v>
      </c>
      <c r="K32" s="77">
        <f t="shared" si="5"/>
        <v>4.9589999999999999E-3</v>
      </c>
      <c r="L32" s="77">
        <f t="shared" si="5"/>
        <v>2.1314999999999997E-2</v>
      </c>
      <c r="M32" s="77">
        <f t="shared" si="5"/>
        <v>1.6848999999999996E-2</v>
      </c>
      <c r="N32" s="77">
        <f t="shared" si="5"/>
        <v>388.59999999999997</v>
      </c>
      <c r="O32" s="77">
        <f t="shared" si="5"/>
        <v>16.965</v>
      </c>
      <c r="P32" s="77">
        <f t="shared" si="5"/>
        <v>0</v>
      </c>
      <c r="Q32" s="77">
        <f t="shared" ref="Q32:Q50" si="10">(IF(Q$27="%w/w SAR",((Q$28*10)*$B32),IF(Q$27="%w/w DM",(((Q$28*10)*($B$28/100))*$B32),IF(Q$27="kg/t SAR",(Q$28*$B32),IF(Q$27="kg/t DM",((Q$28*($B$28/100))*$B32),IF(Q$27="mg/kg SAR",((Q$28*0.001)*$B32),IF(Q$27="mg/kg DM",(((Q$28*0.001)*($B$28/100))*$B32),0)))))))*2.5</f>
        <v>47.85</v>
      </c>
      <c r="R32" s="77">
        <f t="shared" ref="R32:U50" si="11">IF(R$27="%w/w SAR",((R$28*10)*$B32),IF(R$27="%w/w DM",(((R$28*10)*($B$28/100))*$B32),IF(R$27="kg/t SAR",(R$28*$B32),IF(R$27="kg/t DM",((R$28*($B$28/100))*$B32),IF(R$27="mg/kg SAR",((R$28*0.001)*$B32),IF(R$27="mg/kg DM",(((R$28*0.001)*($B$28/100))*$B32),0))))))</f>
        <v>0</v>
      </c>
      <c r="S32" s="77">
        <f t="shared" si="11"/>
        <v>0.12586</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27.259999999999991</v>
      </c>
      <c r="D33" s="77">
        <f t="shared" si="7"/>
        <v>10.231605999999998</v>
      </c>
      <c r="E33" s="77">
        <f t="shared" si="8"/>
        <v>5.1369149999999992</v>
      </c>
      <c r="F33" s="77">
        <f t="shared" si="9"/>
        <v>4.0148469999999987</v>
      </c>
      <c r="G33" s="77">
        <f t="shared" si="5"/>
        <v>8.2070000000000004E-2</v>
      </c>
      <c r="H33" s="77">
        <f t="shared" si="5"/>
        <v>0.33349999999999996</v>
      </c>
      <c r="I33" s="77">
        <f t="shared" si="5"/>
        <v>3.2190000000000003E-2</v>
      </c>
      <c r="J33" s="77">
        <f t="shared" si="5"/>
        <v>0.33250000000000002</v>
      </c>
      <c r="K33" s="77">
        <f t="shared" si="5"/>
        <v>4.9589999999999999E-3</v>
      </c>
      <c r="L33" s="77">
        <f t="shared" si="5"/>
        <v>2.1314999999999997E-2</v>
      </c>
      <c r="M33" s="77">
        <f t="shared" si="5"/>
        <v>1.6848999999999996E-2</v>
      </c>
      <c r="N33" s="77">
        <f t="shared" si="5"/>
        <v>388.59999999999997</v>
      </c>
      <c r="O33" s="77">
        <f t="shared" si="5"/>
        <v>16.965</v>
      </c>
      <c r="P33" s="77">
        <f t="shared" si="5"/>
        <v>0</v>
      </c>
      <c r="Q33" s="77">
        <f t="shared" si="10"/>
        <v>47.85</v>
      </c>
      <c r="R33" s="77">
        <f t="shared" si="11"/>
        <v>0</v>
      </c>
      <c r="S33" s="77">
        <f t="shared" si="11"/>
        <v>0.12586</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27.259999999999991</v>
      </c>
      <c r="D34" s="77">
        <f t="shared" si="7"/>
        <v>10.231605999999998</v>
      </c>
      <c r="E34" s="77">
        <f t="shared" si="8"/>
        <v>5.1369149999999992</v>
      </c>
      <c r="F34" s="77">
        <f t="shared" si="9"/>
        <v>4.0148469999999987</v>
      </c>
      <c r="G34" s="77">
        <f t="shared" si="5"/>
        <v>8.2070000000000004E-2</v>
      </c>
      <c r="H34" s="77">
        <f t="shared" si="5"/>
        <v>0.33349999999999996</v>
      </c>
      <c r="I34" s="77">
        <f t="shared" si="5"/>
        <v>3.2190000000000003E-2</v>
      </c>
      <c r="J34" s="77">
        <f t="shared" si="5"/>
        <v>0.33250000000000002</v>
      </c>
      <c r="K34" s="77">
        <f t="shared" si="5"/>
        <v>4.9589999999999999E-3</v>
      </c>
      <c r="L34" s="77">
        <f t="shared" si="5"/>
        <v>2.1314999999999997E-2</v>
      </c>
      <c r="M34" s="77">
        <f t="shared" si="5"/>
        <v>1.6848999999999996E-2</v>
      </c>
      <c r="N34" s="77">
        <f t="shared" si="5"/>
        <v>388.59999999999997</v>
      </c>
      <c r="O34" s="77">
        <f t="shared" si="5"/>
        <v>16.965</v>
      </c>
      <c r="P34" s="77">
        <f t="shared" si="5"/>
        <v>0</v>
      </c>
      <c r="Q34" s="77">
        <f t="shared" si="10"/>
        <v>47.85</v>
      </c>
      <c r="R34" s="77">
        <f t="shared" si="11"/>
        <v>0</v>
      </c>
      <c r="S34" s="77">
        <f t="shared" si="11"/>
        <v>0.12586</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27.259999999999991</v>
      </c>
      <c r="D35" s="77">
        <f t="shared" si="7"/>
        <v>10.231605999999998</v>
      </c>
      <c r="E35" s="77">
        <f t="shared" si="8"/>
        <v>5.1369149999999992</v>
      </c>
      <c r="F35" s="77">
        <f t="shared" si="9"/>
        <v>4.0148469999999987</v>
      </c>
      <c r="G35" s="77">
        <f t="shared" si="5"/>
        <v>8.2070000000000004E-2</v>
      </c>
      <c r="H35" s="77">
        <f t="shared" si="5"/>
        <v>0.33349999999999996</v>
      </c>
      <c r="I35" s="77">
        <f t="shared" si="5"/>
        <v>3.2190000000000003E-2</v>
      </c>
      <c r="J35" s="77">
        <f t="shared" si="5"/>
        <v>0.33250000000000002</v>
      </c>
      <c r="K35" s="77">
        <f t="shared" si="5"/>
        <v>4.9589999999999999E-3</v>
      </c>
      <c r="L35" s="77">
        <f t="shared" si="5"/>
        <v>2.1314999999999997E-2</v>
      </c>
      <c r="M35" s="77">
        <f t="shared" si="5"/>
        <v>1.6848999999999996E-2</v>
      </c>
      <c r="N35" s="77">
        <f t="shared" si="5"/>
        <v>388.59999999999997</v>
      </c>
      <c r="O35" s="77">
        <f t="shared" si="5"/>
        <v>16.965</v>
      </c>
      <c r="P35" s="77">
        <f t="shared" si="5"/>
        <v>0</v>
      </c>
      <c r="Q35" s="77">
        <f t="shared" si="10"/>
        <v>47.85</v>
      </c>
      <c r="R35" s="77">
        <f t="shared" si="11"/>
        <v>0</v>
      </c>
      <c r="S35" s="77">
        <f t="shared" si="11"/>
        <v>0.12586</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27.259999999999991</v>
      </c>
      <c r="D36" s="77">
        <f t="shared" si="7"/>
        <v>10.231605999999998</v>
      </c>
      <c r="E36" s="77">
        <f t="shared" si="8"/>
        <v>5.1369149999999992</v>
      </c>
      <c r="F36" s="77">
        <f t="shared" si="9"/>
        <v>4.0148469999999987</v>
      </c>
      <c r="G36" s="77">
        <f t="shared" si="5"/>
        <v>8.2070000000000004E-2</v>
      </c>
      <c r="H36" s="77">
        <f t="shared" si="5"/>
        <v>0.33349999999999996</v>
      </c>
      <c r="I36" s="77">
        <f t="shared" si="5"/>
        <v>3.2190000000000003E-2</v>
      </c>
      <c r="J36" s="77">
        <f t="shared" si="5"/>
        <v>0.33250000000000002</v>
      </c>
      <c r="K36" s="77">
        <f t="shared" si="5"/>
        <v>4.9589999999999999E-3</v>
      </c>
      <c r="L36" s="77">
        <f t="shared" si="5"/>
        <v>2.1314999999999997E-2</v>
      </c>
      <c r="M36" s="77">
        <f t="shared" si="5"/>
        <v>1.6848999999999996E-2</v>
      </c>
      <c r="N36" s="77">
        <f t="shared" si="5"/>
        <v>388.59999999999997</v>
      </c>
      <c r="O36" s="77">
        <f t="shared" si="5"/>
        <v>16.965</v>
      </c>
      <c r="P36" s="77">
        <f t="shared" si="5"/>
        <v>0</v>
      </c>
      <c r="Q36" s="77">
        <f t="shared" si="10"/>
        <v>47.85</v>
      </c>
      <c r="R36" s="77">
        <f t="shared" si="11"/>
        <v>0</v>
      </c>
      <c r="S36" s="77">
        <f t="shared" si="11"/>
        <v>0.12586</v>
      </c>
      <c r="T36" s="77">
        <f t="shared" si="11"/>
        <v>0</v>
      </c>
      <c r="U36" s="77">
        <f t="shared" si="11"/>
        <v>0</v>
      </c>
      <c r="AB36" s="59"/>
      <c r="AC36" s="59"/>
      <c r="AD36" s="59"/>
      <c r="AE36" s="59"/>
      <c r="AF36" s="59"/>
      <c r="AG36" s="59"/>
      <c r="AH36" s="59"/>
      <c r="AI36" s="59"/>
    </row>
    <row r="37" spans="1:35" s="72" customFormat="1" ht="13" x14ac:dyDescent="0.35">
      <c r="A37" s="13">
        <f>I8</f>
        <v>8</v>
      </c>
      <c r="B37" s="15">
        <v>250</v>
      </c>
      <c r="C37" s="77">
        <f t="shared" si="6"/>
        <v>27.259999999999991</v>
      </c>
      <c r="D37" s="77">
        <f t="shared" si="7"/>
        <v>10.231605999999998</v>
      </c>
      <c r="E37" s="77">
        <f t="shared" si="8"/>
        <v>5.1369149999999992</v>
      </c>
      <c r="F37" s="77">
        <f t="shared" si="9"/>
        <v>4.0148469999999987</v>
      </c>
      <c r="G37" s="77">
        <f t="shared" si="5"/>
        <v>8.2070000000000004E-2</v>
      </c>
      <c r="H37" s="77">
        <f t="shared" si="5"/>
        <v>0.33349999999999996</v>
      </c>
      <c r="I37" s="77">
        <f t="shared" si="5"/>
        <v>3.2190000000000003E-2</v>
      </c>
      <c r="J37" s="77">
        <f t="shared" si="5"/>
        <v>0.33250000000000002</v>
      </c>
      <c r="K37" s="77">
        <f t="shared" si="5"/>
        <v>4.9589999999999999E-3</v>
      </c>
      <c r="L37" s="77">
        <f t="shared" si="5"/>
        <v>2.1314999999999997E-2</v>
      </c>
      <c r="M37" s="77">
        <f t="shared" si="5"/>
        <v>1.6848999999999996E-2</v>
      </c>
      <c r="N37" s="77">
        <f t="shared" si="5"/>
        <v>388.59999999999997</v>
      </c>
      <c r="O37" s="77">
        <f t="shared" si="5"/>
        <v>16.965</v>
      </c>
      <c r="P37" s="77">
        <f t="shared" si="5"/>
        <v>0</v>
      </c>
      <c r="Q37" s="77">
        <f t="shared" si="10"/>
        <v>47.85</v>
      </c>
      <c r="R37" s="77">
        <f t="shared" si="11"/>
        <v>0</v>
      </c>
      <c r="S37" s="77">
        <f t="shared" si="11"/>
        <v>0.12586</v>
      </c>
      <c r="T37" s="77">
        <f t="shared" si="11"/>
        <v>0</v>
      </c>
      <c r="U37" s="77">
        <f t="shared" si="11"/>
        <v>0</v>
      </c>
      <c r="AB37" s="59"/>
      <c r="AC37" s="59"/>
      <c r="AD37" s="59"/>
      <c r="AE37" s="59"/>
      <c r="AF37" s="59"/>
      <c r="AG37" s="59"/>
      <c r="AH37" s="59"/>
      <c r="AI37" s="59"/>
    </row>
    <row r="38" spans="1:35" s="72" customFormat="1" ht="13" x14ac:dyDescent="0.35">
      <c r="A38" s="13">
        <f>J8</f>
        <v>9</v>
      </c>
      <c r="B38" s="15">
        <v>250</v>
      </c>
      <c r="C38" s="77">
        <f t="shared" si="6"/>
        <v>27.259999999999991</v>
      </c>
      <c r="D38" s="77">
        <f t="shared" si="7"/>
        <v>10.231605999999998</v>
      </c>
      <c r="E38" s="77">
        <f t="shared" si="8"/>
        <v>5.1369149999999992</v>
      </c>
      <c r="F38" s="77">
        <f t="shared" si="9"/>
        <v>4.0148469999999987</v>
      </c>
      <c r="G38" s="77">
        <f t="shared" si="5"/>
        <v>8.2070000000000004E-2</v>
      </c>
      <c r="H38" s="77">
        <f t="shared" si="5"/>
        <v>0.33349999999999996</v>
      </c>
      <c r="I38" s="77">
        <f t="shared" si="5"/>
        <v>3.2190000000000003E-2</v>
      </c>
      <c r="J38" s="77">
        <f t="shared" si="5"/>
        <v>0.33250000000000002</v>
      </c>
      <c r="K38" s="77">
        <f t="shared" si="5"/>
        <v>4.9589999999999999E-3</v>
      </c>
      <c r="L38" s="77">
        <f t="shared" si="5"/>
        <v>2.1314999999999997E-2</v>
      </c>
      <c r="M38" s="77">
        <f t="shared" si="5"/>
        <v>1.6848999999999996E-2</v>
      </c>
      <c r="N38" s="77">
        <f t="shared" si="5"/>
        <v>388.59999999999997</v>
      </c>
      <c r="O38" s="77">
        <f t="shared" si="5"/>
        <v>16.965</v>
      </c>
      <c r="P38" s="77">
        <f t="shared" si="5"/>
        <v>0</v>
      </c>
      <c r="Q38" s="77">
        <f t="shared" si="10"/>
        <v>47.85</v>
      </c>
      <c r="R38" s="77">
        <f t="shared" si="11"/>
        <v>0</v>
      </c>
      <c r="S38" s="77">
        <f t="shared" si="11"/>
        <v>0.12586</v>
      </c>
      <c r="T38" s="77">
        <f t="shared" si="11"/>
        <v>0</v>
      </c>
      <c r="U38" s="77">
        <f t="shared" si="11"/>
        <v>0</v>
      </c>
      <c r="AB38" s="59"/>
      <c r="AC38" s="59"/>
      <c r="AD38" s="59"/>
      <c r="AE38" s="59"/>
      <c r="AF38" s="59"/>
      <c r="AG38" s="59"/>
      <c r="AH38" s="59"/>
      <c r="AI38" s="59"/>
    </row>
    <row r="39" spans="1:35" s="72" customFormat="1" ht="13" x14ac:dyDescent="0.35">
      <c r="A39" s="13">
        <f>K8</f>
        <v>10</v>
      </c>
      <c r="B39" s="15">
        <v>250</v>
      </c>
      <c r="C39" s="77">
        <f t="shared" si="6"/>
        <v>27.259999999999991</v>
      </c>
      <c r="D39" s="77">
        <f t="shared" si="7"/>
        <v>10.231605999999998</v>
      </c>
      <c r="E39" s="77">
        <f t="shared" si="8"/>
        <v>5.1369149999999992</v>
      </c>
      <c r="F39" s="77">
        <f t="shared" si="9"/>
        <v>4.0148469999999987</v>
      </c>
      <c r="G39" s="77">
        <f t="shared" si="5"/>
        <v>8.2070000000000004E-2</v>
      </c>
      <c r="H39" s="77">
        <f t="shared" si="5"/>
        <v>0.33349999999999996</v>
      </c>
      <c r="I39" s="77">
        <f t="shared" si="5"/>
        <v>3.2190000000000003E-2</v>
      </c>
      <c r="J39" s="77">
        <f t="shared" si="5"/>
        <v>0.33250000000000002</v>
      </c>
      <c r="K39" s="77">
        <f t="shared" si="5"/>
        <v>4.9589999999999999E-3</v>
      </c>
      <c r="L39" s="77">
        <f t="shared" si="5"/>
        <v>2.1314999999999997E-2</v>
      </c>
      <c r="M39" s="77">
        <f t="shared" si="5"/>
        <v>1.6848999999999996E-2</v>
      </c>
      <c r="N39" s="77">
        <f t="shared" si="5"/>
        <v>388.59999999999997</v>
      </c>
      <c r="O39" s="77">
        <f t="shared" si="5"/>
        <v>16.965</v>
      </c>
      <c r="P39" s="77">
        <f t="shared" si="5"/>
        <v>0</v>
      </c>
      <c r="Q39" s="77">
        <f t="shared" si="10"/>
        <v>47.85</v>
      </c>
      <c r="R39" s="77">
        <f t="shared" si="11"/>
        <v>0</v>
      </c>
      <c r="S39" s="77">
        <f t="shared" si="11"/>
        <v>0.12586</v>
      </c>
      <c r="T39" s="77">
        <f t="shared" si="11"/>
        <v>0</v>
      </c>
      <c r="U39" s="77">
        <f t="shared" si="11"/>
        <v>0</v>
      </c>
      <c r="AB39" s="59"/>
      <c r="AC39" s="59"/>
      <c r="AD39" s="59"/>
      <c r="AE39" s="59"/>
      <c r="AF39" s="59"/>
      <c r="AG39" s="59"/>
      <c r="AH39" s="59"/>
      <c r="AI39" s="59"/>
    </row>
    <row r="40" spans="1:35" s="72" customFormat="1" ht="13" x14ac:dyDescent="0.35">
      <c r="A40" s="13">
        <f>L8</f>
        <v>12</v>
      </c>
      <c r="B40" s="15">
        <v>250</v>
      </c>
      <c r="C40" s="77">
        <f t="shared" si="6"/>
        <v>27.259999999999991</v>
      </c>
      <c r="D40" s="77">
        <f t="shared" si="7"/>
        <v>10.231605999999998</v>
      </c>
      <c r="E40" s="77">
        <f t="shared" si="8"/>
        <v>5.1369149999999992</v>
      </c>
      <c r="F40" s="77">
        <f t="shared" si="9"/>
        <v>4.0148469999999987</v>
      </c>
      <c r="G40" s="77">
        <f t="shared" si="5"/>
        <v>8.2070000000000004E-2</v>
      </c>
      <c r="H40" s="77">
        <f t="shared" si="5"/>
        <v>0.33349999999999996</v>
      </c>
      <c r="I40" s="77">
        <f t="shared" si="5"/>
        <v>3.2190000000000003E-2</v>
      </c>
      <c r="J40" s="77">
        <f t="shared" si="5"/>
        <v>0.33250000000000002</v>
      </c>
      <c r="K40" s="77">
        <f t="shared" si="5"/>
        <v>4.9589999999999999E-3</v>
      </c>
      <c r="L40" s="77">
        <f t="shared" si="5"/>
        <v>2.1314999999999997E-2</v>
      </c>
      <c r="M40" s="77">
        <f t="shared" si="5"/>
        <v>1.6848999999999996E-2</v>
      </c>
      <c r="N40" s="77">
        <f t="shared" si="5"/>
        <v>388.59999999999997</v>
      </c>
      <c r="O40" s="77">
        <f t="shared" si="5"/>
        <v>16.965</v>
      </c>
      <c r="P40" s="77">
        <f t="shared" si="5"/>
        <v>0</v>
      </c>
      <c r="Q40" s="77">
        <f t="shared" si="10"/>
        <v>47.85</v>
      </c>
      <c r="R40" s="77">
        <f t="shared" si="11"/>
        <v>0</v>
      </c>
      <c r="S40" s="77">
        <f t="shared" si="11"/>
        <v>0.12586</v>
      </c>
      <c r="T40" s="77">
        <f t="shared" si="11"/>
        <v>0</v>
      </c>
      <c r="U40" s="77">
        <f t="shared" si="11"/>
        <v>0</v>
      </c>
      <c r="AB40" s="59"/>
      <c r="AC40" s="59"/>
      <c r="AD40" s="59"/>
      <c r="AE40" s="59"/>
      <c r="AF40" s="59"/>
      <c r="AG40" s="59"/>
      <c r="AH40" s="59"/>
      <c r="AI40" s="59"/>
    </row>
    <row r="41" spans="1:35" s="72" customFormat="1" ht="13" x14ac:dyDescent="0.35">
      <c r="A41" s="13">
        <f>M8</f>
        <v>13</v>
      </c>
      <c r="B41" s="15">
        <v>250</v>
      </c>
      <c r="C41" s="77">
        <f t="shared" si="6"/>
        <v>27.259999999999991</v>
      </c>
      <c r="D41" s="77">
        <f t="shared" si="7"/>
        <v>10.231605999999998</v>
      </c>
      <c r="E41" s="77">
        <f t="shared" si="8"/>
        <v>5.1369149999999992</v>
      </c>
      <c r="F41" s="77">
        <f t="shared" si="9"/>
        <v>4.0148469999999987</v>
      </c>
      <c r="G41" s="77">
        <f t="shared" si="5"/>
        <v>8.2070000000000004E-2</v>
      </c>
      <c r="H41" s="77">
        <f t="shared" si="5"/>
        <v>0.33349999999999996</v>
      </c>
      <c r="I41" s="77">
        <f t="shared" si="5"/>
        <v>3.2190000000000003E-2</v>
      </c>
      <c r="J41" s="77">
        <f t="shared" si="5"/>
        <v>0.33250000000000002</v>
      </c>
      <c r="K41" s="77">
        <f t="shared" si="5"/>
        <v>4.9589999999999999E-3</v>
      </c>
      <c r="L41" s="77">
        <f t="shared" si="5"/>
        <v>2.1314999999999997E-2</v>
      </c>
      <c r="M41" s="77">
        <f t="shared" si="5"/>
        <v>1.6848999999999996E-2</v>
      </c>
      <c r="N41" s="77">
        <f t="shared" si="5"/>
        <v>388.59999999999997</v>
      </c>
      <c r="O41" s="77">
        <f t="shared" si="5"/>
        <v>16.965</v>
      </c>
      <c r="P41" s="77">
        <f t="shared" si="5"/>
        <v>0</v>
      </c>
      <c r="Q41" s="77">
        <f t="shared" si="10"/>
        <v>47.85</v>
      </c>
      <c r="R41" s="77">
        <f t="shared" si="11"/>
        <v>0</v>
      </c>
      <c r="S41" s="77">
        <f t="shared" si="11"/>
        <v>0.12586</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9">
        <f t="shared" si="6"/>
        <v>0</v>
      </c>
      <c r="D50" s="99">
        <f t="shared" si="7"/>
        <v>0</v>
      </c>
      <c r="E50" s="99">
        <f t="shared" si="8"/>
        <v>0</v>
      </c>
      <c r="F50" s="99">
        <f t="shared" si="9"/>
        <v>0</v>
      </c>
      <c r="G50" s="99">
        <f t="shared" si="12"/>
        <v>0</v>
      </c>
      <c r="H50" s="99">
        <f t="shared" si="12"/>
        <v>0</v>
      </c>
      <c r="I50" s="99">
        <f t="shared" si="12"/>
        <v>0</v>
      </c>
      <c r="J50" s="99">
        <f t="shared" si="12"/>
        <v>0</v>
      </c>
      <c r="K50" s="99">
        <f t="shared" si="12"/>
        <v>0</v>
      </c>
      <c r="L50" s="99">
        <f t="shared" si="12"/>
        <v>0</v>
      </c>
      <c r="M50" s="99">
        <f t="shared" si="12"/>
        <v>0</v>
      </c>
      <c r="N50" s="99">
        <f t="shared" si="12"/>
        <v>0</v>
      </c>
      <c r="O50" s="99">
        <f t="shared" si="12"/>
        <v>0</v>
      </c>
      <c r="P50" s="99">
        <f t="shared" si="12"/>
        <v>0</v>
      </c>
      <c r="Q50" s="99">
        <f t="shared" si="10"/>
        <v>0</v>
      </c>
      <c r="R50" s="99">
        <f t="shared" si="11"/>
        <v>0</v>
      </c>
      <c r="S50" s="99">
        <f t="shared" si="11"/>
        <v>0</v>
      </c>
      <c r="T50" s="99">
        <f t="shared" si="11"/>
        <v>0</v>
      </c>
      <c r="U50" s="99">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10"/>
      <c r="B54" s="114" t="s">
        <v>150</v>
      </c>
      <c r="C54" s="114" t="s">
        <v>151</v>
      </c>
      <c r="D54" s="114" t="s">
        <v>128</v>
      </c>
      <c r="E54" s="114" t="s">
        <v>129</v>
      </c>
      <c r="F54" s="114" t="s">
        <v>152</v>
      </c>
      <c r="G54" s="114" t="s">
        <v>130</v>
      </c>
      <c r="H54" s="115"/>
      <c r="I54" s="115"/>
      <c r="J54" s="115"/>
      <c r="K54" s="115"/>
      <c r="L54" s="115"/>
      <c r="M54" s="115"/>
      <c r="N54" s="115"/>
      <c r="O54" s="115"/>
      <c r="P54" s="115"/>
      <c r="Q54" s="115"/>
      <c r="R54" s="115"/>
      <c r="S54" s="115"/>
      <c r="T54" s="115"/>
      <c r="U54" s="115"/>
    </row>
    <row r="55" spans="1:35" x14ac:dyDescent="0.25">
      <c r="A55" s="111"/>
      <c r="B55" s="116"/>
      <c r="C55" s="117"/>
      <c r="D55" s="118">
        <f>(B55/100)*C55</f>
        <v>0</v>
      </c>
      <c r="E55" s="118">
        <f>G55</f>
        <v>0</v>
      </c>
      <c r="F55" s="117"/>
      <c r="G55" s="118">
        <f>(B55/100)*F55</f>
        <v>0</v>
      </c>
      <c r="H55" s="115"/>
      <c r="I55" s="115"/>
      <c r="J55" s="115"/>
      <c r="K55" s="115"/>
      <c r="L55" s="115"/>
      <c r="M55" s="115"/>
      <c r="N55" s="115"/>
      <c r="O55" s="115"/>
      <c r="P55" s="115"/>
      <c r="Q55" s="115"/>
      <c r="R55" s="115"/>
      <c r="S55" s="115"/>
      <c r="T55" s="115"/>
      <c r="U55" s="115"/>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9</v>
      </c>
      <c r="J57" s="8">
        <f t="shared" si="13"/>
        <v>10</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2" t="s">
        <v>133</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2" t="s">
        <v>4</v>
      </c>
      <c r="B60" s="76">
        <f>C10</f>
        <v>5.0999999999999996</v>
      </c>
      <c r="C60" s="76">
        <f t="shared" ref="C60:U60" si="14">D10</f>
        <v>5.5</v>
      </c>
      <c r="D60" s="76">
        <f t="shared" si="14"/>
        <v>5.7</v>
      </c>
      <c r="E60" s="76">
        <f t="shared" si="14"/>
        <v>5.5</v>
      </c>
      <c r="F60" s="76">
        <f t="shared" si="14"/>
        <v>5.4</v>
      </c>
      <c r="G60" s="76">
        <f t="shared" si="14"/>
        <v>5.4</v>
      </c>
      <c r="H60" s="76">
        <f t="shared" si="14"/>
        <v>5.4</v>
      </c>
      <c r="I60" s="76">
        <f t="shared" si="14"/>
        <v>5.3</v>
      </c>
      <c r="J60" s="76">
        <f t="shared" si="14"/>
        <v>5.5</v>
      </c>
      <c r="K60" s="76">
        <f t="shared" si="14"/>
        <v>5.3</v>
      </c>
      <c r="L60" s="76">
        <f t="shared" si="14"/>
        <v>5.3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2"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2" t="s">
        <v>135</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3"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3" t="s">
        <v>158</v>
      </c>
      <c r="B64" s="77">
        <f>(B59-B60)*B61</f>
        <v>6.6000000000000032</v>
      </c>
      <c r="C64" s="77">
        <f t="shared" ref="C64:U64" si="17">(C59-C60)*C61</f>
        <v>4.2000000000000011</v>
      </c>
      <c r="D64" s="77">
        <f t="shared" si="17"/>
        <v>3</v>
      </c>
      <c r="E64" s="77">
        <f t="shared" si="17"/>
        <v>4.2000000000000011</v>
      </c>
      <c r="F64" s="77">
        <f t="shared" si="17"/>
        <v>4.7999999999999989</v>
      </c>
      <c r="G64" s="77">
        <f t="shared" si="17"/>
        <v>4.7999999999999989</v>
      </c>
      <c r="H64" s="77">
        <f t="shared" si="17"/>
        <v>4.7999999999999989</v>
      </c>
      <c r="I64" s="77">
        <f t="shared" si="17"/>
        <v>5.4000000000000021</v>
      </c>
      <c r="J64" s="77">
        <f t="shared" si="17"/>
        <v>4.2000000000000011</v>
      </c>
      <c r="K64" s="77">
        <f t="shared" si="17"/>
        <v>5.4000000000000021</v>
      </c>
      <c r="L64" s="77">
        <f t="shared" si="17"/>
        <v>5.4000000000000021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3" t="s">
        <v>159</v>
      </c>
      <c r="B65" s="77">
        <f>B63-B64</f>
        <v>-6.6000000000000032</v>
      </c>
      <c r="C65" s="77">
        <f t="shared" ref="C65:U65" si="18">C63-C64</f>
        <v>-4.2000000000000011</v>
      </c>
      <c r="D65" s="77">
        <f t="shared" si="18"/>
        <v>-3</v>
      </c>
      <c r="E65" s="77">
        <f t="shared" si="18"/>
        <v>-4.2000000000000011</v>
      </c>
      <c r="F65" s="77">
        <f t="shared" si="18"/>
        <v>-4.7999999999999989</v>
      </c>
      <c r="G65" s="77">
        <f t="shared" si="18"/>
        <v>-4.7999999999999989</v>
      </c>
      <c r="H65" s="77">
        <f t="shared" si="18"/>
        <v>-4.7999999999999989</v>
      </c>
      <c r="I65" s="77">
        <f t="shared" si="18"/>
        <v>-5.4000000000000021</v>
      </c>
      <c r="J65" s="77">
        <f t="shared" si="18"/>
        <v>-4.2000000000000011</v>
      </c>
      <c r="K65" s="77">
        <f t="shared" si="18"/>
        <v>-5.4000000000000021</v>
      </c>
      <c r="L65" s="77">
        <f t="shared" si="18"/>
        <v>-5.4000000000000021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3"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3" operator="equal">
      <formula>"DECREASE"</formula>
    </cfRule>
    <cfRule type="cellIs" dxfId="82" priority="34" operator="equal">
      <formula>"INCREASE"</formula>
    </cfRule>
  </conditionalFormatting>
  <conditionalFormatting sqref="B62:U66 B31:B50">
    <cfRule type="cellIs" dxfId="81" priority="32" operator="greaterThan">
      <formula>$B$51</formula>
    </cfRule>
  </conditionalFormatting>
  <conditionalFormatting sqref="C31:C50">
    <cfRule type="cellIs" dxfId="80" priority="31" operator="greaterThan">
      <formula>$C$51</formula>
    </cfRule>
  </conditionalFormatting>
  <conditionalFormatting sqref="C18:V18">
    <cfRule type="cellIs" dxfId="79" priority="30" operator="equal">
      <formula>0</formula>
    </cfRule>
  </conditionalFormatting>
  <conditionalFormatting sqref="C17:V17">
    <cfRule type="cellIs" dxfId="78" priority="29" operator="equal">
      <formula>0</formula>
    </cfRule>
  </conditionalFormatting>
  <conditionalFormatting sqref="C19:V19">
    <cfRule type="cellIs" dxfId="77" priority="28" operator="equal">
      <formula>0</formula>
    </cfRule>
  </conditionalFormatting>
  <conditionalFormatting sqref="G31:G50">
    <cfRule type="cellIs" dxfId="76" priority="27" operator="greaterThan">
      <formula>$G$51</formula>
    </cfRule>
  </conditionalFormatting>
  <conditionalFormatting sqref="H31:H50">
    <cfRule type="cellIs" dxfId="75" priority="26" operator="greaterThan">
      <formula>$H$51</formula>
    </cfRule>
  </conditionalFormatting>
  <conditionalFormatting sqref="I31:I50">
    <cfRule type="cellIs" dxfId="74" priority="25" operator="greaterThan">
      <formula>$I$51</formula>
    </cfRule>
  </conditionalFormatting>
  <conditionalFormatting sqref="K31:K50">
    <cfRule type="cellIs" dxfId="73" priority="24" operator="greaterThan">
      <formula>$K$51</formula>
    </cfRule>
  </conditionalFormatting>
  <conditionalFormatting sqref="L31:L50">
    <cfRule type="cellIs" dxfId="72" priority="23" operator="greaterThan">
      <formula>$L$51</formula>
    </cfRule>
  </conditionalFormatting>
  <conditionalFormatting sqref="M31:M50">
    <cfRule type="cellIs" dxfId="71" priority="22" operator="greaterThan">
      <formula>$M$51</formula>
    </cfRule>
  </conditionalFormatting>
  <conditionalFormatting sqref="P31:P50">
    <cfRule type="cellIs" dxfId="70" priority="21" operator="greaterThan">
      <formula>$P$51</formula>
    </cfRule>
  </conditionalFormatting>
  <conditionalFormatting sqref="R31:R50">
    <cfRule type="cellIs" dxfId="69" priority="20" operator="greaterThan">
      <formula>$R$51</formula>
    </cfRule>
  </conditionalFormatting>
  <conditionalFormatting sqref="S31:S50">
    <cfRule type="cellIs" dxfId="68" priority="19" operator="greaterThan">
      <formula>$S$51</formula>
    </cfRule>
  </conditionalFormatting>
  <conditionalFormatting sqref="T31:T50">
    <cfRule type="cellIs" dxfId="67" priority="18" operator="greaterThan">
      <formula>$T$51</formula>
    </cfRule>
  </conditionalFormatting>
  <conditionalFormatting sqref="U31:U50">
    <cfRule type="cellIs" dxfId="66" priority="17" operator="greaterThan">
      <formula>$U$51</formula>
    </cfRule>
  </conditionalFormatting>
  <conditionalFormatting sqref="C22:V22">
    <cfRule type="cellIs" dxfId="65" priority="16" operator="equal">
      <formula>0</formula>
    </cfRule>
  </conditionalFormatting>
  <conditionalFormatting sqref="C24:V24">
    <cfRule type="cellIs" dxfId="64" priority="14" operator="equal">
      <formula>"DECREASE"</formula>
    </cfRule>
    <cfRule type="cellIs" dxfId="63" priority="15" operator="equal">
      <formula>"INCREASE"</formula>
    </cfRule>
  </conditionalFormatting>
  <conditionalFormatting sqref="C23:V23">
    <cfRule type="cellIs" dxfId="62" priority="13" operator="equal">
      <formula>0</formula>
    </cfRule>
  </conditionalFormatting>
  <conditionalFormatting sqref="C21:V21">
    <cfRule type="cellIs" dxfId="61" priority="9" operator="equal">
      <formula>0</formula>
    </cfRule>
  </conditionalFormatting>
  <conditionalFormatting sqref="B66:U66">
    <cfRule type="cellIs" dxfId="60" priority="7" operator="equal">
      <formula>"UNDER"</formula>
    </cfRule>
    <cfRule type="cellIs" dxfId="59" priority="8" operator="equal">
      <formula>"OVER"</formula>
    </cfRule>
  </conditionalFormatting>
  <conditionalFormatting sqref="I2">
    <cfRule type="cellIs" dxfId="58" priority="6" operator="greaterThan">
      <formula>5000.1</formula>
    </cfRule>
  </conditionalFormatting>
  <conditionalFormatting sqref="I3">
    <cfRule type="cellIs" dxfId="57" priority="5" operator="greaterThan">
      <formula>4.1</formula>
    </cfRule>
  </conditionalFormatting>
  <conditionalFormatting sqref="J31:J50">
    <cfRule type="cellIs" dxfId="56" priority="4" operator="greaterThan">
      <formula>$J$51</formula>
    </cfRule>
  </conditionalFormatting>
  <conditionalFormatting sqref="L3">
    <cfRule type="cellIs" dxfId="55" priority="2" operator="lessThan">
      <formula>30</formula>
    </cfRule>
    <cfRule type="cellIs" dxfId="54" priority="3" operator="greaterThanOrEqual">
      <formula>30</formula>
    </cfRule>
  </conditionalFormatting>
  <conditionalFormatting sqref="I1">
    <cfRule type="cellIs" dxfId="53" priority="1" operator="lessThan">
      <formula>5</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6" zoomScale="48" zoomScaleNormal="48" workbookViewId="0">
      <selection activeCell="C29" sqref="C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f>'WTW sludge cake Court farm '!C1:D1</f>
        <v>15750</v>
      </c>
      <c r="D1" s="143"/>
      <c r="E1" s="93" t="s">
        <v>45</v>
      </c>
      <c r="F1" s="39">
        <f>'WTW sludge cake Court farm '!F1</f>
        <v>43.14</v>
      </c>
      <c r="G1" s="124" t="s">
        <v>43</v>
      </c>
      <c r="H1" s="125"/>
      <c r="I1" s="96">
        <v>8.5</v>
      </c>
      <c r="J1" s="128" t="s">
        <v>154</v>
      </c>
      <c r="K1" s="128"/>
      <c r="L1" s="98">
        <v>3158</v>
      </c>
      <c r="AB1" s="18"/>
      <c r="AC1" s="18"/>
      <c r="AD1" s="30" t="s">
        <v>127</v>
      </c>
      <c r="AE1" s="17"/>
      <c r="AF1" s="17"/>
      <c r="AG1" s="18"/>
      <c r="AH1" s="18"/>
      <c r="AI1" s="40" t="s">
        <v>79</v>
      </c>
      <c r="AJ1" s="41" t="s">
        <v>94</v>
      </c>
      <c r="AK1" s="42" t="s">
        <v>95</v>
      </c>
      <c r="AL1" s="43" t="s">
        <v>126</v>
      </c>
      <c r="AM1" s="43" t="s">
        <v>132</v>
      </c>
      <c r="AN1" s="43" t="s">
        <v>112</v>
      </c>
    </row>
    <row r="2" spans="1:41" ht="13" x14ac:dyDescent="0.3">
      <c r="A2" s="128" t="s">
        <v>87</v>
      </c>
      <c r="B2" s="128"/>
      <c r="C2" s="144" t="str">
        <f>'WTW sludge cake Court farm '!C2:D2</f>
        <v>EPR/GP3792SK</v>
      </c>
      <c r="D2" s="145"/>
      <c r="E2" s="93" t="s">
        <v>109</v>
      </c>
      <c r="F2" s="98" t="s">
        <v>168</v>
      </c>
      <c r="G2" s="126" t="s">
        <v>110</v>
      </c>
      <c r="H2" s="127"/>
      <c r="I2" s="96"/>
      <c r="J2" s="128" t="s">
        <v>155</v>
      </c>
      <c r="K2" s="128"/>
      <c r="L2" s="119">
        <v>5000</v>
      </c>
      <c r="AB2" s="30" t="s">
        <v>56</v>
      </c>
      <c r="AC2" s="17"/>
      <c r="AD2" s="30" t="s">
        <v>70</v>
      </c>
      <c r="AE2" s="17"/>
      <c r="AF2" s="17"/>
      <c r="AG2" s="44" t="s">
        <v>76</v>
      </c>
      <c r="AH2" s="18"/>
      <c r="AI2" s="45" t="s">
        <v>127</v>
      </c>
      <c r="AJ2" s="46">
        <v>0</v>
      </c>
      <c r="AK2" s="47">
        <v>0</v>
      </c>
      <c r="AL2" s="10">
        <v>0</v>
      </c>
      <c r="AM2" s="11">
        <v>0</v>
      </c>
      <c r="AN2" s="11">
        <v>0</v>
      </c>
    </row>
    <row r="3" spans="1:41" ht="13" x14ac:dyDescent="0.25">
      <c r="A3" s="124" t="s">
        <v>42</v>
      </c>
      <c r="B3" s="125"/>
      <c r="C3" s="144" t="str">
        <f>'WTW sludge cake Court farm '!C3:D3</f>
        <v>Mr Richard Evans</v>
      </c>
      <c r="D3" s="145"/>
      <c r="E3" s="93" t="s">
        <v>108</v>
      </c>
      <c r="F3" s="31" t="s">
        <v>78</v>
      </c>
      <c r="G3" s="124" t="s">
        <v>111</v>
      </c>
      <c r="H3" s="125"/>
      <c r="I3" s="96"/>
      <c r="J3" s="124" t="s">
        <v>156</v>
      </c>
      <c r="K3" s="125"/>
      <c r="L3" s="96">
        <f>(L1/L2)*100</f>
        <v>63.160000000000004</v>
      </c>
      <c r="AB3" s="30" t="s">
        <v>57</v>
      </c>
      <c r="AC3" s="17"/>
      <c r="AD3" s="30" t="s">
        <v>71</v>
      </c>
      <c r="AE3" s="17"/>
      <c r="AF3" s="17"/>
      <c r="AG3" s="44" t="s">
        <v>77</v>
      </c>
      <c r="AH3" s="18"/>
      <c r="AI3" s="48" t="s">
        <v>114</v>
      </c>
      <c r="AJ3" s="49">
        <v>1.7</v>
      </c>
      <c r="AK3" s="50">
        <v>6</v>
      </c>
      <c r="AL3" s="51">
        <v>1</v>
      </c>
      <c r="AM3" s="11">
        <v>6.2</v>
      </c>
      <c r="AN3" s="11" t="s">
        <v>113</v>
      </c>
    </row>
    <row r="4" spans="1:41" ht="13" x14ac:dyDescent="0.25">
      <c r="A4" s="128" t="s">
        <v>0</v>
      </c>
      <c r="B4" s="128"/>
      <c r="C4" s="142" t="str">
        <f>'WTW sludge cake Court farm '!C4:D4</f>
        <v>Creigydd Farm,Ponthir, Carleon,NP18 1HU</v>
      </c>
      <c r="D4" s="143"/>
      <c r="E4" s="94" t="s">
        <v>1</v>
      </c>
      <c r="F4" s="98" t="s">
        <v>169</v>
      </c>
      <c r="G4" s="124"/>
      <c r="H4" s="125"/>
      <c r="I4" s="39"/>
      <c r="J4" s="124"/>
      <c r="K4" s="125"/>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8" t="s">
        <v>47</v>
      </c>
      <c r="B5" s="128"/>
      <c r="C5" s="142" t="str">
        <f>'WTW sludge cake Court farm '!C5:D5</f>
        <v>Owen Clee</v>
      </c>
      <c r="D5" s="143"/>
      <c r="E5" s="93"/>
      <c r="F5" s="39"/>
      <c r="G5" s="124"/>
      <c r="H5" s="125"/>
      <c r="I5" s="39"/>
      <c r="J5" s="124"/>
      <c r="K5" s="125"/>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100"/>
    </row>
    <row r="8" spans="1:41" ht="13" x14ac:dyDescent="0.25">
      <c r="A8" s="128" t="s">
        <v>2</v>
      </c>
      <c r="B8" s="128"/>
      <c r="C8" s="60">
        <f>'WTW sludge cake Court farm '!C8</f>
        <v>1</v>
      </c>
      <c r="D8" s="60">
        <f>'WTW sludge cake Court farm '!D8</f>
        <v>2</v>
      </c>
      <c r="E8" s="60">
        <f>'WTW sludge cake Court farm '!E8</f>
        <v>3</v>
      </c>
      <c r="F8" s="60">
        <f>'WTW sludge cake Court farm '!F8</f>
        <v>4</v>
      </c>
      <c r="G8" s="60">
        <f>'WTW sludge cake Court farm '!G8</f>
        <v>5</v>
      </c>
      <c r="H8" s="60">
        <f>'WTW sludge cake Court farm '!H8</f>
        <v>6</v>
      </c>
      <c r="I8" s="60">
        <f>'WTW sludge cake Court farm '!I8</f>
        <v>8</v>
      </c>
      <c r="J8" s="60">
        <f>'WTW sludge cake Court farm '!J8</f>
        <v>9</v>
      </c>
      <c r="K8" s="60">
        <f>'WTW sludge cake Court farm '!K8</f>
        <v>10</v>
      </c>
      <c r="L8" s="60">
        <f>'WTW sludge cake Court farm '!L8</f>
        <v>12</v>
      </c>
      <c r="M8" s="60">
        <f>'WTW sludge cake Court farm '!M8</f>
        <v>13</v>
      </c>
      <c r="N8" s="60">
        <f>'WTW sludge cake Court farm '!N8</f>
        <v>0</v>
      </c>
      <c r="O8" s="60">
        <f>'WTW sludge cake Court farm '!O8</f>
        <v>0</v>
      </c>
      <c r="P8" s="60">
        <f>'WTW sludge cake Court farm '!P8</f>
        <v>0</v>
      </c>
      <c r="Q8" s="60">
        <f>'WTW sludge cake Court farm '!Q8</f>
        <v>0</v>
      </c>
      <c r="R8" s="60">
        <f>'WTW sludge cake Court farm '!R8</f>
        <v>0</v>
      </c>
      <c r="S8" s="60">
        <f>'WTW sludge cake Court farm '!S8</f>
        <v>0</v>
      </c>
      <c r="T8" s="60">
        <f>'WTW sludge cake Court farm '!T8</f>
        <v>0</v>
      </c>
      <c r="U8" s="60">
        <f>'WTW sludge cake Court farm '!U8</f>
        <v>0</v>
      </c>
      <c r="V8" s="60">
        <f>'WTW sludge cake Court farm '!V8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8" t="s">
        <v>3</v>
      </c>
      <c r="B9" s="128"/>
      <c r="C9" s="60" t="str">
        <f>'WTW sludge cake Court farm '!C9</f>
        <v>moderate</v>
      </c>
      <c r="D9" s="60" t="str">
        <f>'WTW sludge cake Court farm '!D9</f>
        <v>moderate</v>
      </c>
      <c r="E9" s="60" t="str">
        <f>'WTW sludge cake Court farm '!E9</f>
        <v>moderate</v>
      </c>
      <c r="F9" s="60" t="str">
        <f>'WTW sludge cake Court farm '!F9</f>
        <v>moderate</v>
      </c>
      <c r="G9" s="60" t="str">
        <f>'WTW sludge cake Court farm '!G9</f>
        <v>moderate</v>
      </c>
      <c r="H9" s="60" t="str">
        <f>'WTW sludge cake Court farm '!H9</f>
        <v>moderate</v>
      </c>
      <c r="I9" s="60" t="str">
        <f>'WTW sludge cake Court farm '!I9</f>
        <v>moderate</v>
      </c>
      <c r="J9" s="60" t="str">
        <f>'WTW sludge cake Court farm '!J9</f>
        <v>moderate</v>
      </c>
      <c r="K9" s="60" t="str">
        <f>'WTW sludge cake Court farm '!K9</f>
        <v>moderate</v>
      </c>
      <c r="L9" s="60" t="str">
        <f>'WTW sludge cake Court farm '!L9</f>
        <v>moderate</v>
      </c>
      <c r="M9" s="60" t="str">
        <f>'WTW sludge cake Court farm '!M9</f>
        <v>moderate</v>
      </c>
      <c r="N9" s="60">
        <f>'WTW sludge cake Court farm '!N9</f>
        <v>0</v>
      </c>
      <c r="O9" s="60">
        <f>'WTW sludge cake Court farm '!O9</f>
        <v>0</v>
      </c>
      <c r="P9" s="60">
        <f>'WTW sludge cake Court farm '!P9</f>
        <v>0</v>
      </c>
      <c r="Q9" s="60">
        <f>'WTW sludge cake Court farm '!Q9</f>
        <v>0</v>
      </c>
      <c r="R9" s="60">
        <f>'WTW sludge cake Court farm '!R9</f>
        <v>0</v>
      </c>
      <c r="S9" s="60">
        <f>'WTW sludge cake Court farm '!S9</f>
        <v>0</v>
      </c>
      <c r="T9" s="60">
        <f>'WTW sludge cake Court farm '!T9</f>
        <v>0</v>
      </c>
      <c r="U9" s="60">
        <f>'WTW sludge cake Court farm '!U9</f>
        <v>0</v>
      </c>
      <c r="V9" s="60">
        <f>'WTW sludge cake Court farm '!V9</f>
        <v>0</v>
      </c>
      <c r="AB9" s="17"/>
      <c r="AC9" s="17"/>
      <c r="AD9" s="30" t="s">
        <v>138</v>
      </c>
      <c r="AE9" s="30">
        <v>4.5</v>
      </c>
      <c r="AF9" s="17"/>
      <c r="AG9" s="18"/>
      <c r="AH9" s="18"/>
      <c r="AI9" s="63" t="s">
        <v>103</v>
      </c>
      <c r="AJ9" s="64">
        <v>0.7</v>
      </c>
      <c r="AK9" s="65">
        <v>4</v>
      </c>
      <c r="AL9" s="29">
        <v>7</v>
      </c>
      <c r="AM9" s="11">
        <v>6.7</v>
      </c>
      <c r="AN9" s="11" t="s">
        <v>136</v>
      </c>
      <c r="AO9" s="100"/>
    </row>
    <row r="10" spans="1:41" ht="13" x14ac:dyDescent="0.25">
      <c r="A10" s="128" t="s">
        <v>4</v>
      </c>
      <c r="B10" s="128"/>
      <c r="C10" s="60">
        <f>'WTW sludge cake Court farm '!C10</f>
        <v>5.0999999999999996</v>
      </c>
      <c r="D10" s="60">
        <f>'WTW sludge cake Court farm '!D10</f>
        <v>5.5</v>
      </c>
      <c r="E10" s="60">
        <f>'WTW sludge cake Court farm '!E10</f>
        <v>5.7</v>
      </c>
      <c r="F10" s="60">
        <f>'WTW sludge cake Court farm '!F10</f>
        <v>5.5</v>
      </c>
      <c r="G10" s="60">
        <f>'WTW sludge cake Court farm '!G10</f>
        <v>5.4</v>
      </c>
      <c r="H10" s="60">
        <f>'WTW sludge cake Court farm '!H10</f>
        <v>5.4</v>
      </c>
      <c r="I10" s="60">
        <f>'WTW sludge cake Court farm '!I10</f>
        <v>5.4</v>
      </c>
      <c r="J10" s="60">
        <f>'WTW sludge cake Court farm '!J10</f>
        <v>5.3</v>
      </c>
      <c r="K10" s="60">
        <f>'WTW sludge cake Court farm '!K10</f>
        <v>5.5</v>
      </c>
      <c r="L10" s="60">
        <f>'WTW sludge cake Court farm '!L10</f>
        <v>5.3</v>
      </c>
      <c r="M10" s="60">
        <f>'WTW sludge cake Court farm '!M10</f>
        <v>5.3</v>
      </c>
      <c r="N10" s="60">
        <f>'WTW sludge cake Court farm '!N10</f>
        <v>0</v>
      </c>
      <c r="O10" s="60">
        <f>'WTW sludge cake Court farm '!O10</f>
        <v>0</v>
      </c>
      <c r="P10" s="60">
        <f>'WTW sludge cake Court farm '!P10</f>
        <v>0</v>
      </c>
      <c r="Q10" s="60">
        <f>'WTW sludge cake Court farm '!Q10</f>
        <v>0</v>
      </c>
      <c r="R10" s="60">
        <f>'WTW sludge cake Court farm '!R10</f>
        <v>0</v>
      </c>
      <c r="S10" s="60">
        <f>'WTW sludge cake Court farm '!S10</f>
        <v>0</v>
      </c>
      <c r="T10" s="60">
        <f>'WTW sludge cake Court farm '!T10</f>
        <v>0</v>
      </c>
      <c r="U10" s="60">
        <f>'WTW sludge cake Court farm '!U10</f>
        <v>0</v>
      </c>
      <c r="V10" s="60">
        <f>'WTW sludge cake Court farm '!V10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8" t="s">
        <v>5</v>
      </c>
      <c r="B11" s="128"/>
      <c r="C11" s="60">
        <f>'WTW sludge cake Court farm '!C11</f>
        <v>0</v>
      </c>
      <c r="D11" s="60">
        <f>'WTW sludge cake Court farm '!D11</f>
        <v>0</v>
      </c>
      <c r="E11" s="60">
        <f>'WTW sludge cake Court farm '!E11</f>
        <v>0</v>
      </c>
      <c r="F11" s="60">
        <f>'WTW sludge cake Court farm '!F11</f>
        <v>0</v>
      </c>
      <c r="G11" s="60">
        <f>'WTW sludge cake Court farm '!G11</f>
        <v>0</v>
      </c>
      <c r="H11" s="60">
        <f>'WTW sludge cake Court farm '!H11</f>
        <v>0</v>
      </c>
      <c r="I11" s="60">
        <f>'WTW sludge cake Court farm '!I11</f>
        <v>0</v>
      </c>
      <c r="J11" s="60">
        <f>'WTW sludge cake Court farm '!J11</f>
        <v>2</v>
      </c>
      <c r="K11" s="60">
        <f>'WTW sludge cake Court farm '!K11</f>
        <v>3</v>
      </c>
      <c r="L11" s="60">
        <f>'WTW sludge cake Court farm '!L11</f>
        <v>2</v>
      </c>
      <c r="M11" s="60">
        <f>'WTW sludge cake Court farm '!M11</f>
        <v>2</v>
      </c>
      <c r="N11" s="60">
        <f>'WTW sludge cake Court farm '!N11</f>
        <v>0</v>
      </c>
      <c r="O11" s="60">
        <f>'WTW sludge cake Court farm '!O11</f>
        <v>0</v>
      </c>
      <c r="P11" s="60">
        <f>'WTW sludge cake Court farm '!P11</f>
        <v>0</v>
      </c>
      <c r="Q11" s="60">
        <f>'WTW sludge cake Court farm '!Q11</f>
        <v>0</v>
      </c>
      <c r="R11" s="60">
        <f>'WTW sludge cake Court farm '!R11</f>
        <v>0</v>
      </c>
      <c r="S11" s="60">
        <f>'WTW sludge cake Court farm '!S11</f>
        <v>0</v>
      </c>
      <c r="T11" s="60">
        <f>'WTW sludge cake Court farm '!T11</f>
        <v>0</v>
      </c>
      <c r="U11" s="60">
        <f>'WTW sludge cake Court farm '!U11</f>
        <v>0</v>
      </c>
      <c r="V11" s="60">
        <f>'WTW sludge cake Court farm '!V11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8" t="s">
        <v>6</v>
      </c>
      <c r="B12" s="128"/>
      <c r="C12" s="60">
        <f>'WTW sludge cake Court farm '!C12</f>
        <v>1</v>
      </c>
      <c r="D12" s="60">
        <f>'WTW sludge cake Court farm '!D12</f>
        <v>1</v>
      </c>
      <c r="E12" s="60">
        <f>'WTW sludge cake Court farm '!E12</f>
        <v>1</v>
      </c>
      <c r="F12" s="60">
        <f>'WTW sludge cake Court farm '!F12</f>
        <v>1</v>
      </c>
      <c r="G12" s="60">
        <f>'WTW sludge cake Court farm '!G12</f>
        <v>1</v>
      </c>
      <c r="H12" s="60">
        <f>'WTW sludge cake Court farm '!H12</f>
        <v>1</v>
      </c>
      <c r="I12" s="60">
        <f>'WTW sludge cake Court farm '!I12</f>
        <v>1</v>
      </c>
      <c r="J12" s="60">
        <f>'WTW sludge cake Court farm '!J12</f>
        <v>2</v>
      </c>
      <c r="K12" s="60">
        <f>'WTW sludge cake Court farm '!K12</f>
        <v>2</v>
      </c>
      <c r="L12" s="60">
        <f>'WTW sludge cake Court farm '!L12</f>
        <v>2</v>
      </c>
      <c r="M12" s="60">
        <f>'WTW sludge cake Court farm '!M12</f>
        <v>2</v>
      </c>
      <c r="N12" s="60">
        <f>'WTW sludge cake Court farm '!N12</f>
        <v>0</v>
      </c>
      <c r="O12" s="60">
        <f>'WTW sludge cake Court farm '!O12</f>
        <v>0</v>
      </c>
      <c r="P12" s="60">
        <f>'WTW sludge cake Court farm '!P12</f>
        <v>0</v>
      </c>
      <c r="Q12" s="60">
        <f>'WTW sludge cake Court farm '!Q12</f>
        <v>0</v>
      </c>
      <c r="R12" s="60">
        <f>'WTW sludge cake Court farm '!R12</f>
        <v>0</v>
      </c>
      <c r="S12" s="60">
        <f>'WTW sludge cake Court farm '!S12</f>
        <v>0</v>
      </c>
      <c r="T12" s="60">
        <f>'WTW sludge cake Court farm '!T12</f>
        <v>0</v>
      </c>
      <c r="U12" s="60">
        <f>'WTW sludge cake Court farm '!U12</f>
        <v>0</v>
      </c>
      <c r="V12" s="60">
        <f>'WTW sludge cake Court farm '!V12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8" t="s">
        <v>7</v>
      </c>
      <c r="B13" s="128"/>
      <c r="C13" s="60">
        <f>'WTW sludge cake Court farm '!C13</f>
        <v>3</v>
      </c>
      <c r="D13" s="60">
        <f>'WTW sludge cake Court farm '!D13</f>
        <v>3</v>
      </c>
      <c r="E13" s="60">
        <f>'WTW sludge cake Court farm '!E13</f>
        <v>3</v>
      </c>
      <c r="F13" s="60">
        <f>'WTW sludge cake Court farm '!F13</f>
        <v>3</v>
      </c>
      <c r="G13" s="60">
        <f>'WTW sludge cake Court farm '!G13</f>
        <v>3</v>
      </c>
      <c r="H13" s="60">
        <f>'WTW sludge cake Court farm '!H13</f>
        <v>3</v>
      </c>
      <c r="I13" s="60">
        <f>'WTW sludge cake Court farm '!I13</f>
        <v>3</v>
      </c>
      <c r="J13" s="60">
        <f>'WTW sludge cake Court farm '!J13</f>
        <v>3</v>
      </c>
      <c r="K13" s="60">
        <f>'WTW sludge cake Court farm '!K13</f>
        <v>3</v>
      </c>
      <c r="L13" s="60">
        <f>'WTW sludge cake Court farm '!L13</f>
        <v>3</v>
      </c>
      <c r="M13" s="60">
        <f>'WTW sludge cake Court farm '!M13</f>
        <v>4</v>
      </c>
      <c r="N13" s="60">
        <f>'WTW sludge cake Court farm '!N13</f>
        <v>0</v>
      </c>
      <c r="O13" s="60">
        <f>'WTW sludge cake Court farm '!O13</f>
        <v>0</v>
      </c>
      <c r="P13" s="60">
        <f>'WTW sludge cake Court farm '!P13</f>
        <v>0</v>
      </c>
      <c r="Q13" s="60">
        <f>'WTW sludge cake Court farm '!Q13</f>
        <v>0</v>
      </c>
      <c r="R13" s="60">
        <f>'WTW sludge cake Court farm '!R13</f>
        <v>0</v>
      </c>
      <c r="S13" s="60">
        <f>'WTW sludge cake Court farm '!S13</f>
        <v>0</v>
      </c>
      <c r="T13" s="60">
        <f>'WTW sludge cake Court farm '!T13</f>
        <v>0</v>
      </c>
      <c r="U13" s="60">
        <f>'WTW sludge cake Court farm '!U13</f>
        <v>0</v>
      </c>
      <c r="V13" s="60">
        <f>'WTW sludge cake Court farm '!V13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8" t="s">
        <v>8</v>
      </c>
      <c r="B14" s="138"/>
      <c r="C14" s="103" t="str">
        <f>'WTW sludge cake Court farm '!C14</f>
        <v xml:space="preserve">Grass Silage (25% DM) </v>
      </c>
      <c r="D14" s="103" t="str">
        <f>'WTW sludge cake Court farm '!D14</f>
        <v xml:space="preserve">Grass Silage (25% DM) </v>
      </c>
      <c r="E14" s="103" t="str">
        <f>'WTW sludge cake Court farm '!E14</f>
        <v xml:space="preserve">Grass Silage (25% DM) </v>
      </c>
      <c r="F14" s="103" t="str">
        <f>'WTW sludge cake Court farm '!F14</f>
        <v xml:space="preserve">Grass Silage (25% DM) </v>
      </c>
      <c r="G14" s="103" t="str">
        <f>'WTW sludge cake Court farm '!G14</f>
        <v xml:space="preserve">Grass Silage (25% DM) </v>
      </c>
      <c r="H14" s="103" t="str">
        <f>'WTW sludge cake Court farm '!H14</f>
        <v xml:space="preserve">Grass Silage (25% DM) </v>
      </c>
      <c r="I14" s="103" t="str">
        <f>'WTW sludge cake Court farm '!I14</f>
        <v xml:space="preserve">Grass Silage (25% DM) </v>
      </c>
      <c r="J14" s="103" t="str">
        <f>'WTW sludge cake Court farm '!J14</f>
        <v xml:space="preserve">Grass Silage (25% DM) </v>
      </c>
      <c r="K14" s="103" t="str">
        <f>'WTW sludge cake Court farm '!K14</f>
        <v xml:space="preserve">Grass Silage (25% DM) </v>
      </c>
      <c r="L14" s="103" t="str">
        <f>'WTW sludge cake Court farm '!L14</f>
        <v xml:space="preserve">Grass Silage (25% DM) </v>
      </c>
      <c r="M14" s="103" t="str">
        <f>'WTW sludge cake Court farm '!M14</f>
        <v xml:space="preserve">Grass Silage (25% DM) </v>
      </c>
      <c r="N14" s="103">
        <f>'WTW sludge cake Court farm '!N14</f>
        <v>0</v>
      </c>
      <c r="O14" s="103">
        <f>'WTW sludge cake Court farm '!O14</f>
        <v>0</v>
      </c>
      <c r="P14" s="103">
        <f>'WTW sludge cake Court farm '!P14</f>
        <v>0</v>
      </c>
      <c r="Q14" s="103">
        <f>'WTW sludge cake Court farm '!Q14</f>
        <v>0</v>
      </c>
      <c r="R14" s="103">
        <f>'WTW sludge cake Court farm '!R14</f>
        <v>0</v>
      </c>
      <c r="S14" s="103">
        <f>'WTW sludge cake Court farm '!S14</f>
        <v>0</v>
      </c>
      <c r="T14" s="103">
        <f>'WTW sludge cake Court farm '!T14</f>
        <v>0</v>
      </c>
      <c r="U14" s="103">
        <f>'WTW sludge cake Court farm '!U14</f>
        <v>0</v>
      </c>
      <c r="V14" s="103">
        <f>'WTW sludge cake Court farm '!V14</f>
        <v>0</v>
      </c>
      <c r="AD14" s="30" t="s">
        <v>139</v>
      </c>
      <c r="AE14" s="30">
        <v>6</v>
      </c>
      <c r="AI14" s="53" t="s">
        <v>120</v>
      </c>
      <c r="AJ14" s="54">
        <v>0.8</v>
      </c>
      <c r="AK14" s="55">
        <v>1.7</v>
      </c>
      <c r="AL14" s="11">
        <v>12</v>
      </c>
      <c r="AM14" s="11">
        <v>6.7</v>
      </c>
      <c r="AN14" s="11" t="s">
        <v>136</v>
      </c>
    </row>
    <row r="15" spans="1:41" ht="13" x14ac:dyDescent="0.25">
      <c r="A15" s="137" t="s">
        <v>9</v>
      </c>
      <c r="B15" s="137"/>
      <c r="C15" s="60">
        <f>'WTW sludge cake Court farm '!C15</f>
        <v>38</v>
      </c>
      <c r="D15" s="60">
        <f>'WTW sludge cake Court farm '!D15</f>
        <v>38</v>
      </c>
      <c r="E15" s="60">
        <f>'WTW sludge cake Court farm '!E15</f>
        <v>38</v>
      </c>
      <c r="F15" s="60">
        <f>'WTW sludge cake Court farm '!F15</f>
        <v>38</v>
      </c>
      <c r="G15" s="60">
        <f>'WTW sludge cake Court farm '!G15</f>
        <v>38</v>
      </c>
      <c r="H15" s="60">
        <f>'WTW sludge cake Court farm '!H15</f>
        <v>38</v>
      </c>
      <c r="I15" s="60">
        <f>'WTW sludge cake Court farm '!I15</f>
        <v>38</v>
      </c>
      <c r="J15" s="60">
        <f>'WTW sludge cake Court farm '!J15</f>
        <v>38</v>
      </c>
      <c r="K15" s="60">
        <f>'WTW sludge cake Court farm '!K15</f>
        <v>38</v>
      </c>
      <c r="L15" s="60">
        <f>'WTW sludge cake Court farm '!L15</f>
        <v>38</v>
      </c>
      <c r="M15" s="60">
        <f>'WTW sludge cake Court farm '!M15</f>
        <v>38</v>
      </c>
      <c r="N15" s="60">
        <f>'WTW sludge cake Court farm '!N15</f>
        <v>0</v>
      </c>
      <c r="O15" s="60">
        <f>'WTW sludge cake Court farm '!O15</f>
        <v>0</v>
      </c>
      <c r="P15" s="60">
        <f>'WTW sludge cake Court farm '!P15</f>
        <v>0</v>
      </c>
      <c r="Q15" s="60">
        <f>'WTW sludge cake Court farm '!Q15</f>
        <v>0</v>
      </c>
      <c r="R15" s="60">
        <f>'WTW sludge cake Court farm '!R15</f>
        <v>0</v>
      </c>
      <c r="S15" s="60">
        <f>'WTW sludge cake Court farm '!S15</f>
        <v>0</v>
      </c>
      <c r="T15" s="60">
        <f>'WTW sludge cake Court farm '!T15</f>
        <v>0</v>
      </c>
      <c r="U15" s="60">
        <f>'WTW sludge cake Court farm '!U15</f>
        <v>0</v>
      </c>
      <c r="V15" s="60">
        <f>'WTW sludge cake Court farm '!V15</f>
        <v>0</v>
      </c>
      <c r="AD15" s="30" t="s">
        <v>145</v>
      </c>
      <c r="AE15" s="30">
        <v>7</v>
      </c>
      <c r="AI15" s="53" t="s">
        <v>101</v>
      </c>
      <c r="AJ15" s="62">
        <v>1.8</v>
      </c>
      <c r="AK15" s="55">
        <v>5.4</v>
      </c>
      <c r="AL15" s="11">
        <v>13</v>
      </c>
      <c r="AM15" s="11">
        <v>6.7</v>
      </c>
      <c r="AN15" s="11" t="s">
        <v>136</v>
      </c>
    </row>
    <row r="16" spans="1:41" ht="13.5" thickBot="1" x14ac:dyDescent="0.3">
      <c r="A16" s="139" t="s">
        <v>44</v>
      </c>
      <c r="B16" s="139"/>
      <c r="C16" s="104" t="str">
        <f>'WTW sludge cake Court farm '!C16</f>
        <v>Medium/Clay</v>
      </c>
      <c r="D16" s="104" t="str">
        <f>'WTW sludge cake Court farm '!D16</f>
        <v>Medium/Clay</v>
      </c>
      <c r="E16" s="104" t="str">
        <f>'WTW sludge cake Court farm '!E16</f>
        <v>Medium/Clay</v>
      </c>
      <c r="F16" s="104" t="str">
        <f>'WTW sludge cake Court farm '!F16</f>
        <v>Medium/Clay</v>
      </c>
      <c r="G16" s="104" t="str">
        <f>'WTW sludge cake Court farm '!G16</f>
        <v>Medium/Clay</v>
      </c>
      <c r="H16" s="104" t="str">
        <f>'WTW sludge cake Court farm '!H16</f>
        <v>Medium/Clay</v>
      </c>
      <c r="I16" s="104" t="str">
        <f>'WTW sludge cake Court farm '!I16</f>
        <v>Medium/Clay</v>
      </c>
      <c r="J16" s="104" t="str">
        <f>'WTW sludge cake Court farm '!J16</f>
        <v>Medium/Clay</v>
      </c>
      <c r="K16" s="104" t="str">
        <f>'WTW sludge cake Court farm '!K16</f>
        <v>Medium/Clay</v>
      </c>
      <c r="L16" s="104" t="str">
        <f>'WTW sludge cake Court farm '!L16</f>
        <v>Medium/Clay</v>
      </c>
      <c r="M16" s="104" t="str">
        <f>'WTW sludge cake Court farm '!M16</f>
        <v>Medium/Clay</v>
      </c>
      <c r="N16" s="104">
        <f>'WTW sludge cake Court farm '!N16</f>
        <v>0</v>
      </c>
      <c r="O16" s="104">
        <f>'WTW sludge cake Court farm '!O16</f>
        <v>0</v>
      </c>
      <c r="P16" s="104">
        <f>'WTW sludge cake Court farm '!P16</f>
        <v>0</v>
      </c>
      <c r="Q16" s="104">
        <f>'WTW sludge cake Court farm '!Q16</f>
        <v>0</v>
      </c>
      <c r="R16" s="104">
        <f>'WTW sludge cake Court farm '!R16</f>
        <v>0</v>
      </c>
      <c r="S16" s="104">
        <f>'WTW sludge cake Court farm '!S16</f>
        <v>0</v>
      </c>
      <c r="T16" s="104">
        <f>'WTW sludge cake Court farm '!T16</f>
        <v>0</v>
      </c>
      <c r="U16" s="104">
        <f>'WTW sludge cake Court farm '!U16</f>
        <v>0</v>
      </c>
      <c r="V16" s="104">
        <f>'WTW sludge cake Court farm '!V16</f>
        <v>0</v>
      </c>
      <c r="AD16" s="52" t="s">
        <v>146</v>
      </c>
      <c r="AE16" s="30">
        <v>8</v>
      </c>
      <c r="AI16" s="53" t="s">
        <v>119</v>
      </c>
      <c r="AJ16" s="54">
        <v>8</v>
      </c>
      <c r="AK16" s="55">
        <v>5.5</v>
      </c>
      <c r="AL16" s="12">
        <v>14</v>
      </c>
      <c r="AM16" s="11">
        <v>6.7</v>
      </c>
      <c r="AN16" s="11" t="s">
        <v>136</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3" t="s">
        <v>23</v>
      </c>
      <c r="B18" s="134"/>
      <c r="C18" s="16">
        <f>$D31</f>
        <v>49.256499999999996</v>
      </c>
      <c r="D18" s="16">
        <f>$D32</f>
        <v>49.256499999999996</v>
      </c>
      <c r="E18" s="16">
        <f>$D33</f>
        <v>49.256499999999996</v>
      </c>
      <c r="F18" s="16">
        <f>$D34</f>
        <v>49.256499999999996</v>
      </c>
      <c r="G18" s="16">
        <f>$D35</f>
        <v>49.256499999999996</v>
      </c>
      <c r="H18" s="16">
        <f>$D36</f>
        <v>49.256499999999996</v>
      </c>
      <c r="I18" s="16">
        <f>$D37</f>
        <v>49.256499999999996</v>
      </c>
      <c r="J18" s="16">
        <f>$D38</f>
        <v>49.256499999999996</v>
      </c>
      <c r="K18" s="16">
        <f>$D39</f>
        <v>49.256499999999996</v>
      </c>
      <c r="L18" s="16">
        <f>$D40</f>
        <v>49.256499999999996</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3" t="s">
        <v>90</v>
      </c>
      <c r="B19" s="134"/>
      <c r="C19" s="16">
        <f>C18-C17</f>
        <v>-15.343499999999999</v>
      </c>
      <c r="D19" s="16">
        <f t="shared" ref="D19:V19" si="1">D18-D17</f>
        <v>-15.343499999999999</v>
      </c>
      <c r="E19" s="16">
        <f t="shared" si="1"/>
        <v>-15.343499999999999</v>
      </c>
      <c r="F19" s="16">
        <f t="shared" si="1"/>
        <v>-15.343499999999999</v>
      </c>
      <c r="G19" s="16">
        <f t="shared" si="1"/>
        <v>-15.343499999999999</v>
      </c>
      <c r="H19" s="16">
        <f t="shared" si="1"/>
        <v>-15.343499999999999</v>
      </c>
      <c r="I19" s="16">
        <f t="shared" si="1"/>
        <v>-15.343499999999999</v>
      </c>
      <c r="J19" s="16">
        <f t="shared" si="1"/>
        <v>-15.343499999999999</v>
      </c>
      <c r="K19" s="16">
        <f t="shared" si="1"/>
        <v>-15.343499999999999</v>
      </c>
      <c r="L19" s="16">
        <f t="shared" si="1"/>
        <v>-15.343499999999999</v>
      </c>
      <c r="M19" s="16">
        <f t="shared" si="1"/>
        <v>-64.599999999999994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5" t="s">
        <v>88</v>
      </c>
      <c r="B21" s="13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3" t="s">
        <v>89</v>
      </c>
      <c r="B22" s="134"/>
      <c r="C22" s="16">
        <f>$E31</f>
        <v>114.35450000000002</v>
      </c>
      <c r="D22" s="16">
        <f>$E32</f>
        <v>114.35450000000002</v>
      </c>
      <c r="E22" s="16">
        <f>$E33</f>
        <v>114.35450000000002</v>
      </c>
      <c r="F22" s="16">
        <f>$E34</f>
        <v>114.35450000000002</v>
      </c>
      <c r="G22" s="16">
        <f>$E35</f>
        <v>114.35450000000002</v>
      </c>
      <c r="H22" s="16">
        <f>$E36</f>
        <v>114.35450000000002</v>
      </c>
      <c r="I22" s="16">
        <f>$E37</f>
        <v>114.35450000000002</v>
      </c>
      <c r="J22" s="16">
        <f>$E38</f>
        <v>114.35450000000002</v>
      </c>
      <c r="K22" s="16">
        <f>$E39</f>
        <v>114.35450000000002</v>
      </c>
      <c r="L22" s="16">
        <f>$E40</f>
        <v>114.35450000000002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3" t="s">
        <v>92</v>
      </c>
      <c r="B23" s="134"/>
      <c r="C23" s="16">
        <f>C22-C21</f>
        <v>-113.64549999999998</v>
      </c>
      <c r="D23" s="16">
        <f t="shared" ref="D23:V23" si="3">D22-D21</f>
        <v>-113.64549999999998</v>
      </c>
      <c r="E23" s="16">
        <f t="shared" si="3"/>
        <v>-113.64549999999998</v>
      </c>
      <c r="F23" s="16">
        <f t="shared" si="3"/>
        <v>-113.64549999999998</v>
      </c>
      <c r="G23" s="16">
        <f t="shared" si="3"/>
        <v>-113.64549999999998</v>
      </c>
      <c r="H23" s="16">
        <f t="shared" si="3"/>
        <v>-113.64549999999998</v>
      </c>
      <c r="I23" s="16">
        <f t="shared" si="3"/>
        <v>-113.64549999999998</v>
      </c>
      <c r="J23" s="16">
        <f t="shared" si="3"/>
        <v>-113.64549999999998</v>
      </c>
      <c r="K23" s="16">
        <f t="shared" si="3"/>
        <v>-113.64549999999998</v>
      </c>
      <c r="L23" s="16">
        <f t="shared" si="3"/>
        <v>-113.64549999999998</v>
      </c>
      <c r="M23" s="16">
        <f t="shared" si="3"/>
        <v>-228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5"/>
      <c r="B26" s="3" t="s">
        <v>10</v>
      </c>
      <c r="C26" s="3" t="s">
        <v>75</v>
      </c>
      <c r="D26" s="106" t="s">
        <v>11</v>
      </c>
      <c r="E26" s="106" t="s">
        <v>12</v>
      </c>
      <c r="F26" s="106" t="s">
        <v>13</v>
      </c>
      <c r="G26" s="3" t="s">
        <v>14</v>
      </c>
      <c r="H26" s="106" t="s">
        <v>15</v>
      </c>
      <c r="I26" s="106" t="s">
        <v>16</v>
      </c>
      <c r="J26" s="3" t="s">
        <v>17</v>
      </c>
      <c r="K26" s="3" t="s">
        <v>18</v>
      </c>
      <c r="L26" s="3" t="s">
        <v>19</v>
      </c>
      <c r="M26" s="3" t="s">
        <v>20</v>
      </c>
      <c r="N26" s="3" t="s">
        <v>61</v>
      </c>
      <c r="O26" s="3" t="s">
        <v>62</v>
      </c>
      <c r="P26" s="106" t="s">
        <v>39</v>
      </c>
      <c r="Q26" s="106" t="s">
        <v>40</v>
      </c>
      <c r="R26" s="106" t="s">
        <v>35</v>
      </c>
      <c r="S26" s="106" t="s">
        <v>36</v>
      </c>
      <c r="T26" s="106" t="s">
        <v>37</v>
      </c>
      <c r="U26" s="106" t="s">
        <v>38</v>
      </c>
      <c r="AI26" s="68" t="s">
        <v>117</v>
      </c>
      <c r="AJ26" s="69">
        <v>0.7</v>
      </c>
      <c r="AK26" s="70">
        <v>2.4</v>
      </c>
      <c r="AL26" s="29">
        <v>24</v>
      </c>
      <c r="AM26" s="10">
        <v>6.7</v>
      </c>
      <c r="AN26" s="11" t="s">
        <v>136</v>
      </c>
    </row>
    <row r="27" spans="1:40" s="57" customFormat="1" x14ac:dyDescent="0.35">
      <c r="A27" s="107"/>
      <c r="B27" s="71" t="s">
        <v>46</v>
      </c>
      <c r="C27" s="108" t="s">
        <v>56</v>
      </c>
      <c r="D27" s="108" t="s">
        <v>54</v>
      </c>
      <c r="E27" s="108" t="s">
        <v>54</v>
      </c>
      <c r="F27" s="108" t="s">
        <v>54</v>
      </c>
      <c r="G27" s="108" t="s">
        <v>54</v>
      </c>
      <c r="H27" s="108" t="s">
        <v>54</v>
      </c>
      <c r="I27" s="108" t="s">
        <v>54</v>
      </c>
      <c r="J27" s="108" t="s">
        <v>54</v>
      </c>
      <c r="K27" s="108" t="s">
        <v>54</v>
      </c>
      <c r="L27" s="108" t="s">
        <v>54</v>
      </c>
      <c r="M27" s="108" t="s">
        <v>54</v>
      </c>
      <c r="N27" s="108"/>
      <c r="O27" s="108"/>
      <c r="P27" s="108"/>
      <c r="Q27" s="108" t="s">
        <v>54</v>
      </c>
      <c r="R27" s="108"/>
      <c r="S27" s="108"/>
      <c r="T27" s="108"/>
      <c r="U27" s="108"/>
    </row>
    <row r="28" spans="1:40" s="57" customFormat="1" x14ac:dyDescent="0.35">
      <c r="A28" s="109"/>
      <c r="B28" s="24">
        <v>3.99</v>
      </c>
      <c r="C28" s="15">
        <v>0.5</v>
      </c>
      <c r="D28" s="15">
        <v>430</v>
      </c>
      <c r="E28" s="15">
        <v>1898</v>
      </c>
      <c r="F28" s="15">
        <v>70.900000000000006</v>
      </c>
      <c r="G28" s="15">
        <v>1.1299999999999999</v>
      </c>
      <c r="H28" s="15">
        <v>4.92</v>
      </c>
      <c r="I28" s="15">
        <v>0.5</v>
      </c>
      <c r="J28" s="15">
        <v>0.01</v>
      </c>
      <c r="K28" s="23">
        <v>0.05</v>
      </c>
      <c r="L28" s="15">
        <v>0.71</v>
      </c>
      <c r="M28" s="15">
        <v>0.43</v>
      </c>
      <c r="N28" s="15"/>
      <c r="O28" s="15"/>
      <c r="P28" s="15"/>
      <c r="Q28" s="15">
        <v>405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50</v>
      </c>
      <c r="C31" s="77">
        <f>IF(C$27="%w/w SAR",((C$28*10)*$B31),IF(C$27="%w/w DM",(((C$28*10)*($B$28/100))*$B31),IF(C$27="kg/t SAR",(C$28*$B31),IF(C$27="kg/t DM",((C$28*($B$28/100))*$B31),IF(C$27="mg/kg SAR",((C$28*0.001)*$B31),IF(C$27="mg/kg DM",(((C$28*0.001)*($B$28/100))*$B31),0))))))</f>
        <v>250</v>
      </c>
      <c r="D31" s="77">
        <f>(IF(D$27="%w/w SAR",((D$28*10)*$B31),IF(D$27="%w/w DM",(((D$28*10)*($B$28/100))*$B31),IF(D$27="kg/t SAR",(D$28*$B31),IF(D$27="kg/t DM",((D$28*($B$28/100))*$B31),IF(D$27="mg/kg SAR",((D$28*0.001)*$B31),IF(D$27="mg/kg DM",(((D$28*0.001)*($B$28/100))*$B31),"0")))))))*2.291</f>
        <v>49.256499999999996</v>
      </c>
      <c r="E31" s="77">
        <f>(IF(E$27="%w/w SAR",((E$28*10)*$B31),IF(E$27="%w/w DM",(((E$28*10)*($B$28/100))*$B31),IF(E$27="kg/t SAR",(E$28*$B31),IF(E$27="kg/t DM",((E$28*($B$28/100))*$B31),IF(E$27="mg/kg SAR",((E$28*0.001)*$B31),IF(E$27="mg/kg DM",(((E$28*0.001)*($B$28/100))*$B31),"0")))))))*1.205</f>
        <v>114.35450000000002</v>
      </c>
      <c r="F31" s="77">
        <f>(IF(F$27="%w/w SAR",((F$28*10)*$B31),IF(F$27="%w/w DM",(((F$28*10)*($B$28/100))*$B31),IF(F$27="kg/t SAR",(F$28*$B31),IF(F$27="kg/t DM",((F$28*($B$28/100))*$B31),IF(F$27="mg/kg SAR",((F$28*0.001)*$B31),IF(F$27="mg/kg DM",(((F$28*0.001)*($B$28/100))*$B31),"0")))))))*1.658</f>
        <v>5.8776100000000007</v>
      </c>
      <c r="G31" s="77">
        <f t="shared" ref="G31:P46" si="5">IF(G$27="%w/w SAR",((G$28*10)*$B31),IF(G$27="%w/w DM",(((G$28*10)*($B$28/100))*$B31),IF(G$27="kg/t SAR",(G$28*$B31),IF(G$27="kg/t DM",((G$28*($B$28/100))*$B31),IF(G$27="mg/kg SAR",((G$28*0.001)*$B31),IF(G$27="mg/kg DM",(((G$28*0.001)*($B$28/100))*$B31),0))))))</f>
        <v>5.6499999999999995E-2</v>
      </c>
      <c r="H31" s="77">
        <f t="shared" si="5"/>
        <v>0.246</v>
      </c>
      <c r="I31" s="77">
        <f t="shared" si="5"/>
        <v>2.5000000000000001E-2</v>
      </c>
      <c r="J31" s="77">
        <f t="shared" si="5"/>
        <v>5.0000000000000001E-4</v>
      </c>
      <c r="K31" s="77">
        <f t="shared" si="5"/>
        <v>2.5000000000000001E-3</v>
      </c>
      <c r="L31" s="77">
        <f t="shared" si="5"/>
        <v>3.5500000000000004E-2</v>
      </c>
      <c r="M31" s="77">
        <f t="shared" si="5"/>
        <v>2.1499999999999998E-2</v>
      </c>
      <c r="N31" s="77">
        <f t="shared" si="5"/>
        <v>0</v>
      </c>
      <c r="O31" s="77">
        <f t="shared" si="5"/>
        <v>0</v>
      </c>
      <c r="P31" s="77">
        <f t="shared" si="5"/>
        <v>0</v>
      </c>
      <c r="Q31" s="77">
        <f>(IF(Q$27="%w/w SAR",((Q$28*10)*$B31),IF(Q$27="%w/w DM",(((Q$28*10)*($B$28/100))*$B31),IF(Q$27="kg/t SAR",(Q$28*$B31),IF(Q$27="kg/t DM",((Q$28*($B$28/100))*$B31),IF(Q$27="mg/kg SAR",((Q$28*0.001)*$B31),IF(Q$27="mg/kg DM",(((Q$28*0.001)*($B$28/100))*$B31),0)))))))*2.5</f>
        <v>50.625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50</v>
      </c>
      <c r="C32" s="77">
        <f t="shared" ref="C32:C50" si="6">IF(C$27="%w/w SAR",((C$28*10)*$B32),IF(C$27="%w/w DM",(((C$28*10)*($B$28/100))*$B32),IF(C$27="kg/t SAR",(C$28*$B32),IF(C$27="kg/t DM",((C$28*($B$28/100))*$B32),IF(C$27="mg/kg SAR",((C$28*0.001)*$B32),IF(C$27="mg/kg DM",(((C$28*0.001)*($B$28/100))*$B32),0))))))</f>
        <v>250</v>
      </c>
      <c r="D32" s="77">
        <f t="shared" ref="D32:D50" si="7">(IF(D$27="%w/w SAR",((D$28*10)*$B32),IF(D$27="%w/w DM",(((D$28*10)*($B$28/100))*$B32),IF(D$27="kg/t SAR",(D$28*$B32),IF(D$27="kg/t DM",((D$28*($B$28/100))*$B32),IF(D$27="mg/kg SAR",((D$28*0.001)*$B32),IF(D$27="mg/kg DM",(((D$28*0.001)*($B$28/100))*$B32),"0")))))))*2.291</f>
        <v>49.256499999999996</v>
      </c>
      <c r="E32" s="77">
        <f t="shared" ref="E32:E50" si="8">(IF(E$27="%w/w SAR",((E$28*10)*$B32),IF(E$27="%w/w DM",(((E$28*10)*($B$28/100))*$B32),IF(E$27="kg/t SAR",(E$28*$B32),IF(E$27="kg/t DM",((E$28*($B$28/100))*$B32),IF(E$27="mg/kg SAR",((E$28*0.001)*$B32),IF(E$27="mg/kg DM",(((E$28*0.001)*($B$28/100))*$B32),"0")))))))*1.205</f>
        <v>114.35450000000002</v>
      </c>
      <c r="F32" s="77">
        <f t="shared" ref="F32:F50" si="9">(IF(F$27="%w/w SAR",((F$28*10)*$B32),IF(F$27="%w/w DM",(((F$28*10)*($B$28/100))*$B32),IF(F$27="kg/t SAR",(F$28*$B32),IF(F$27="kg/t DM",((F$28*($B$28/100))*$B32),IF(F$27="mg/kg SAR",((F$28*0.001)*$B32),IF(F$27="mg/kg DM",(((F$28*0.001)*($B$28/100))*$B32),"0")))))))*1.658</f>
        <v>5.8776100000000007</v>
      </c>
      <c r="G32" s="77">
        <f t="shared" si="5"/>
        <v>5.6499999999999995E-2</v>
      </c>
      <c r="H32" s="77">
        <f t="shared" si="5"/>
        <v>0.246</v>
      </c>
      <c r="I32" s="77">
        <f t="shared" si="5"/>
        <v>2.5000000000000001E-2</v>
      </c>
      <c r="J32" s="77">
        <f t="shared" si="5"/>
        <v>5.0000000000000001E-4</v>
      </c>
      <c r="K32" s="77">
        <f t="shared" si="5"/>
        <v>2.5000000000000001E-3</v>
      </c>
      <c r="L32" s="77">
        <f t="shared" si="5"/>
        <v>3.5500000000000004E-2</v>
      </c>
      <c r="M32" s="77">
        <f t="shared" si="5"/>
        <v>2.1499999999999998E-2</v>
      </c>
      <c r="N32" s="77">
        <f t="shared" si="5"/>
        <v>0</v>
      </c>
      <c r="O32" s="77">
        <f t="shared" si="5"/>
        <v>0</v>
      </c>
      <c r="P32" s="77">
        <f t="shared" si="5"/>
        <v>0</v>
      </c>
      <c r="Q32" s="77">
        <f t="shared" ref="Q32:Q50" si="10">(IF(Q$27="%w/w SAR",((Q$28*10)*$B32),IF(Q$27="%w/w DM",(((Q$28*10)*($B$28/100))*$B32),IF(Q$27="kg/t SAR",(Q$28*$B32),IF(Q$27="kg/t DM",((Q$28*($B$28/100))*$B32),IF(Q$27="mg/kg SAR",((Q$28*0.001)*$B32),IF(Q$27="mg/kg DM",(((Q$28*0.001)*($B$28/100))*$B32),0)))))))*2.5</f>
        <v>50.625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50</v>
      </c>
      <c r="C33" s="77">
        <f t="shared" si="6"/>
        <v>250</v>
      </c>
      <c r="D33" s="77">
        <f t="shared" si="7"/>
        <v>49.256499999999996</v>
      </c>
      <c r="E33" s="77">
        <f t="shared" si="8"/>
        <v>114.35450000000002</v>
      </c>
      <c r="F33" s="77">
        <f t="shared" si="9"/>
        <v>5.8776100000000007</v>
      </c>
      <c r="G33" s="77">
        <f t="shared" si="5"/>
        <v>5.6499999999999995E-2</v>
      </c>
      <c r="H33" s="77">
        <f t="shared" si="5"/>
        <v>0.246</v>
      </c>
      <c r="I33" s="77">
        <f t="shared" si="5"/>
        <v>2.5000000000000001E-2</v>
      </c>
      <c r="J33" s="77">
        <f t="shared" si="5"/>
        <v>5.0000000000000001E-4</v>
      </c>
      <c r="K33" s="77">
        <f t="shared" si="5"/>
        <v>2.5000000000000001E-3</v>
      </c>
      <c r="L33" s="77">
        <f t="shared" si="5"/>
        <v>3.5500000000000004E-2</v>
      </c>
      <c r="M33" s="77">
        <f t="shared" si="5"/>
        <v>2.1499999999999998E-2</v>
      </c>
      <c r="N33" s="77">
        <f t="shared" si="5"/>
        <v>0</v>
      </c>
      <c r="O33" s="77">
        <f t="shared" si="5"/>
        <v>0</v>
      </c>
      <c r="P33" s="77">
        <f t="shared" si="5"/>
        <v>0</v>
      </c>
      <c r="Q33" s="77">
        <f t="shared" si="10"/>
        <v>50.625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50</v>
      </c>
      <c r="C34" s="77">
        <f t="shared" si="6"/>
        <v>250</v>
      </c>
      <c r="D34" s="77">
        <f t="shared" si="7"/>
        <v>49.256499999999996</v>
      </c>
      <c r="E34" s="77">
        <f t="shared" si="8"/>
        <v>114.35450000000002</v>
      </c>
      <c r="F34" s="77">
        <f t="shared" si="9"/>
        <v>5.8776100000000007</v>
      </c>
      <c r="G34" s="77">
        <f t="shared" si="5"/>
        <v>5.6499999999999995E-2</v>
      </c>
      <c r="H34" s="77">
        <f t="shared" si="5"/>
        <v>0.246</v>
      </c>
      <c r="I34" s="77">
        <f t="shared" si="5"/>
        <v>2.5000000000000001E-2</v>
      </c>
      <c r="J34" s="77">
        <f t="shared" si="5"/>
        <v>5.0000000000000001E-4</v>
      </c>
      <c r="K34" s="77">
        <f t="shared" si="5"/>
        <v>2.5000000000000001E-3</v>
      </c>
      <c r="L34" s="77">
        <f t="shared" si="5"/>
        <v>3.5500000000000004E-2</v>
      </c>
      <c r="M34" s="77">
        <f t="shared" si="5"/>
        <v>2.1499999999999998E-2</v>
      </c>
      <c r="N34" s="77">
        <f t="shared" si="5"/>
        <v>0</v>
      </c>
      <c r="O34" s="77">
        <f t="shared" si="5"/>
        <v>0</v>
      </c>
      <c r="P34" s="77">
        <f t="shared" si="5"/>
        <v>0</v>
      </c>
      <c r="Q34" s="77">
        <f t="shared" si="10"/>
        <v>50.625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50</v>
      </c>
      <c r="C35" s="77">
        <f t="shared" si="6"/>
        <v>250</v>
      </c>
      <c r="D35" s="77">
        <f t="shared" si="7"/>
        <v>49.256499999999996</v>
      </c>
      <c r="E35" s="77">
        <f t="shared" si="8"/>
        <v>114.35450000000002</v>
      </c>
      <c r="F35" s="77">
        <f t="shared" si="9"/>
        <v>5.8776100000000007</v>
      </c>
      <c r="G35" s="77">
        <f t="shared" si="5"/>
        <v>5.6499999999999995E-2</v>
      </c>
      <c r="H35" s="77">
        <f t="shared" si="5"/>
        <v>0.246</v>
      </c>
      <c r="I35" s="77">
        <f t="shared" si="5"/>
        <v>2.5000000000000001E-2</v>
      </c>
      <c r="J35" s="77">
        <f t="shared" si="5"/>
        <v>5.0000000000000001E-4</v>
      </c>
      <c r="K35" s="77">
        <f t="shared" si="5"/>
        <v>2.5000000000000001E-3</v>
      </c>
      <c r="L35" s="77">
        <f t="shared" si="5"/>
        <v>3.5500000000000004E-2</v>
      </c>
      <c r="M35" s="77">
        <f t="shared" si="5"/>
        <v>2.1499999999999998E-2</v>
      </c>
      <c r="N35" s="77">
        <f t="shared" si="5"/>
        <v>0</v>
      </c>
      <c r="O35" s="77">
        <f t="shared" si="5"/>
        <v>0</v>
      </c>
      <c r="P35" s="77">
        <f t="shared" si="5"/>
        <v>0</v>
      </c>
      <c r="Q35" s="77">
        <f t="shared" si="10"/>
        <v>50.625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50</v>
      </c>
      <c r="C36" s="77">
        <f t="shared" si="6"/>
        <v>250</v>
      </c>
      <c r="D36" s="77">
        <f t="shared" si="7"/>
        <v>49.256499999999996</v>
      </c>
      <c r="E36" s="77">
        <f t="shared" si="8"/>
        <v>114.35450000000002</v>
      </c>
      <c r="F36" s="77">
        <f t="shared" si="9"/>
        <v>5.8776100000000007</v>
      </c>
      <c r="G36" s="77">
        <f t="shared" si="5"/>
        <v>5.6499999999999995E-2</v>
      </c>
      <c r="H36" s="77">
        <f t="shared" si="5"/>
        <v>0.246</v>
      </c>
      <c r="I36" s="77">
        <f t="shared" si="5"/>
        <v>2.5000000000000001E-2</v>
      </c>
      <c r="J36" s="77">
        <f t="shared" si="5"/>
        <v>5.0000000000000001E-4</v>
      </c>
      <c r="K36" s="77">
        <f t="shared" si="5"/>
        <v>2.5000000000000001E-3</v>
      </c>
      <c r="L36" s="77">
        <f t="shared" si="5"/>
        <v>3.5500000000000004E-2</v>
      </c>
      <c r="M36" s="77">
        <f t="shared" si="5"/>
        <v>2.1499999999999998E-2</v>
      </c>
      <c r="N36" s="77">
        <f t="shared" si="5"/>
        <v>0</v>
      </c>
      <c r="O36" s="77">
        <f t="shared" si="5"/>
        <v>0</v>
      </c>
      <c r="P36" s="77">
        <f t="shared" si="5"/>
        <v>0</v>
      </c>
      <c r="Q36" s="77">
        <f t="shared" si="10"/>
        <v>50.625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50</v>
      </c>
      <c r="C37" s="77">
        <f t="shared" si="6"/>
        <v>250</v>
      </c>
      <c r="D37" s="77">
        <f t="shared" si="7"/>
        <v>49.256499999999996</v>
      </c>
      <c r="E37" s="77">
        <f t="shared" si="8"/>
        <v>114.35450000000002</v>
      </c>
      <c r="F37" s="77">
        <f t="shared" si="9"/>
        <v>5.8776100000000007</v>
      </c>
      <c r="G37" s="77">
        <f t="shared" si="5"/>
        <v>5.6499999999999995E-2</v>
      </c>
      <c r="H37" s="77">
        <f t="shared" si="5"/>
        <v>0.246</v>
      </c>
      <c r="I37" s="77">
        <f t="shared" si="5"/>
        <v>2.5000000000000001E-2</v>
      </c>
      <c r="J37" s="77">
        <f t="shared" si="5"/>
        <v>5.0000000000000001E-4</v>
      </c>
      <c r="K37" s="77">
        <f t="shared" si="5"/>
        <v>2.5000000000000001E-3</v>
      </c>
      <c r="L37" s="77">
        <f t="shared" si="5"/>
        <v>3.5500000000000004E-2</v>
      </c>
      <c r="M37" s="77">
        <f t="shared" si="5"/>
        <v>2.1499999999999998E-2</v>
      </c>
      <c r="N37" s="77">
        <f t="shared" si="5"/>
        <v>0</v>
      </c>
      <c r="O37" s="77">
        <f t="shared" si="5"/>
        <v>0</v>
      </c>
      <c r="P37" s="77">
        <f t="shared" si="5"/>
        <v>0</v>
      </c>
      <c r="Q37" s="77">
        <f t="shared" si="10"/>
        <v>50.625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50</v>
      </c>
      <c r="C38" s="77">
        <f t="shared" si="6"/>
        <v>250</v>
      </c>
      <c r="D38" s="77">
        <f t="shared" si="7"/>
        <v>49.256499999999996</v>
      </c>
      <c r="E38" s="77">
        <f t="shared" si="8"/>
        <v>114.35450000000002</v>
      </c>
      <c r="F38" s="77">
        <f t="shared" si="9"/>
        <v>5.8776100000000007</v>
      </c>
      <c r="G38" s="77">
        <f t="shared" si="5"/>
        <v>5.6499999999999995E-2</v>
      </c>
      <c r="H38" s="77">
        <f t="shared" si="5"/>
        <v>0.246</v>
      </c>
      <c r="I38" s="77">
        <f t="shared" si="5"/>
        <v>2.5000000000000001E-2</v>
      </c>
      <c r="J38" s="77">
        <f t="shared" si="5"/>
        <v>5.0000000000000001E-4</v>
      </c>
      <c r="K38" s="77">
        <f t="shared" si="5"/>
        <v>2.5000000000000001E-3</v>
      </c>
      <c r="L38" s="77">
        <f t="shared" si="5"/>
        <v>3.5500000000000004E-2</v>
      </c>
      <c r="M38" s="77">
        <f t="shared" si="5"/>
        <v>2.1499999999999998E-2</v>
      </c>
      <c r="N38" s="77">
        <f t="shared" si="5"/>
        <v>0</v>
      </c>
      <c r="O38" s="77">
        <f t="shared" si="5"/>
        <v>0</v>
      </c>
      <c r="P38" s="77">
        <f t="shared" si="5"/>
        <v>0</v>
      </c>
      <c r="Q38" s="77">
        <f t="shared" si="10"/>
        <v>50.625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50</v>
      </c>
      <c r="C39" s="77">
        <f t="shared" si="6"/>
        <v>250</v>
      </c>
      <c r="D39" s="77">
        <f t="shared" si="7"/>
        <v>49.256499999999996</v>
      </c>
      <c r="E39" s="77">
        <f t="shared" si="8"/>
        <v>114.35450000000002</v>
      </c>
      <c r="F39" s="77">
        <f t="shared" si="9"/>
        <v>5.8776100000000007</v>
      </c>
      <c r="G39" s="77">
        <f t="shared" si="5"/>
        <v>5.6499999999999995E-2</v>
      </c>
      <c r="H39" s="77">
        <f t="shared" si="5"/>
        <v>0.246</v>
      </c>
      <c r="I39" s="77">
        <f t="shared" si="5"/>
        <v>2.5000000000000001E-2</v>
      </c>
      <c r="J39" s="77">
        <f t="shared" si="5"/>
        <v>5.0000000000000001E-4</v>
      </c>
      <c r="K39" s="77">
        <f t="shared" si="5"/>
        <v>2.5000000000000001E-3</v>
      </c>
      <c r="L39" s="77">
        <f t="shared" si="5"/>
        <v>3.5500000000000004E-2</v>
      </c>
      <c r="M39" s="77">
        <f t="shared" si="5"/>
        <v>2.1499999999999998E-2</v>
      </c>
      <c r="N39" s="77">
        <f t="shared" si="5"/>
        <v>0</v>
      </c>
      <c r="O39" s="77">
        <f t="shared" si="5"/>
        <v>0</v>
      </c>
      <c r="P39" s="77">
        <f t="shared" si="5"/>
        <v>0</v>
      </c>
      <c r="Q39" s="77">
        <f t="shared" si="10"/>
        <v>50.625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12</v>
      </c>
      <c r="B40" s="15">
        <v>50</v>
      </c>
      <c r="C40" s="77">
        <f t="shared" si="6"/>
        <v>250</v>
      </c>
      <c r="D40" s="77">
        <f t="shared" si="7"/>
        <v>49.256499999999996</v>
      </c>
      <c r="E40" s="77">
        <f t="shared" si="8"/>
        <v>114.35450000000002</v>
      </c>
      <c r="F40" s="77">
        <f t="shared" si="9"/>
        <v>5.8776100000000007</v>
      </c>
      <c r="G40" s="77">
        <f t="shared" si="5"/>
        <v>5.6499999999999995E-2</v>
      </c>
      <c r="H40" s="77">
        <f t="shared" si="5"/>
        <v>0.246</v>
      </c>
      <c r="I40" s="77">
        <f t="shared" si="5"/>
        <v>2.5000000000000001E-2</v>
      </c>
      <c r="J40" s="77">
        <f t="shared" si="5"/>
        <v>5.0000000000000001E-4</v>
      </c>
      <c r="K40" s="77">
        <f t="shared" si="5"/>
        <v>2.5000000000000001E-3</v>
      </c>
      <c r="L40" s="77">
        <f t="shared" si="5"/>
        <v>3.5500000000000004E-2</v>
      </c>
      <c r="M40" s="77">
        <f t="shared" si="5"/>
        <v>2.1499999999999998E-2</v>
      </c>
      <c r="N40" s="77">
        <f t="shared" si="5"/>
        <v>0</v>
      </c>
      <c r="O40" s="77">
        <f t="shared" si="5"/>
        <v>0</v>
      </c>
      <c r="P40" s="77">
        <f t="shared" si="5"/>
        <v>0</v>
      </c>
      <c r="Q40" s="77">
        <f t="shared" si="10"/>
        <v>50.625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9">
        <f t="shared" si="6"/>
        <v>0</v>
      </c>
      <c r="D50" s="99">
        <f t="shared" si="7"/>
        <v>0</v>
      </c>
      <c r="E50" s="99">
        <f t="shared" si="8"/>
        <v>0</v>
      </c>
      <c r="F50" s="99">
        <f t="shared" si="9"/>
        <v>0</v>
      </c>
      <c r="G50" s="99">
        <f t="shared" si="12"/>
        <v>0</v>
      </c>
      <c r="H50" s="99">
        <f t="shared" si="12"/>
        <v>0</v>
      </c>
      <c r="I50" s="99">
        <f t="shared" si="12"/>
        <v>0</v>
      </c>
      <c r="J50" s="99">
        <f t="shared" si="12"/>
        <v>0</v>
      </c>
      <c r="K50" s="99">
        <f t="shared" si="12"/>
        <v>0</v>
      </c>
      <c r="L50" s="99">
        <f t="shared" si="12"/>
        <v>0</v>
      </c>
      <c r="M50" s="99">
        <f t="shared" si="12"/>
        <v>0</v>
      </c>
      <c r="N50" s="99">
        <f t="shared" si="12"/>
        <v>0</v>
      </c>
      <c r="O50" s="99">
        <f t="shared" si="12"/>
        <v>0</v>
      </c>
      <c r="P50" s="99">
        <f t="shared" si="12"/>
        <v>0</v>
      </c>
      <c r="Q50" s="99">
        <f t="shared" si="10"/>
        <v>0</v>
      </c>
      <c r="R50" s="99">
        <f t="shared" si="11"/>
        <v>0</v>
      </c>
      <c r="S50" s="99">
        <f t="shared" si="11"/>
        <v>0</v>
      </c>
      <c r="T50" s="99">
        <f t="shared" si="11"/>
        <v>0</v>
      </c>
      <c r="U50" s="99">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10"/>
      <c r="B54" s="114" t="s">
        <v>150</v>
      </c>
      <c r="C54" s="114" t="s">
        <v>151</v>
      </c>
      <c r="D54" s="114" t="s">
        <v>128</v>
      </c>
      <c r="E54" s="114" t="s">
        <v>129</v>
      </c>
      <c r="F54" s="114" t="s">
        <v>152</v>
      </c>
      <c r="G54" s="114" t="s">
        <v>130</v>
      </c>
      <c r="H54" s="115"/>
      <c r="I54" s="115"/>
      <c r="J54" s="115"/>
      <c r="K54" s="115"/>
      <c r="L54" s="115"/>
      <c r="M54" s="115"/>
      <c r="N54" s="115"/>
      <c r="O54" s="115"/>
      <c r="P54" s="115"/>
      <c r="Q54" s="115"/>
      <c r="R54" s="115"/>
      <c r="S54" s="115"/>
      <c r="T54" s="115"/>
      <c r="U54" s="115"/>
    </row>
    <row r="55" spans="1:35" x14ac:dyDescent="0.25">
      <c r="A55" s="111"/>
      <c r="B55" s="116"/>
      <c r="C55" s="117"/>
      <c r="D55" s="118">
        <f>(B55/100)*C55</f>
        <v>0</v>
      </c>
      <c r="E55" s="118">
        <f>G55</f>
        <v>0</v>
      </c>
      <c r="F55" s="117"/>
      <c r="G55" s="118">
        <f>(B55/100)*F55</f>
        <v>0</v>
      </c>
      <c r="H55" s="115"/>
      <c r="I55" s="115"/>
      <c r="J55" s="115"/>
      <c r="K55" s="115"/>
      <c r="L55" s="115"/>
      <c r="M55" s="115"/>
      <c r="N55" s="115"/>
      <c r="O55" s="115"/>
      <c r="P55" s="115"/>
      <c r="Q55" s="115"/>
      <c r="R55" s="115"/>
      <c r="S55" s="115"/>
      <c r="T55" s="115"/>
      <c r="U55" s="115"/>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9</v>
      </c>
      <c r="J57" s="8">
        <f t="shared" si="13"/>
        <v>10</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2" t="s">
        <v>133</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2" t="s">
        <v>4</v>
      </c>
      <c r="B60" s="76">
        <f>C10</f>
        <v>5.0999999999999996</v>
      </c>
      <c r="C60" s="76">
        <f t="shared" ref="C60:U60" si="14">D10</f>
        <v>5.5</v>
      </c>
      <c r="D60" s="76">
        <f t="shared" si="14"/>
        <v>5.7</v>
      </c>
      <c r="E60" s="76">
        <f t="shared" si="14"/>
        <v>5.5</v>
      </c>
      <c r="F60" s="76">
        <f t="shared" si="14"/>
        <v>5.4</v>
      </c>
      <c r="G60" s="76">
        <f t="shared" si="14"/>
        <v>5.4</v>
      </c>
      <c r="H60" s="76">
        <f t="shared" si="14"/>
        <v>5.4</v>
      </c>
      <c r="I60" s="76">
        <f t="shared" si="14"/>
        <v>5.3</v>
      </c>
      <c r="J60" s="76">
        <f t="shared" si="14"/>
        <v>5.5</v>
      </c>
      <c r="K60" s="76">
        <f t="shared" si="14"/>
        <v>5.3</v>
      </c>
      <c r="L60" s="76">
        <f t="shared" si="14"/>
        <v>5.3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2"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2" t="s">
        <v>135</v>
      </c>
      <c r="B62" s="77">
        <f>B31</f>
        <v>50</v>
      </c>
      <c r="C62" s="77">
        <f>B32</f>
        <v>50</v>
      </c>
      <c r="D62" s="77">
        <f>B33</f>
        <v>50</v>
      </c>
      <c r="E62" s="77">
        <f>B34</f>
        <v>50</v>
      </c>
      <c r="F62" s="77">
        <f>B35</f>
        <v>50</v>
      </c>
      <c r="G62" s="77">
        <f>B36</f>
        <v>50</v>
      </c>
      <c r="H62" s="77">
        <f>B37</f>
        <v>50</v>
      </c>
      <c r="I62" s="77">
        <f>B38</f>
        <v>50</v>
      </c>
      <c r="J62" s="77">
        <f>B39</f>
        <v>50</v>
      </c>
      <c r="K62" s="77">
        <f>B40</f>
        <v>50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3"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3" t="s">
        <v>158</v>
      </c>
      <c r="B64" s="77">
        <f>(B59-B60)*B61</f>
        <v>6.6000000000000032</v>
      </c>
      <c r="C64" s="77">
        <f t="shared" ref="C64:U64" si="17">(C59-C60)*C61</f>
        <v>4.2000000000000011</v>
      </c>
      <c r="D64" s="77">
        <f t="shared" si="17"/>
        <v>3</v>
      </c>
      <c r="E64" s="77">
        <f t="shared" si="17"/>
        <v>4.2000000000000011</v>
      </c>
      <c r="F64" s="77">
        <f t="shared" si="17"/>
        <v>4.7999999999999989</v>
      </c>
      <c r="G64" s="77">
        <f t="shared" si="17"/>
        <v>4.7999999999999989</v>
      </c>
      <c r="H64" s="77">
        <f t="shared" si="17"/>
        <v>4.7999999999999989</v>
      </c>
      <c r="I64" s="77">
        <f t="shared" si="17"/>
        <v>5.4000000000000021</v>
      </c>
      <c r="J64" s="77">
        <f t="shared" si="17"/>
        <v>4.2000000000000011</v>
      </c>
      <c r="K64" s="77">
        <f t="shared" si="17"/>
        <v>5.4000000000000021</v>
      </c>
      <c r="L64" s="77">
        <f t="shared" si="17"/>
        <v>5.4000000000000021</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3" t="s">
        <v>159</v>
      </c>
      <c r="B65" s="77">
        <f>B63-B64</f>
        <v>-6.6000000000000032</v>
      </c>
      <c r="C65" s="77">
        <f t="shared" ref="C65:U65" si="18">C63-C64</f>
        <v>-4.2000000000000011</v>
      </c>
      <c r="D65" s="77">
        <f t="shared" si="18"/>
        <v>-3</v>
      </c>
      <c r="E65" s="77">
        <f t="shared" si="18"/>
        <v>-4.2000000000000011</v>
      </c>
      <c r="F65" s="77">
        <f t="shared" si="18"/>
        <v>-4.7999999999999989</v>
      </c>
      <c r="G65" s="77">
        <f t="shared" si="18"/>
        <v>-4.7999999999999989</v>
      </c>
      <c r="H65" s="77">
        <f t="shared" si="18"/>
        <v>-4.7999999999999989</v>
      </c>
      <c r="I65" s="77">
        <f t="shared" si="18"/>
        <v>-5.4000000000000021</v>
      </c>
      <c r="J65" s="77">
        <f t="shared" si="18"/>
        <v>-4.2000000000000011</v>
      </c>
      <c r="K65" s="77">
        <f t="shared" si="18"/>
        <v>-5.4000000000000021</v>
      </c>
      <c r="L65" s="77">
        <f t="shared" si="18"/>
        <v>-5.4000000000000021</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3"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2" operator="equal">
      <formula>"DECREASE"</formula>
    </cfRule>
    <cfRule type="cellIs" dxfId="40" priority="33" operator="equal">
      <formula>"INCREASE"</formula>
    </cfRule>
  </conditionalFormatting>
  <conditionalFormatting sqref="B62:U66 B31:B50">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tabSelected="1" workbookViewId="0">
      <selection sqref="A1:A2"/>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6" t="s">
        <v>84</v>
      </c>
      <c r="B1" s="38" t="str">
        <f>'WTW sludge cake Court farm '!B29</f>
        <v>Application Rate</v>
      </c>
      <c r="C1" s="38" t="str">
        <f>'WTW sludge cake Court farm '!C29</f>
        <v>Nitrogen Addition</v>
      </c>
      <c r="D1" s="38" t="str">
        <f>'WTW sludge cake Court farm '!D29</f>
        <v>Phosphate Addition</v>
      </c>
      <c r="E1" s="38" t="str">
        <f>'WTW sludge cake Court farm '!E29</f>
        <v>Potash  Addition</v>
      </c>
      <c r="F1" s="38" t="str">
        <f>'WTW sludge cake Court farm '!F29</f>
        <v>Mg Oxide Addition</v>
      </c>
      <c r="G1" s="38" t="str">
        <f>'WTW sludge cake Court farm '!G29</f>
        <v>Copper Addition</v>
      </c>
      <c r="H1" s="38" t="str">
        <f>'WTW sludge cake Court farm '!H29</f>
        <v>Zinc Addition</v>
      </c>
      <c r="I1" s="38" t="str">
        <f>'WTW sludge cake Court farm '!I29</f>
        <v>Lead Addition</v>
      </c>
      <c r="J1" s="38" t="str">
        <f>'WTW sludge cake Court farm '!J29</f>
        <v>Cadmium Addition</v>
      </c>
      <c r="K1" s="38" t="str">
        <f>'WTW sludge cake Court farm '!K29</f>
        <v>Mercury Addition</v>
      </c>
      <c r="L1" s="38" t="str">
        <f>'WTW sludge cake Court farm '!L29</f>
        <v>Nickel Addition</v>
      </c>
      <c r="M1" s="38" t="str">
        <f>'WTW sludge cake Court farm '!M29</f>
        <v>Chromium Addition</v>
      </c>
      <c r="N1" s="38" t="str">
        <f>'WTW sludge cake Court farm '!N29</f>
        <v>Aluminium Addition</v>
      </c>
      <c r="O1" s="38" t="str">
        <f>'WTW sludge cake Court farm '!O29</f>
        <v>Iron Addition</v>
      </c>
      <c r="P1" s="38" t="str">
        <f>'WTW sludge cake Court farm '!P29</f>
        <v xml:space="preserve">Sodium Addition                 </v>
      </c>
      <c r="Q1" s="38" t="str">
        <f>'WTW sludge cake Court farm '!Q29</f>
        <v>SO3  Addition                             kg/ha</v>
      </c>
      <c r="R1" s="38" t="str">
        <f>'WTW sludge cake Court farm '!R29</f>
        <v xml:space="preserve">Selenium Addition </v>
      </c>
      <c r="S1" s="38" t="str">
        <f>'WTW sludge cake Court farm '!S29</f>
        <v xml:space="preserve">Arsenic  Addition  </v>
      </c>
      <c r="T1" s="38" t="str">
        <f>'WTW sludge cake Court farm '!T29</f>
        <v xml:space="preserve">Molybdenum Addition  </v>
      </c>
      <c r="U1" s="38" t="str">
        <f>'WTW sludge cake Court farm '!U29</f>
        <v xml:space="preserve">Fluoride Addition </v>
      </c>
    </row>
    <row r="2" spans="1:21" ht="25" x14ac:dyDescent="0.25">
      <c r="A2" s="146"/>
      <c r="B2" s="38" t="str">
        <f>'WTW sludge cake Court farm '!B30</f>
        <v>tonnes/ha</v>
      </c>
      <c r="C2" s="38" t="str">
        <f>'WTW sludge cake Court farm '!C30</f>
        <v>kg/ha</v>
      </c>
      <c r="D2" s="38" t="str">
        <f>'WTW sludge cake Court farm '!D30</f>
        <v>P2O5 
kg/ha</v>
      </c>
      <c r="E2" s="38" t="str">
        <f>'WTW sludge cake Court farm '!E30</f>
        <v>K2O 
kg/ha</v>
      </c>
      <c r="F2" s="38" t="str">
        <f>'WTW sludge cake Court farm '!F30</f>
        <v>MgO 
kg/ha</v>
      </c>
      <c r="G2" s="38" t="str">
        <f>'WTW sludge cake Court farm '!G30</f>
        <v>kg/ha</v>
      </c>
      <c r="H2" s="38" t="str">
        <f>'WTW sludge cake Court farm '!H30</f>
        <v>kg/ha</v>
      </c>
      <c r="I2" s="38" t="str">
        <f>'WTW sludge cake Court farm '!I30</f>
        <v>kg/ha</v>
      </c>
      <c r="J2" s="38" t="str">
        <f>'WTW sludge cake Court farm '!J30</f>
        <v>kg/ha</v>
      </c>
      <c r="K2" s="38" t="str">
        <f>'WTW sludge cake Court farm '!K30</f>
        <v>kg/ha</v>
      </c>
      <c r="L2" s="38" t="str">
        <f>'WTW sludge cake Court farm '!L30</f>
        <v>kg/ha</v>
      </c>
      <c r="M2" s="38" t="str">
        <f>'WTW sludge cake Court farm '!M30</f>
        <v>kg/ha</v>
      </c>
      <c r="N2" s="38" t="str">
        <f>'WTW sludge cake Court farm '!N30</f>
        <v>kg/ha</v>
      </c>
      <c r="O2" s="38" t="str">
        <f>'WTW sludge cake Court farm '!O30</f>
        <v>kg/ha</v>
      </c>
      <c r="P2" s="38" t="str">
        <f>'WTW sludge cake Court farm '!P30</f>
        <v>kg/ha</v>
      </c>
      <c r="Q2" s="38" t="str">
        <f>'WTW sludge cake Court farm '!Q30</f>
        <v>kg/ha</v>
      </c>
      <c r="R2" s="38" t="str">
        <f>'WTW sludge cake Court farm '!R30</f>
        <v>kg/ha</v>
      </c>
      <c r="S2" s="38" t="str">
        <f>'WTW sludge cake Court farm '!S30</f>
        <v>kg/ha</v>
      </c>
      <c r="T2" s="38" t="str">
        <f>'WTW sludge cake Court farm '!T30</f>
        <v>kg/ha</v>
      </c>
      <c r="U2" s="38" t="str">
        <f>'WTW sludge cake Court farm '!U30</f>
        <v>kg/ha</v>
      </c>
    </row>
    <row r="3" spans="1:21" x14ac:dyDescent="0.25">
      <c r="A3" s="36">
        <v>1</v>
      </c>
      <c r="B3" s="33">
        <f>'WTW sludge cake Court farm '!B31</f>
        <v>98</v>
      </c>
      <c r="C3" s="33">
        <f>'WTW sludge cake Court farm '!C31</f>
        <v>246.82769999999999</v>
      </c>
      <c r="D3" s="33">
        <f>'WTW sludge cake Court farm '!D31</f>
        <v>69.147053639999996</v>
      </c>
      <c r="E3" s="33">
        <f>'WTW sludge cake Court farm '!E31</f>
        <v>15.07170861</v>
      </c>
      <c r="F3" s="33">
        <f>'WTW sludge cake Court farm '!F31</f>
        <v>52.586321759999997</v>
      </c>
      <c r="G3" s="33">
        <f>'WTW sludge cake Court farm '!G31</f>
        <v>0.36320759999999996</v>
      </c>
      <c r="H3" s="33">
        <f>'WTW sludge cake Court farm '!H31</f>
        <v>2.7368459999999999</v>
      </c>
      <c r="I3" s="33">
        <f>'WTW sludge cake Court farm '!I31</f>
        <v>0.63177660000000002</v>
      </c>
      <c r="J3" s="33">
        <f>'WTW sludge cake Court farm '!J31</f>
        <v>6.9060600000000012E-3</v>
      </c>
      <c r="K3" s="33">
        <f>'WTW sludge cake Court farm '!K31</f>
        <v>5.1156000000000005E-3</v>
      </c>
      <c r="L3" s="33">
        <f>'WTW sludge cake Court farm '!L31</f>
        <v>0.68037480000000006</v>
      </c>
      <c r="M3" s="33">
        <f>'WTW sludge cake Court farm '!M31</f>
        <v>0.58062060000000004</v>
      </c>
      <c r="N3" s="33">
        <f>'WTW sludge cake Court farm '!N31</f>
        <v>86.709420000000009</v>
      </c>
      <c r="O3" s="33">
        <f>'WTW sludge cake Court farm '!O31</f>
        <v>10359.09</v>
      </c>
      <c r="P3" s="33">
        <f>'WTW sludge cake Court farm '!P31</f>
        <v>0</v>
      </c>
      <c r="Q3" s="33">
        <f>'WTW sludge cake Court farm '!Q31</f>
        <v>83.767950000000013</v>
      </c>
      <c r="R3" s="33">
        <f>'WTW sludge cake Court farm '!R31</f>
        <v>0</v>
      </c>
      <c r="S3" s="33">
        <f>'WTW sludge cake Court farm '!S31</f>
        <v>0.4348260000000001</v>
      </c>
      <c r="T3" s="33">
        <f>'WTW sludge cake Court farm '!T31</f>
        <v>0</v>
      </c>
      <c r="U3" s="33">
        <f>'WTW sludge cake Court farm '!U31</f>
        <v>0</v>
      </c>
    </row>
    <row r="4" spans="1:21" x14ac:dyDescent="0.25">
      <c r="A4" s="36">
        <v>2</v>
      </c>
      <c r="B4" s="33">
        <f>'Pontsticill sludge cake'!B31</f>
        <v>85</v>
      </c>
      <c r="C4" s="33">
        <f>'Pontsticill sludge cake'!C31</f>
        <v>145.4605</v>
      </c>
      <c r="D4" s="33">
        <f>'Pontsticill sludge cake'!D31</f>
        <v>50.751835700000008</v>
      </c>
      <c r="E4" s="33">
        <f>'Pontsticill sludge cake'!E31</f>
        <v>7.5257792999999999</v>
      </c>
      <c r="F4" s="33">
        <f>'Pontsticill sludge cake'!F31</f>
        <v>24.338611</v>
      </c>
      <c r="G4" s="33">
        <f>'Pontsticill sludge cake'!G31</f>
        <v>0.50444100000000003</v>
      </c>
      <c r="H4" s="33">
        <f>'Pontsticill sludge cake'!H31</f>
        <v>1.8416100000000002</v>
      </c>
      <c r="I4" s="33">
        <f>'Pontsticill sludge cake'!I31</f>
        <v>0.1801575</v>
      </c>
      <c r="J4" s="33">
        <f>'Pontsticill sludge cake'!J31</f>
        <v>1.961715E-2</v>
      </c>
      <c r="K4" s="33">
        <f>'Pontsticill sludge cake'!K31</f>
        <v>4.2704000000000006E-3</v>
      </c>
      <c r="L4" s="33">
        <f>'Pontsticill sludge cake'!L31</f>
        <v>0.27090350000000002</v>
      </c>
      <c r="M4" s="33">
        <f>'Pontsticill sludge cake'!M31</f>
        <v>6.7525699999999994E-2</v>
      </c>
      <c r="N4" s="33">
        <f>'Pontsticill sludge cake'!N31</f>
        <v>1841.6100000000001</v>
      </c>
      <c r="O4" s="33">
        <f>'Pontsticill sludge cake'!O31</f>
        <v>127.57820000000001</v>
      </c>
      <c r="P4" s="33">
        <f>'Pontsticill sludge cake'!P31</f>
        <v>0</v>
      </c>
      <c r="Q4" s="33">
        <f>'Pontsticill sludge cake'!Q31</f>
        <v>181.49200000000002</v>
      </c>
      <c r="R4" s="33">
        <f>'Pontsticill sludge cake'!R31</f>
        <v>0</v>
      </c>
      <c r="S4" s="33">
        <f>'Pontsticill sludge cake'!S31</f>
        <v>0.68593300000000001</v>
      </c>
      <c r="T4" s="33">
        <f>'Pontsticill sludge cake'!T31</f>
        <v>0</v>
      </c>
      <c r="U4" s="33">
        <f>'Pontsticill sludge cake'!U31</f>
        <v>0</v>
      </c>
    </row>
    <row r="5" spans="1:21" x14ac:dyDescent="0.25">
      <c r="A5" s="36">
        <v>3</v>
      </c>
      <c r="B5" s="33">
        <f>'Pontsticill effluent'!B31</f>
        <v>250</v>
      </c>
      <c r="C5" s="33">
        <f>'Pontsticill effluent'!C31</f>
        <v>27.259999999999991</v>
      </c>
      <c r="D5" s="33">
        <f>'Pontsticill effluent'!D31</f>
        <v>10.231605999999998</v>
      </c>
      <c r="E5" s="33">
        <f>'Pontsticill effluent'!E31</f>
        <v>5.1369149999999992</v>
      </c>
      <c r="F5" s="33">
        <f>'Pontsticill effluent'!F31</f>
        <v>4.0148469999999987</v>
      </c>
      <c r="G5" s="33">
        <f>'Pontsticill effluent'!G31</f>
        <v>8.2070000000000004E-2</v>
      </c>
      <c r="H5" s="33">
        <f>'Pontsticill effluent'!H31</f>
        <v>0.33349999999999996</v>
      </c>
      <c r="I5" s="33">
        <f>'Pontsticill effluent'!I31</f>
        <v>3.2190000000000003E-2</v>
      </c>
      <c r="J5" s="33">
        <f>'Pontsticill effluent'!J31</f>
        <v>0.33250000000000002</v>
      </c>
      <c r="K5" s="33">
        <f>'Pontsticill effluent'!K31</f>
        <v>4.9589999999999999E-3</v>
      </c>
      <c r="L5" s="33">
        <f>'Pontsticill effluent'!L31</f>
        <v>2.1314999999999997E-2</v>
      </c>
      <c r="M5" s="33">
        <f>'Pontsticill effluent'!M31</f>
        <v>1.6848999999999996E-2</v>
      </c>
      <c r="N5" s="33">
        <f>'Pontsticill effluent'!N31</f>
        <v>388.59999999999997</v>
      </c>
      <c r="O5" s="33">
        <f>'Pontsticill effluent'!O31</f>
        <v>16.965</v>
      </c>
      <c r="P5" s="33">
        <f>'Pontsticill effluent'!P31</f>
        <v>0</v>
      </c>
      <c r="Q5" s="33">
        <f>'Pontsticill effluent'!Q31</f>
        <v>47.85</v>
      </c>
      <c r="R5" s="33">
        <f>'Pontsticill effluent'!R31</f>
        <v>0</v>
      </c>
      <c r="S5" s="33">
        <f>'Pontsticill effluent'!S31</f>
        <v>0.12586</v>
      </c>
      <c r="T5" s="33">
        <f>'Pontsticill effluent'!T31</f>
        <v>0</v>
      </c>
      <c r="U5" s="33">
        <f>'Pontsticill effluent'!U31</f>
        <v>0</v>
      </c>
    </row>
    <row r="6" spans="1:21" x14ac:dyDescent="0.25">
      <c r="A6" s="36">
        <v>4</v>
      </c>
      <c r="B6" s="33">
        <f>'Andigestion whole digestate'!B31</f>
        <v>50</v>
      </c>
      <c r="C6" s="33">
        <f>'Andigestion whole digestate'!C31</f>
        <v>250</v>
      </c>
      <c r="D6" s="33">
        <f>'Andigestion whole digestate'!D31</f>
        <v>49.256499999999996</v>
      </c>
      <c r="E6" s="33">
        <f>'Andigestion whole digestate'!E31</f>
        <v>114.35450000000002</v>
      </c>
      <c r="F6" s="33">
        <f>'Andigestion whole digestate'!F31</f>
        <v>5.8776100000000007</v>
      </c>
      <c r="G6" s="33">
        <f>'Andigestion whole digestate'!G31</f>
        <v>5.6499999999999995E-2</v>
      </c>
      <c r="H6" s="33">
        <f>'Andigestion whole digestate'!H31</f>
        <v>0.246</v>
      </c>
      <c r="I6" s="33">
        <f>'Andigestion whole digestate'!I31</f>
        <v>2.5000000000000001E-2</v>
      </c>
      <c r="J6" s="33">
        <f>'Andigestion whole digestate'!J31</f>
        <v>5.0000000000000001E-4</v>
      </c>
      <c r="K6" s="33">
        <f>'Andigestion whole digestate'!K31</f>
        <v>2.5000000000000001E-3</v>
      </c>
      <c r="L6" s="33">
        <f>'Andigestion whole digestate'!L31</f>
        <v>3.5500000000000004E-2</v>
      </c>
      <c r="M6" s="33">
        <f>'Andigestion whole digestate'!M31</f>
        <v>2.1499999999999998E-2</v>
      </c>
      <c r="N6" s="33">
        <f>'Andigestion whole digestate'!N31</f>
        <v>0</v>
      </c>
      <c r="O6" s="33">
        <f>'Andigestion whole digestate'!O31</f>
        <v>0</v>
      </c>
      <c r="P6" s="33">
        <f>'Andigestion whole digestate'!P31</f>
        <v>0</v>
      </c>
      <c r="Q6" s="33">
        <f>'Andigestion whole digestate'!Q31</f>
        <v>50.625</v>
      </c>
      <c r="R6" s="33">
        <f>'Andigestion whole digestate'!R31</f>
        <v>0</v>
      </c>
      <c r="S6" s="33">
        <f>'Andigestion whole digestate'!S31</f>
        <v>0</v>
      </c>
      <c r="T6" s="33">
        <f>'Andigestion whole digestate'!T31</f>
        <v>0</v>
      </c>
      <c r="U6" s="33">
        <f>'Andigestion whole digestate'!U31</f>
        <v>0</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7" t="s">
        <v>84</v>
      </c>
      <c r="B1" s="34" t="s">
        <v>153</v>
      </c>
      <c r="C1" s="35" t="str">
        <f>'WTW sludge cake Court farm '!B29</f>
        <v>Application Rate</v>
      </c>
      <c r="D1" s="35" t="str">
        <f>'WTW sludge cake Court farm '!C29</f>
        <v>Nitrogen Addition</v>
      </c>
      <c r="E1" s="35" t="str">
        <f>'WTW sludge cake Court farm '!D29</f>
        <v>Phosphate Addition</v>
      </c>
      <c r="F1" s="35" t="str">
        <f>'WTW sludge cake Court farm '!E29</f>
        <v>Potash  Addition</v>
      </c>
      <c r="G1" s="35" t="str">
        <f>'WTW sludge cake Court farm '!F29</f>
        <v>Mg Oxide Addition</v>
      </c>
      <c r="H1" s="35" t="str">
        <f>'WTW sludge cake Court farm '!G29</f>
        <v>Copper Addition</v>
      </c>
      <c r="I1" s="35" t="str">
        <f>'WTW sludge cake Court farm '!H29</f>
        <v>Zinc Addition</v>
      </c>
      <c r="J1" s="35" t="str">
        <f>'WTW sludge cake Court farm '!I29</f>
        <v>Lead Addition</v>
      </c>
      <c r="K1" s="35" t="str">
        <f>'WTW sludge cake Court farm '!J29</f>
        <v>Cadmium Addition</v>
      </c>
      <c r="L1" s="35" t="str">
        <f>'WTW sludge cake Court farm '!K29</f>
        <v>Mercury Addition</v>
      </c>
      <c r="M1" s="35" t="str">
        <f>'WTW sludge cake Court farm '!L29</f>
        <v>Nickel Addition</v>
      </c>
      <c r="N1" s="35" t="str">
        <f>'WTW sludge cake Court farm '!M29</f>
        <v>Chromium Addition</v>
      </c>
      <c r="O1" s="35" t="str">
        <f>'WTW sludge cake Court farm '!N29</f>
        <v>Aluminium Addition</v>
      </c>
      <c r="P1" s="35" t="str">
        <f>'WTW sludge cake Court farm '!O29</f>
        <v>Iron Addition</v>
      </c>
      <c r="Q1" s="35" t="str">
        <f>'WTW sludge cake Court farm '!P29</f>
        <v xml:space="preserve">Sodium Addition                 </v>
      </c>
      <c r="R1" s="35" t="str">
        <f>'WTW sludge cake Court farm '!Q29</f>
        <v>SO3  Addition                             kg/ha</v>
      </c>
      <c r="S1" s="35" t="str">
        <f>'WTW sludge cake Court farm '!R29</f>
        <v xml:space="preserve">Selenium Addition </v>
      </c>
      <c r="T1" s="35" t="str">
        <f>'WTW sludge cake Court farm '!S29</f>
        <v xml:space="preserve">Arsenic  Addition  </v>
      </c>
      <c r="U1" s="35" t="str">
        <f>'WTW sludge cake Court farm '!T29</f>
        <v xml:space="preserve">Molybdenum Addition  </v>
      </c>
      <c r="V1" s="35" t="str">
        <f>'WTW sludge cake Court farm '!U29</f>
        <v xml:space="preserve">Fluoride Addition </v>
      </c>
    </row>
    <row r="2" spans="1:22" s="83" customFormat="1" ht="25" x14ac:dyDescent="0.35">
      <c r="A2" s="147"/>
      <c r="B2" s="32" t="s">
        <v>46</v>
      </c>
      <c r="C2" s="35" t="str">
        <f>'WTW sludge cake Court farm '!B30</f>
        <v>tonnes/ha</v>
      </c>
      <c r="D2" s="35" t="str">
        <f>'WTW sludge cake Court farm '!C30</f>
        <v>kg/ha</v>
      </c>
      <c r="E2" s="35" t="str">
        <f>'WTW sludge cake Court farm '!D30</f>
        <v>P2O5 
kg/ha</v>
      </c>
      <c r="F2" s="35" t="str">
        <f>'WTW sludge cake Court farm '!E30</f>
        <v>K2O 
kg/ha</v>
      </c>
      <c r="G2" s="35" t="str">
        <f>'WTW sludge cake Court farm '!F30</f>
        <v>MgO 
kg/ha</v>
      </c>
      <c r="H2" s="35" t="str">
        <f>'WTW sludge cake Court farm '!G30</f>
        <v>kg/ha</v>
      </c>
      <c r="I2" s="35" t="str">
        <f>'WTW sludge cake Court farm '!H30</f>
        <v>kg/ha</v>
      </c>
      <c r="J2" s="35" t="str">
        <f>'WTW sludge cake Court farm '!I30</f>
        <v>kg/ha</v>
      </c>
      <c r="K2" s="35" t="str">
        <f>'WTW sludge cake Court farm '!J30</f>
        <v>kg/ha</v>
      </c>
      <c r="L2" s="35" t="str">
        <f>'WTW sludge cake Court farm '!K30</f>
        <v>kg/ha</v>
      </c>
      <c r="M2" s="35" t="str">
        <f>'WTW sludge cake Court farm '!L30</f>
        <v>kg/ha</v>
      </c>
      <c r="N2" s="35" t="str">
        <f>'WTW sludge cake Court farm '!M30</f>
        <v>kg/ha</v>
      </c>
      <c r="O2" s="35" t="str">
        <f>'WTW sludge cake Court farm '!N30</f>
        <v>kg/ha</v>
      </c>
      <c r="P2" s="35" t="str">
        <f>'WTW sludge cake Court farm '!O30</f>
        <v>kg/ha</v>
      </c>
      <c r="Q2" s="35" t="str">
        <f>'WTW sludge cake Court farm '!P30</f>
        <v>kg/ha</v>
      </c>
      <c r="R2" s="35" t="str">
        <f>'WTW sludge cake Court farm '!Q30</f>
        <v>kg/ha</v>
      </c>
      <c r="S2" s="35" t="str">
        <f>'WTW sludge cake Court farm '!R30</f>
        <v>kg/ha</v>
      </c>
      <c r="T2" s="35" t="str">
        <f>'WTW sludge cake Court farm '!S30</f>
        <v>kg/ha</v>
      </c>
      <c r="U2" s="35" t="str">
        <f>'WTW sludge cake Court farm '!T30</f>
        <v>kg/ha</v>
      </c>
      <c r="V2" s="35" t="str">
        <f>'WTW sludge cake Court farm '!U30</f>
        <v>kg/ha</v>
      </c>
    </row>
    <row r="3" spans="1:22" x14ac:dyDescent="0.25">
      <c r="A3" s="36">
        <v>1</v>
      </c>
      <c r="B3" s="91"/>
      <c r="C3" s="33">
        <f>'WTW sludge cake Court farm '!B31</f>
        <v>98</v>
      </c>
      <c r="D3" s="33">
        <f>'WTW sludge cake Court farm '!C31</f>
        <v>246.82769999999999</v>
      </c>
      <c r="E3" s="33">
        <f>'WTW sludge cake Court farm '!D31</f>
        <v>69.147053639999996</v>
      </c>
      <c r="F3" s="33">
        <f>'WTW sludge cake Court farm '!E31</f>
        <v>15.07170861</v>
      </c>
      <c r="G3" s="33">
        <f>'WTW sludge cake Court farm '!F31</f>
        <v>52.586321759999997</v>
      </c>
      <c r="H3" s="33">
        <f>'WTW sludge cake Court farm '!G31</f>
        <v>0.36320759999999996</v>
      </c>
      <c r="I3" s="33">
        <f>'WTW sludge cake Court farm '!H31</f>
        <v>2.7368459999999999</v>
      </c>
      <c r="J3" s="33">
        <f>'WTW sludge cake Court farm '!I31</f>
        <v>0.63177660000000002</v>
      </c>
      <c r="K3" s="33">
        <f>'WTW sludge cake Court farm '!J31</f>
        <v>6.9060600000000012E-3</v>
      </c>
      <c r="L3" s="33">
        <f>'WTW sludge cake Court farm '!K31</f>
        <v>5.1156000000000005E-3</v>
      </c>
      <c r="M3" s="33">
        <f>'WTW sludge cake Court farm '!L31</f>
        <v>0.68037480000000006</v>
      </c>
      <c r="N3" s="33">
        <f>'WTW sludge cake Court farm '!M31</f>
        <v>0.58062060000000004</v>
      </c>
      <c r="O3" s="33">
        <f>'WTW sludge cake Court farm '!N31</f>
        <v>86.709420000000009</v>
      </c>
      <c r="P3" s="33">
        <f>'WTW sludge cake Court farm '!O31</f>
        <v>10359.09</v>
      </c>
      <c r="Q3" s="33">
        <f>'WTW sludge cake Court farm '!P31</f>
        <v>0</v>
      </c>
      <c r="R3" s="33">
        <f>'WTW sludge cake Court farm '!Q31</f>
        <v>83.767950000000013</v>
      </c>
      <c r="S3" s="33">
        <f>'WTW sludge cake Court farm '!R31</f>
        <v>0</v>
      </c>
      <c r="T3" s="33">
        <f>'WTW sludge cake Court farm '!S31</f>
        <v>0.4348260000000001</v>
      </c>
      <c r="U3" s="33">
        <f>'WTW sludge cake Court farm '!T31</f>
        <v>0</v>
      </c>
      <c r="V3" s="33">
        <f>'WTW sludge cake Court farm '!U31</f>
        <v>0</v>
      </c>
    </row>
    <row r="4" spans="1:22" x14ac:dyDescent="0.25">
      <c r="A4" s="36">
        <v>2</v>
      </c>
      <c r="B4" s="91"/>
      <c r="C4" s="33">
        <f>'Pontsticill sludge cake'!B31</f>
        <v>85</v>
      </c>
      <c r="D4" s="33">
        <f>'Pontsticill sludge cake'!C31</f>
        <v>145.4605</v>
      </c>
      <c r="E4" s="33">
        <f>'Pontsticill sludge cake'!D31</f>
        <v>50.751835700000008</v>
      </c>
      <c r="F4" s="33">
        <f>'Pontsticill sludge cake'!E31</f>
        <v>7.5257792999999999</v>
      </c>
      <c r="G4" s="33">
        <f>'Pontsticill sludge cake'!F31</f>
        <v>24.338611</v>
      </c>
      <c r="H4" s="33">
        <f>'Pontsticill sludge cake'!G31</f>
        <v>0.50444100000000003</v>
      </c>
      <c r="I4" s="33">
        <f>'Pontsticill sludge cake'!H31</f>
        <v>1.8416100000000002</v>
      </c>
      <c r="J4" s="33">
        <f>'Pontsticill sludge cake'!I31</f>
        <v>0.1801575</v>
      </c>
      <c r="K4" s="33">
        <f>'Pontsticill sludge cake'!J31</f>
        <v>1.961715E-2</v>
      </c>
      <c r="L4" s="33">
        <f>'Pontsticill sludge cake'!K31</f>
        <v>4.2704000000000006E-3</v>
      </c>
      <c r="M4" s="33">
        <f>'Pontsticill sludge cake'!L31</f>
        <v>0.27090350000000002</v>
      </c>
      <c r="N4" s="33">
        <f>'Pontsticill sludge cake'!M31</f>
        <v>6.7525699999999994E-2</v>
      </c>
      <c r="O4" s="33">
        <f>'Pontsticill sludge cake'!N31</f>
        <v>1841.6100000000001</v>
      </c>
      <c r="P4" s="33">
        <f>'Pontsticill sludge cake'!O31</f>
        <v>127.57820000000001</v>
      </c>
      <c r="Q4" s="33">
        <f>'Pontsticill sludge cake'!P31</f>
        <v>0</v>
      </c>
      <c r="R4" s="33">
        <f>'Pontsticill sludge cake'!Q31</f>
        <v>181.49200000000002</v>
      </c>
      <c r="S4" s="33">
        <f>'Pontsticill sludge cake'!R31</f>
        <v>0</v>
      </c>
      <c r="T4" s="33">
        <f>'Pontsticill sludge cake'!S31</f>
        <v>0.68593300000000001</v>
      </c>
      <c r="U4" s="33">
        <f>'Pontsticill sludge cake'!T31</f>
        <v>0</v>
      </c>
      <c r="V4" s="33">
        <f>'Pontsticill sludge cake'!U31</f>
        <v>0</v>
      </c>
    </row>
    <row r="5" spans="1:22" x14ac:dyDescent="0.25">
      <c r="A5" s="36">
        <v>3</v>
      </c>
      <c r="B5" s="91"/>
      <c r="C5" s="33">
        <f>'Pontsticill effluent'!B31</f>
        <v>250</v>
      </c>
      <c r="D5" s="33">
        <f>'Pontsticill effluent'!C31</f>
        <v>27.259999999999991</v>
      </c>
      <c r="E5" s="33">
        <f>'Pontsticill effluent'!D31</f>
        <v>10.231605999999998</v>
      </c>
      <c r="F5" s="33">
        <f>'Pontsticill effluent'!E31</f>
        <v>5.1369149999999992</v>
      </c>
      <c r="G5" s="33">
        <f>'Pontsticill effluent'!F31</f>
        <v>4.0148469999999987</v>
      </c>
      <c r="H5" s="33">
        <f>'Pontsticill effluent'!G31</f>
        <v>8.2070000000000004E-2</v>
      </c>
      <c r="I5" s="33">
        <f>'Pontsticill effluent'!H31</f>
        <v>0.33349999999999996</v>
      </c>
      <c r="J5" s="33">
        <f>'Pontsticill effluent'!I31</f>
        <v>3.2190000000000003E-2</v>
      </c>
      <c r="K5" s="33">
        <f>'Pontsticill effluent'!J31</f>
        <v>0.33250000000000002</v>
      </c>
      <c r="L5" s="33">
        <f>'Pontsticill effluent'!K31</f>
        <v>4.9589999999999999E-3</v>
      </c>
      <c r="M5" s="33">
        <f>'Pontsticill effluent'!L31</f>
        <v>2.1314999999999997E-2</v>
      </c>
      <c r="N5" s="33">
        <f>'Pontsticill effluent'!M31</f>
        <v>1.6848999999999996E-2</v>
      </c>
      <c r="O5" s="33">
        <f>'Pontsticill effluent'!N31</f>
        <v>388.59999999999997</v>
      </c>
      <c r="P5" s="33">
        <f>'Pontsticill effluent'!O31</f>
        <v>16.965</v>
      </c>
      <c r="Q5" s="33">
        <f>'Pontsticill effluent'!P31</f>
        <v>0</v>
      </c>
      <c r="R5" s="33">
        <f>'Pontsticill effluent'!Q31</f>
        <v>47.85</v>
      </c>
      <c r="S5" s="33">
        <f>'Pontsticill effluent'!R31</f>
        <v>0</v>
      </c>
      <c r="T5" s="33">
        <f>'Pontsticill effluent'!S31</f>
        <v>0.12586</v>
      </c>
      <c r="U5" s="33">
        <f>'Pontsticill effluent'!T31</f>
        <v>0</v>
      </c>
      <c r="V5" s="33">
        <f>'Pontsticill effluent'!U31</f>
        <v>0</v>
      </c>
    </row>
    <row r="6" spans="1:22" x14ac:dyDescent="0.25">
      <c r="A6" s="36">
        <v>4</v>
      </c>
      <c r="B6" s="91"/>
      <c r="C6" s="33">
        <f>'Andigestion whole digestate'!B31</f>
        <v>50</v>
      </c>
      <c r="D6" s="33">
        <f>'Andigestion whole digestate'!C31</f>
        <v>250</v>
      </c>
      <c r="E6" s="33">
        <f>'Andigestion whole digestate'!D31</f>
        <v>49.256499999999996</v>
      </c>
      <c r="F6" s="33">
        <f>'Andigestion whole digestate'!E31</f>
        <v>114.35450000000002</v>
      </c>
      <c r="G6" s="33">
        <f>'Andigestion whole digestate'!F31</f>
        <v>5.8776100000000007</v>
      </c>
      <c r="H6" s="33">
        <f>'Andigestion whole digestate'!G31</f>
        <v>5.6499999999999995E-2</v>
      </c>
      <c r="I6" s="33">
        <f>'Andigestion whole digestate'!H31</f>
        <v>0.246</v>
      </c>
      <c r="J6" s="33">
        <f>'Andigestion whole digestate'!I31</f>
        <v>2.5000000000000001E-2</v>
      </c>
      <c r="K6" s="33">
        <f>'Andigestion whole digestate'!J31</f>
        <v>5.0000000000000001E-4</v>
      </c>
      <c r="L6" s="33">
        <f>'Andigestion whole digestate'!K31</f>
        <v>2.5000000000000001E-3</v>
      </c>
      <c r="M6" s="33">
        <f>'Andigestion whole digestate'!L31</f>
        <v>3.5500000000000004E-2</v>
      </c>
      <c r="N6" s="33">
        <f>'Andigestion whole digestate'!M31</f>
        <v>2.1499999999999998E-2</v>
      </c>
      <c r="O6" s="33">
        <f>'Andigestion whole digestate'!N31</f>
        <v>0</v>
      </c>
      <c r="P6" s="33">
        <f>'Andigestion whole digestate'!O31</f>
        <v>0</v>
      </c>
      <c r="Q6" s="33">
        <f>'Andigestion whole digestate'!P31</f>
        <v>0</v>
      </c>
      <c r="R6" s="33">
        <f>'Andigestion whole digestate'!Q31</f>
        <v>50.625</v>
      </c>
      <c r="S6" s="33">
        <f>'Andigestion whole digestate'!R31</f>
        <v>0</v>
      </c>
      <c r="T6" s="33">
        <f>'Andigestion whole digestate'!S31</f>
        <v>0</v>
      </c>
      <c r="U6" s="33">
        <f>'Andigestion whole digestate'!T31</f>
        <v>0</v>
      </c>
      <c r="V6" s="33">
        <f>'Andigestion whole digestate'!U31</f>
        <v>0</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6" t="s">
        <v>84</v>
      </c>
      <c r="B15" s="35" t="s">
        <v>153</v>
      </c>
      <c r="C15" s="35">
        <f>'WTW sludge cake Court farm '!B43</f>
        <v>98</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6"/>
      <c r="B16" s="32" t="s">
        <v>46</v>
      </c>
      <c r="C16" s="35">
        <f>'WTW sludge cake Court farm '!B44</f>
        <v>98</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98</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85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8" t="s">
        <v>85</v>
      </c>
      <c r="B27" s="148"/>
      <c r="C27" s="148"/>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06a2227e98c791c15aaac2f62ba1e715">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786dd2fad8c655f3e0bcda2ea437e6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REGU-415-1629348</_dlc_DocId>
    <_dlc_DocIdUrl xmlns="9be56660-2c31-41ef-bc00-23e72f632f2a">
      <Url>https://cyfoethnaturiolcymru.sharepoint.com/teams/Regulatory/Permitting/_layouts/15/DocIdRedir.aspx?ID=REGU-415-1629348</Url>
      <Description>REGU-415-1629348</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2021-12-06T00:00:00+00:00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A8BFBB-6480-4429-8283-9852DE64AAAB}"/>
</file>

<file path=customXml/itemProps2.xml><?xml version="1.0" encoding="utf-8"?>
<ds:datastoreItem xmlns:ds="http://schemas.openxmlformats.org/officeDocument/2006/customXml" ds:itemID="{F914A28C-A090-4ABB-B56F-D68CFCD03EEA}"/>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WTW sludge cake Court farm </vt:lpstr>
      <vt:lpstr>Pontsticill sludge cake</vt:lpstr>
      <vt:lpstr>Pontsticill effluent</vt:lpstr>
      <vt:lpstr>Andigestion whole digestate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2021-12-06T09:40:28Z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7fac2296-ac70-411e-96c6-efff94af74fb</vt:lpwstr>
  </property>
</Properties>
</file>