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15831/"/>
    </mc:Choice>
  </mc:AlternateContent>
  <xr:revisionPtr revIDLastSave="0" documentId="13_ncr:1_{07B13D80-DC4D-45EE-B961-D39987DBF763}" xr6:coauthVersionLast="45" xr6:coauthVersionMax="45" xr10:uidLastSave="{00000000-0000-0000-0000-000000000000}"/>
  <bookViews>
    <workbookView xWindow="-110" yWindow="-110" windowWidth="19420" windowHeight="10420" tabRatio="870" xr2:uid="{00000000-000D-0000-FFFF-FFFF00000000}"/>
  </bookViews>
  <sheets>
    <sheet name="Glanbia 1" sheetId="1" r:id="rId1"/>
    <sheet name="Glanbia 2" sheetId="21" r:id="rId2"/>
    <sheet name="Glanbia 3" sheetId="27" r:id="rId3"/>
    <sheet name="Glanbia 4" sheetId="28" r:id="rId4"/>
    <sheet name="Additions" sheetId="20" r:id="rId5"/>
    <sheet name="Ratios" sheetId="19"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8" l="1"/>
  <c r="L3" i="27"/>
  <c r="L3" i="21"/>
  <c r="L3" i="1"/>
  <c r="L65" i="1" l="1"/>
  <c r="M65" i="1"/>
  <c r="N65" i="1"/>
  <c r="O65" i="1"/>
  <c r="P65" i="1"/>
  <c r="Q65" i="1"/>
  <c r="R65" i="1"/>
  <c r="S65" i="1"/>
  <c r="T65" i="1"/>
  <c r="U65" i="1"/>
  <c r="L65" i="21"/>
  <c r="M65" i="21"/>
  <c r="N65" i="21"/>
  <c r="O65" i="21"/>
  <c r="P65" i="21"/>
  <c r="Q65" i="21"/>
  <c r="R65" i="21"/>
  <c r="S65" i="21"/>
  <c r="T65" i="21"/>
  <c r="U65" i="21"/>
  <c r="L65" i="27"/>
  <c r="M65" i="27"/>
  <c r="N65" i="27"/>
  <c r="O65" i="27"/>
  <c r="P65" i="27"/>
  <c r="Q65" i="27"/>
  <c r="R65" i="27"/>
  <c r="S65" i="27"/>
  <c r="T65" i="27"/>
  <c r="U65" i="27"/>
  <c r="L65" i="28"/>
  <c r="M65" i="28"/>
  <c r="N65" i="28"/>
  <c r="O65" i="28"/>
  <c r="P65" i="28"/>
  <c r="Q65" i="28"/>
  <c r="R65" i="28"/>
  <c r="S65" i="28"/>
  <c r="T65" i="28"/>
  <c r="U65" i="28"/>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7" i="20"/>
  <c r="T7" i="20"/>
  <c r="S7" i="20"/>
  <c r="R7" i="20"/>
  <c r="R7" i="19"/>
  <c r="R21" i="19" s="1"/>
  <c r="P7" i="20"/>
  <c r="O7" i="20"/>
  <c r="N7" i="20"/>
  <c r="M7" i="20"/>
  <c r="L7" i="20"/>
  <c r="K7" i="20"/>
  <c r="J7" i="20"/>
  <c r="J7" i="19"/>
  <c r="J21" i="19" s="1"/>
  <c r="H7" i="20"/>
  <c r="G7" i="20"/>
  <c r="F7" i="20"/>
  <c r="C7" i="20"/>
  <c r="U10" i="20"/>
  <c r="T10" i="19"/>
  <c r="T24" i="19" s="1"/>
  <c r="R10" i="20"/>
  <c r="Q10" i="20"/>
  <c r="P10" i="20"/>
  <c r="O10" i="20"/>
  <c r="N10" i="20"/>
  <c r="M10" i="20"/>
  <c r="K10" i="20"/>
  <c r="J10" i="20"/>
  <c r="I10" i="20"/>
  <c r="H10" i="20"/>
  <c r="G10" i="20"/>
  <c r="F10" i="20"/>
  <c r="C10" i="20"/>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0" i="28"/>
  <c r="U20" i="28"/>
  <c r="T20" i="28"/>
  <c r="S20" i="28"/>
  <c r="R20" i="28"/>
  <c r="Q20" i="28"/>
  <c r="P20" i="28"/>
  <c r="O20" i="28"/>
  <c r="N20" i="28"/>
  <c r="M20" i="28"/>
  <c r="V18" i="28"/>
  <c r="N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O22" i="27"/>
  <c r="V20" i="27"/>
  <c r="U20" i="27"/>
  <c r="T20" i="27"/>
  <c r="S20" i="27"/>
  <c r="R20" i="27"/>
  <c r="Q20" i="27"/>
  <c r="P20" i="27"/>
  <c r="O20" i="27"/>
  <c r="N20" i="27"/>
  <c r="M20" i="27"/>
  <c r="U18" i="27"/>
  <c r="T18" i="27"/>
  <c r="R18" i="27"/>
  <c r="J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8" i="20"/>
  <c r="T8" i="20"/>
  <c r="R8" i="20"/>
  <c r="Q8" i="20"/>
  <c r="P8" i="20"/>
  <c r="O8" i="20"/>
  <c r="N8" i="20"/>
  <c r="M8" i="20"/>
  <c r="L8" i="20"/>
  <c r="J8" i="20"/>
  <c r="I8" i="20"/>
  <c r="H8" i="20"/>
  <c r="G8" i="20"/>
  <c r="F8" i="20"/>
  <c r="U9" i="20"/>
  <c r="T9" i="20"/>
  <c r="S9" i="20"/>
  <c r="R9" i="20"/>
  <c r="P9" i="20"/>
  <c r="O9" i="20"/>
  <c r="N9" i="20"/>
  <c r="M9" i="20"/>
  <c r="L9" i="20"/>
  <c r="K9" i="20"/>
  <c r="J9" i="20"/>
  <c r="H9" i="20"/>
  <c r="G9" i="20"/>
  <c r="F9" i="20"/>
  <c r="C9" i="20"/>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V18" i="21"/>
  <c r="T6" i="19" l="1"/>
  <c r="T20" i="19" s="1"/>
  <c r="F58" i="2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D58" i="21"/>
  <c r="D61" i="21" s="1"/>
  <c r="M11" i="19"/>
  <c r="M25" i="19" s="1"/>
  <c r="F8" i="19"/>
  <c r="F22" i="19" s="1"/>
  <c r="G17" i="27"/>
  <c r="G19" i="27" s="1"/>
  <c r="G20" i="27" s="1"/>
  <c r="O17" i="27"/>
  <c r="O19" i="27" s="1"/>
  <c r="E11" i="19"/>
  <c r="E25" i="19" s="1"/>
  <c r="Q7" i="19"/>
  <c r="Q21" i="19" s="1"/>
  <c r="I7" i="20"/>
  <c r="P10" i="19"/>
  <c r="P24" i="19" s="1"/>
  <c r="I7" i="19"/>
  <c r="I21" i="19"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D59" i="28"/>
  <c r="E17" i="28"/>
  <c r="E21" i="28"/>
  <c r="E23" i="28" s="1"/>
  <c r="E24" i="28" s="1"/>
  <c r="L59" i="28"/>
  <c r="L64" i="28" s="1"/>
  <c r="M17" i="28"/>
  <c r="M21" i="28"/>
  <c r="T59" i="28"/>
  <c r="U17" i="28"/>
  <c r="U21" i="28"/>
  <c r="U23" i="28" s="1"/>
  <c r="U24" i="28" s="1"/>
  <c r="I4" i="20"/>
  <c r="J4" i="19"/>
  <c r="J18" i="19" s="1"/>
  <c r="I59" i="21"/>
  <c r="J17" i="21"/>
  <c r="J19" i="21" s="1"/>
  <c r="J20" i="21" s="1"/>
  <c r="J21" i="21"/>
  <c r="O12" i="20"/>
  <c r="P12" i="19"/>
  <c r="P26" i="19" s="1"/>
  <c r="Q9" i="20"/>
  <c r="R9" i="19"/>
  <c r="R23" i="19" s="1"/>
  <c r="F5" i="20"/>
  <c r="G5" i="19"/>
  <c r="G19" i="19" s="1"/>
  <c r="N5" i="20"/>
  <c r="O5" i="19"/>
  <c r="O19" i="19" s="1"/>
  <c r="Q4" i="20"/>
  <c r="R4" i="19"/>
  <c r="R18" i="19" s="1"/>
  <c r="Q59" i="21"/>
  <c r="R21" i="21"/>
  <c r="R17" i="21"/>
  <c r="G12" i="20"/>
  <c r="H12" i="19"/>
  <c r="H26" i="19" s="1"/>
  <c r="J4" i="20"/>
  <c r="K4" i="19"/>
  <c r="K18" i="19" s="1"/>
  <c r="U63" i="21"/>
  <c r="N63" i="21"/>
  <c r="F63" i="21"/>
  <c r="P59" i="21"/>
  <c r="Q21" i="21"/>
  <c r="Q23" i="21" s="1"/>
  <c r="Q24" i="21" s="1"/>
  <c r="Q17" i="21"/>
  <c r="I17" i="21"/>
  <c r="I21" i="21"/>
  <c r="D59" i="27"/>
  <c r="E17" i="27"/>
  <c r="E19" i="27" s="1"/>
  <c r="E20" i="27" s="1"/>
  <c r="L59" i="27"/>
  <c r="M17" i="27"/>
  <c r="M19" i="27" s="1"/>
  <c r="T59" i="27"/>
  <c r="U17" i="27"/>
  <c r="I9" i="20"/>
  <c r="J9" i="19"/>
  <c r="J23" i="19" s="1"/>
  <c r="R4" i="20"/>
  <c r="S4" i="19"/>
  <c r="S18" i="19" s="1"/>
  <c r="R11" i="20"/>
  <c r="S11" i="19"/>
  <c r="S25" i="19" s="1"/>
  <c r="L10" i="20"/>
  <c r="M10" i="19"/>
  <c r="M24" i="19" s="1"/>
  <c r="T10" i="20"/>
  <c r="U10" i="19"/>
  <c r="U24" i="19" s="1"/>
  <c r="J11" i="20"/>
  <c r="K11" i="19"/>
  <c r="K25" i="19" s="1"/>
  <c r="E10" i="19"/>
  <c r="E24" i="19" s="1"/>
  <c r="C22" i="21"/>
  <c r="F4" i="19"/>
  <c r="F18" i="19" s="1"/>
  <c r="M4" i="20"/>
  <c r="N4" i="19"/>
  <c r="N18" i="19" s="1"/>
  <c r="U4" i="20"/>
  <c r="V4" i="19"/>
  <c r="V18" i="19" s="1"/>
  <c r="K59" i="21"/>
  <c r="L17" i="21"/>
  <c r="L21" i="21"/>
  <c r="M57" i="21"/>
  <c r="R59" i="21"/>
  <c r="S21" i="21"/>
  <c r="S23" i="21" s="1"/>
  <c r="S24" i="21" s="1"/>
  <c r="S17" i="21"/>
  <c r="J59" i="21"/>
  <c r="K21" i="21"/>
  <c r="K23" i="21" s="1"/>
  <c r="K24" i="21" s="1"/>
  <c r="K17" i="21"/>
  <c r="K19" i="21" s="1"/>
  <c r="K20" i="21" s="1"/>
  <c r="J59" i="27"/>
  <c r="K17" i="27"/>
  <c r="K19" i="27" s="1"/>
  <c r="K20" i="27" s="1"/>
  <c r="R59" i="27"/>
  <c r="S17" i="27"/>
  <c r="S19" i="27" s="1"/>
  <c r="J59" i="28"/>
  <c r="K17" i="28"/>
  <c r="K21" i="28"/>
  <c r="R59" i="28"/>
  <c r="S17" i="28"/>
  <c r="S21" i="28"/>
  <c r="S23" i="28" s="1"/>
  <c r="S24" i="28"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C59" i="27"/>
  <c r="D17" i="27"/>
  <c r="D19" i="27" s="1"/>
  <c r="D20" i="27" s="1"/>
  <c r="K59" i="27"/>
  <c r="L17" i="27"/>
  <c r="L19" i="27" s="1"/>
  <c r="L20" i="27" s="1"/>
  <c r="S59" i="27"/>
  <c r="T17" i="27"/>
  <c r="T19" i="27" s="1"/>
  <c r="C59" i="28"/>
  <c r="D21" i="28"/>
  <c r="D23" i="28" s="1"/>
  <c r="D24" i="28" s="1"/>
  <c r="D17" i="28"/>
  <c r="K59" i="28"/>
  <c r="L21" i="28"/>
  <c r="L17" i="28"/>
  <c r="L19" i="28" s="1"/>
  <c r="L20" i="28" s="1"/>
  <c r="S59" i="28"/>
  <c r="T21" i="28"/>
  <c r="T17" i="28"/>
  <c r="T19" i="28"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O59" i="21"/>
  <c r="O64" i="21" s="1"/>
  <c r="P21" i="21"/>
  <c r="P23" i="21" s="1"/>
  <c r="P24" i="21" s="1"/>
  <c r="P17" i="21"/>
  <c r="H21" i="21"/>
  <c r="H17" i="21"/>
  <c r="H19" i="21" s="1"/>
  <c r="H20" i="21" s="1"/>
  <c r="E59" i="27"/>
  <c r="F17" i="27"/>
  <c r="F19" i="27" s="1"/>
  <c r="F20" i="27" s="1"/>
  <c r="M59" i="27"/>
  <c r="N17" i="27"/>
  <c r="U59" i="27"/>
  <c r="V17" i="27"/>
  <c r="E59" i="28"/>
  <c r="F17" i="28"/>
  <c r="F21" i="28"/>
  <c r="F23" i="28" s="1"/>
  <c r="F24" i="28" s="1"/>
  <c r="M59" i="28"/>
  <c r="N17" i="28"/>
  <c r="N19" i="28" s="1"/>
  <c r="N21" i="28"/>
  <c r="U59" i="28"/>
  <c r="V17" i="28"/>
  <c r="V21" i="28"/>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A34" i="21"/>
  <c r="N59" i="21"/>
  <c r="N64" i="21" s="1"/>
  <c r="N66" i="21" s="1"/>
  <c r="O21" i="21"/>
  <c r="O23" i="21" s="1"/>
  <c r="O24" i="21" s="1"/>
  <c r="O17" i="21"/>
  <c r="O19" i="21" s="1"/>
  <c r="F59" i="21"/>
  <c r="G21" i="21"/>
  <c r="G17" i="21"/>
  <c r="F59" i="28"/>
  <c r="G17" i="28"/>
  <c r="G19" i="28" s="1"/>
  <c r="G20" i="28" s="1"/>
  <c r="G21" i="28"/>
  <c r="G23" i="28" s="1"/>
  <c r="G24" i="28" s="1"/>
  <c r="N59" i="28"/>
  <c r="O17" i="28"/>
  <c r="O19" i="28" s="1"/>
  <c r="O21" i="28"/>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H17" i="27"/>
  <c r="P17" i="27"/>
  <c r="P19" i="27" s="1"/>
  <c r="H21" i="28"/>
  <c r="H23" i="28" s="1"/>
  <c r="H24" i="28" s="1"/>
  <c r="H17" i="28"/>
  <c r="H19" i="28" s="1"/>
  <c r="H20" i="28" s="1"/>
  <c r="P21" i="28"/>
  <c r="P17" i="28"/>
  <c r="P19" i="28"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T59" i="21"/>
  <c r="T64" i="21" s="1"/>
  <c r="U17" i="21"/>
  <c r="U19" i="21" s="1"/>
  <c r="U21" i="21"/>
  <c r="U23" i="21" s="1"/>
  <c r="U24" i="21" s="1"/>
  <c r="M17" i="21"/>
  <c r="M21" i="21"/>
  <c r="E17" i="21"/>
  <c r="E19" i="21" s="1"/>
  <c r="E20" i="21" s="1"/>
  <c r="E21" i="21"/>
  <c r="E23" i="21" s="1"/>
  <c r="E24" i="21" s="1"/>
  <c r="I17" i="27"/>
  <c r="I19" i="27" s="1"/>
  <c r="I20" i="27" s="1"/>
  <c r="Q17" i="27"/>
  <c r="I21" i="28"/>
  <c r="I23" i="28" s="1"/>
  <c r="I24" i="28" s="1"/>
  <c r="I17" i="28"/>
  <c r="Q21" i="28"/>
  <c r="Q23" i="28" s="1"/>
  <c r="Q24" i="28" s="1"/>
  <c r="Q17" i="28"/>
  <c r="Q19" i="28"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I59" i="27"/>
  <c r="J17" i="27"/>
  <c r="J19" i="27" s="1"/>
  <c r="J20" i="27" s="1"/>
  <c r="Q59" i="27"/>
  <c r="R17" i="27"/>
  <c r="I59" i="28"/>
  <c r="J17" i="28"/>
  <c r="J19" i="28" s="1"/>
  <c r="J20" i="28" s="1"/>
  <c r="J21" i="28"/>
  <c r="J23" i="28" s="1"/>
  <c r="J24" i="28" s="1"/>
  <c r="Q59" i="28"/>
  <c r="R21" i="28"/>
  <c r="R23" i="28" s="1"/>
  <c r="R24" i="28" s="1"/>
  <c r="R17" i="28"/>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8"/>
  <c r="C21" i="28"/>
  <c r="C23" i="28" s="1"/>
  <c r="C24" i="28" s="1"/>
  <c r="C17" i="28"/>
  <c r="C19" i="28" s="1"/>
  <c r="C20" i="28" s="1"/>
  <c r="B59" i="21"/>
  <c r="C21" i="21"/>
  <c r="C23" i="21" s="1"/>
  <c r="C24" i="21" s="1"/>
  <c r="C17" i="21"/>
  <c r="C19" i="21" s="1"/>
  <c r="C20" i="21" s="1"/>
  <c r="D23" i="21"/>
  <c r="D24" i="21" s="1"/>
  <c r="S58" i="21"/>
  <c r="S61" i="21" s="1"/>
  <c r="C58" i="21"/>
  <c r="C61" i="21" s="1"/>
  <c r="C64" i="21" s="1"/>
  <c r="K58" i="21"/>
  <c r="K61" i="21" s="1"/>
  <c r="K64" i="21" s="1"/>
  <c r="I21" i="27"/>
  <c r="I23" i="27" s="1"/>
  <c r="I24" i="27" s="1"/>
  <c r="Q21" i="27"/>
  <c r="R58" i="21"/>
  <c r="R61" i="21" s="1"/>
  <c r="R64" i="21" s="1"/>
  <c r="O57" i="21"/>
  <c r="A43" i="21"/>
  <c r="J58" i="21"/>
  <c r="J61" i="21" s="1"/>
  <c r="G21" i="27"/>
  <c r="G23" i="27" s="1"/>
  <c r="G24" i="27" s="1"/>
  <c r="O21" i="27"/>
  <c r="O23" i="27" s="1"/>
  <c r="O24" i="27" s="1"/>
  <c r="H21" i="27"/>
  <c r="H23" i="27" s="1"/>
  <c r="H24" i="27" s="1"/>
  <c r="P21" i="27"/>
  <c r="J58" i="27"/>
  <c r="J61" i="27" s="1"/>
  <c r="R58" i="27"/>
  <c r="R61" i="27" s="1"/>
  <c r="R64" i="27" s="1"/>
  <c r="R58" i="28"/>
  <c r="R61" i="28" s="1"/>
  <c r="R64" i="28" s="1"/>
  <c r="L21" i="27"/>
  <c r="L23" i="27" s="1"/>
  <c r="L24" i="27" s="1"/>
  <c r="T21" i="27"/>
  <c r="P58" i="21"/>
  <c r="P61" i="21" s="1"/>
  <c r="H58" i="21"/>
  <c r="H61" i="21" s="1"/>
  <c r="R57" i="21"/>
  <c r="J58" i="28"/>
  <c r="J61" i="28" s="1"/>
  <c r="J64" i="28" s="1"/>
  <c r="J65" i="28" s="1"/>
  <c r="D58" i="27"/>
  <c r="D61" i="27" s="1"/>
  <c r="D64" i="27" s="1"/>
  <c r="L58" i="27"/>
  <c r="L61" i="27" s="1"/>
  <c r="T58" i="27"/>
  <c r="T61" i="27" s="1"/>
  <c r="T64" i="27" s="1"/>
  <c r="J57" i="21"/>
  <c r="H59" i="21"/>
  <c r="R21" i="27"/>
  <c r="R23" i="27" s="1"/>
  <c r="R24" i="27" s="1"/>
  <c r="E58" i="27"/>
  <c r="E61" i="27" s="1"/>
  <c r="M58" i="27"/>
  <c r="M61" i="27" s="1"/>
  <c r="U58" i="27"/>
  <c r="U61" i="27" s="1"/>
  <c r="G59" i="21"/>
  <c r="F58" i="27"/>
  <c r="F61" i="27" s="1"/>
  <c r="N58" i="27"/>
  <c r="N61" i="27" s="1"/>
  <c r="C58" i="28"/>
  <c r="C61" i="28" s="1"/>
  <c r="K58" i="28"/>
  <c r="K61" i="28" s="1"/>
  <c r="K64" i="28" s="1"/>
  <c r="K65" i="28" s="1"/>
  <c r="S58" i="28"/>
  <c r="S61" i="28" s="1"/>
  <c r="G58" i="27"/>
  <c r="G61" i="27" s="1"/>
  <c r="T58" i="28"/>
  <c r="T61" i="28" s="1"/>
  <c r="T64" i="28" s="1"/>
  <c r="Q57" i="21"/>
  <c r="B58" i="21"/>
  <c r="B61" i="21" s="1"/>
  <c r="H58" i="27"/>
  <c r="H61" i="27" s="1"/>
  <c r="P58" i="27"/>
  <c r="P61" i="27" s="1"/>
  <c r="F57" i="27"/>
  <c r="E58" i="28"/>
  <c r="E61" i="28" s="1"/>
  <c r="M58" i="28"/>
  <c r="M61" i="28" s="1"/>
  <c r="U58" i="28"/>
  <c r="U61" i="28" s="1"/>
  <c r="O58" i="27"/>
  <c r="O61" i="27" s="1"/>
  <c r="A38" i="21"/>
  <c r="I58" i="27"/>
  <c r="I61" i="27" s="1"/>
  <c r="I64" i="27" s="1"/>
  <c r="Q58" i="27"/>
  <c r="Q61" i="27" s="1"/>
  <c r="Q64" i="27" s="1"/>
  <c r="H57" i="27"/>
  <c r="F59" i="27"/>
  <c r="O23" i="28"/>
  <c r="O24" i="28" s="1"/>
  <c r="F58" i="28"/>
  <c r="F61" i="28" s="1"/>
  <c r="N58" i="28"/>
  <c r="N61" i="28" s="1"/>
  <c r="L58" i="28"/>
  <c r="L61" i="28" s="1"/>
  <c r="P19" i="21"/>
  <c r="P23" i="27"/>
  <c r="P24" i="27" s="1"/>
  <c r="N57" i="27"/>
  <c r="H59" i="27"/>
  <c r="G58" i="28"/>
  <c r="G61" i="28" s="1"/>
  <c r="O58" i="28"/>
  <c r="O61" i="28" s="1"/>
  <c r="F57" i="28"/>
  <c r="D58" i="28"/>
  <c r="D61" i="28" s="1"/>
  <c r="D64" i="28" s="1"/>
  <c r="Q58" i="21"/>
  <c r="Q61" i="21" s="1"/>
  <c r="Q64" i="21" s="1"/>
  <c r="I58" i="21"/>
  <c r="I61" i="21" s="1"/>
  <c r="C58" i="27"/>
  <c r="C61" i="27" s="1"/>
  <c r="C64" i="27" s="1"/>
  <c r="K58" i="27"/>
  <c r="K61" i="27" s="1"/>
  <c r="K64" i="27" s="1"/>
  <c r="S58" i="27"/>
  <c r="S61" i="27" s="1"/>
  <c r="S64" i="27" s="1"/>
  <c r="P57" i="27"/>
  <c r="N59" i="27"/>
  <c r="H58" i="28"/>
  <c r="H61" i="28" s="1"/>
  <c r="P58" i="28"/>
  <c r="P61" i="28" s="1"/>
  <c r="N57" i="28"/>
  <c r="M19" i="21"/>
  <c r="G57" i="21"/>
  <c r="P59" i="27"/>
  <c r="I58" i="28"/>
  <c r="I61" i="28" s="1"/>
  <c r="Q58" i="28"/>
  <c r="Q61" i="28" s="1"/>
  <c r="Q64" i="28" s="1"/>
  <c r="P23" i="28"/>
  <c r="P24" i="28" s="1"/>
  <c r="B58" i="27"/>
  <c r="B61" i="27" s="1"/>
  <c r="B58" i="28"/>
  <c r="B61" i="28" s="1"/>
  <c r="D5" i="20"/>
  <c r="D6" i="20"/>
  <c r="D4" i="20"/>
  <c r="E9" i="20"/>
  <c r="D9" i="20"/>
  <c r="E11" i="20"/>
  <c r="D11" i="20"/>
  <c r="E8" i="20"/>
  <c r="D8" i="20"/>
  <c r="E10" i="20"/>
  <c r="D10" i="20"/>
  <c r="E7" i="20"/>
  <c r="D7" i="20"/>
  <c r="E6" i="20"/>
  <c r="E5" i="20"/>
  <c r="E4" i="20"/>
  <c r="K19" i="28"/>
  <c r="K20" i="28" s="1"/>
  <c r="S19" i="28"/>
  <c r="K23" i="28"/>
  <c r="K24" i="28" s="1"/>
  <c r="A31" i="28"/>
  <c r="A33" i="28"/>
  <c r="A37" i="28"/>
  <c r="A39" i="28"/>
  <c r="A41" i="28"/>
  <c r="A45" i="28"/>
  <c r="A47" i="28"/>
  <c r="A49" i="28"/>
  <c r="G57" i="28"/>
  <c r="O57" i="28"/>
  <c r="G59" i="28"/>
  <c r="O59" i="28"/>
  <c r="G63" i="28"/>
  <c r="O63" i="28"/>
  <c r="D19" i="28"/>
  <c r="D20" i="28" s="1"/>
  <c r="L23" i="28"/>
  <c r="L24" i="28" s="1"/>
  <c r="T23" i="28"/>
  <c r="T24" i="28" s="1"/>
  <c r="H59" i="28"/>
  <c r="P59" i="28"/>
  <c r="H63" i="28"/>
  <c r="P63" i="28"/>
  <c r="E19" i="28"/>
  <c r="E20" i="28" s="1"/>
  <c r="M19" i="28"/>
  <c r="U19" i="28"/>
  <c r="M23" i="28"/>
  <c r="M24" i="28" s="1"/>
  <c r="I57" i="28"/>
  <c r="Q57" i="28"/>
  <c r="I63" i="28"/>
  <c r="Q63" i="28"/>
  <c r="R19" i="28"/>
  <c r="F19" i="28"/>
  <c r="F20" i="28" s="1"/>
  <c r="V19" i="28"/>
  <c r="N23" i="28"/>
  <c r="N24" i="28" s="1"/>
  <c r="V23" i="28"/>
  <c r="V24" i="28" s="1"/>
  <c r="B63" i="28"/>
  <c r="J63" i="28"/>
  <c r="R63" i="28"/>
  <c r="A32" i="28"/>
  <c r="A34" i="28"/>
  <c r="A40" i="28"/>
  <c r="A42" i="28"/>
  <c r="A48" i="28"/>
  <c r="A50" i="28"/>
  <c r="C63" i="28"/>
  <c r="K63" i="28"/>
  <c r="S63" i="28"/>
  <c r="D63" i="28"/>
  <c r="L63" i="28"/>
  <c r="T63" i="28"/>
  <c r="I19" i="28"/>
  <c r="I20" i="28" s="1"/>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A32" i="27"/>
  <c r="A34" i="27"/>
  <c r="A40" i="27"/>
  <c r="A42" i="27"/>
  <c r="A48" i="27"/>
  <c r="A50" i="27"/>
  <c r="C63" i="27"/>
  <c r="K63" i="27"/>
  <c r="S63" i="27"/>
  <c r="H19" i="27"/>
  <c r="H20" i="27" s="1"/>
  <c r="D63" i="27"/>
  <c r="L63" i="27"/>
  <c r="T63" i="27"/>
  <c r="H63" i="27"/>
  <c r="Q19" i="27"/>
  <c r="E63" i="27"/>
  <c r="M63" i="27"/>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J23" i="21"/>
  <c r="J24" i="21" s="1"/>
  <c r="R23" i="21"/>
  <c r="R24" i="21" s="1"/>
  <c r="I19" i="21"/>
  <c r="I20" i="21" s="1"/>
  <c r="L19" i="21"/>
  <c r="L20" i="21" s="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E64" i="27" l="1"/>
  <c r="I64" i="28"/>
  <c r="I66" i="28" s="1"/>
  <c r="J64" i="27"/>
  <c r="J65" i="27" s="1"/>
  <c r="I65" i="28"/>
  <c r="D65" i="28"/>
  <c r="K65" i="27"/>
  <c r="I65" i="27"/>
  <c r="E65" i="27"/>
  <c r="D65" i="27"/>
  <c r="C65" i="27"/>
  <c r="K65" i="21"/>
  <c r="C65" i="21"/>
  <c r="D65" i="21"/>
  <c r="M64" i="28"/>
  <c r="S64" i="28"/>
  <c r="P64" i="27"/>
  <c r="G64" i="21"/>
  <c r="S64" i="21"/>
  <c r="S66" i="21" s="1"/>
  <c r="E64" i="21"/>
  <c r="F64" i="21"/>
  <c r="N64" i="28"/>
  <c r="N66" i="28" s="1"/>
  <c r="J64" i="21"/>
  <c r="F64" i="28"/>
  <c r="H64" i="21"/>
  <c r="H65" i="21" s="1"/>
  <c r="H64" i="28"/>
  <c r="G64" i="28"/>
  <c r="E64" i="28"/>
  <c r="M64" i="27"/>
  <c r="M66" i="27" s="1"/>
  <c r="H64" i="27"/>
  <c r="O66" i="21"/>
  <c r="C64" i="28"/>
  <c r="L64" i="27"/>
  <c r="L66" i="27" s="1"/>
  <c r="M64" i="21"/>
  <c r="P64" i="28"/>
  <c r="P66" i="28" s="1"/>
  <c r="I64" i="21"/>
  <c r="U64" i="28"/>
  <c r="U66" i="28" s="1"/>
  <c r="U64" i="27"/>
  <c r="U66" i="27" s="1"/>
  <c r="S66" i="27"/>
  <c r="B64" i="28"/>
  <c r="B64" i="27"/>
  <c r="B64" i="21"/>
  <c r="O64" i="27"/>
  <c r="O66" i="27" s="1"/>
  <c r="O64" i="28"/>
  <c r="O66" i="28" s="1"/>
  <c r="N64" i="27"/>
  <c r="N66" i="27" s="1"/>
  <c r="J66" i="28"/>
  <c r="Q66" i="21"/>
  <c r="P66" i="21"/>
  <c r="K66" i="27"/>
  <c r="R66" i="27"/>
  <c r="C66" i="27"/>
  <c r="G64" i="27"/>
  <c r="F64" i="27"/>
  <c r="T66" i="27"/>
  <c r="T66" i="21"/>
  <c r="L66" i="21"/>
  <c r="L66" i="28"/>
  <c r="R66" i="28"/>
  <c r="S64" i="1"/>
  <c r="D66" i="27"/>
  <c r="R64" i="1"/>
  <c r="Q64" i="1"/>
  <c r="U64" i="1"/>
  <c r="P64" i="1"/>
  <c r="E66" i="27"/>
  <c r="T66" i="28"/>
  <c r="D66" i="28"/>
  <c r="M66" i="28"/>
  <c r="Q66" i="28"/>
  <c r="S66" i="28"/>
  <c r="K66" i="28"/>
  <c r="Q66" i="27"/>
  <c r="I66" i="27"/>
  <c r="P66" i="27"/>
  <c r="M66" i="21"/>
  <c r="K66" i="21"/>
  <c r="C66" i="21"/>
  <c r="D66" i="21"/>
  <c r="R66" i="21"/>
  <c r="N64" i="1"/>
  <c r="M64" i="1"/>
  <c r="T64" i="1"/>
  <c r="L64" i="1"/>
  <c r="J64" i="1"/>
  <c r="K64" i="1"/>
  <c r="O64" i="1"/>
  <c r="C64" i="1"/>
  <c r="C65" i="1" s="1"/>
  <c r="I64" i="1"/>
  <c r="I65" i="1" s="1"/>
  <c r="H64" i="1"/>
  <c r="G64" i="1"/>
  <c r="G65" i="1" s="1"/>
  <c r="F64" i="1"/>
  <c r="F65" i="1" s="1"/>
  <c r="E64" i="1"/>
  <c r="E65" i="1" s="1"/>
  <c r="D64" i="1"/>
  <c r="D65" i="1" s="1"/>
  <c r="B64" i="1"/>
  <c r="D63" i="1"/>
  <c r="L63" i="1"/>
  <c r="F63" i="1"/>
  <c r="R63" i="1"/>
  <c r="J63" i="1"/>
  <c r="Q63" i="1"/>
  <c r="Q66" i="1" s="1"/>
  <c r="I63" i="1"/>
  <c r="C63" i="1"/>
  <c r="K63" i="1"/>
  <c r="P63" i="1"/>
  <c r="H63" i="1"/>
  <c r="T63" i="1"/>
  <c r="T66" i="1" s="1"/>
  <c r="S63" i="1"/>
  <c r="O63" i="1"/>
  <c r="G63" i="1"/>
  <c r="N63" i="1"/>
  <c r="E63" i="1"/>
  <c r="B63" i="1"/>
  <c r="U63" i="1"/>
  <c r="M63" i="1"/>
  <c r="J66" i="27" l="1"/>
  <c r="H66" i="21"/>
  <c r="K65" i="1"/>
  <c r="J65" i="1"/>
  <c r="H65" i="1"/>
  <c r="B65" i="1"/>
  <c r="G66" i="21"/>
  <c r="G65" i="21"/>
  <c r="G66" i="27"/>
  <c r="G65" i="27"/>
  <c r="C66" i="28"/>
  <c r="C65" i="28"/>
  <c r="E66" i="28"/>
  <c r="E65" i="28"/>
  <c r="J66" i="21"/>
  <c r="J65" i="21"/>
  <c r="I66" i="21"/>
  <c r="I65" i="21"/>
  <c r="F66" i="28"/>
  <c r="F65" i="28"/>
  <c r="G66" i="28"/>
  <c r="G65" i="28"/>
  <c r="F66" i="21"/>
  <c r="F65" i="21"/>
  <c r="H66" i="27"/>
  <c r="H65" i="27"/>
  <c r="H66" i="28"/>
  <c r="H65" i="28"/>
  <c r="E66" i="21"/>
  <c r="E65" i="21"/>
  <c r="F66" i="27"/>
  <c r="F65" i="27"/>
  <c r="B66" i="21"/>
  <c r="B65" i="21"/>
  <c r="B66" i="27"/>
  <c r="B65" i="27"/>
  <c r="B66" i="28"/>
  <c r="B65" i="28"/>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<sst xmlns="http://schemas.openxmlformats.org/spreadsheetml/2006/main" count="951" uniqueCount="181">
  <si>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</si>
  <si>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</si>
  <si>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</si>
  <si>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</si>
  <si>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</si>
  <si>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</si>
  <si>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</si>
  <si>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</si>
  <si>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</si>
  <si>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</si>
  <si>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</si>
  <si>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</si>
  <si>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</si>
  <si>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</si>
  <si>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</si>
  <si>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</si>
  <si>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</si>
  <si>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</si>
  <si>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</si>
  <si>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</si>
  <si>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</si>
  <si>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</si>
  <si>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</si>
  <si>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</si>
  <si>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</si>
  <si>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</si>
  <si>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</si>
  <si>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</si>
  <si>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</si>
  <si>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</si>
  <si>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</si>
  <si>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</si>
  <si>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</si>
  <si>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</si>
  <si>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</si>
  <si>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</si>
  <si>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</si>
  <si>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</si>
  <si>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</si>
  <si>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</si>
  <si>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</si>
  <si>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</si>
  <si>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</si>
  <si>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</si>
  <si>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</si>
  <si>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</si>
  <si>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</si>
  <si>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</si>
  <si>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</si>
  <si>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</si>
  <si>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</si>
  <si>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</si>
  <si>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</si>
  <si>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</si>
  <si>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</si>
  <si>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</si>
  <si>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</si>
  <si>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</si>
  <si>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</si>
  <si>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</si>
  <si>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</si>
  <si>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</si>
  <si>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</si>
  <si>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</si>
  <si>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</si>
  <si>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</si>
  <si>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</si>
  <si>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</si>
  <si>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</si>
  <si>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</si>
  <si>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</si>
  <si>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</si>
  <si>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</si>
  <si>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</si>
  <si>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</si>
  <si>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</si>
  <si>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</si>
  <si>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</si>
  <si>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</si>
  <si>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</si>
  <si>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</si>
  <si>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</si>
  <si>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</si>
  <si>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</si>
  <si>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</si>
  <si>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</si>
  <si>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</si>
  <si>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</si>
  <si>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</si>
  <si>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</si>
  <si>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</si>
  <si>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</si>
  <si>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</si>
  <si>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</si>
  <si>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</si>
  <si>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</si>
  <si>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</si>
  <si>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</si>
  <si>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</si>
  <si>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</si>
  <si>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</si>
  <si>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</si>
  <si>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</si>
  <si>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</si>
  <si>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</si>
  <si>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</si>
  <si>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</si>
  <si>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</si>
  <si>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</si>
  <si>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</si>
  <si>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</si>
  <si>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</si>
  <si>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</si>
  <si>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</si>
  <si>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</si>
  <si>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</si>
  <si>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</si>
  <si>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</si>
  <si>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</si>
  <si>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</si>
  <si>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</si>
  <si>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</si>
  <si>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</si>
  <si>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</si>
  <si>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</si>
  <si>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</si>
  <si>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</si>
  <si>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</si>
  <si>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</si>
  <si>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</si>
  <si>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</si>
  <si>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</si>
  <si>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</si>
  <si>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</si>
  <si>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</si>
  <si>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</si>
  <si>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</si>
  <si>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</si>
  <si>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</si>
  <si>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</si>
  <si>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</si>
  <si>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</si>
  <si>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</si>
  <si>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</si>
  <si>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</si>
  <si>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</si>
  <si>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</si>
  <si>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</si>
  <si>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</si>
  <si>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</si>
  <si>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</si>
  <si>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</si>
  <si>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</si>
  <si>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</si>
  <si>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</si>
  <si>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</si>
  <si>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</si>
  <si>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</si>
  <si>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</si>
  <si>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</si>
  <si>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Moderate</t>
  </si>
  <si>
    <t>T1</t>
  </si>
  <si>
    <t>T2</t>
  </si>
  <si>
    <t>T3</t>
  </si>
  <si>
    <t>T4</t>
  </si>
  <si>
    <t>T5</t>
  </si>
  <si>
    <t>T6</t>
  </si>
  <si>
    <t>T7</t>
  </si>
  <si>
    <t>T8</t>
  </si>
  <si>
    <t>SJ1</t>
  </si>
  <si>
    <t>SJ2</t>
  </si>
  <si>
    <t>PAN-015831</t>
  </si>
  <si>
    <t>JB3533RJ</t>
  </si>
  <si>
    <t>Mr Simon Jones</t>
  </si>
  <si>
    <t>Sarnfadog,Llanerchymedd,LL71 8ER</t>
  </si>
  <si>
    <t>Owen Clee</t>
  </si>
  <si>
    <t xml:space="preserve">02 05 02 </t>
  </si>
  <si>
    <t>Sludges from on-site effluent treatment</t>
  </si>
  <si>
    <t>02 05 01</t>
  </si>
  <si>
    <t>biodegradable
materials
unsuitable for
consumption or
processing</t>
  </si>
  <si>
    <t>biodegradable materials unsuitable for
consumption or processing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</si>
</sst>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6">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wrapText="1"/>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168">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360F44E4-7249-415F-8D5E-41D249F9A162}" name="Crop" dataDxfId="131"/>
    <tableColumn id="2" xr3:uid="{55E07717-B4EC-4E8A-B9A9-34F3CF85E32D}" name="P Offtake" dataDxfId="130"/>
    <tableColumn id="3" xr3:uid="{7B25FA52-8104-4FE3-AED4-B53CBFDF89B2}" name="K Offtake" dataDxfId="129"/>
    <tableColumn id="4" xr3:uid="{0DBAE461-2D09-43C8-9342-3980D552AE4D}" name="Order" dataDxfId="128"/>
    <tableColumn id="5" xr3:uid="{52CACE7B-0CBA-46FC-9F24-02CBD6100239}" name="Lime pH requirement" dataDxfId="127"/>
    <tableColumn id="6" xr3:uid="{F1432630-9B16-4266-8147-CE754A715307}" name="Column1" dataDxfId="12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7E96A84B-948F-445F-BD6E-30CC8E6E6DD1}" name="Crop" dataDxfId="89"/>
    <tableColumn id="2" xr3:uid="{12657DDB-F680-47DE-ABB1-8675D5F91E41}" name="P Offtake" dataDxfId="88"/>
    <tableColumn id="3" xr3:uid="{DEB99109-D325-4F98-8A71-E70C03433437}" name="K Offtake" dataDxfId="87"/>
    <tableColumn id="4" xr3:uid="{E96A561F-7E7F-4FB3-97AA-0B35D8C8E93A}" name="Order" dataDxfId="86"/>
    <tableColumn id="5" xr3:uid="{181DD475-0A71-4C52-AF1A-8BFF46F5A827}" name="Lime pH requirement" dataDxfId="85"/>
    <tableColumn id="6" xr3:uid="{AC3FA7E8-D76B-43A3-B715-04446DFF63C6}" name="Column1" dataDxfId="8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06008BA1-A1E9-4286-B67A-352533C06A26}" name="Crop" dataDxfId="47"/>
    <tableColumn id="2" xr3:uid="{2AEB5EEB-C9D1-41DC-913E-953A33D1A4AF}" name="P Offtake" dataDxfId="46"/>
    <tableColumn id="3" xr3:uid="{8FA16A0B-1017-4CEE-862E-0A8CBD8EB3D3}" name="K Offtake" dataDxfId="45"/>
    <tableColumn id="4" xr3:uid="{E7A3B8CD-4036-47F4-B818-C3F22E80C749}" name="Order" dataDxfId="44"/>
    <tableColumn id="5" xr3:uid="{8F3EBD84-7904-4559-9B5C-63088B792C98}" name="Lime pH requirement" dataDxfId="43"/>
    <tableColumn id="6" xr3:uid="{A21DD95A-C955-4510-9114-E3F1CB645370}" name="Column1" dataDxfId="4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11579FCC-3D9F-49AD-888D-5D79B801F6AE}" name="Crop" dataDxfId="5"/>
    <tableColumn id="2" xr3:uid="{05C08116-56D5-4CC6-A649-B06AF891B931}" name="P Offtake" dataDxfId="4"/>
    <tableColumn id="3" xr3:uid="{59CDE959-192B-4757-9203-A0F691CF0F96}" name="K Offtake" dataDxfId="3"/>
    <tableColumn id="4" xr3:uid="{9FB8E4F7-B91F-4CE0-AF39-D4895D0ECF2F}" name="Order" dataDxfId="2"/>
    <tableColumn id="5" xr3:uid="{688FF2A4-D7C6-4425-A915-A9ADD700A9EE}" name="Lime pH requirement" dataDxfId="1"/>
    <tableColumn id="6" xr3:uid="{05FC5CFF-3D81-4B5F-87C7-2364076F2714}"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topLeftCell="A13" zoomScale="65" zoomScaleNormal="65" workbookViewId="0">
      <selection activeCell="C30" sqref="C30"/>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18" t="s">
        <v>41</v>
      </c>
      <c r="B1" s="118"/>
      <c r="C1" s="134" t="s">
        <v>171</v>
      </c>
      <c r="D1" s="135"/>
      <c r="E1" s="92" t="s">
        <v>45</v>
      </c>
      <c r="F1" s="95">
        <v>50</v>
      </c>
      <c r="G1" s="119" t="s">
        <v>43</v>
      </c>
      <c r="H1" s="120"/>
      <c r="I1" s="95">
        <v>6.42</v>
      </c>
      <c r="J1" s="118" t="s">
        <v>154</v>
      </c>
      <c r="K1" s="118"/>
      <c r="L1" s="95">
        <v>301</v>
      </c>
      <c r="AB1" s="18"/>
      <c r="AC1" s="18"/>
      <c r="AD1" s="29" t="s">
        <v>127</v>
      </c>
      <c r="AE1" s="17"/>
      <c r="AF1" s="17"/>
      <c r="AG1" s="18"/>
      <c r="AH1" s="18"/>
      <c r="AI1" s="39" t="s">
        <v>79</v>
      </c>
      <c r="AJ1" s="40" t="s">
        <v>94</v>
      </c>
      <c r="AK1" s="41" t="s">
        <v>95</v>
      </c>
      <c r="AL1" s="42" t="s">
        <v>126</v>
      </c>
      <c r="AM1" s="42" t="s">
        <v>132</v>
      </c>
      <c r="AN1" s="42" t="s">
        <v>112</v>
      </c>
    </row>
    <row r="2" spans="1:40" ht="13" x14ac:dyDescent="0.3">
      <c r="A2" s="118" t="s">
        <v>87</v>
      </c>
      <c r="B2" s="118"/>
      <c r="C2" s="132" t="s">
        <v>172</v>
      </c>
      <c r="D2" s="133"/>
      <c r="E2" s="92" t="s">
        <v>109</v>
      </c>
      <c r="F2" s="95" t="s">
        <v>176</v>
      </c>
      <c r="G2" s="137" t="s">
        <v>110</v>
      </c>
      <c r="H2" s="138"/>
      <c r="I2" s="95">
        <v>835</v>
      </c>
      <c r="J2" s="118" t="s">
        <v>159</v>
      </c>
      <c r="K2" s="118"/>
      <c r="L2" s="95">
        <v>0.18</v>
      </c>
      <c r="AB2" s="29" t="s">
        <v>56</v>
      </c>
      <c r="AC2" s="17"/>
      <c r="AD2" s="29" t="s">
        <v>70</v>
      </c>
      <c r="AE2" s="17"/>
      <c r="AF2" s="17"/>
      <c r="AG2" s="43" t="s">
        <v>76</v>
      </c>
      <c r="AH2" s="18"/>
      <c r="AI2" s="44" t="s">
        <v>127</v>
      </c>
      <c r="AJ2" s="45">
        <v>0</v>
      </c>
      <c r="AK2" s="46">
        <v>0</v>
      </c>
      <c r="AL2" s="10">
        <v>0</v>
      </c>
      <c r="AM2" s="11">
        <v>0</v>
      </c>
      <c r="AN2" s="11">
        <v>0</v>
      </c>
    </row>
    <row r="3" spans="1:40" ht="13" x14ac:dyDescent="0.25">
      <c r="A3" s="119" t="s">
        <v>42</v>
      </c>
      <c r="B3" s="120"/>
      <c r="C3" s="132" t="s">
        <v>173</v>
      </c>
      <c r="D3" s="133"/>
      <c r="E3" s="92" t="s">
        <v>108</v>
      </c>
      <c r="F3" s="30" t="s">
        <v>78</v>
      </c>
      <c r="G3" s="118" t="s">
        <v>111</v>
      </c>
      <c r="H3" s="118"/>
      <c r="I3" s="95">
        <v>0.36399999999999999</v>
      </c>
      <c r="J3" s="119" t="s">
        <v>155</v>
      </c>
      <c r="K3" s="120"/>
      <c r="L3" s="95">
        <f>(L1/(L2*10000))*100</f>
        <v>16.722222222222221</v>
      </c>
      <c r="AB3" s="29" t="s">
        <v>57</v>
      </c>
      <c r="AC3" s="17"/>
      <c r="AD3" s="29" t="s">
        <v>71</v>
      </c>
      <c r="AE3" s="17"/>
      <c r="AF3" s="17"/>
      <c r="AG3" s="43" t="s">
        <v>77</v>
      </c>
      <c r="AH3" s="18"/>
      <c r="AI3" s="47" t="s">
        <v>114</v>
      </c>
      <c r="AJ3" s="48">
        <v>1.7</v>
      </c>
      <c r="AK3" s="49">
        <v>6</v>
      </c>
      <c r="AL3" s="50">
        <v>1</v>
      </c>
      <c r="AM3" s="11">
        <v>6.2</v>
      </c>
      <c r="AN3" s="11" t="s">
        <v>113</v>
      </c>
    </row>
    <row r="4" spans="1:40" ht="13" x14ac:dyDescent="0.25">
      <c r="A4" s="118" t="s">
        <v>0</v>
      </c>
      <c r="B4" s="118"/>
      <c r="C4" s="134" t="s">
        <v>174</v>
      </c>
      <c r="D4" s="135"/>
      <c r="E4" s="93" t="s">
        <v>1</v>
      </c>
      <c r="F4" s="94" t="s">
        <v>177</v>
      </c>
      <c r="G4" s="118"/>
      <c r="H4" s="118"/>
      <c r="I4" s="95"/>
      <c r="J4" s="119"/>
      <c r="K4" s="120"/>
      <c r="L4" s="95"/>
      <c r="AB4" s="29" t="s">
        <v>52</v>
      </c>
      <c r="AC4" s="17"/>
      <c r="AD4" s="51" t="s">
        <v>72</v>
      </c>
      <c r="AE4" s="17"/>
      <c r="AF4" s="17"/>
      <c r="AG4" s="43" t="s">
        <v>78</v>
      </c>
      <c r="AH4" s="18"/>
      <c r="AI4" s="52" t="s">
        <v>125</v>
      </c>
      <c r="AJ4" s="53">
        <v>7</v>
      </c>
      <c r="AK4" s="54">
        <v>10.5</v>
      </c>
      <c r="AL4" s="11">
        <v>2</v>
      </c>
      <c r="AM4" s="11">
        <v>6.7</v>
      </c>
      <c r="AN4" s="11" t="s">
        <v>136</v>
      </c>
    </row>
    <row r="5" spans="1:40" ht="13" x14ac:dyDescent="0.25">
      <c r="A5" s="118" t="s">
        <v>47</v>
      </c>
      <c r="B5" s="118"/>
      <c r="C5" s="136" t="s">
        <v>175</v>
      </c>
      <c r="D5" s="136"/>
      <c r="E5" s="93"/>
      <c r="F5" s="94"/>
      <c r="G5" s="118"/>
      <c r="H5" s="118"/>
      <c r="I5" s="95"/>
      <c r="J5" s="119"/>
      <c r="K5" s="120"/>
      <c r="L5" s="95"/>
      <c r="AB5" s="29" t="s">
        <v>53</v>
      </c>
      <c r="AC5" s="17"/>
      <c r="AD5" s="51" t="s">
        <v>73</v>
      </c>
      <c r="AE5" s="17"/>
      <c r="AF5" s="17"/>
      <c r="AG5" s="43" t="s">
        <v>104</v>
      </c>
      <c r="AH5" s="18"/>
      <c r="AI5" s="52" t="s">
        <v>124</v>
      </c>
      <c r="AJ5" s="53">
        <v>6.5</v>
      </c>
      <c r="AK5" s="54">
        <v>5.5</v>
      </c>
      <c r="AL5" s="11">
        <v>3</v>
      </c>
      <c r="AM5" s="11">
        <v>6.7</v>
      </c>
      <c r="AN5" s="11" t="s">
        <v>136</v>
      </c>
    </row>
    <row r="6" spans="1:40"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136</v>
      </c>
    </row>
    <row r="7" spans="1:40" s="12" customFormat="1" ht="13" x14ac:dyDescent="0.25">
      <c r="A7" s="124" t="s">
        <v>63</v>
      </c>
      <c r="B7" s="12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136</v>
      </c>
    </row>
    <row r="8" spans="1:40" ht="13" x14ac:dyDescent="0.25">
      <c r="A8" s="118" t="s">
        <v>2</v>
      </c>
      <c r="B8" s="118"/>
      <c r="C8" s="15" t="s">
        <v>161</v>
      </c>
      <c r="D8" s="15" t="s">
        <v>162</v>
      </c>
      <c r="E8" s="15" t="s">
        <v>163</v>
      </c>
      <c r="F8" s="15" t="s">
        <v>164</v>
      </c>
      <c r="G8" s="15" t="s">
        <v>165</v>
      </c>
      <c r="H8" s="15" t="s">
        <v>166</v>
      </c>
      <c r="I8" s="15" t="s">
        <v>167</v>
      </c>
      <c r="J8" s="15" t="s">
        <v>168</v>
      </c>
      <c r="K8" s="15" t="s">
        <v>169</v>
      </c>
      <c r="L8" s="15" t="s">
        <v>170</v>
      </c>
      <c r="M8" s="15"/>
      <c r="N8" s="15"/>
      <c r="O8" s="15"/>
      <c r="P8" s="15"/>
      <c r="Q8" s="15"/>
      <c r="R8" s="15"/>
      <c r="S8" s="15"/>
      <c r="T8" s="15"/>
      <c r="U8" s="15"/>
      <c r="V8" s="15"/>
      <c r="AB8" s="60"/>
      <c r="AC8" s="60"/>
      <c r="AD8" s="18"/>
      <c r="AE8" s="17" t="s">
        <v>140</v>
      </c>
      <c r="AF8" s="17"/>
      <c r="AG8" s="18"/>
      <c r="AH8" s="18"/>
      <c r="AI8" s="52" t="s">
        <v>105</v>
      </c>
      <c r="AJ8" s="61">
        <v>1.4</v>
      </c>
      <c r="AK8" s="54">
        <v>4.4000000000000004</v>
      </c>
      <c r="AL8" s="11">
        <v>6</v>
      </c>
      <c r="AM8" s="11">
        <v>6.7</v>
      </c>
      <c r="AN8" s="11" t="s">
        <v>136</v>
      </c>
    </row>
    <row r="9" spans="1:40" ht="13" x14ac:dyDescent="0.25">
      <c r="A9" s="118" t="s">
        <v>3</v>
      </c>
      <c r="B9" s="118"/>
      <c r="C9" s="15" t="s">
        <v>160</v>
      </c>
      <c r="D9" s="15" t="s">
        <v>160</v>
      </c>
      <c r="E9" s="15" t="s">
        <v>160</v>
      </c>
      <c r="F9" s="15" t="s">
        <v>160</v>
      </c>
      <c r="G9" s="15" t="s">
        <v>160</v>
      </c>
      <c r="H9" s="15" t="s">
        <v>160</v>
      </c>
      <c r="I9" s="15" t="s">
        <v>160</v>
      </c>
      <c r="J9" s="15" t="s">
        <v>160</v>
      </c>
      <c r="K9" s="15" t="s">
        <v>160</v>
      </c>
      <c r="L9" s="15" t="s">
        <v>160</v>
      </c>
      <c r="M9" s="15"/>
      <c r="N9" s="15"/>
      <c r="O9" s="15"/>
      <c r="P9" s="15"/>
      <c r="Q9" s="15"/>
      <c r="R9" s="15"/>
      <c r="S9" s="15"/>
      <c r="T9" s="15"/>
      <c r="U9" s="15"/>
      <c r="V9" s="15"/>
      <c r="AB9" s="17"/>
      <c r="AC9" s="17"/>
      <c r="AD9" s="29" t="s">
        <v>138</v>
      </c>
      <c r="AE9" s="29">
        <v>4.5</v>
      </c>
      <c r="AF9" s="17"/>
      <c r="AG9" s="18"/>
      <c r="AH9" s="18"/>
      <c r="AI9" s="62" t="s">
        <v>103</v>
      </c>
      <c r="AJ9" s="63">
        <v>0.7</v>
      </c>
      <c r="AK9" s="64">
        <v>4</v>
      </c>
      <c r="AL9" s="28">
        <v>7</v>
      </c>
      <c r="AM9" s="11">
        <v>6.7</v>
      </c>
      <c r="AN9" s="11" t="s">
        <v>136</v>
      </c>
    </row>
    <row r="10" spans="1:40" ht="13" x14ac:dyDescent="0.25">
      <c r="A10" s="118" t="s">
        <v>4</v>
      </c>
      <c r="B10" s="118"/>
      <c r="C10" s="15">
        <v>7.1</v>
      </c>
      <c r="D10" s="15">
        <v>6.8</v>
      </c>
      <c r="E10" s="15">
        <v>6.9</v>
      </c>
      <c r="F10" s="15">
        <v>5.6</v>
      </c>
      <c r="G10" s="15">
        <v>5.8</v>
      </c>
      <c r="H10" s="15">
        <v>5.7</v>
      </c>
      <c r="I10" s="15">
        <v>5.7</v>
      </c>
      <c r="J10" s="15">
        <v>5.6</v>
      </c>
      <c r="K10" s="15">
        <v>5.3</v>
      </c>
      <c r="L10" s="15">
        <v>5.4</v>
      </c>
      <c r="M10" s="15"/>
      <c r="N10" s="15"/>
      <c r="O10" s="15"/>
      <c r="P10" s="15"/>
      <c r="Q10" s="15"/>
      <c r="R10" s="15"/>
      <c r="S10" s="15"/>
      <c r="T10" s="15"/>
      <c r="U10" s="15"/>
      <c r="V10" s="15"/>
      <c r="AB10" s="17"/>
      <c r="AC10" s="17"/>
      <c r="AD10" s="29" t="s">
        <v>141</v>
      </c>
      <c r="AE10" s="29">
        <v>5</v>
      </c>
      <c r="AF10" s="17"/>
      <c r="AG10" s="18"/>
      <c r="AH10" s="18"/>
      <c r="AI10" s="52" t="s">
        <v>97</v>
      </c>
      <c r="AJ10" s="53">
        <v>9</v>
      </c>
      <c r="AK10" s="54">
        <v>16.5</v>
      </c>
      <c r="AL10" s="11">
        <v>8</v>
      </c>
      <c r="AM10" s="11">
        <v>6.7</v>
      </c>
      <c r="AN10" s="11" t="s">
        <v>136</v>
      </c>
    </row>
    <row r="11" spans="1:40" ht="13" x14ac:dyDescent="0.25">
      <c r="A11" s="118" t="s">
        <v>5</v>
      </c>
      <c r="B11" s="118"/>
      <c r="C11" s="15">
        <v>2</v>
      </c>
      <c r="D11" s="15">
        <v>2</v>
      </c>
      <c r="E11" s="15">
        <v>2</v>
      </c>
      <c r="F11" s="15">
        <v>2</v>
      </c>
      <c r="G11" s="15">
        <v>1</v>
      </c>
      <c r="H11" s="15">
        <v>1</v>
      </c>
      <c r="I11" s="15">
        <v>2</v>
      </c>
      <c r="J11" s="15">
        <v>3</v>
      </c>
      <c r="K11" s="15">
        <v>2</v>
      </c>
      <c r="L11" s="15">
        <v>2</v>
      </c>
      <c r="M11" s="15"/>
      <c r="N11" s="15"/>
      <c r="O11" s="15"/>
      <c r="P11" s="15"/>
      <c r="Q11" s="15"/>
      <c r="R11" s="15"/>
      <c r="S11" s="15"/>
      <c r="T11" s="15"/>
      <c r="U11" s="15"/>
      <c r="V11" s="15"/>
      <c r="AB11" s="17"/>
      <c r="AC11" s="17"/>
      <c r="AD11" s="51" t="s">
        <v>142</v>
      </c>
      <c r="AE11" s="29">
        <v>6</v>
      </c>
      <c r="AF11" s="17"/>
      <c r="AG11" s="18"/>
      <c r="AH11" s="18"/>
      <c r="AI11" s="52" t="s">
        <v>123</v>
      </c>
      <c r="AJ11" s="53">
        <v>15</v>
      </c>
      <c r="AK11" s="54">
        <v>17.5</v>
      </c>
      <c r="AL11" s="11">
        <v>9</v>
      </c>
      <c r="AM11" s="11">
        <v>7</v>
      </c>
      <c r="AN11" s="11" t="s">
        <v>136</v>
      </c>
    </row>
    <row r="12" spans="1:40" ht="13" x14ac:dyDescent="0.25">
      <c r="A12" s="118" t="s">
        <v>6</v>
      </c>
      <c r="B12" s="118"/>
      <c r="C12" s="15">
        <v>3</v>
      </c>
      <c r="D12" s="15">
        <v>2</v>
      </c>
      <c r="E12" s="15">
        <v>3</v>
      </c>
      <c r="F12" s="15">
        <v>1</v>
      </c>
      <c r="G12" s="15">
        <v>0</v>
      </c>
      <c r="H12" s="15">
        <v>1</v>
      </c>
      <c r="I12" s="15">
        <v>1</v>
      </c>
      <c r="J12" s="15">
        <v>1</v>
      </c>
      <c r="K12" s="15">
        <v>2</v>
      </c>
      <c r="L12" s="15">
        <v>2</v>
      </c>
      <c r="M12" s="15"/>
      <c r="N12" s="15"/>
      <c r="O12" s="15"/>
      <c r="P12" s="15"/>
      <c r="Q12" s="15"/>
      <c r="R12" s="15"/>
      <c r="S12" s="15"/>
      <c r="T12" s="15"/>
      <c r="U12" s="15"/>
      <c r="V12" s="15"/>
      <c r="AB12" s="17"/>
      <c r="AC12" s="17"/>
      <c r="AD12" s="51" t="s">
        <v>143</v>
      </c>
      <c r="AE12" s="29">
        <v>7.5</v>
      </c>
      <c r="AF12" s="17"/>
      <c r="AG12" s="18"/>
      <c r="AH12" s="18"/>
      <c r="AI12" s="52" t="s">
        <v>122</v>
      </c>
      <c r="AJ12" s="53">
        <v>14</v>
      </c>
      <c r="AK12" s="54">
        <v>11</v>
      </c>
      <c r="AL12" s="11">
        <v>10</v>
      </c>
      <c r="AM12" s="11">
        <v>7</v>
      </c>
      <c r="AN12" s="11" t="s">
        <v>136</v>
      </c>
    </row>
    <row r="13" spans="1:40" ht="13" x14ac:dyDescent="0.25">
      <c r="A13" s="118" t="s">
        <v>7</v>
      </c>
      <c r="B13" s="118"/>
      <c r="C13" s="15">
        <v>3</v>
      </c>
      <c r="D13" s="15">
        <v>2</v>
      </c>
      <c r="E13" s="15">
        <v>2</v>
      </c>
      <c r="F13" s="15">
        <v>3</v>
      </c>
      <c r="G13" s="15">
        <v>3</v>
      </c>
      <c r="H13" s="15">
        <v>3</v>
      </c>
      <c r="I13" s="15">
        <v>3</v>
      </c>
      <c r="J13" s="15">
        <v>3</v>
      </c>
      <c r="K13" s="15">
        <v>3</v>
      </c>
      <c r="L13" s="15">
        <v>3</v>
      </c>
      <c r="M13" s="15"/>
      <c r="N13" s="15"/>
      <c r="O13" s="15"/>
      <c r="P13" s="15"/>
      <c r="Q13" s="15"/>
      <c r="R13" s="15"/>
      <c r="S13" s="15"/>
      <c r="T13" s="15"/>
      <c r="U13" s="15"/>
      <c r="V13" s="15"/>
      <c r="AB13" s="17"/>
      <c r="AC13" s="17"/>
      <c r="AD13" s="51" t="s">
        <v>144</v>
      </c>
      <c r="AE13" s="29">
        <v>12</v>
      </c>
      <c r="AF13" s="17"/>
      <c r="AG13" s="18"/>
      <c r="AH13" s="18"/>
      <c r="AI13" s="52" t="s">
        <v>121</v>
      </c>
      <c r="AJ13" s="53">
        <v>1.9</v>
      </c>
      <c r="AK13" s="54">
        <v>7.5</v>
      </c>
      <c r="AL13" s="11">
        <v>11</v>
      </c>
      <c r="AM13" s="11">
        <v>6.7</v>
      </c>
      <c r="AN13" s="11" t="s">
        <v>136</v>
      </c>
    </row>
    <row r="14" spans="1:40" ht="13" x14ac:dyDescent="0.25">
      <c r="A14" s="130" t="s">
        <v>8</v>
      </c>
      <c r="B14" s="130"/>
      <c r="C14" s="99" t="s">
        <v>115</v>
      </c>
      <c r="D14" s="99" t="s">
        <v>115</v>
      </c>
      <c r="E14" s="99" t="s">
        <v>115</v>
      </c>
      <c r="F14" s="99" t="s">
        <v>115</v>
      </c>
      <c r="G14" s="99" t="s">
        <v>115</v>
      </c>
      <c r="H14" s="99" t="s">
        <v>115</v>
      </c>
      <c r="I14" s="99" t="s">
        <v>115</v>
      </c>
      <c r="J14" s="99" t="s">
        <v>115</v>
      </c>
      <c r="K14" s="99" t="s">
        <v>115</v>
      </c>
      <c r="L14" s="99" t="s">
        <v>115</v>
      </c>
      <c r="M14" s="99"/>
      <c r="N14" s="99"/>
      <c r="O14" s="99"/>
      <c r="P14" s="99"/>
      <c r="Q14" s="99"/>
      <c r="R14" s="99"/>
      <c r="S14" s="99"/>
      <c r="T14" s="99"/>
      <c r="U14" s="99"/>
      <c r="V14" s="99"/>
      <c r="AD14" s="29" t="s">
        <v>139</v>
      </c>
      <c r="AE14" s="29">
        <v>6</v>
      </c>
      <c r="AI14" s="52" t="s">
        <v>120</v>
      </c>
      <c r="AJ14" s="53">
        <v>0.8</v>
      </c>
      <c r="AK14" s="54">
        <v>1.7</v>
      </c>
      <c r="AL14" s="11">
        <v>12</v>
      </c>
      <c r="AM14" s="11">
        <v>6.7</v>
      </c>
      <c r="AN14" s="11" t="s">
        <v>136</v>
      </c>
    </row>
    <row r="15" spans="1:40" ht="13" x14ac:dyDescent="0.25">
      <c r="A15" s="129" t="s">
        <v>9</v>
      </c>
      <c r="B15" s="129"/>
      <c r="C15" s="15">
        <v>47</v>
      </c>
      <c r="D15" s="15">
        <v>47</v>
      </c>
      <c r="E15" s="15">
        <v>47</v>
      </c>
      <c r="F15" s="15">
        <v>47</v>
      </c>
      <c r="G15" s="15">
        <v>47</v>
      </c>
      <c r="H15" s="15">
        <v>47</v>
      </c>
      <c r="I15" s="15">
        <v>47</v>
      </c>
      <c r="J15" s="15">
        <v>47</v>
      </c>
      <c r="K15" s="15">
        <v>47</v>
      </c>
      <c r="L15" s="15">
        <v>47</v>
      </c>
      <c r="M15" s="15"/>
      <c r="N15" s="15"/>
      <c r="O15" s="15"/>
      <c r="P15" s="15"/>
      <c r="Q15" s="15"/>
      <c r="R15" s="15"/>
      <c r="S15" s="15"/>
      <c r="T15" s="15"/>
      <c r="U15" s="15"/>
      <c r="V15" s="15"/>
      <c r="AD15" s="29" t="s">
        <v>145</v>
      </c>
      <c r="AE15" s="29">
        <v>7</v>
      </c>
      <c r="AI15" s="52" t="s">
        <v>101</v>
      </c>
      <c r="AJ15" s="61">
        <v>1.8</v>
      </c>
      <c r="AK15" s="54">
        <v>5.4</v>
      </c>
      <c r="AL15" s="11">
        <v>13</v>
      </c>
      <c r="AM15" s="11">
        <v>6.7</v>
      </c>
      <c r="AN15" s="11" t="s">
        <v>136</v>
      </c>
    </row>
    <row r="16" spans="1:40" ht="13.5" thickBot="1" x14ac:dyDescent="0.3">
      <c r="A16" s="131" t="s">
        <v>44</v>
      </c>
      <c r="B16" s="131"/>
      <c r="C16" s="100" t="s">
        <v>72</v>
      </c>
      <c r="D16" s="100" t="s">
        <v>72</v>
      </c>
      <c r="E16" s="100" t="s">
        <v>72</v>
      </c>
      <c r="F16" s="100" t="s">
        <v>72</v>
      </c>
      <c r="G16" s="100" t="s">
        <v>72</v>
      </c>
      <c r="H16" s="100" t="s">
        <v>72</v>
      </c>
      <c r="I16" s="100" t="s">
        <v>72</v>
      </c>
      <c r="J16" s="100" t="s">
        <v>72</v>
      </c>
      <c r="K16" s="100" t="s">
        <v>72</v>
      </c>
      <c r="L16" s="100" t="s">
        <v>72</v>
      </c>
      <c r="M16" s="100"/>
      <c r="N16" s="100"/>
      <c r="O16" s="100"/>
      <c r="P16" s="100"/>
      <c r="Q16" s="100"/>
      <c r="R16" s="100"/>
      <c r="S16" s="100"/>
      <c r="T16" s="100"/>
      <c r="U16" s="100"/>
      <c r="V16" s="100"/>
      <c r="AD16" s="51" t="s">
        <v>146</v>
      </c>
      <c r="AE16" s="29">
        <v>8</v>
      </c>
      <c r="AI16" s="52" t="s">
        <v>119</v>
      </c>
      <c r="AJ16" s="53">
        <v>8</v>
      </c>
      <c r="AK16" s="54">
        <v>5.5</v>
      </c>
      <c r="AL16" s="12">
        <v>14</v>
      </c>
      <c r="AM16" s="11">
        <v>6.7</v>
      </c>
      <c r="AN16" s="11" t="s">
        <v>136</v>
      </c>
    </row>
    <row r="17" spans="1:40" ht="13" x14ac:dyDescent="0.25">
      <c r="A17" s="121" t="s">
        <v>69</v>
      </c>
      <c r="B17" s="122"/>
      <c r="C17" s="27">
        <f>(VLOOKUP(C$14,$AI2:$AK26,2,FALSE))*C$15</f>
        <v>98.7</v>
      </c>
      <c r="D17" s="27">
        <f t="shared" ref="D17:V17" si="0">(VLOOKUP(D$14,$AI2:$AK26,2,FALSE))*D$15</f>
        <v>98.7</v>
      </c>
      <c r="E17" s="27">
        <f t="shared" si="0"/>
        <v>98.7</v>
      </c>
      <c r="F17" s="27">
        <f t="shared" si="0"/>
        <v>98.7</v>
      </c>
      <c r="G17" s="27">
        <f t="shared" si="0"/>
        <v>98.7</v>
      </c>
      <c r="H17" s="27">
        <f t="shared" si="0"/>
        <v>98.7</v>
      </c>
      <c r="I17" s="27">
        <f t="shared" si="0"/>
        <v>98.7</v>
      </c>
      <c r="J17" s="27">
        <f t="shared" si="0"/>
        <v>98.7</v>
      </c>
      <c r="K17" s="27">
        <f t="shared" si="0"/>
        <v>98.7</v>
      </c>
      <c r="L17" s="27">
        <f t="shared" si="0"/>
        <v>98.7</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147</v>
      </c>
      <c r="AE17" s="29">
        <v>10</v>
      </c>
      <c r="AI17" s="47" t="s">
        <v>116</v>
      </c>
      <c r="AJ17" s="48">
        <v>1.4</v>
      </c>
      <c r="AK17" s="49">
        <v>4.8</v>
      </c>
      <c r="AL17" s="50">
        <v>15</v>
      </c>
      <c r="AM17" s="11">
        <v>6.2</v>
      </c>
      <c r="AN17" s="11" t="s">
        <v>113</v>
      </c>
    </row>
    <row r="18" spans="1:40" ht="13" x14ac:dyDescent="0.25">
      <c r="A18" s="123" t="s">
        <v>23</v>
      </c>
      <c r="B18" s="124"/>
      <c r="C18" s="16">
        <f>$D31</f>
        <v>48.683749999999996</v>
      </c>
      <c r="D18" s="16">
        <f>$D32</f>
        <v>48.683749999999996</v>
      </c>
      <c r="E18" s="16">
        <f>$D33</f>
        <v>48.683749999999996</v>
      </c>
      <c r="F18" s="16">
        <f>$D34</f>
        <v>48.683749999999996</v>
      </c>
      <c r="G18" s="16">
        <f>$D35</f>
        <v>121.70937499999999</v>
      </c>
      <c r="H18" s="16">
        <f>$D36</f>
        <v>121.70937499999999</v>
      </c>
      <c r="I18" s="16">
        <f>$D37</f>
        <v>48.683749999999996</v>
      </c>
      <c r="J18" s="16">
        <f>$D38</f>
        <v>48.683749999999996</v>
      </c>
      <c r="K18" s="16">
        <f>$D39</f>
        <v>48.683749999999996</v>
      </c>
      <c r="L18" s="16">
        <f>$D40</f>
        <v>48.683749999999996</v>
      </c>
      <c r="M18" s="16">
        <f>$D41</f>
        <v>0</v>
      </c>
      <c r="N18" s="16">
        <f>$D42</f>
        <v>0</v>
      </c>
      <c r="O18" s="16">
        <f>$D43</f>
        <v>0</v>
      </c>
      <c r="P18" s="16">
        <f>$D44</f>
        <v>0</v>
      </c>
      <c r="Q18" s="16">
        <f>$D45</f>
        <v>0</v>
      </c>
      <c r="R18" s="16">
        <f>$D46</f>
        <v>0</v>
      </c>
      <c r="S18" s="16">
        <f>$D47</f>
        <v>0</v>
      </c>
      <c r="T18" s="16">
        <f>$D48</f>
        <v>0</v>
      </c>
      <c r="U18" s="16">
        <f>$D49</f>
        <v>0</v>
      </c>
      <c r="V18" s="24">
        <f>$D50</f>
        <v>0</v>
      </c>
      <c r="AD18" s="51" t="s">
        <v>148</v>
      </c>
      <c r="AE18" s="29">
        <v>16</v>
      </c>
      <c r="AI18" s="47" t="s">
        <v>106</v>
      </c>
      <c r="AJ18" s="48">
        <v>5.9</v>
      </c>
      <c r="AK18" s="49">
        <v>18</v>
      </c>
      <c r="AL18" s="50">
        <v>16</v>
      </c>
      <c r="AM18" s="11">
        <v>6.2</v>
      </c>
      <c r="AN18" s="11" t="s">
        <v>113</v>
      </c>
    </row>
    <row r="19" spans="1:40" ht="13" x14ac:dyDescent="0.25">
      <c r="A19" s="123" t="s">
        <v>90</v>
      </c>
      <c r="B19" s="124"/>
      <c r="C19" s="16">
        <f>C18-C17</f>
        <v>-50.016250000000007</v>
      </c>
      <c r="D19" s="16">
        <f t="shared" ref="D19:V19" si="1">D18-D17</f>
        <v>-50.016250000000007</v>
      </c>
      <c r="E19" s="16">
        <f t="shared" si="1"/>
        <v>-50.016250000000007</v>
      </c>
      <c r="F19" s="16">
        <f t="shared" si="1"/>
        <v>-50.016250000000007</v>
      </c>
      <c r="G19" s="16">
        <f t="shared" si="1"/>
        <v>23.009374999999991</v>
      </c>
      <c r="H19" s="16">
        <f t="shared" si="1"/>
        <v>23.009374999999991</v>
      </c>
      <c r="I19" s="16">
        <f t="shared" si="1"/>
        <v>-50.016250000000007</v>
      </c>
      <c r="J19" s="16">
        <f t="shared" si="1"/>
        <v>-50.016250000000007</v>
      </c>
      <c r="K19" s="16">
        <f t="shared" si="1"/>
        <v>-50.016250000000007</v>
      </c>
      <c r="L19" s="16">
        <f t="shared" si="1"/>
        <v>-50.016250000000007</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113</v>
      </c>
    </row>
    <row r="20" spans="1:40" ht="13.5" thickBot="1" x14ac:dyDescent="0.3">
      <c r="A20" s="125" t="s">
        <v>91</v>
      </c>
      <c r="B20" s="126"/>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INCREASE</v>
      </c>
      <c r="H20" s="25" t="str">
        <f>IF($B36="","",IF(H$19&gt;=0,"INCREASE","DECREASE"))</f>
        <v>INCREASE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115</v>
      </c>
      <c r="AJ20" s="48">
        <v>2.1</v>
      </c>
      <c r="AK20" s="49">
        <v>7.2</v>
      </c>
      <c r="AL20" s="50">
        <v>18</v>
      </c>
      <c r="AM20" s="11">
        <v>6.2</v>
      </c>
      <c r="AN20" s="11" t="s">
        <v>113</v>
      </c>
    </row>
    <row r="21" spans="1:40" ht="13" x14ac:dyDescent="0.25">
      <c r="A21" s="121" t="s">
        <v>88</v>
      </c>
      <c r="B21" s="122"/>
      <c r="C21" s="27">
        <f>(VLOOKUP(C$14,$AI2:$AK26,3,FALSE))*C$15</f>
        <v>338.40000000000003</v>
      </c>
      <c r="D21" s="27">
        <f t="shared" ref="D21:V21" si="2">(VLOOKUP(D$14,$AI2:$AK26,3,FALSE))*D$15</f>
        <v>338.40000000000003</v>
      </c>
      <c r="E21" s="27">
        <f t="shared" si="2"/>
        <v>338.40000000000003</v>
      </c>
      <c r="F21" s="27">
        <f t="shared" si="2"/>
        <v>338.40000000000003</v>
      </c>
      <c r="G21" s="27">
        <f t="shared" si="2"/>
        <v>338.40000000000003</v>
      </c>
      <c r="H21" s="27">
        <f t="shared" si="2"/>
        <v>338.40000000000003</v>
      </c>
      <c r="I21" s="27">
        <f t="shared" si="2"/>
        <v>338.40000000000003</v>
      </c>
      <c r="J21" s="27">
        <f t="shared" si="2"/>
        <v>338.40000000000003</v>
      </c>
      <c r="K21" s="27">
        <f t="shared" si="2"/>
        <v>338.40000000000003</v>
      </c>
      <c r="L21" s="27">
        <f t="shared" si="2"/>
        <v>338.40000000000003</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136</v>
      </c>
    </row>
    <row r="22" spans="1:40" ht="13" x14ac:dyDescent="0.25">
      <c r="A22" s="123" t="s">
        <v>89</v>
      </c>
      <c r="B22" s="124"/>
      <c r="C22" s="16">
        <f>$E31</f>
        <v>10.122000000000002</v>
      </c>
      <c r="D22" s="16">
        <f>$E32</f>
        <v>10.122000000000002</v>
      </c>
      <c r="E22" s="16">
        <f>$E33</f>
        <v>10.122000000000002</v>
      </c>
      <c r="F22" s="16">
        <f>$E34</f>
        <v>10.122000000000002</v>
      </c>
      <c r="G22" s="16">
        <f>$E35</f>
        <v>25.305</v>
      </c>
      <c r="H22" s="16">
        <f>$E36</f>
        <v>25.305</v>
      </c>
      <c r="I22" s="16">
        <f>$E37</f>
        <v>10.122000000000002</v>
      </c>
      <c r="J22" s="16">
        <f>$E38</f>
        <v>10.122000000000002</v>
      </c>
      <c r="K22" s="16">
        <f>$E39</f>
        <v>10.122000000000002</v>
      </c>
      <c r="L22" s="16">
        <f>$E40</f>
        <v>10.122000000000002</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136</v>
      </c>
    </row>
    <row r="23" spans="1:40" ht="13" x14ac:dyDescent="0.25">
      <c r="A23" s="123" t="s">
        <v>92</v>
      </c>
      <c r="B23" s="124"/>
      <c r="C23" s="16">
        <f>C22-C21</f>
        <v>-328.27800000000002</v>
      </c>
      <c r="D23" s="16">
        <f t="shared" ref="D23:V23" si="3">D22-D21</f>
        <v>-328.27800000000002</v>
      </c>
      <c r="E23" s="16">
        <f t="shared" si="3"/>
        <v>-328.27800000000002</v>
      </c>
      <c r="F23" s="16">
        <f t="shared" si="3"/>
        <v>-328.27800000000002</v>
      </c>
      <c r="G23" s="16">
        <f t="shared" si="3"/>
        <v>-313.09500000000003</v>
      </c>
      <c r="H23" s="16">
        <f t="shared" si="3"/>
        <v>-313.09500000000003</v>
      </c>
      <c r="I23" s="16">
        <f t="shared" si="3"/>
        <v>-328.27800000000002</v>
      </c>
      <c r="J23" s="16">
        <f t="shared" si="3"/>
        <v>-328.27800000000002</v>
      </c>
      <c r="K23" s="16">
        <f t="shared" si="3"/>
        <v>-328.27800000000002</v>
      </c>
      <c r="L23" s="16">
        <f t="shared" si="3"/>
        <v>-328.27800000000002</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136</v>
      </c>
    </row>
    <row r="24" spans="1:40" ht="13.5" thickBot="1" x14ac:dyDescent="0.3">
      <c r="A24" s="125" t="s">
        <v>93</v>
      </c>
      <c r="B24" s="126"/>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136</v>
      </c>
    </row>
    <row r="25" spans="1:40" x14ac:dyDescent="0.25">
      <c r="C25" s="56"/>
      <c r="D25" s="66"/>
      <c r="E25" s="66"/>
      <c r="F25" s="66"/>
      <c r="AI25" s="62" t="s">
        <v>118</v>
      </c>
      <c r="AJ25" s="65">
        <v>1</v>
      </c>
      <c r="AK25" s="64">
        <v>5.8</v>
      </c>
      <c r="AL25" s="28">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117</v>
      </c>
      <c r="AJ26" s="68">
        <v>0.7</v>
      </c>
      <c r="AK26" s="69">
        <v>2.4</v>
      </c>
      <c r="AL26" s="28">
        <v>24</v>
      </c>
      <c r="AM26" s="10">
        <v>6.7</v>
      </c>
      <c r="AN26" s="11" t="s">
        <v>136</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t="s">
        <v>54</v>
      </c>
      <c r="O27" s="106" t="s">
        <v>54</v>
      </c>
      <c r="P27" s="106" t="s">
        <v>54</v>
      </c>
      <c r="Q27" s="106" t="s">
        <v>54</v>
      </c>
      <c r="R27" s="106" t="s">
        <v>54</v>
      </c>
      <c r="S27" s="106" t="s">
        <v>54</v>
      </c>
      <c r="T27" s="106" t="s">
        <v>54</v>
      </c>
      <c r="U27" s="106" t="s">
        <v>54</v>
      </c>
    </row>
    <row r="28" spans="1:40" s="56" customFormat="1" x14ac:dyDescent="0.35">
      <c r="A28" s="107"/>
      <c r="B28" s="23">
        <v>3.07</v>
      </c>
      <c r="C28" s="15">
        <v>0.18</v>
      </c>
      <c r="D28" s="15">
        <v>425</v>
      </c>
      <c r="E28" s="15">
        <v>168</v>
      </c>
      <c r="F28" s="15">
        <v>35.299999999999997</v>
      </c>
      <c r="G28" s="15">
        <v>0.27100000000000002</v>
      </c>
      <c r="H28" s="15">
        <v>0.71399999999999997</v>
      </c>
      <c r="I28" s="15">
        <v>0.5</v>
      </c>
      <c r="J28" s="15">
        <v>0.01</v>
      </c>
      <c r="K28" s="15">
        <v>0.05</v>
      </c>
      <c r="L28" s="15">
        <v>0.2</v>
      </c>
      <c r="M28" s="15">
        <v>0.249</v>
      </c>
      <c r="N28" s="15"/>
      <c r="O28" s="15"/>
      <c r="P28" s="15">
        <v>432</v>
      </c>
      <c r="Q28" s="15">
        <v>98.4</v>
      </c>
      <c r="R28" s="15"/>
      <c r="S28" s="15">
        <v>0.5</v>
      </c>
      <c r="T28" s="15"/>
      <c r="U28" s="15"/>
    </row>
    <row r="29" spans="1:40" s="7" customFormat="1" ht="28" x14ac:dyDescent="0.35">
      <c r="A29" s="12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T1</v>
      </c>
      <c r="B31" s="15">
        <v>50</v>
      </c>
      <c r="C31" s="76">
        <f>IF(C$27="%w/w SAR",((C$28*10)*$B31),IF(C$27="%w/w DM",(((C$28*10)*($B$28/100))*$B31),IF(C$27="kg/t SAR",(C$28*$B31),IF(C$27="kg/t DM",((C$28*($B$28/100))*$B31),IF(C$27="mg/kg SAR",((C$28*0.001)*$B31),IF(C$27="mg/kg DM",(((C$28*0.001)*($B$28/100))*$B31),0))))))</f>
        <v>89.999999999999986</v>
      </c>
      <c r="D31" s="76">
        <f>(IF(D$27="%w/w SAR",((D$28*10)*$B31),IF(D$27="%w/w DM",(((D$28*10)*($B$28/100))*$B31),IF(D$27="kg/t SAR",(D$28*$B31),IF(D$27="kg/t DM",((D$28*($B$28/100))*$B31),IF(D$27="mg/kg SAR",((D$28*0.001)*$B31),IF(D$27="mg/kg DM",(((D$28*0.001)*($B$28/100))*$B31),"0")))))))*2.291</f>
        <v>48.683749999999996</v>
      </c>
      <c r="E31" s="76">
        <f>(IF(E$27="%w/w SAR",((E$28*10)*$B31),IF(E$27="%w/w DM",(((E$28*10)*($B$28/100))*$B31),IF(E$27="kg/t SAR",(E$28*$B31),IF(E$27="kg/t DM",((E$28*($B$28/100))*$B31),IF(E$27="mg/kg SAR",((E$28*0.001)*$B31),IF(E$27="mg/kg DM",(((E$28*0.001)*($B$28/100))*$B31),"0")))))))*1.205</f>
        <v>10.122000000000002</v>
      </c>
      <c r="F31" s="76">
        <f>(IF(F$27="%w/w SAR",((F$28*10)*$B31),IF(F$27="%w/w DM",(((F$28*10)*($B$28/100))*$B31),IF(F$27="kg/t SAR",(F$28*$B31),IF(F$27="kg/t DM",((F$28*($B$28/100))*$B31),IF(F$27="mg/kg SAR",((F$28*0.001)*$B31),IF(F$27="mg/kg DM",(((F$28*0.001)*($B$28/100))*$B31),"0")))))))*1.658</f>
        <v>2.9263699999999995</v>
      </c>
      <c r="G31" s="76">
        <f t="shared" ref="G31:P31" si="5">IF(G$27="%w/w SAR",((G$28*10)*$B31),IF(G$27="%w/w DM",(((G$28*10)*($B$28/100))*$B31),IF(G$27="kg/t SAR",(G$28*$B31),IF(G$27="kg/t DM",((G$28*($B$28/100))*$B31),IF(G$27="mg/kg SAR",((G$28*0.001)*$B31),IF(G$27="mg/kg DM",(((G$28*0.001)*($B$28/100))*$B31),0))))))</f>
        <v>1.3550000000000001E-2</v>
      </c>
      <c r="H31" s="76">
        <f t="shared" si="5"/>
        <v>3.5700000000000003E-2</v>
      </c>
      <c r="I31" s="76">
        <f t="shared" si="5"/>
        <v>2.5000000000000001E-2</v>
      </c>
      <c r="J31" s="76">
        <f t="shared" si="5"/>
        <v>5.0000000000000001E-4</v>
      </c>
      <c r="K31" s="76">
        <f t="shared" si="5"/>
        <v>2.5000000000000001E-3</v>
      </c>
      <c r="L31" s="76">
        <f t="shared" si="5"/>
        <v>0.01</v>
      </c>
      <c r="M31" s="76">
        <f t="shared" si="5"/>
        <v>1.2449999999999999E-2</v>
      </c>
      <c r="N31" s="76">
        <f t="shared" si="5"/>
        <v>0</v>
      </c>
      <c r="O31" s="76">
        <f t="shared" si="5"/>
        <v>0</v>
      </c>
      <c r="P31" s="76">
        <f t="shared" si="5"/>
        <v>21.6</v>
      </c>
      <c r="Q31" s="76">
        <f>(IF(Q$27="%w/w SAR",((Q$28*10)*$B31),IF(Q$27="%w/w DM",(((Q$28*10)*($B$28/100))*$B31),IF(Q$27="kg/t SAR",(Q$28*$B31),IF(Q$27="kg/t DM",((Q$28*($B$28/100))*$B31),IF(Q$27="mg/kg SAR",((Q$28*0.001)*$B31),IF(Q$27="mg/kg DM",(((Q$28*0.001)*($B$28/100))*$B31),0)))))))*2.5</f>
        <v>12.3</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2.5000000000000001E-2</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T2</v>
      </c>
      <c r="B32" s="15">
        <v>50</v>
      </c>
      <c r="C32" s="76">
        <f t="shared" ref="C32:C50" si="6">IF(C$27="%w/w SAR",((C$28*10)*$B32),IF(C$27="%w/w DM",(((C$28*10)*($B$28/100))*$B32),IF(C$27="kg/t SAR",(C$28*$B32),IF(C$27="kg/t DM",((C$28*($B$28/100))*$B32),IF(C$27="mg/kg SAR",((C$28*0.001)*$B32),IF(C$27="mg/kg DM",(((C$28*0.001)*($B$28/100))*$B32),0))))))</f>
        <v>89.999999999999986</v>
      </c>
      <c r="D32" s="76">
        <f t="shared" ref="D32:D50" si="7">(IF(D$27="%w/w SAR",((D$28*10)*$B32),IF(D$27="%w/w DM",(((D$28*10)*($B$28/100))*$B32),IF(D$27="kg/t SAR",(D$28*$B32),IF(D$27="kg/t DM",((D$28*($B$28/100))*$B32),IF(D$27="mg/kg SAR",((D$28*0.001)*$B32),IF(D$27="mg/kg DM",(((D$28*0.001)*($B$28/100))*$B32),"0")))))))*2.291</f>
        <v>48.683749999999996</v>
      </c>
      <c r="E32" s="76">
        <f t="shared" ref="E32:E50" si="8">(IF(E$27="%w/w SAR",((E$28*10)*$B32),IF(E$27="%w/w DM",(((E$28*10)*($B$28/100))*$B32),IF(E$27="kg/t SAR",(E$28*$B32),IF(E$27="kg/t DM",((E$28*($B$28/100))*$B32),IF(E$27="mg/kg SAR",((E$28*0.001)*$B32),IF(E$27="mg/kg DM",(((E$28*0.001)*($B$28/100))*$B32),"0")))))))*1.205</f>
        <v>10.122000000000002</v>
      </c>
      <c r="F32" s="76">
        <f t="shared" ref="F32:F50" si="9">(IF(F$27="%w/w SAR",((F$28*10)*$B32),IF(F$27="%w/w DM",(((F$28*10)*($B$28/100))*$B32),IF(F$27="kg/t SAR",(F$28*$B32),IF(F$27="kg/t DM",((F$28*($B$28/100))*$B32),IF(F$27="mg/kg SAR",((F$28*0.001)*$B32),IF(F$27="mg/kg DM",(((F$28*0.001)*($B$28/100))*$B32),"0")))))))*1.658</f>
        <v>2.9263699999999995</v>
      </c>
      <c r="G32" s="76">
        <f t="shared" ref="G32:P50" si="10">IF(G$27="%w/w SAR",((G$28*10)*$B32),IF(G$27="%w/w DM",(((G$28*10)*($B$28/100))*$B32),IF(G$27="kg/t SAR",(G$28*$B32),IF(G$27="kg/t DM",((G$28*($B$28/100))*$B32),IF(G$27="mg/kg SAR",((G$28*0.001)*$B32),IF(G$27="mg/kg DM",(((G$28*0.001)*($B$28/100))*$B32),0))))))</f>
        <v>1.3550000000000001E-2</v>
      </c>
      <c r="H32" s="76">
        <f t="shared" si="10"/>
        <v>3.5700000000000003E-2</v>
      </c>
      <c r="I32" s="76">
        <f t="shared" si="10"/>
        <v>2.5000000000000001E-2</v>
      </c>
      <c r="J32" s="76">
        <f t="shared" si="10"/>
        <v>5.0000000000000001E-4</v>
      </c>
      <c r="K32" s="76">
        <f t="shared" si="10"/>
        <v>2.5000000000000001E-3</v>
      </c>
      <c r="L32" s="76">
        <f t="shared" si="10"/>
        <v>0.01</v>
      </c>
      <c r="M32" s="76">
        <f t="shared" si="10"/>
        <v>1.2449999999999999E-2</v>
      </c>
      <c r="N32" s="76">
        <f t="shared" si="10"/>
        <v>0</v>
      </c>
      <c r="O32" s="76">
        <f t="shared" si="10"/>
        <v>0</v>
      </c>
      <c r="P32" s="76">
        <f t="shared" si="10"/>
        <v>21.6</v>
      </c>
      <c r="Q32" s="76">
        <f t="shared" ref="Q32:Q50" si="11">(IF(Q$27="%w/w SAR",((Q$28*10)*$B32),IF(Q$27="%w/w DM",(((Q$28*10)*($B$28/100))*$B32),IF(Q$27="kg/t SAR",(Q$28*$B32),IF(Q$27="kg/t DM",((Q$28*($B$28/100))*$B32),IF(Q$27="mg/kg SAR",((Q$28*0.001)*$B32),IF(Q$27="mg/kg DM",(((Q$28*0.001)*($B$28/100))*$B32),0)))))))*2.5</f>
        <v>12.3</v>
      </c>
      <c r="R32" s="76">
        <f t="shared" ref="R32:U50" si="12">IF(R$27="%w/w SAR",((R$28*10)*$B32),IF(R$27="%w/w DM",(((R$28*10)*($B$28/100))*$B32),IF(R$27="kg/t SAR",(R$28*$B32),IF(R$27="kg/t DM",((R$28*($B$28/100))*$B32),IF(R$27="mg/kg SAR",((R$28*0.001)*$B32),IF(R$27="mg/kg DM",(((R$28*0.001)*($B$28/100))*$B32),0))))))</f>
        <v>0</v>
      </c>
      <c r="S32" s="76">
        <f t="shared" si="12"/>
        <v>2.5000000000000001E-2</v>
      </c>
      <c r="T32" s="76">
        <f t="shared" si="12"/>
        <v>0</v>
      </c>
      <c r="U32" s="76">
        <f t="shared" si="12"/>
        <v>0</v>
      </c>
      <c r="AB32" s="58"/>
      <c r="AC32" s="58"/>
      <c r="AD32" s="58"/>
      <c r="AE32" s="58"/>
      <c r="AF32" s="58"/>
      <c r="AG32" s="58"/>
      <c r="AH32" s="58"/>
      <c r="AI32" s="58"/>
    </row>
    <row r="33" spans="1:35" s="71" customFormat="1" ht="13" x14ac:dyDescent="0.35">
      <c r="A33" s="13" t="str">
        <f>E8</f>
        <v>T3</v>
      </c>
      <c r="B33" s="15">
        <v>50</v>
      </c>
      <c r="C33" s="76">
        <f t="shared" si="6"/>
        <v>89.999999999999986</v>
      </c>
      <c r="D33" s="76">
        <f t="shared" si="7"/>
        <v>48.683749999999996</v>
      </c>
      <c r="E33" s="76">
        <f t="shared" si="8"/>
        <v>10.122000000000002</v>
      </c>
      <c r="F33" s="76">
        <f t="shared" si="9"/>
        <v>2.9263699999999995</v>
      </c>
      <c r="G33" s="76">
        <f t="shared" si="10"/>
        <v>1.3550000000000001E-2</v>
      </c>
      <c r="H33" s="76">
        <f t="shared" si="10"/>
        <v>3.5700000000000003E-2</v>
      </c>
      <c r="I33" s="76">
        <f t="shared" si="10"/>
        <v>2.5000000000000001E-2</v>
      </c>
      <c r="J33" s="76">
        <f t="shared" si="10"/>
        <v>5.0000000000000001E-4</v>
      </c>
      <c r="K33" s="76">
        <f t="shared" si="10"/>
        <v>2.5000000000000001E-3</v>
      </c>
      <c r="L33" s="76">
        <f t="shared" si="10"/>
        <v>0.01</v>
      </c>
      <c r="M33" s="76">
        <f t="shared" si="10"/>
        <v>1.2449999999999999E-2</v>
      </c>
      <c r="N33" s="76">
        <f t="shared" si="10"/>
        <v>0</v>
      </c>
      <c r="O33" s="76">
        <f t="shared" si="10"/>
        <v>0</v>
      </c>
      <c r="P33" s="76">
        <f t="shared" si="10"/>
        <v>21.6</v>
      </c>
      <c r="Q33" s="76">
        <f t="shared" si="11"/>
        <v>12.3</v>
      </c>
      <c r="R33" s="76">
        <f t="shared" si="12"/>
        <v>0</v>
      </c>
      <c r="S33" s="76">
        <f t="shared" si="12"/>
        <v>2.5000000000000001E-2</v>
      </c>
      <c r="T33" s="76">
        <f t="shared" si="12"/>
        <v>0</v>
      </c>
      <c r="U33" s="76">
        <f t="shared" si="12"/>
        <v>0</v>
      </c>
      <c r="AB33" s="58"/>
      <c r="AC33" s="58"/>
      <c r="AD33" s="58"/>
      <c r="AE33" s="58"/>
      <c r="AF33" s="58"/>
      <c r="AG33" s="58"/>
      <c r="AH33" s="58"/>
      <c r="AI33" s="58"/>
    </row>
    <row r="34" spans="1:35" s="71" customFormat="1" ht="13" x14ac:dyDescent="0.35">
      <c r="A34" s="13" t="str">
        <f>F8</f>
        <v>T4</v>
      </c>
      <c r="B34" s="15">
        <v>50</v>
      </c>
      <c r="C34" s="76">
        <f t="shared" si="6"/>
        <v>89.999999999999986</v>
      </c>
      <c r="D34" s="76">
        <f t="shared" si="7"/>
        <v>48.683749999999996</v>
      </c>
      <c r="E34" s="76">
        <f t="shared" si="8"/>
        <v>10.122000000000002</v>
      </c>
      <c r="F34" s="76">
        <f t="shared" si="9"/>
        <v>2.9263699999999995</v>
      </c>
      <c r="G34" s="76">
        <f t="shared" si="10"/>
        <v>1.3550000000000001E-2</v>
      </c>
      <c r="H34" s="76">
        <f t="shared" si="10"/>
        <v>3.5700000000000003E-2</v>
      </c>
      <c r="I34" s="76">
        <f t="shared" si="10"/>
        <v>2.5000000000000001E-2</v>
      </c>
      <c r="J34" s="76">
        <f t="shared" si="10"/>
        <v>5.0000000000000001E-4</v>
      </c>
      <c r="K34" s="76">
        <f t="shared" si="10"/>
        <v>2.5000000000000001E-3</v>
      </c>
      <c r="L34" s="76">
        <f t="shared" si="10"/>
        <v>0.01</v>
      </c>
      <c r="M34" s="76">
        <f t="shared" si="10"/>
        <v>1.2449999999999999E-2</v>
      </c>
      <c r="N34" s="76">
        <f t="shared" si="10"/>
        <v>0</v>
      </c>
      <c r="O34" s="76">
        <f t="shared" si="10"/>
        <v>0</v>
      </c>
      <c r="P34" s="76">
        <f t="shared" si="10"/>
        <v>21.6</v>
      </c>
      <c r="Q34" s="76">
        <f t="shared" si="11"/>
        <v>12.3</v>
      </c>
      <c r="R34" s="76">
        <f t="shared" si="12"/>
        <v>0</v>
      </c>
      <c r="S34" s="76">
        <f t="shared" si="12"/>
        <v>2.5000000000000001E-2</v>
      </c>
      <c r="T34" s="76">
        <f t="shared" si="12"/>
        <v>0</v>
      </c>
      <c r="U34" s="76">
        <f t="shared" si="12"/>
        <v>0</v>
      </c>
      <c r="AB34" s="58"/>
      <c r="AC34" s="58"/>
      <c r="AD34" s="58"/>
      <c r="AE34" s="58"/>
      <c r="AF34" s="58"/>
      <c r="AG34" s="58"/>
      <c r="AH34" s="58"/>
      <c r="AI34" s="58"/>
    </row>
    <row r="35" spans="1:35" s="71" customFormat="1" ht="13" x14ac:dyDescent="0.35">
      <c r="A35" s="13" t="str">
        <f>G8</f>
        <v>T5</v>
      </c>
      <c r="B35" s="15">
        <v>125</v>
      </c>
      <c r="C35" s="76">
        <f t="shared" si="6"/>
        <v>224.99999999999997</v>
      </c>
      <c r="D35" s="76">
        <f t="shared" si="7"/>
        <v>121.70937499999999</v>
      </c>
      <c r="E35" s="76">
        <f t="shared" si="8"/>
        <v>25.305</v>
      </c>
      <c r="F35" s="76">
        <f t="shared" si="9"/>
        <v>7.3159249999999991</v>
      </c>
      <c r="G35" s="76">
        <f t="shared" si="10"/>
        <v>3.3875000000000002E-2</v>
      </c>
      <c r="H35" s="76">
        <f t="shared" si="10"/>
        <v>8.9249999999999996E-2</v>
      </c>
      <c r="I35" s="76">
        <f t="shared" si="10"/>
        <v>6.25E-2</v>
      </c>
      <c r="J35" s="76">
        <f t="shared" si="10"/>
        <v>1.25E-3</v>
      </c>
      <c r="K35" s="76">
        <f t="shared" si="10"/>
        <v>6.2500000000000003E-3</v>
      </c>
      <c r="L35" s="76">
        <f t="shared" si="10"/>
        <v>2.5000000000000001E-2</v>
      </c>
      <c r="M35" s="76">
        <f t="shared" si="10"/>
        <v>3.1124999999999996E-2</v>
      </c>
      <c r="N35" s="76">
        <f t="shared" si="10"/>
        <v>0</v>
      </c>
      <c r="O35" s="76">
        <f t="shared" si="10"/>
        <v>0</v>
      </c>
      <c r="P35" s="76">
        <f t="shared" si="10"/>
        <v>54</v>
      </c>
      <c r="Q35" s="76">
        <f t="shared" si="11"/>
        <v>30.75</v>
      </c>
      <c r="R35" s="76">
        <f t="shared" si="12"/>
        <v>0</v>
      </c>
      <c r="S35" s="76">
        <f t="shared" si="12"/>
        <v>6.25E-2</v>
      </c>
      <c r="T35" s="76">
        <f t="shared" si="12"/>
        <v>0</v>
      </c>
      <c r="U35" s="76">
        <f t="shared" si="12"/>
        <v>0</v>
      </c>
      <c r="AB35" s="58"/>
      <c r="AC35" s="58"/>
      <c r="AD35" s="58"/>
      <c r="AE35" s="58"/>
      <c r="AF35" s="58"/>
      <c r="AG35" s="58"/>
      <c r="AH35" s="58"/>
      <c r="AI35" s="58"/>
    </row>
    <row r="36" spans="1:35" s="71" customFormat="1" ht="13" x14ac:dyDescent="0.35">
      <c r="A36" s="13" t="str">
        <f>H8</f>
        <v>T6</v>
      </c>
      <c r="B36" s="15">
        <v>125</v>
      </c>
      <c r="C36" s="76">
        <f t="shared" si="6"/>
        <v>224.99999999999997</v>
      </c>
      <c r="D36" s="76">
        <f t="shared" si="7"/>
        <v>121.70937499999999</v>
      </c>
      <c r="E36" s="76">
        <f t="shared" si="8"/>
        <v>25.305</v>
      </c>
      <c r="F36" s="76">
        <f t="shared" si="9"/>
        <v>7.3159249999999991</v>
      </c>
      <c r="G36" s="76">
        <f t="shared" si="10"/>
        <v>3.3875000000000002E-2</v>
      </c>
      <c r="H36" s="76">
        <f t="shared" si="10"/>
        <v>8.9249999999999996E-2</v>
      </c>
      <c r="I36" s="76">
        <f t="shared" si="10"/>
        <v>6.25E-2</v>
      </c>
      <c r="J36" s="76">
        <f t="shared" si="10"/>
        <v>1.25E-3</v>
      </c>
      <c r="K36" s="76">
        <f t="shared" si="10"/>
        <v>6.2500000000000003E-3</v>
      </c>
      <c r="L36" s="76">
        <f t="shared" si="10"/>
        <v>2.5000000000000001E-2</v>
      </c>
      <c r="M36" s="76">
        <f t="shared" si="10"/>
        <v>3.1124999999999996E-2</v>
      </c>
      <c r="N36" s="76">
        <f t="shared" si="10"/>
        <v>0</v>
      </c>
      <c r="O36" s="76">
        <f t="shared" si="10"/>
        <v>0</v>
      </c>
      <c r="P36" s="76">
        <f t="shared" si="10"/>
        <v>54</v>
      </c>
      <c r="Q36" s="76">
        <f t="shared" si="11"/>
        <v>30.75</v>
      </c>
      <c r="R36" s="76">
        <f t="shared" si="12"/>
        <v>0</v>
      </c>
      <c r="S36" s="76">
        <f t="shared" si="12"/>
        <v>6.25E-2</v>
      </c>
      <c r="T36" s="76">
        <f t="shared" si="12"/>
        <v>0</v>
      </c>
      <c r="U36" s="76">
        <f t="shared" si="12"/>
        <v>0</v>
      </c>
      <c r="AB36" s="58"/>
      <c r="AC36" s="58"/>
      <c r="AD36" s="58"/>
      <c r="AE36" s="58"/>
      <c r="AF36" s="58"/>
      <c r="AG36" s="58"/>
      <c r="AH36" s="58"/>
      <c r="AI36" s="58"/>
    </row>
    <row r="37" spans="1:35" s="71" customFormat="1" ht="13" x14ac:dyDescent="0.35">
      <c r="A37" s="13" t="str">
        <f>I8</f>
        <v>T7</v>
      </c>
      <c r="B37" s="15">
        <v>50</v>
      </c>
      <c r="C37" s="76">
        <f t="shared" si="6"/>
        <v>89.999999999999986</v>
      </c>
      <c r="D37" s="76">
        <f t="shared" si="7"/>
        <v>48.683749999999996</v>
      </c>
      <c r="E37" s="76">
        <f t="shared" si="8"/>
        <v>10.122000000000002</v>
      </c>
      <c r="F37" s="76">
        <f t="shared" si="9"/>
        <v>2.9263699999999995</v>
      </c>
      <c r="G37" s="76">
        <f t="shared" si="10"/>
        <v>1.3550000000000001E-2</v>
      </c>
      <c r="H37" s="76">
        <f t="shared" si="10"/>
        <v>3.5700000000000003E-2</v>
      </c>
      <c r="I37" s="76">
        <f t="shared" si="10"/>
        <v>2.5000000000000001E-2</v>
      </c>
      <c r="J37" s="76">
        <f t="shared" si="10"/>
        <v>5.0000000000000001E-4</v>
      </c>
      <c r="K37" s="76">
        <f t="shared" si="10"/>
        <v>2.5000000000000001E-3</v>
      </c>
      <c r="L37" s="76">
        <f t="shared" si="10"/>
        <v>0.01</v>
      </c>
      <c r="M37" s="76">
        <f t="shared" si="10"/>
        <v>1.2449999999999999E-2</v>
      </c>
      <c r="N37" s="76">
        <f t="shared" si="10"/>
        <v>0</v>
      </c>
      <c r="O37" s="76">
        <f t="shared" si="10"/>
        <v>0</v>
      </c>
      <c r="P37" s="76">
        <f t="shared" si="10"/>
        <v>21.6</v>
      </c>
      <c r="Q37" s="76">
        <f t="shared" si="11"/>
        <v>12.3</v>
      </c>
      <c r="R37" s="76">
        <f t="shared" si="12"/>
        <v>0</v>
      </c>
      <c r="S37" s="76">
        <f t="shared" si="12"/>
        <v>2.5000000000000001E-2</v>
      </c>
      <c r="T37" s="76">
        <f t="shared" si="12"/>
        <v>0</v>
      </c>
      <c r="U37" s="76">
        <f t="shared" si="12"/>
        <v>0</v>
      </c>
      <c r="AB37" s="58"/>
      <c r="AC37" s="58"/>
      <c r="AD37" s="58"/>
      <c r="AE37" s="58"/>
      <c r="AF37" s="58"/>
      <c r="AG37" s="58"/>
      <c r="AH37" s="58"/>
      <c r="AI37" s="58"/>
    </row>
    <row r="38" spans="1:35" s="71" customFormat="1" ht="13" x14ac:dyDescent="0.35">
      <c r="A38" s="13" t="str">
        <f>J8</f>
        <v>T8</v>
      </c>
      <c r="B38" s="15">
        <v>50</v>
      </c>
      <c r="C38" s="76">
        <f t="shared" si="6"/>
        <v>89.999999999999986</v>
      </c>
      <c r="D38" s="76">
        <f t="shared" si="7"/>
        <v>48.683749999999996</v>
      </c>
      <c r="E38" s="76">
        <f t="shared" si="8"/>
        <v>10.122000000000002</v>
      </c>
      <c r="F38" s="76">
        <f t="shared" si="9"/>
        <v>2.9263699999999995</v>
      </c>
      <c r="G38" s="76">
        <f t="shared" si="10"/>
        <v>1.3550000000000001E-2</v>
      </c>
      <c r="H38" s="76">
        <f t="shared" si="10"/>
        <v>3.5700000000000003E-2</v>
      </c>
      <c r="I38" s="76">
        <f t="shared" si="10"/>
        <v>2.5000000000000001E-2</v>
      </c>
      <c r="J38" s="76">
        <f t="shared" si="10"/>
        <v>5.0000000000000001E-4</v>
      </c>
      <c r="K38" s="76">
        <f t="shared" si="10"/>
        <v>2.5000000000000001E-3</v>
      </c>
      <c r="L38" s="76">
        <f t="shared" si="10"/>
        <v>0.01</v>
      </c>
      <c r="M38" s="76">
        <f t="shared" si="10"/>
        <v>1.2449999999999999E-2</v>
      </c>
      <c r="N38" s="76">
        <f t="shared" si="10"/>
        <v>0</v>
      </c>
      <c r="O38" s="76">
        <f t="shared" si="10"/>
        <v>0</v>
      </c>
      <c r="P38" s="76">
        <f t="shared" si="10"/>
        <v>21.6</v>
      </c>
      <c r="Q38" s="76">
        <f t="shared" si="11"/>
        <v>12.3</v>
      </c>
      <c r="R38" s="76">
        <f t="shared" si="12"/>
        <v>0</v>
      </c>
      <c r="S38" s="76">
        <f t="shared" si="12"/>
        <v>2.5000000000000001E-2</v>
      </c>
      <c r="T38" s="76">
        <f t="shared" si="12"/>
        <v>0</v>
      </c>
      <c r="U38" s="76">
        <f t="shared" si="12"/>
        <v>0</v>
      </c>
      <c r="AB38" s="58"/>
      <c r="AC38" s="58"/>
      <c r="AD38" s="58"/>
      <c r="AE38" s="58"/>
      <c r="AF38" s="58"/>
      <c r="AG38" s="58"/>
      <c r="AH38" s="58"/>
      <c r="AI38" s="58"/>
    </row>
    <row r="39" spans="1:35" s="71" customFormat="1" ht="13" x14ac:dyDescent="0.35">
      <c r="A39" s="13" t="str">
        <f>K8</f>
        <v>SJ1</v>
      </c>
      <c r="B39" s="15">
        <v>50</v>
      </c>
      <c r="C39" s="76">
        <f t="shared" si="6"/>
        <v>89.999999999999986</v>
      </c>
      <c r="D39" s="76">
        <f t="shared" si="7"/>
        <v>48.683749999999996</v>
      </c>
      <c r="E39" s="76">
        <f t="shared" si="8"/>
        <v>10.122000000000002</v>
      </c>
      <c r="F39" s="76">
        <f t="shared" si="9"/>
        <v>2.9263699999999995</v>
      </c>
      <c r="G39" s="76">
        <f t="shared" si="10"/>
        <v>1.3550000000000001E-2</v>
      </c>
      <c r="H39" s="76">
        <f t="shared" si="10"/>
        <v>3.5700000000000003E-2</v>
      </c>
      <c r="I39" s="76">
        <f t="shared" si="10"/>
        <v>2.5000000000000001E-2</v>
      </c>
      <c r="J39" s="76">
        <f t="shared" si="10"/>
        <v>5.0000000000000001E-4</v>
      </c>
      <c r="K39" s="76">
        <f t="shared" si="10"/>
        <v>2.5000000000000001E-3</v>
      </c>
      <c r="L39" s="76">
        <f t="shared" si="10"/>
        <v>0.01</v>
      </c>
      <c r="M39" s="76">
        <f t="shared" si="10"/>
        <v>1.2449999999999999E-2</v>
      </c>
      <c r="N39" s="76">
        <f t="shared" si="10"/>
        <v>0</v>
      </c>
      <c r="O39" s="76">
        <f t="shared" si="10"/>
        <v>0</v>
      </c>
      <c r="P39" s="76">
        <f t="shared" si="10"/>
        <v>21.6</v>
      </c>
      <c r="Q39" s="76">
        <f t="shared" si="11"/>
        <v>12.3</v>
      </c>
      <c r="R39" s="76">
        <f t="shared" si="12"/>
        <v>0</v>
      </c>
      <c r="S39" s="76">
        <f t="shared" si="12"/>
        <v>2.5000000000000001E-2</v>
      </c>
      <c r="T39" s="76">
        <f t="shared" si="12"/>
        <v>0</v>
      </c>
      <c r="U39" s="76">
        <f t="shared" si="12"/>
        <v>0</v>
      </c>
      <c r="AB39" s="58"/>
      <c r="AC39" s="58"/>
      <c r="AD39" s="58"/>
      <c r="AE39" s="58"/>
      <c r="AF39" s="58"/>
      <c r="AG39" s="58"/>
      <c r="AH39" s="58"/>
      <c r="AI39" s="58"/>
    </row>
    <row r="40" spans="1:35" s="71" customFormat="1" ht="13" x14ac:dyDescent="0.35">
      <c r="A40" s="13" t="str">
        <f>L8</f>
        <v>SJ2</v>
      </c>
      <c r="B40" s="15">
        <v>50</v>
      </c>
      <c r="C40" s="76">
        <f t="shared" si="6"/>
        <v>89.999999999999986</v>
      </c>
      <c r="D40" s="76">
        <f t="shared" si="7"/>
        <v>48.683749999999996</v>
      </c>
      <c r="E40" s="76">
        <f t="shared" si="8"/>
        <v>10.122000000000002</v>
      </c>
      <c r="F40" s="76">
        <f t="shared" si="9"/>
        <v>2.9263699999999995</v>
      </c>
      <c r="G40" s="76">
        <f t="shared" si="10"/>
        <v>1.3550000000000001E-2</v>
      </c>
      <c r="H40" s="76">
        <f t="shared" si="10"/>
        <v>3.5700000000000003E-2</v>
      </c>
      <c r="I40" s="76">
        <f t="shared" si="10"/>
        <v>2.5000000000000001E-2</v>
      </c>
      <c r="J40" s="76">
        <f t="shared" si="10"/>
        <v>5.0000000000000001E-4</v>
      </c>
      <c r="K40" s="76">
        <f t="shared" si="10"/>
        <v>2.5000000000000001E-3</v>
      </c>
      <c r="L40" s="76">
        <f t="shared" si="10"/>
        <v>0.01</v>
      </c>
      <c r="M40" s="76">
        <f t="shared" si="10"/>
        <v>1.2449999999999999E-2</v>
      </c>
      <c r="N40" s="76">
        <f t="shared" si="10"/>
        <v>0</v>
      </c>
      <c r="O40" s="76">
        <f t="shared" si="10"/>
        <v>0</v>
      </c>
      <c r="P40" s="76">
        <f t="shared" si="10"/>
        <v>21.6</v>
      </c>
      <c r="Q40" s="76">
        <f t="shared" si="11"/>
        <v>12.3</v>
      </c>
      <c r="R40" s="76">
        <f t="shared" si="12"/>
        <v>0</v>
      </c>
      <c r="S40" s="76">
        <f t="shared" si="12"/>
        <v>2.5000000000000001E-2</v>
      </c>
      <c r="T40" s="76">
        <f t="shared" si="12"/>
        <v>0</v>
      </c>
      <c r="U40" s="76">
        <f t="shared" si="12"/>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10"/>
        <v>0</v>
      </c>
      <c r="H41" s="76">
        <f t="shared" si="10"/>
        <v>0</v>
      </c>
      <c r="I41" s="76">
        <f t="shared" si="10"/>
        <v>0</v>
      </c>
      <c r="J41" s="76">
        <f t="shared" si="10"/>
        <v>0</v>
      </c>
      <c r="K41" s="76">
        <f t="shared" si="10"/>
        <v>0</v>
      </c>
      <c r="L41" s="76">
        <f t="shared" si="10"/>
        <v>0</v>
      </c>
      <c r="M41" s="76">
        <f t="shared" si="10"/>
        <v>0</v>
      </c>
      <c r="N41" s="76">
        <f t="shared" si="10"/>
        <v>0</v>
      </c>
      <c r="O41" s="76">
        <f t="shared" si="10"/>
        <v>0</v>
      </c>
      <c r="P41" s="76">
        <f t="shared" si="10"/>
        <v>0</v>
      </c>
      <c r="Q41" s="76">
        <f t="shared" si="11"/>
        <v>0</v>
      </c>
      <c r="R41" s="76">
        <f t="shared" si="12"/>
        <v>0</v>
      </c>
      <c r="S41" s="76">
        <f t="shared" si="12"/>
        <v>0</v>
      </c>
      <c r="T41" s="76">
        <f t="shared" si="12"/>
        <v>0</v>
      </c>
      <c r="U41" s="76">
        <f t="shared" si="12"/>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10"/>
        <v>0</v>
      </c>
      <c r="H42" s="76">
        <f t="shared" si="10"/>
        <v>0</v>
      </c>
      <c r="I42" s="76">
        <f t="shared" si="10"/>
        <v>0</v>
      </c>
      <c r="J42" s="76">
        <f t="shared" si="10"/>
        <v>0</v>
      </c>
      <c r="K42" s="76">
        <f t="shared" si="10"/>
        <v>0</v>
      </c>
      <c r="L42" s="76">
        <f t="shared" si="10"/>
        <v>0</v>
      </c>
      <c r="M42" s="76">
        <f t="shared" si="10"/>
        <v>0</v>
      </c>
      <c r="N42" s="76">
        <f t="shared" si="10"/>
        <v>0</v>
      </c>
      <c r="O42" s="76">
        <f t="shared" si="10"/>
        <v>0</v>
      </c>
      <c r="P42" s="76">
        <f t="shared" si="10"/>
        <v>0</v>
      </c>
      <c r="Q42" s="76">
        <f t="shared" si="11"/>
        <v>0</v>
      </c>
      <c r="R42" s="76">
        <f t="shared" si="12"/>
        <v>0</v>
      </c>
      <c r="S42" s="76">
        <f t="shared" si="12"/>
        <v>0</v>
      </c>
      <c r="T42" s="76">
        <f t="shared" si="12"/>
        <v>0</v>
      </c>
      <c r="U42" s="76">
        <f t="shared" si="12"/>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10"/>
        <v>0</v>
      </c>
      <c r="H43" s="76">
        <f t="shared" si="10"/>
        <v>0</v>
      </c>
      <c r="I43" s="76">
        <f t="shared" si="10"/>
        <v>0</v>
      </c>
      <c r="J43" s="76">
        <f t="shared" si="10"/>
        <v>0</v>
      </c>
      <c r="K43" s="76">
        <f t="shared" si="10"/>
        <v>0</v>
      </c>
      <c r="L43" s="76">
        <f t="shared" si="10"/>
        <v>0</v>
      </c>
      <c r="M43" s="76">
        <f t="shared" si="10"/>
        <v>0</v>
      </c>
      <c r="N43" s="76">
        <f t="shared" si="10"/>
        <v>0</v>
      </c>
      <c r="O43" s="76">
        <f t="shared" si="10"/>
        <v>0</v>
      </c>
      <c r="P43" s="76">
        <f t="shared" si="10"/>
        <v>0</v>
      </c>
      <c r="Q43" s="76">
        <f t="shared" si="11"/>
        <v>0</v>
      </c>
      <c r="R43" s="76">
        <f t="shared" si="12"/>
        <v>0</v>
      </c>
      <c r="S43" s="76">
        <f t="shared" si="12"/>
        <v>0</v>
      </c>
      <c r="T43" s="76">
        <f t="shared" si="12"/>
        <v>0</v>
      </c>
      <c r="U43" s="76">
        <f t="shared" si="12"/>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10"/>
        <v>0</v>
      </c>
      <c r="H44" s="76">
        <f t="shared" si="10"/>
        <v>0</v>
      </c>
      <c r="I44" s="76">
        <f t="shared" si="10"/>
        <v>0</v>
      </c>
      <c r="J44" s="76">
        <f t="shared" si="10"/>
        <v>0</v>
      </c>
      <c r="K44" s="76">
        <f t="shared" si="10"/>
        <v>0</v>
      </c>
      <c r="L44" s="76">
        <f t="shared" si="10"/>
        <v>0</v>
      </c>
      <c r="M44" s="76">
        <f t="shared" si="10"/>
        <v>0</v>
      </c>
      <c r="N44" s="76">
        <f t="shared" si="10"/>
        <v>0</v>
      </c>
      <c r="O44" s="76">
        <f t="shared" si="10"/>
        <v>0</v>
      </c>
      <c r="P44" s="76">
        <f t="shared" si="10"/>
        <v>0</v>
      </c>
      <c r="Q44" s="76">
        <f t="shared" si="11"/>
        <v>0</v>
      </c>
      <c r="R44" s="76">
        <f t="shared" si="12"/>
        <v>0</v>
      </c>
      <c r="S44" s="76">
        <f t="shared" si="12"/>
        <v>0</v>
      </c>
      <c r="T44" s="76">
        <f t="shared" si="12"/>
        <v>0</v>
      </c>
      <c r="U44" s="76">
        <f t="shared" si="12"/>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10"/>
        <v>0</v>
      </c>
      <c r="H45" s="76">
        <f t="shared" si="10"/>
        <v>0</v>
      </c>
      <c r="I45" s="76">
        <f t="shared" si="10"/>
        <v>0</v>
      </c>
      <c r="J45" s="76">
        <f t="shared" si="10"/>
        <v>0</v>
      </c>
      <c r="K45" s="76">
        <f t="shared" si="10"/>
        <v>0</v>
      </c>
      <c r="L45" s="76">
        <f t="shared" si="10"/>
        <v>0</v>
      </c>
      <c r="M45" s="76">
        <f t="shared" si="10"/>
        <v>0</v>
      </c>
      <c r="N45" s="76">
        <f t="shared" si="10"/>
        <v>0</v>
      </c>
      <c r="O45" s="76">
        <f t="shared" si="10"/>
        <v>0</v>
      </c>
      <c r="P45" s="76">
        <f t="shared" si="10"/>
        <v>0</v>
      </c>
      <c r="Q45" s="76">
        <f t="shared" si="11"/>
        <v>0</v>
      </c>
      <c r="R45" s="76">
        <f t="shared" si="12"/>
        <v>0</v>
      </c>
      <c r="S45" s="76">
        <f t="shared" si="12"/>
        <v>0</v>
      </c>
      <c r="T45" s="76">
        <f t="shared" si="12"/>
        <v>0</v>
      </c>
      <c r="U45" s="76">
        <f t="shared" si="12"/>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10"/>
        <v>0</v>
      </c>
      <c r="H46" s="76">
        <f t="shared" si="10"/>
        <v>0</v>
      </c>
      <c r="I46" s="76">
        <f t="shared" si="10"/>
        <v>0</v>
      </c>
      <c r="J46" s="76">
        <f t="shared" si="10"/>
        <v>0</v>
      </c>
      <c r="K46" s="76">
        <f t="shared" si="10"/>
        <v>0</v>
      </c>
      <c r="L46" s="76">
        <f t="shared" si="10"/>
        <v>0</v>
      </c>
      <c r="M46" s="76">
        <f t="shared" si="10"/>
        <v>0</v>
      </c>
      <c r="N46" s="76">
        <f t="shared" si="10"/>
        <v>0</v>
      </c>
      <c r="O46" s="76">
        <f t="shared" si="10"/>
        <v>0</v>
      </c>
      <c r="P46" s="76">
        <f t="shared" si="10"/>
        <v>0</v>
      </c>
      <c r="Q46" s="76">
        <f t="shared" si="11"/>
        <v>0</v>
      </c>
      <c r="R46" s="76">
        <f t="shared" si="12"/>
        <v>0</v>
      </c>
      <c r="S46" s="76">
        <f t="shared" si="12"/>
        <v>0</v>
      </c>
      <c r="T46" s="76">
        <f t="shared" si="12"/>
        <v>0</v>
      </c>
      <c r="U46" s="76">
        <f t="shared" si="12"/>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si="10"/>
        <v>0</v>
      </c>
      <c r="H47" s="76">
        <f t="shared" si="10"/>
        <v>0</v>
      </c>
      <c r="I47" s="76">
        <f t="shared" si="10"/>
        <v>0</v>
      </c>
      <c r="J47" s="76">
        <f t="shared" si="10"/>
        <v>0</v>
      </c>
      <c r="K47" s="76">
        <f t="shared" si="10"/>
        <v>0</v>
      </c>
      <c r="L47" s="76">
        <f t="shared" si="10"/>
        <v>0</v>
      </c>
      <c r="M47" s="76">
        <f t="shared" si="10"/>
        <v>0</v>
      </c>
      <c r="N47" s="76">
        <f t="shared" si="10"/>
        <v>0</v>
      </c>
      <c r="O47" s="76">
        <f t="shared" si="10"/>
        <v>0</v>
      </c>
      <c r="P47" s="76">
        <f t="shared" si="10"/>
        <v>0</v>
      </c>
      <c r="Q47" s="76">
        <f t="shared" si="11"/>
        <v>0</v>
      </c>
      <c r="R47" s="76">
        <f t="shared" si="12"/>
        <v>0</v>
      </c>
      <c r="S47" s="76">
        <f t="shared" si="12"/>
        <v>0</v>
      </c>
      <c r="T47" s="76">
        <f t="shared" si="12"/>
        <v>0</v>
      </c>
      <c r="U47" s="76">
        <f t="shared" si="12"/>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0"/>
        <v>0</v>
      </c>
      <c r="H48" s="76">
        <f t="shared" si="10"/>
        <v>0</v>
      </c>
      <c r="I48" s="76">
        <f t="shared" si="10"/>
        <v>0</v>
      </c>
      <c r="J48" s="76">
        <f t="shared" si="10"/>
        <v>0</v>
      </c>
      <c r="K48" s="76">
        <f t="shared" si="10"/>
        <v>0</v>
      </c>
      <c r="L48" s="76">
        <f t="shared" si="10"/>
        <v>0</v>
      </c>
      <c r="M48" s="76">
        <f t="shared" si="10"/>
        <v>0</v>
      </c>
      <c r="N48" s="76">
        <f t="shared" si="10"/>
        <v>0</v>
      </c>
      <c r="O48" s="76">
        <f t="shared" si="10"/>
        <v>0</v>
      </c>
      <c r="P48" s="76">
        <f t="shared" si="10"/>
        <v>0</v>
      </c>
      <c r="Q48" s="76">
        <f t="shared" si="11"/>
        <v>0</v>
      </c>
      <c r="R48" s="76">
        <f t="shared" si="12"/>
        <v>0</v>
      </c>
      <c r="S48" s="76">
        <f t="shared" si="12"/>
        <v>0</v>
      </c>
      <c r="T48" s="76">
        <f t="shared" si="12"/>
        <v>0</v>
      </c>
      <c r="U48" s="76">
        <f t="shared" si="12"/>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0"/>
        <v>0</v>
      </c>
      <c r="H49" s="76">
        <f t="shared" si="10"/>
        <v>0</v>
      </c>
      <c r="I49" s="76">
        <f t="shared" si="10"/>
        <v>0</v>
      </c>
      <c r="J49" s="76">
        <f t="shared" si="10"/>
        <v>0</v>
      </c>
      <c r="K49" s="76">
        <f t="shared" si="10"/>
        <v>0</v>
      </c>
      <c r="L49" s="76">
        <f t="shared" si="10"/>
        <v>0</v>
      </c>
      <c r="M49" s="76">
        <f t="shared" si="10"/>
        <v>0</v>
      </c>
      <c r="N49" s="76">
        <f t="shared" si="10"/>
        <v>0</v>
      </c>
      <c r="O49" s="76">
        <f t="shared" si="10"/>
        <v>0</v>
      </c>
      <c r="P49" s="76">
        <f t="shared" si="10"/>
        <v>0</v>
      </c>
      <c r="Q49" s="76">
        <f t="shared" si="11"/>
        <v>0</v>
      </c>
      <c r="R49" s="76">
        <f t="shared" si="12"/>
        <v>0</v>
      </c>
      <c r="S49" s="76">
        <f t="shared" si="12"/>
        <v>0</v>
      </c>
      <c r="T49" s="76">
        <f t="shared" si="12"/>
        <v>0</v>
      </c>
      <c r="U49" s="76">
        <f t="shared" si="12"/>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0"/>
        <v>0</v>
      </c>
      <c r="H50" s="97">
        <f t="shared" si="10"/>
        <v>0</v>
      </c>
      <c r="I50" s="97">
        <f t="shared" si="10"/>
        <v>0</v>
      </c>
      <c r="J50" s="97">
        <f t="shared" si="10"/>
        <v>0</v>
      </c>
      <c r="K50" s="97">
        <f t="shared" si="10"/>
        <v>0</v>
      </c>
      <c r="L50" s="97">
        <f t="shared" si="10"/>
        <v>0</v>
      </c>
      <c r="M50" s="97">
        <f t="shared" si="10"/>
        <v>0</v>
      </c>
      <c r="N50" s="97">
        <f t="shared" si="10"/>
        <v>0</v>
      </c>
      <c r="O50" s="97">
        <f t="shared" si="10"/>
        <v>0</v>
      </c>
      <c r="P50" s="97">
        <f t="shared" si="10"/>
        <v>0</v>
      </c>
      <c r="Q50" s="97">
        <f t="shared" si="11"/>
        <v>0</v>
      </c>
      <c r="R50" s="97">
        <f t="shared" si="12"/>
        <v>0</v>
      </c>
      <c r="S50" s="97">
        <f t="shared" si="12"/>
        <v>0</v>
      </c>
      <c r="T50" s="97">
        <f t="shared" si="12"/>
        <v>0</v>
      </c>
      <c r="U50" s="97">
        <f t="shared" si="12"/>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T1</v>
      </c>
      <c r="C57" s="8" t="str">
        <f t="shared" ref="C57:U57" si="13">D8</f>
        <v>T2</v>
      </c>
      <c r="D57" s="8" t="str">
        <f t="shared" si="13"/>
        <v>T3</v>
      </c>
      <c r="E57" s="8" t="str">
        <f t="shared" si="13"/>
        <v>T4</v>
      </c>
      <c r="F57" s="8" t="str">
        <f t="shared" si="13"/>
        <v>T5</v>
      </c>
      <c r="G57" s="8" t="str">
        <f t="shared" si="13"/>
        <v>T6</v>
      </c>
      <c r="H57" s="8" t="str">
        <f t="shared" si="13"/>
        <v>T7</v>
      </c>
      <c r="I57" s="8" t="str">
        <f t="shared" si="13"/>
        <v>T8</v>
      </c>
      <c r="J57" s="8" t="str">
        <f t="shared" si="13"/>
        <v>SJ1</v>
      </c>
      <c r="K57" s="8" t="str">
        <f t="shared" si="13"/>
        <v>SJ2</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137</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0" t="s">
        <v>133</v>
      </c>
      <c r="B59" s="75">
        <f>VLOOKUP(C$14,Table24[],5,FALSE)</f>
        <v>6.2</v>
      </c>
      <c r="C59" s="75">
        <f>VLOOKUP(D$14,Table24[],5,FALSE)</f>
        <v>6.2</v>
      </c>
      <c r="D59" s="75">
        <f>VLOOKUP(E$14,Table24[],5,FALSE)</f>
        <v>6.2</v>
      </c>
      <c r="E59" s="75">
        <f>VLOOKUP(F$14,Table24[],5,FALSE)</f>
        <v>6.2</v>
      </c>
      <c r="F59" s="75">
        <f>VLOOKUP(G$14,Table24[],5,FALSE)</f>
        <v>6.2</v>
      </c>
      <c r="G59" s="75">
        <f>VLOOKUP(H$14,Table24[],5,FALSE)</f>
        <v>6.2</v>
      </c>
      <c r="H59" s="75">
        <f>VLOOKUP(I$14,Table24[],5,FALSE)</f>
        <v>6.2</v>
      </c>
      <c r="I59" s="75">
        <f>VLOOKUP(J$14,Table24[],5,FALSE)</f>
        <v>6.2</v>
      </c>
      <c r="J59" s="75">
        <f>VLOOKUP(K$14,Table24[],5,FALSE)</f>
        <v>6.2</v>
      </c>
      <c r="K59" s="75">
        <f>VLOOKUP(L$14,Table24[],5,FALSE)</f>
        <v>6.2</v>
      </c>
      <c r="L59" s="75" t="e">
        <f>VLOOKUP(M$14,Table24[],5,FALSE)</f>
        <v>#N/A</v>
      </c>
      <c r="M59" s="75" t="e">
        <f>VLOOKUP(N$14,Table24[],5,FALSE)</f>
        <v>#N/A</v>
      </c>
      <c r="N59" s="75" t="e">
        <f>VLOOKUP(O$14,Table24[],5,FALSE)</f>
        <v>#N/A</v>
      </c>
      <c r="O59" s="75" t="e">
        <f>VLOOKUP(P$14,Table24[],5,FALSE)</f>
        <v>#N/A</v>
      </c>
      <c r="P59" s="75" t="e">
        <f>VLOOKUP(Q$14,Table24[],5,FALSE)</f>
        <v>#N/A</v>
      </c>
      <c r="Q59" s="75" t="e">
        <f>VLOOKUP(R$14,Table24[],5,FALSE)</f>
        <v>#N/A</v>
      </c>
      <c r="R59" s="75" t="e">
        <f>VLOOKUP(S$14,Table24[],5,FALSE)</f>
        <v>#N/A</v>
      </c>
      <c r="S59" s="75" t="e">
        <f>VLOOKUP(T$14,Table24[],5,FALSE)</f>
        <v>#N/A</v>
      </c>
      <c r="T59" s="75" t="e">
        <f>VLOOKUP(U$14,Table24[],5,FALSE)</f>
        <v>#N/A</v>
      </c>
      <c r="U59" s="75" t="e">
        <f>VLOOKUP(V$14,Table24[],5,FALSE)</f>
        <v>#N/A</v>
      </c>
    </row>
    <row r="60" spans="1:35" s="19" customFormat="1" ht="13" x14ac:dyDescent="0.3">
      <c r="A60" s="110" t="s">
        <v>4</v>
      </c>
      <c r="B60" s="75">
        <f>C10</f>
        <v>7.1</v>
      </c>
      <c r="C60" s="75">
        <f t="shared" ref="C60:U60" si="14">D10</f>
        <v>6.8</v>
      </c>
      <c r="D60" s="75">
        <f t="shared" si="14"/>
        <v>6.9</v>
      </c>
      <c r="E60" s="75">
        <f t="shared" si="14"/>
        <v>5.6</v>
      </c>
      <c r="F60" s="75">
        <f t="shared" si="14"/>
        <v>5.8</v>
      </c>
      <c r="G60" s="75">
        <f t="shared" si="14"/>
        <v>5.7</v>
      </c>
      <c r="H60" s="75">
        <f t="shared" si="14"/>
        <v>5.7</v>
      </c>
      <c r="I60" s="75">
        <f t="shared" si="14"/>
        <v>5.6</v>
      </c>
      <c r="J60" s="75">
        <f t="shared" si="14"/>
        <v>5.3</v>
      </c>
      <c r="K60" s="75">
        <f t="shared" si="14"/>
        <v>5.4</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134</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135</v>
      </c>
      <c r="B62" s="76">
        <f>B31</f>
        <v>50</v>
      </c>
      <c r="C62" s="76">
        <f>B32</f>
        <v>50</v>
      </c>
      <c r="D62" s="76">
        <f>B33</f>
        <v>50</v>
      </c>
      <c r="E62" s="76">
        <f>B34</f>
        <v>50</v>
      </c>
      <c r="F62" s="76">
        <f>B35</f>
        <v>125</v>
      </c>
      <c r="G62" s="76">
        <f>B36</f>
        <v>125</v>
      </c>
      <c r="H62" s="76">
        <f>B37</f>
        <v>50</v>
      </c>
      <c r="I62" s="76">
        <f>B38</f>
        <v>50</v>
      </c>
      <c r="J62" s="76">
        <f>B39</f>
        <v>50</v>
      </c>
      <c r="K62" s="76">
        <f>B40</f>
        <v>50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156</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157</v>
      </c>
      <c r="B64" s="76">
        <f>(B59-B60)*B61</f>
        <v>-5.3999999999999968</v>
      </c>
      <c r="C64" s="76">
        <f t="shared" ref="C64:U64" si="17">(C59-C60)*C61</f>
        <v>-3.5999999999999979</v>
      </c>
      <c r="D64" s="76">
        <f t="shared" si="17"/>
        <v>-4.2000000000000011</v>
      </c>
      <c r="E64" s="76">
        <f t="shared" si="17"/>
        <v>3.6000000000000032</v>
      </c>
      <c r="F64" s="76">
        <f t="shared" si="17"/>
        <v>2.4000000000000021</v>
      </c>
      <c r="G64" s="76">
        <f t="shared" si="17"/>
        <v>3</v>
      </c>
      <c r="H64" s="76">
        <f t="shared" si="17"/>
        <v>3</v>
      </c>
      <c r="I64" s="76">
        <f t="shared" si="17"/>
        <v>3.6000000000000032</v>
      </c>
      <c r="J64" s="76">
        <f t="shared" si="17"/>
        <v>5.4000000000000021</v>
      </c>
      <c r="K64" s="76">
        <f t="shared" si="17"/>
        <v>4.7999999999999989</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158</v>
      </c>
      <c r="B65" s="76">
        <f>B63-B64</f>
        <v>5.3999999999999968</v>
      </c>
      <c r="C65" s="76">
        <f t="shared" ref="C65:U65" si="18">C63-C64</f>
        <v>3.5999999999999979</v>
      </c>
      <c r="D65" s="76">
        <f t="shared" si="18"/>
        <v>4.2000000000000011</v>
      </c>
      <c r="E65" s="76">
        <f t="shared" si="18"/>
        <v>-3.6000000000000032</v>
      </c>
      <c r="F65" s="76">
        <f t="shared" si="18"/>
        <v>-2.4000000000000021</v>
      </c>
      <c r="G65" s="76">
        <f t="shared" si="18"/>
        <v>-3</v>
      </c>
      <c r="H65" s="76">
        <f t="shared" si="18"/>
        <v>-3</v>
      </c>
      <c r="I65" s="76">
        <f t="shared" si="18"/>
        <v>-3.6000000000000032</v>
      </c>
      <c r="J65" s="76">
        <f t="shared" si="18"/>
        <v>-5.4000000000000021</v>
      </c>
      <c r="K65" s="76">
        <f t="shared" si="18"/>
        <v>-4.7999999999999989</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149</v>
      </c>
      <c r="B66" s="77" t="str">
        <f>IF(B64&lt;=B63,"OVER","UNDER")</f>
        <v>OVER</v>
      </c>
      <c r="C66" s="77" t="str">
        <f t="shared" ref="C66:U66" si="19">IF(C64&lt;=C63,"OVER","UNDER")</f>
        <v>OVER</v>
      </c>
      <c r="D66" s="77" t="str">
        <f t="shared" si="19"/>
        <v>OVER</v>
      </c>
      <c r="E66" s="77" t="str">
        <f t="shared" si="19"/>
        <v>UNDER</v>
      </c>
      <c r="F66" s="77" t="str">
        <f t="shared" si="19"/>
        <v>UNDER</v>
      </c>
      <c r="G66" s="77" t="str">
        <f t="shared" si="19"/>
        <v>UNDER</v>
      </c>
      <c r="H66" s="77" t="str">
        <f t="shared" si="19"/>
        <v>UNDER</v>
      </c>
      <c r="I66" s="77" t="str">
        <f t="shared" si="19"/>
        <v>UNDER</v>
      </c>
      <c r="J66" s="77" t="str">
        <f t="shared" si="19"/>
        <v>UNDER</v>
      </c>
      <c r="K66" s="77" t="str">
        <f t="shared" si="19"/>
        <v>UNDER</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9rnDjTJrizefQk332zixbHq90Xnv5q24Gt9H6oUr2N6a0eozLbyN0EqVp6un5E9+GlaS/maHwN7KL87ddGdC/Q==" saltValue="O0drBGkvHueLI97HLOkDf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167" priority="43" operator="equal">
      <formula>"DECREASE"</formula>
    </cfRule>
    <cfRule type="cellIs" dxfId="166" priority="44" operator="equal">
      <formula>"INCREASE"</formula>
    </cfRule>
  </conditionalFormatting>
  <conditionalFormatting sqref="B62:U66 B31:B50">
    <cfRule type="cellIs" dxfId="165" priority="42" operator="greaterThan">
      <formula>$B$51</formula>
    </cfRule>
  </conditionalFormatting>
  <conditionalFormatting sqref="C31:C50">
    <cfRule type="cellIs" dxfId="164" priority="41" operator="greaterThan">
      <formula>$C$51</formula>
    </cfRule>
  </conditionalFormatting>
  <conditionalFormatting sqref="C18:V18">
    <cfRule type="cellIs" dxfId="163" priority="37" operator="equal">
      <formula>0</formula>
    </cfRule>
  </conditionalFormatting>
  <conditionalFormatting sqref="C17:V17">
    <cfRule type="cellIs" dxfId="162" priority="35" operator="equal">
      <formula>0</formula>
    </cfRule>
  </conditionalFormatting>
  <conditionalFormatting sqref="C19:V19">
    <cfRule type="cellIs" dxfId="161" priority="34"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7" operator="greaterThan">
      <formula>$K$51</formula>
    </cfRule>
  </conditionalFormatting>
  <conditionalFormatting sqref="L31:L50">
    <cfRule type="cellIs" dxfId="156" priority="26" operator="greaterThan">
      <formula>$L$51</formula>
    </cfRule>
  </conditionalFormatting>
  <conditionalFormatting sqref="M31:M50">
    <cfRule type="cellIs" dxfId="155" priority="25" operator="greaterThan">
      <formula>$M$51</formula>
    </cfRule>
  </conditionalFormatting>
  <conditionalFormatting sqref="P31:P50">
    <cfRule type="cellIs" dxfId="154" priority="24" operator="greaterThan">
      <formula>$P$51</formula>
    </cfRule>
  </conditionalFormatting>
  <conditionalFormatting sqref="R31:R50">
    <cfRule type="cellIs" dxfId="153" priority="23" operator="greaterThan">
      <formula>$R$51</formula>
    </cfRule>
  </conditionalFormatting>
  <conditionalFormatting sqref="S31:S50">
    <cfRule type="cellIs" dxfId="152" priority="22" operator="greaterThan">
      <formula>$S$51</formula>
    </cfRule>
  </conditionalFormatting>
  <conditionalFormatting sqref="T31:T50">
    <cfRule type="cellIs" dxfId="151" priority="21" operator="greaterThan">
      <formula>$T$51</formula>
    </cfRule>
  </conditionalFormatting>
  <conditionalFormatting sqref="U31:U50">
    <cfRule type="cellIs" dxfId="150" priority="20" operator="greaterThan">
      <formula>$U$51</formula>
    </cfRule>
  </conditionalFormatting>
  <conditionalFormatting sqref="C22:V22">
    <cfRule type="cellIs" dxfId="149" priority="18" operator="equal">
      <formula>0</formula>
    </cfRule>
  </conditionalFormatting>
  <conditionalFormatting sqref="C24:V24">
    <cfRule type="cellIs" dxfId="148" priority="16" operator="equal">
      <formula>"DECREASE"</formula>
    </cfRule>
    <cfRule type="cellIs" dxfId="147" priority="17" operator="equal">
      <formula>"INCREASE"</formula>
    </cfRule>
  </conditionalFormatting>
  <conditionalFormatting sqref="C23:V23">
    <cfRule type="cellIs" dxfId="146" priority="15" operator="equal">
      <formula>0</formula>
    </cfRule>
  </conditionalFormatting>
  <conditionalFormatting sqref="I1">
    <cfRule type="cellIs" dxfId="145" priority="11" operator="lessThan">
      <formula>5</formula>
    </cfRule>
  </conditionalFormatting>
  <conditionalFormatting sqref="I2">
    <cfRule type="cellIs" dxfId="144" priority="10" operator="greaterThan">
      <formula>5000.1</formula>
    </cfRule>
  </conditionalFormatting>
  <conditionalFormatting sqref="I3">
    <cfRule type="cellIs" dxfId="143" priority="9" operator="greaterThan">
      <formula>4.1</formula>
    </cfRule>
  </conditionalFormatting>
  <conditionalFormatting sqref="C21:V21">
    <cfRule type="cellIs" dxfId="142" priority="8" operator="equal">
      <formula>0</formula>
    </cfRule>
  </conditionalFormatting>
  <conditionalFormatting sqref="B66:U66">
    <cfRule type="cellIs" dxfId="141" priority="4" operator="equal">
      <formula>"UNDER"</formula>
    </cfRule>
    <cfRule type="cellIs" dxfId="140" priority="5" operator="equal">
      <formula>"OVER"</formula>
    </cfRule>
  </conditionalFormatting>
  <conditionalFormatting sqref="J31:J50">
    <cfRule type="cellIs" dxfId="139" priority="3" operator="greaterThan">
      <formula>$J$51</formula>
    </cfRule>
  </conditionalFormatting>
  <conditionalFormatting sqref="L3">
    <cfRule type="cellIs" dxfId="138" priority="1" operator="lessThan">
      <formula>30</formula>
    </cfRule>
    <cfRule type="cellIs" dxfId="137"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69" zoomScaleNormal="69" workbookViewId="0">
      <selection activeCell="D29" sqref="D2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8" t="s">
        <v>41</v>
      </c>
      <c r="B1" s="118"/>
      <c r="C1" s="139" t="str">
        <f>'Glanbia 1'!C1:D1</f>
        <v>PAN-015831</v>
      </c>
      <c r="D1" s="140"/>
      <c r="E1" s="92" t="s">
        <v>45</v>
      </c>
      <c r="F1" s="38">
        <f>'Glanbia 1'!F1</f>
        <v>50</v>
      </c>
      <c r="G1" s="119" t="s">
        <v>43</v>
      </c>
      <c r="H1" s="120"/>
      <c r="I1" s="95">
        <v>5.87</v>
      </c>
      <c r="J1" s="118" t="s">
        <v>154</v>
      </c>
      <c r="K1" s="118"/>
      <c r="L1" s="96">
        <v>110</v>
      </c>
      <c r="AB1" s="18"/>
      <c r="AC1" s="18"/>
      <c r="AD1" s="29" t="s">
        <v>127</v>
      </c>
      <c r="AE1" s="17"/>
      <c r="AF1" s="17"/>
      <c r="AG1" s="18"/>
      <c r="AH1" s="18"/>
      <c r="AI1" s="39" t="s">
        <v>79</v>
      </c>
      <c r="AJ1" s="40" t="s">
        <v>94</v>
      </c>
      <c r="AK1" s="41" t="s">
        <v>95</v>
      </c>
      <c r="AL1" s="42" t="s">
        <v>126</v>
      </c>
      <c r="AM1" s="42" t="s">
        <v>132</v>
      </c>
      <c r="AN1" s="42" t="s">
        <v>112</v>
      </c>
    </row>
    <row r="2" spans="1:41" ht="13" x14ac:dyDescent="0.3">
      <c r="A2" s="118" t="s">
        <v>87</v>
      </c>
      <c r="B2" s="118"/>
      <c r="C2" s="141" t="str">
        <f>'Glanbia 1'!C2:D2</f>
        <v>JB3533RJ</v>
      </c>
      <c r="D2" s="142"/>
      <c r="E2" s="92" t="s">
        <v>109</v>
      </c>
      <c r="F2" s="95" t="s">
        <v>178</v>
      </c>
      <c r="G2" s="137" t="s">
        <v>110</v>
      </c>
      <c r="H2" s="138"/>
      <c r="I2" s="95">
        <v>816</v>
      </c>
      <c r="J2" s="118" t="s">
        <v>159</v>
      </c>
      <c r="K2" s="118"/>
      <c r="L2" s="96">
        <v>7.0000000000000007E-2</v>
      </c>
      <c r="AB2" s="29" t="s">
        <v>56</v>
      </c>
      <c r="AC2" s="17"/>
      <c r="AD2" s="29" t="s">
        <v>70</v>
      </c>
      <c r="AE2" s="17"/>
      <c r="AF2" s="17"/>
      <c r="AG2" s="43" t="s">
        <v>76</v>
      </c>
      <c r="AH2" s="18"/>
      <c r="AI2" s="44" t="s">
        <v>127</v>
      </c>
      <c r="AJ2" s="45">
        <v>0</v>
      </c>
      <c r="AK2" s="46">
        <v>0</v>
      </c>
      <c r="AL2" s="10">
        <v>0</v>
      </c>
      <c r="AM2" s="11">
        <v>0</v>
      </c>
      <c r="AN2" s="11">
        <v>0</v>
      </c>
    </row>
    <row r="3" spans="1:41" ht="13" x14ac:dyDescent="0.25">
      <c r="A3" s="119" t="s">
        <v>42</v>
      </c>
      <c r="B3" s="120"/>
      <c r="C3" s="141" t="str">
        <f>'Glanbia 1'!C3:D3</f>
        <v>Mr Simon Jones</v>
      </c>
      <c r="D3" s="142"/>
      <c r="E3" s="92" t="s">
        <v>108</v>
      </c>
      <c r="F3" s="30" t="s">
        <v>77</v>
      </c>
      <c r="G3" s="119" t="s">
        <v>111</v>
      </c>
      <c r="H3" s="120"/>
      <c r="I3" s="95">
        <v>1.1379999999999999</v>
      </c>
      <c r="J3" s="119" t="s">
        <v>155</v>
      </c>
      <c r="K3" s="120"/>
      <c r="L3" s="96">
        <f>(L1/(L2*10000))*100</f>
        <v>15.714285714285712</v>
      </c>
      <c r="AB3" s="29" t="s">
        <v>57</v>
      </c>
      <c r="AC3" s="17"/>
      <c r="AD3" s="29" t="s">
        <v>71</v>
      </c>
      <c r="AE3" s="17"/>
      <c r="AF3" s="17"/>
      <c r="AG3" s="43" t="s">
        <v>77</v>
      </c>
      <c r="AH3" s="18"/>
      <c r="AI3" s="47" t="s">
        <v>114</v>
      </c>
      <c r="AJ3" s="48">
        <v>1.7</v>
      </c>
      <c r="AK3" s="49">
        <v>6</v>
      </c>
      <c r="AL3" s="50">
        <v>1</v>
      </c>
      <c r="AM3" s="11">
        <v>6.2</v>
      </c>
      <c r="AN3" s="11" t="s">
        <v>113</v>
      </c>
    </row>
    <row r="4" spans="1:41" ht="62.5" x14ac:dyDescent="0.25">
      <c r="A4" s="118" t="s">
        <v>0</v>
      </c>
      <c r="B4" s="118"/>
      <c r="C4" s="139" t="str">
        <f>'Glanbia 1'!C4:D4</f>
        <v>Sarnfadog,Llanerchymedd,LL71 8ER</v>
      </c>
      <c r="D4" s="140"/>
      <c r="E4" s="93" t="s">
        <v>1</v>
      </c>
      <c r="F4" s="117" t="s">
        <v>179</v>
      </c>
      <c r="G4" s="119"/>
      <c r="H4" s="120"/>
      <c r="I4" s="38"/>
      <c r="J4" s="119"/>
      <c r="K4" s="120"/>
      <c r="L4" s="95"/>
      <c r="AB4" s="29" t="s">
        <v>52</v>
      </c>
      <c r="AC4" s="17"/>
      <c r="AD4" s="51" t="s">
        <v>72</v>
      </c>
      <c r="AE4" s="17"/>
      <c r="AF4" s="17"/>
      <c r="AG4" s="43" t="s">
        <v>78</v>
      </c>
      <c r="AH4" s="18"/>
      <c r="AI4" s="52" t="s">
        <v>125</v>
      </c>
      <c r="AJ4" s="53">
        <v>7</v>
      </c>
      <c r="AK4" s="54">
        <v>10.5</v>
      </c>
      <c r="AL4" s="11">
        <v>2</v>
      </c>
      <c r="AM4" s="11">
        <v>6.7</v>
      </c>
      <c r="AN4" s="11" t="s">
        <v>136</v>
      </c>
    </row>
    <row r="5" spans="1:41" ht="13" x14ac:dyDescent="0.25">
      <c r="A5" s="118" t="s">
        <v>47</v>
      </c>
      <c r="B5" s="118"/>
      <c r="C5" s="139" t="str">
        <f>'Glanbia 1'!C5:D5</f>
        <v>Owen Clee</v>
      </c>
      <c r="D5" s="140"/>
      <c r="E5" s="92"/>
      <c r="F5" s="38"/>
      <c r="G5" s="119"/>
      <c r="H5" s="120"/>
      <c r="I5" s="38"/>
      <c r="J5" s="119"/>
      <c r="K5" s="120"/>
      <c r="L5" s="95"/>
      <c r="AB5" s="29" t="s">
        <v>53</v>
      </c>
      <c r="AC5" s="17"/>
      <c r="AD5" s="51" t="s">
        <v>73</v>
      </c>
      <c r="AE5" s="17"/>
      <c r="AF5" s="17"/>
      <c r="AG5" s="43" t="s">
        <v>104</v>
      </c>
      <c r="AH5" s="18"/>
      <c r="AI5" s="52" t="s">
        <v>124</v>
      </c>
      <c r="AJ5" s="53">
        <v>6.5</v>
      </c>
      <c r="AK5" s="54">
        <v>5.5</v>
      </c>
      <c r="AL5" s="11">
        <v>3</v>
      </c>
      <c r="AM5" s="11">
        <v>6.7</v>
      </c>
      <c r="AN5" s="11" t="s">
        <v>136</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136</v>
      </c>
    </row>
    <row r="7" spans="1:41" s="12" customFormat="1" ht="13" x14ac:dyDescent="0.25">
      <c r="A7" s="124" t="s">
        <v>63</v>
      </c>
      <c r="B7" s="12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136</v>
      </c>
      <c r="AO7" s="98"/>
    </row>
    <row r="8" spans="1:41" ht="13" x14ac:dyDescent="0.25">
      <c r="A8" s="118" t="s">
        <v>2</v>
      </c>
      <c r="B8" s="118"/>
      <c r="C8" s="59" t="str">
        <f>'Glanbia 1'!C8</f>
        <v>T1</v>
      </c>
      <c r="D8" s="59" t="str">
        <f>'Glanbia 1'!D8</f>
        <v>T2</v>
      </c>
      <c r="E8" s="59" t="str">
        <f>'Glanbia 1'!E8</f>
        <v>T3</v>
      </c>
      <c r="F8" s="59" t="str">
        <f>'Glanbia 1'!F8</f>
        <v>T4</v>
      </c>
      <c r="G8" s="59" t="str">
        <f>'Glanbia 1'!G8</f>
        <v>T5</v>
      </c>
      <c r="H8" s="59" t="str">
        <f>'Glanbia 1'!H8</f>
        <v>T6</v>
      </c>
      <c r="I8" s="59" t="str">
        <f>'Glanbia 1'!I8</f>
        <v>T7</v>
      </c>
      <c r="J8" s="59" t="str">
        <f>'Glanbia 1'!J8</f>
        <v>T8</v>
      </c>
      <c r="K8" s="59" t="str">
        <f>'Glanbia 1'!K8</f>
        <v>SJ1</v>
      </c>
      <c r="L8" s="59" t="str">
        <f>'Glanbia 1'!L8</f>
        <v>SJ2</v>
      </c>
      <c r="M8" s="59">
        <f>'Glanbia 1'!M8</f>
        <v>0</v>
      </c>
      <c r="N8" s="59">
        <f>'Glanbia 1'!N8</f>
        <v>0</v>
      </c>
      <c r="O8" s="59">
        <f>'Glanbia 1'!O8</f>
        <v>0</v>
      </c>
      <c r="P8" s="59">
        <f>'Glanbia 1'!P8</f>
        <v>0</v>
      </c>
      <c r="Q8" s="59">
        <f>'Glanbia 1'!Q8</f>
        <v>0</v>
      </c>
      <c r="R8" s="59">
        <f>'Glanbia 1'!R8</f>
        <v>0</v>
      </c>
      <c r="S8" s="59">
        <f>'Glanbia 1'!S8</f>
        <v>0</v>
      </c>
      <c r="T8" s="59">
        <f>'Glanbia 1'!T8</f>
        <v>0</v>
      </c>
      <c r="U8" s="59">
        <f>'Glanbia 1'!U8</f>
        <v>0</v>
      </c>
      <c r="V8" s="59">
        <f>'Glanbia 1'!V8</f>
        <v>0</v>
      </c>
      <c r="AB8" s="60"/>
      <c r="AC8" s="60"/>
      <c r="AD8" s="18"/>
      <c r="AE8" s="17" t="s">
        <v>140</v>
      </c>
      <c r="AF8" s="17"/>
      <c r="AG8" s="18"/>
      <c r="AH8" s="18"/>
      <c r="AI8" s="52" t="s">
        <v>105</v>
      </c>
      <c r="AJ8" s="61">
        <v>1.4</v>
      </c>
      <c r="AK8" s="54">
        <v>4.4000000000000004</v>
      </c>
      <c r="AL8" s="11">
        <v>6</v>
      </c>
      <c r="AM8" s="11">
        <v>6.7</v>
      </c>
      <c r="AN8" s="11" t="s">
        <v>136</v>
      </c>
      <c r="AO8" s="78"/>
    </row>
    <row r="9" spans="1:41" ht="13" x14ac:dyDescent="0.25">
      <c r="A9" s="118" t="s">
        <v>3</v>
      </c>
      <c r="B9" s="118"/>
      <c r="C9" s="59" t="str">
        <f>'Glanbia 1'!C9</f>
        <v>Moderate</v>
      </c>
      <c r="D9" s="59" t="str">
        <f>'Glanbia 1'!D9</f>
        <v>Moderate</v>
      </c>
      <c r="E9" s="59" t="str">
        <f>'Glanbia 1'!E9</f>
        <v>Moderate</v>
      </c>
      <c r="F9" s="59" t="str">
        <f>'Glanbia 1'!F9</f>
        <v>Moderate</v>
      </c>
      <c r="G9" s="59" t="str">
        <f>'Glanbia 1'!G9</f>
        <v>Moderate</v>
      </c>
      <c r="H9" s="59" t="str">
        <f>'Glanbia 1'!H9</f>
        <v>Moderate</v>
      </c>
      <c r="I9" s="59" t="str">
        <f>'Glanbia 1'!I9</f>
        <v>Moderate</v>
      </c>
      <c r="J9" s="59" t="str">
        <f>'Glanbia 1'!J9</f>
        <v>Moderate</v>
      </c>
      <c r="K9" s="59" t="str">
        <f>'Glanbia 1'!K9</f>
        <v>Moderate</v>
      </c>
      <c r="L9" s="59" t="str">
        <f>'Glanbia 1'!L9</f>
        <v>Moderate</v>
      </c>
      <c r="M9" s="59">
        <f>'Glanbia 1'!M9</f>
        <v>0</v>
      </c>
      <c r="N9" s="59">
        <f>'Glanbia 1'!N9</f>
        <v>0</v>
      </c>
      <c r="O9" s="59">
        <f>'Glanbia 1'!O9</f>
        <v>0</v>
      </c>
      <c r="P9" s="59">
        <f>'Glanbia 1'!P9</f>
        <v>0</v>
      </c>
      <c r="Q9" s="59">
        <f>'Glanbia 1'!Q9</f>
        <v>0</v>
      </c>
      <c r="R9" s="59">
        <f>'Glanbia 1'!R9</f>
        <v>0</v>
      </c>
      <c r="S9" s="59">
        <f>'Glanbia 1'!S9</f>
        <v>0</v>
      </c>
      <c r="T9" s="59">
        <f>'Glanbia 1'!T9</f>
        <v>0</v>
      </c>
      <c r="U9" s="59">
        <f>'Glanbia 1'!U9</f>
        <v>0</v>
      </c>
      <c r="V9" s="59">
        <f>'Glanbia 1'!V9</f>
        <v>0</v>
      </c>
      <c r="AB9" s="17"/>
      <c r="AC9" s="17"/>
      <c r="AD9" s="29" t="s">
        <v>138</v>
      </c>
      <c r="AE9" s="29">
        <v>4.5</v>
      </c>
      <c r="AF9" s="17"/>
      <c r="AG9" s="18"/>
      <c r="AH9" s="18"/>
      <c r="AI9" s="62" t="s">
        <v>103</v>
      </c>
      <c r="AJ9" s="63">
        <v>0.7</v>
      </c>
      <c r="AK9" s="64">
        <v>4</v>
      </c>
      <c r="AL9" s="28">
        <v>7</v>
      </c>
      <c r="AM9" s="11">
        <v>6.7</v>
      </c>
      <c r="AN9" s="11" t="s">
        <v>136</v>
      </c>
      <c r="AO9" s="98"/>
    </row>
    <row r="10" spans="1:41" ht="13" x14ac:dyDescent="0.25">
      <c r="A10" s="118" t="s">
        <v>4</v>
      </c>
      <c r="B10" s="118"/>
      <c r="C10" s="59">
        <f>'Glanbia 1'!C10</f>
        <v>7.1</v>
      </c>
      <c r="D10" s="59">
        <f>'Glanbia 1'!D10</f>
        <v>6.8</v>
      </c>
      <c r="E10" s="59">
        <f>'Glanbia 1'!E10</f>
        <v>6.9</v>
      </c>
      <c r="F10" s="59">
        <f>'Glanbia 1'!F10</f>
        <v>5.6</v>
      </c>
      <c r="G10" s="59">
        <f>'Glanbia 1'!G10</f>
        <v>5.8</v>
      </c>
      <c r="H10" s="59">
        <f>'Glanbia 1'!H10</f>
        <v>5.7</v>
      </c>
      <c r="I10" s="59">
        <f>'Glanbia 1'!I10</f>
        <v>5.7</v>
      </c>
      <c r="J10" s="59">
        <f>'Glanbia 1'!J10</f>
        <v>5.6</v>
      </c>
      <c r="K10" s="59">
        <f>'Glanbia 1'!K10</f>
        <v>5.3</v>
      </c>
      <c r="L10" s="59">
        <f>'Glanbia 1'!L10</f>
        <v>5.4</v>
      </c>
      <c r="M10" s="59">
        <f>'Glanbia 1'!M10</f>
        <v>0</v>
      </c>
      <c r="N10" s="59">
        <f>'Glanbia 1'!N10</f>
        <v>0</v>
      </c>
      <c r="O10" s="59">
        <f>'Glanbia 1'!O10</f>
        <v>0</v>
      </c>
      <c r="P10" s="59">
        <f>'Glanbia 1'!P10</f>
        <v>0</v>
      </c>
      <c r="Q10" s="59">
        <f>'Glanbia 1'!Q10</f>
        <v>0</v>
      </c>
      <c r="R10" s="59">
        <f>'Glanbia 1'!R10</f>
        <v>0</v>
      </c>
      <c r="S10" s="59">
        <f>'Glanbia 1'!S10</f>
        <v>0</v>
      </c>
      <c r="T10" s="59">
        <f>'Glanbia 1'!T10</f>
        <v>0</v>
      </c>
      <c r="U10" s="59">
        <f>'Glanbia 1'!U10</f>
        <v>0</v>
      </c>
      <c r="V10" s="59">
        <f>'Glanbia 1'!V10</f>
        <v>0</v>
      </c>
      <c r="AB10" s="17"/>
      <c r="AC10" s="17"/>
      <c r="AD10" s="29" t="s">
        <v>141</v>
      </c>
      <c r="AE10" s="29">
        <v>5</v>
      </c>
      <c r="AF10" s="17"/>
      <c r="AG10" s="18"/>
      <c r="AH10" s="18"/>
      <c r="AI10" s="52" t="s">
        <v>97</v>
      </c>
      <c r="AJ10" s="53">
        <v>9</v>
      </c>
      <c r="AK10" s="54">
        <v>16.5</v>
      </c>
      <c r="AL10" s="11">
        <v>8</v>
      </c>
      <c r="AM10" s="11">
        <v>6.7</v>
      </c>
      <c r="AN10" s="11" t="s">
        <v>136</v>
      </c>
    </row>
    <row r="11" spans="1:41" ht="13" x14ac:dyDescent="0.25">
      <c r="A11" s="118" t="s">
        <v>5</v>
      </c>
      <c r="B11" s="118"/>
      <c r="C11" s="59">
        <f>'Glanbia 1'!C11</f>
        <v>2</v>
      </c>
      <c r="D11" s="59">
        <f>'Glanbia 1'!D11</f>
        <v>2</v>
      </c>
      <c r="E11" s="59">
        <f>'Glanbia 1'!E11</f>
        <v>2</v>
      </c>
      <c r="F11" s="59">
        <f>'Glanbia 1'!F11</f>
        <v>2</v>
      </c>
      <c r="G11" s="59">
        <f>'Glanbia 1'!G11</f>
        <v>1</v>
      </c>
      <c r="H11" s="59">
        <f>'Glanbia 1'!H11</f>
        <v>1</v>
      </c>
      <c r="I11" s="59">
        <f>'Glanbia 1'!I11</f>
        <v>2</v>
      </c>
      <c r="J11" s="59">
        <f>'Glanbia 1'!J11</f>
        <v>3</v>
      </c>
      <c r="K11" s="59">
        <f>'Glanbia 1'!K11</f>
        <v>2</v>
      </c>
      <c r="L11" s="59">
        <f>'Glanbia 1'!L11</f>
        <v>2</v>
      </c>
      <c r="M11" s="59">
        <f>'Glanbia 1'!M11</f>
        <v>0</v>
      </c>
      <c r="N11" s="59">
        <f>'Glanbia 1'!N11</f>
        <v>0</v>
      </c>
      <c r="O11" s="59">
        <f>'Glanbia 1'!O11</f>
        <v>0</v>
      </c>
      <c r="P11" s="59">
        <f>'Glanbia 1'!P11</f>
        <v>0</v>
      </c>
      <c r="Q11" s="59">
        <f>'Glanbia 1'!Q11</f>
        <v>0</v>
      </c>
      <c r="R11" s="59">
        <f>'Glanbia 1'!R11</f>
        <v>0</v>
      </c>
      <c r="S11" s="59">
        <f>'Glanbia 1'!S11</f>
        <v>0</v>
      </c>
      <c r="T11" s="59">
        <f>'Glanbia 1'!T11</f>
        <v>0</v>
      </c>
      <c r="U11" s="59">
        <f>'Glanbia 1'!U11</f>
        <v>0</v>
      </c>
      <c r="V11" s="59">
        <f>'Glanbia 1'!V11</f>
        <v>0</v>
      </c>
      <c r="AB11" s="17"/>
      <c r="AC11" s="17"/>
      <c r="AD11" s="51" t="s">
        <v>142</v>
      </c>
      <c r="AE11" s="29">
        <v>6</v>
      </c>
      <c r="AF11" s="17"/>
      <c r="AG11" s="18"/>
      <c r="AH11" s="18"/>
      <c r="AI11" s="52" t="s">
        <v>123</v>
      </c>
      <c r="AJ11" s="53">
        <v>15</v>
      </c>
      <c r="AK11" s="54">
        <v>17.5</v>
      </c>
      <c r="AL11" s="11">
        <v>9</v>
      </c>
      <c r="AM11" s="11">
        <v>7</v>
      </c>
      <c r="AN11" s="11" t="s">
        <v>136</v>
      </c>
    </row>
    <row r="12" spans="1:41" ht="13" x14ac:dyDescent="0.25">
      <c r="A12" s="118" t="s">
        <v>6</v>
      </c>
      <c r="B12" s="118"/>
      <c r="C12" s="59">
        <f>'Glanbia 1'!C12</f>
        <v>3</v>
      </c>
      <c r="D12" s="59">
        <f>'Glanbia 1'!D12</f>
        <v>2</v>
      </c>
      <c r="E12" s="59">
        <f>'Glanbia 1'!E12</f>
        <v>3</v>
      </c>
      <c r="F12" s="59">
        <f>'Glanbia 1'!F12</f>
        <v>1</v>
      </c>
      <c r="G12" s="59">
        <f>'Glanbia 1'!G12</f>
        <v>0</v>
      </c>
      <c r="H12" s="59">
        <f>'Glanbia 1'!H12</f>
        <v>1</v>
      </c>
      <c r="I12" s="59">
        <f>'Glanbia 1'!I12</f>
        <v>1</v>
      </c>
      <c r="J12" s="59">
        <f>'Glanbia 1'!J12</f>
        <v>1</v>
      </c>
      <c r="K12" s="59">
        <f>'Glanbia 1'!K12</f>
        <v>2</v>
      </c>
      <c r="L12" s="59">
        <f>'Glanbia 1'!L12</f>
        <v>2</v>
      </c>
      <c r="M12" s="59">
        <f>'Glanbia 1'!M12</f>
        <v>0</v>
      </c>
      <c r="N12" s="59">
        <f>'Glanbia 1'!N12</f>
        <v>0</v>
      </c>
      <c r="O12" s="59">
        <f>'Glanbia 1'!O12</f>
        <v>0</v>
      </c>
      <c r="P12" s="59">
        <f>'Glanbia 1'!P12</f>
        <v>0</v>
      </c>
      <c r="Q12" s="59">
        <f>'Glanbia 1'!Q12</f>
        <v>0</v>
      </c>
      <c r="R12" s="59">
        <f>'Glanbia 1'!R12</f>
        <v>0</v>
      </c>
      <c r="S12" s="59">
        <f>'Glanbia 1'!S12</f>
        <v>0</v>
      </c>
      <c r="T12" s="59">
        <f>'Glanbia 1'!T12</f>
        <v>0</v>
      </c>
      <c r="U12" s="59">
        <f>'Glanbia 1'!U12</f>
        <v>0</v>
      </c>
      <c r="V12" s="59">
        <f>'Glanbia 1'!V12</f>
        <v>0</v>
      </c>
      <c r="AB12" s="17"/>
      <c r="AC12" s="17"/>
      <c r="AD12" s="51" t="s">
        <v>143</v>
      </c>
      <c r="AE12" s="29">
        <v>7.5</v>
      </c>
      <c r="AF12" s="17"/>
      <c r="AG12" s="18"/>
      <c r="AH12" s="18"/>
      <c r="AI12" s="52" t="s">
        <v>122</v>
      </c>
      <c r="AJ12" s="53">
        <v>14</v>
      </c>
      <c r="AK12" s="54">
        <v>11</v>
      </c>
      <c r="AL12" s="11">
        <v>10</v>
      </c>
      <c r="AM12" s="11">
        <v>7</v>
      </c>
      <c r="AN12" s="11" t="s">
        <v>136</v>
      </c>
    </row>
    <row r="13" spans="1:41" ht="13" x14ac:dyDescent="0.25">
      <c r="A13" s="118" t="s">
        <v>7</v>
      </c>
      <c r="B13" s="118"/>
      <c r="C13" s="59">
        <f>'Glanbia 1'!C13</f>
        <v>3</v>
      </c>
      <c r="D13" s="59">
        <f>'Glanbia 1'!D13</f>
        <v>2</v>
      </c>
      <c r="E13" s="59">
        <f>'Glanbia 1'!E13</f>
        <v>2</v>
      </c>
      <c r="F13" s="59">
        <f>'Glanbia 1'!F13</f>
        <v>3</v>
      </c>
      <c r="G13" s="59">
        <f>'Glanbia 1'!G13</f>
        <v>3</v>
      </c>
      <c r="H13" s="59">
        <f>'Glanbia 1'!H13</f>
        <v>3</v>
      </c>
      <c r="I13" s="59">
        <f>'Glanbia 1'!I13</f>
        <v>3</v>
      </c>
      <c r="J13" s="59">
        <f>'Glanbia 1'!J13</f>
        <v>3</v>
      </c>
      <c r="K13" s="59">
        <f>'Glanbia 1'!K13</f>
        <v>3</v>
      </c>
      <c r="L13" s="59">
        <f>'Glanbia 1'!L13</f>
        <v>3</v>
      </c>
      <c r="M13" s="59">
        <f>'Glanbia 1'!M13</f>
        <v>0</v>
      </c>
      <c r="N13" s="59">
        <f>'Glanbia 1'!N13</f>
        <v>0</v>
      </c>
      <c r="O13" s="59">
        <f>'Glanbia 1'!O13</f>
        <v>0</v>
      </c>
      <c r="P13" s="59">
        <f>'Glanbia 1'!P13</f>
        <v>0</v>
      </c>
      <c r="Q13" s="59">
        <f>'Glanbia 1'!Q13</f>
        <v>0</v>
      </c>
      <c r="R13" s="59">
        <f>'Glanbia 1'!R13</f>
        <v>0</v>
      </c>
      <c r="S13" s="59">
        <f>'Glanbia 1'!S13</f>
        <v>0</v>
      </c>
      <c r="T13" s="59">
        <f>'Glanbia 1'!T13</f>
        <v>0</v>
      </c>
      <c r="U13" s="59">
        <f>'Glanbia 1'!U13</f>
        <v>0</v>
      </c>
      <c r="V13" s="59">
        <f>'Glanbia 1'!V13</f>
        <v>0</v>
      </c>
      <c r="AB13" s="17"/>
      <c r="AC13" s="17"/>
      <c r="AD13" s="51" t="s">
        <v>144</v>
      </c>
      <c r="AE13" s="29">
        <v>12</v>
      </c>
      <c r="AF13" s="17"/>
      <c r="AG13" s="18"/>
      <c r="AH13" s="18"/>
      <c r="AI13" s="52" t="s">
        <v>121</v>
      </c>
      <c r="AJ13" s="53">
        <v>1.9</v>
      </c>
      <c r="AK13" s="54">
        <v>7.5</v>
      </c>
      <c r="AL13" s="11">
        <v>11</v>
      </c>
      <c r="AM13" s="11">
        <v>6.7</v>
      </c>
      <c r="AN13" s="11" t="s">
        <v>136</v>
      </c>
    </row>
    <row r="14" spans="1:41" ht="13" x14ac:dyDescent="0.25">
      <c r="A14" s="130" t="s">
        <v>8</v>
      </c>
      <c r="B14" s="130"/>
      <c r="C14" s="101" t="str">
        <f>'Glanbia 1'!C14</f>
        <v xml:space="preserve">Grass Silage (30% DM) </v>
      </c>
      <c r="D14" s="101" t="str">
        <f>'Glanbia 1'!D14</f>
        <v xml:space="preserve">Grass Silage (30% DM) </v>
      </c>
      <c r="E14" s="101" t="str">
        <f>'Glanbia 1'!E14</f>
        <v xml:space="preserve">Grass Silage (30% DM) </v>
      </c>
      <c r="F14" s="101" t="str">
        <f>'Glanbia 1'!F14</f>
        <v xml:space="preserve">Grass Silage (30% DM) </v>
      </c>
      <c r="G14" s="101" t="str">
        <f>'Glanbia 1'!G14</f>
        <v xml:space="preserve">Grass Silage (30% DM) </v>
      </c>
      <c r="H14" s="101" t="str">
        <f>'Glanbia 1'!H14</f>
        <v xml:space="preserve">Grass Silage (30% DM) </v>
      </c>
      <c r="I14" s="101" t="str">
        <f>'Glanbia 1'!I14</f>
        <v xml:space="preserve">Grass Silage (30% DM) </v>
      </c>
      <c r="J14" s="101" t="str">
        <f>'Glanbia 1'!J14</f>
        <v xml:space="preserve">Grass Silage (30% DM) </v>
      </c>
      <c r="K14" s="101" t="str">
        <f>'Glanbia 1'!K14</f>
        <v xml:space="preserve">Grass Silage (30% DM) </v>
      </c>
      <c r="L14" s="101" t="str">
        <f>'Glanbia 1'!L14</f>
        <v xml:space="preserve">Grass Silage (30% DM) </v>
      </c>
      <c r="M14" s="101">
        <f>'Glanbia 1'!M14</f>
        <v>0</v>
      </c>
      <c r="N14" s="101">
        <f>'Glanbia 1'!N14</f>
        <v>0</v>
      </c>
      <c r="O14" s="101">
        <f>'Glanbia 1'!O14</f>
        <v>0</v>
      </c>
      <c r="P14" s="101">
        <f>'Glanbia 1'!P14</f>
        <v>0</v>
      </c>
      <c r="Q14" s="101">
        <f>'Glanbia 1'!Q14</f>
        <v>0</v>
      </c>
      <c r="R14" s="101">
        <f>'Glanbia 1'!R14</f>
        <v>0</v>
      </c>
      <c r="S14" s="101">
        <f>'Glanbia 1'!S14</f>
        <v>0</v>
      </c>
      <c r="T14" s="101">
        <f>'Glanbia 1'!T14</f>
        <v>0</v>
      </c>
      <c r="U14" s="101">
        <f>'Glanbia 1'!U14</f>
        <v>0</v>
      </c>
      <c r="V14" s="101">
        <f>'Glanbia 1'!V14</f>
        <v>0</v>
      </c>
      <c r="AD14" s="29" t="s">
        <v>139</v>
      </c>
      <c r="AE14" s="29">
        <v>6</v>
      </c>
      <c r="AI14" s="52" t="s">
        <v>120</v>
      </c>
      <c r="AJ14" s="53">
        <v>0.8</v>
      </c>
      <c r="AK14" s="54">
        <v>1.7</v>
      </c>
      <c r="AL14" s="11">
        <v>12</v>
      </c>
      <c r="AM14" s="11">
        <v>6.7</v>
      </c>
      <c r="AN14" s="11" t="s">
        <v>136</v>
      </c>
    </row>
    <row r="15" spans="1:41" ht="13" x14ac:dyDescent="0.25">
      <c r="A15" s="129" t="s">
        <v>9</v>
      </c>
      <c r="B15" s="129"/>
      <c r="C15" s="59">
        <f>'Glanbia 1'!C15</f>
        <v>47</v>
      </c>
      <c r="D15" s="59">
        <f>'Glanbia 1'!D15</f>
        <v>47</v>
      </c>
      <c r="E15" s="59">
        <f>'Glanbia 1'!E15</f>
        <v>47</v>
      </c>
      <c r="F15" s="59">
        <f>'Glanbia 1'!F15</f>
        <v>47</v>
      </c>
      <c r="G15" s="59">
        <f>'Glanbia 1'!G15</f>
        <v>47</v>
      </c>
      <c r="H15" s="59">
        <f>'Glanbia 1'!H15</f>
        <v>47</v>
      </c>
      <c r="I15" s="59">
        <f>'Glanbia 1'!I15</f>
        <v>47</v>
      </c>
      <c r="J15" s="59">
        <f>'Glanbia 1'!J15</f>
        <v>47</v>
      </c>
      <c r="K15" s="59">
        <f>'Glanbia 1'!K15</f>
        <v>47</v>
      </c>
      <c r="L15" s="59">
        <f>'Glanbia 1'!L15</f>
        <v>47</v>
      </c>
      <c r="M15" s="59">
        <f>'Glanbia 1'!M15</f>
        <v>0</v>
      </c>
      <c r="N15" s="59">
        <f>'Glanbia 1'!N15</f>
        <v>0</v>
      </c>
      <c r="O15" s="59">
        <f>'Glanbia 1'!O15</f>
        <v>0</v>
      </c>
      <c r="P15" s="59">
        <f>'Glanbia 1'!P15</f>
        <v>0</v>
      </c>
      <c r="Q15" s="59">
        <f>'Glanbia 1'!Q15</f>
        <v>0</v>
      </c>
      <c r="R15" s="59">
        <f>'Glanbia 1'!R15</f>
        <v>0</v>
      </c>
      <c r="S15" s="59">
        <f>'Glanbia 1'!S15</f>
        <v>0</v>
      </c>
      <c r="T15" s="59">
        <f>'Glanbia 1'!T15</f>
        <v>0</v>
      </c>
      <c r="U15" s="59">
        <f>'Glanbia 1'!U15</f>
        <v>0</v>
      </c>
      <c r="V15" s="59">
        <f>'Glanbia 1'!V15</f>
        <v>0</v>
      </c>
      <c r="AD15" s="29" t="s">
        <v>145</v>
      </c>
      <c r="AE15" s="29">
        <v>7</v>
      </c>
      <c r="AI15" s="52" t="s">
        <v>101</v>
      </c>
      <c r="AJ15" s="61">
        <v>1.8</v>
      </c>
      <c r="AK15" s="54">
        <v>5.4</v>
      </c>
      <c r="AL15" s="11">
        <v>13</v>
      </c>
      <c r="AM15" s="11">
        <v>6.7</v>
      </c>
      <c r="AN15" s="11" t="s">
        <v>136</v>
      </c>
    </row>
    <row r="16" spans="1:41" ht="13.5" thickBot="1" x14ac:dyDescent="0.3">
      <c r="A16" s="131" t="s">
        <v>44</v>
      </c>
      <c r="B16" s="131"/>
      <c r="C16" s="102" t="str">
        <f>'Glanbia 1'!C16</f>
        <v>Medium/Clay</v>
      </c>
      <c r="D16" s="102" t="str">
        <f>'Glanbia 1'!D16</f>
        <v>Medium/Clay</v>
      </c>
      <c r="E16" s="102" t="str">
        <f>'Glanbia 1'!E16</f>
        <v>Medium/Clay</v>
      </c>
      <c r="F16" s="102" t="str">
        <f>'Glanbia 1'!F16</f>
        <v>Medium/Clay</v>
      </c>
      <c r="G16" s="102" t="str">
        <f>'Glanbia 1'!G16</f>
        <v>Medium/Clay</v>
      </c>
      <c r="H16" s="102" t="str">
        <f>'Glanbia 1'!H16</f>
        <v>Medium/Clay</v>
      </c>
      <c r="I16" s="102" t="str">
        <f>'Glanbia 1'!I16</f>
        <v>Medium/Clay</v>
      </c>
      <c r="J16" s="102" t="str">
        <f>'Glanbia 1'!J16</f>
        <v>Medium/Clay</v>
      </c>
      <c r="K16" s="102" t="str">
        <f>'Glanbia 1'!K16</f>
        <v>Medium/Clay</v>
      </c>
      <c r="L16" s="102" t="str">
        <f>'Glanbia 1'!L16</f>
        <v>Medium/Clay</v>
      </c>
      <c r="M16" s="102">
        <f>'Glanbia 1'!M16</f>
        <v>0</v>
      </c>
      <c r="N16" s="102">
        <f>'Glanbia 1'!N16</f>
        <v>0</v>
      </c>
      <c r="O16" s="102">
        <f>'Glanbia 1'!O16</f>
        <v>0</v>
      </c>
      <c r="P16" s="102">
        <f>'Glanbia 1'!P16</f>
        <v>0</v>
      </c>
      <c r="Q16" s="102">
        <f>'Glanbia 1'!Q16</f>
        <v>0</v>
      </c>
      <c r="R16" s="102">
        <f>'Glanbia 1'!R16</f>
        <v>0</v>
      </c>
      <c r="S16" s="102">
        <f>'Glanbia 1'!S16</f>
        <v>0</v>
      </c>
      <c r="T16" s="102">
        <f>'Glanbia 1'!T16</f>
        <v>0</v>
      </c>
      <c r="U16" s="102">
        <f>'Glanbia 1'!U16</f>
        <v>0</v>
      </c>
      <c r="V16" s="102">
        <f>'Glanbia 1'!V16</f>
        <v>0</v>
      </c>
      <c r="AD16" s="51" t="s">
        <v>146</v>
      </c>
      <c r="AE16" s="29">
        <v>8</v>
      </c>
      <c r="AI16" s="52" t="s">
        <v>119</v>
      </c>
      <c r="AJ16" s="53">
        <v>8</v>
      </c>
      <c r="AK16" s="54">
        <v>5.5</v>
      </c>
      <c r="AL16" s="12">
        <v>14</v>
      </c>
      <c r="AM16" s="11">
        <v>6.7</v>
      </c>
      <c r="AN16" s="11" t="s">
        <v>136</v>
      </c>
    </row>
    <row r="17" spans="1:40" ht="13" x14ac:dyDescent="0.25">
      <c r="A17" s="121" t="s">
        <v>69</v>
      </c>
      <c r="B17" s="122"/>
      <c r="C17" s="27">
        <f>(VLOOKUP(C$14,$AI2:$AK26,2,FALSE))*C$15</f>
        <v>98.7</v>
      </c>
      <c r="D17" s="27">
        <f t="shared" ref="D17:V17" si="0">(VLOOKUP(D$14,$AI2:$AK26,2,FALSE))*D$15</f>
        <v>98.7</v>
      </c>
      <c r="E17" s="27">
        <f t="shared" si="0"/>
        <v>98.7</v>
      </c>
      <c r="F17" s="27">
        <f t="shared" si="0"/>
        <v>98.7</v>
      </c>
      <c r="G17" s="27">
        <f t="shared" si="0"/>
        <v>98.7</v>
      </c>
      <c r="H17" s="27">
        <f t="shared" si="0"/>
        <v>98.7</v>
      </c>
      <c r="I17" s="27">
        <f t="shared" si="0"/>
        <v>98.7</v>
      </c>
      <c r="J17" s="27">
        <f t="shared" si="0"/>
        <v>98.7</v>
      </c>
      <c r="K17" s="27">
        <f t="shared" si="0"/>
        <v>98.7</v>
      </c>
      <c r="L17" s="27">
        <f t="shared" si="0"/>
        <v>98.7</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147</v>
      </c>
      <c r="AE17" s="29">
        <v>10</v>
      </c>
      <c r="AI17" s="47" t="s">
        <v>116</v>
      </c>
      <c r="AJ17" s="48">
        <v>1.4</v>
      </c>
      <c r="AK17" s="49">
        <v>4.8</v>
      </c>
      <c r="AL17" s="50">
        <v>15</v>
      </c>
      <c r="AM17" s="11">
        <v>6.2</v>
      </c>
      <c r="AN17" s="11" t="s">
        <v>113</v>
      </c>
    </row>
    <row r="18" spans="1:40" ht="13" x14ac:dyDescent="0.25">
      <c r="A18" s="123" t="s">
        <v>23</v>
      </c>
      <c r="B18" s="124"/>
      <c r="C18" s="16">
        <f>$D31</f>
        <v>47.251874999999998</v>
      </c>
      <c r="D18" s="16">
        <f>$D32</f>
        <v>47.251874999999998</v>
      </c>
      <c r="E18" s="16">
        <f>$D33</f>
        <v>47.251874999999998</v>
      </c>
      <c r="F18" s="16">
        <f>$D34</f>
        <v>47.251874999999998</v>
      </c>
      <c r="G18" s="16">
        <f>$D35</f>
        <v>78.753124999999997</v>
      </c>
      <c r="H18" s="16">
        <f>$D36</f>
        <v>78.753124999999997</v>
      </c>
      <c r="I18" s="16">
        <f>$D37</f>
        <v>47.251874999999998</v>
      </c>
      <c r="J18" s="16">
        <f>$D38</f>
        <v>47.251874999999998</v>
      </c>
      <c r="K18" s="16">
        <f>$D39</f>
        <v>47.251874999999998</v>
      </c>
      <c r="L18" s="16">
        <f>$D40</f>
        <v>47.251874999999998</v>
      </c>
      <c r="M18" s="16">
        <f>$D41</f>
        <v>0</v>
      </c>
      <c r="N18" s="16">
        <f>$D42</f>
        <v>0</v>
      </c>
      <c r="O18" s="16">
        <f>$D43</f>
        <v>0</v>
      </c>
      <c r="P18" s="16">
        <f>$D44</f>
        <v>0</v>
      </c>
      <c r="Q18" s="16">
        <f>$D45</f>
        <v>0</v>
      </c>
      <c r="R18" s="16">
        <f>$D46</f>
        <v>0</v>
      </c>
      <c r="S18" s="16">
        <f>$D47</f>
        <v>0</v>
      </c>
      <c r="T18" s="16">
        <f>$D48</f>
        <v>0</v>
      </c>
      <c r="U18" s="16">
        <f>$D49</f>
        <v>0</v>
      </c>
      <c r="V18" s="24">
        <f>$D50</f>
        <v>0</v>
      </c>
      <c r="AD18" s="51" t="s">
        <v>148</v>
      </c>
      <c r="AE18" s="29">
        <v>16</v>
      </c>
      <c r="AI18" s="47" t="s">
        <v>106</v>
      </c>
      <c r="AJ18" s="48">
        <v>5.9</v>
      </c>
      <c r="AK18" s="49">
        <v>18</v>
      </c>
      <c r="AL18" s="50">
        <v>16</v>
      </c>
      <c r="AM18" s="11">
        <v>6.2</v>
      </c>
      <c r="AN18" s="11" t="s">
        <v>113</v>
      </c>
    </row>
    <row r="19" spans="1:40" ht="13" x14ac:dyDescent="0.25">
      <c r="A19" s="123" t="s">
        <v>90</v>
      </c>
      <c r="B19" s="124"/>
      <c r="C19" s="16">
        <f>C18-C17</f>
        <v>-51.448125000000005</v>
      </c>
      <c r="D19" s="16">
        <f t="shared" ref="D19:V19" si="1">D18-D17</f>
        <v>-51.448125000000005</v>
      </c>
      <c r="E19" s="16">
        <f t="shared" si="1"/>
        <v>-51.448125000000005</v>
      </c>
      <c r="F19" s="16">
        <f t="shared" si="1"/>
        <v>-51.448125000000005</v>
      </c>
      <c r="G19" s="16">
        <f t="shared" si="1"/>
        <v>-19.946875000000006</v>
      </c>
      <c r="H19" s="16">
        <f t="shared" si="1"/>
        <v>-19.946875000000006</v>
      </c>
      <c r="I19" s="16">
        <f t="shared" si="1"/>
        <v>-51.448125000000005</v>
      </c>
      <c r="J19" s="16">
        <f t="shared" si="1"/>
        <v>-51.448125000000005</v>
      </c>
      <c r="K19" s="16">
        <f t="shared" si="1"/>
        <v>-51.448125000000005</v>
      </c>
      <c r="L19" s="16">
        <f t="shared" si="1"/>
        <v>-51.448125000000005</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113</v>
      </c>
    </row>
    <row r="20" spans="1:40" ht="13.5" thickBot="1" x14ac:dyDescent="0.3">
      <c r="A20" s="125" t="s">
        <v>91</v>
      </c>
      <c r="B20" s="126"/>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115</v>
      </c>
      <c r="AJ20" s="48">
        <v>2.1</v>
      </c>
      <c r="AK20" s="49">
        <v>7.2</v>
      </c>
      <c r="AL20" s="50">
        <v>18</v>
      </c>
      <c r="AM20" s="11">
        <v>6.2</v>
      </c>
      <c r="AN20" s="11" t="s">
        <v>113</v>
      </c>
    </row>
    <row r="21" spans="1:40" ht="13" x14ac:dyDescent="0.25">
      <c r="A21" s="121" t="s">
        <v>88</v>
      </c>
      <c r="B21" s="122"/>
      <c r="C21" s="27">
        <f>(VLOOKUP(C$14,$AI2:$AK26,3,FALSE))*C$15</f>
        <v>338.40000000000003</v>
      </c>
      <c r="D21" s="27">
        <f t="shared" ref="D21:V21" si="2">(VLOOKUP(D$14,$AI2:$AK26,3,FALSE))*D$15</f>
        <v>338.40000000000003</v>
      </c>
      <c r="E21" s="27">
        <f t="shared" si="2"/>
        <v>338.40000000000003</v>
      </c>
      <c r="F21" s="27">
        <f t="shared" si="2"/>
        <v>338.40000000000003</v>
      </c>
      <c r="G21" s="27">
        <f t="shared" si="2"/>
        <v>338.40000000000003</v>
      </c>
      <c r="H21" s="27">
        <f t="shared" si="2"/>
        <v>338.40000000000003</v>
      </c>
      <c r="I21" s="27">
        <f t="shared" si="2"/>
        <v>338.40000000000003</v>
      </c>
      <c r="J21" s="27">
        <f t="shared" si="2"/>
        <v>338.40000000000003</v>
      </c>
      <c r="K21" s="27">
        <f t="shared" si="2"/>
        <v>338.40000000000003</v>
      </c>
      <c r="L21" s="27">
        <f t="shared" si="2"/>
        <v>338.40000000000003</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136</v>
      </c>
    </row>
    <row r="22" spans="1:40" ht="13" x14ac:dyDescent="0.25">
      <c r="A22" s="123" t="s">
        <v>89</v>
      </c>
      <c r="B22" s="124"/>
      <c r="C22" s="16">
        <f>$E31</f>
        <v>52.056000000000004</v>
      </c>
      <c r="D22" s="16">
        <f>$E32</f>
        <v>52.056000000000004</v>
      </c>
      <c r="E22" s="16">
        <f>$E33</f>
        <v>52.056000000000004</v>
      </c>
      <c r="F22" s="16">
        <f>$E34</f>
        <v>52.056000000000004</v>
      </c>
      <c r="G22" s="16">
        <f>$E35</f>
        <v>86.760000000000019</v>
      </c>
      <c r="H22" s="16">
        <f>$E36</f>
        <v>86.760000000000019</v>
      </c>
      <c r="I22" s="16">
        <f>$E37</f>
        <v>52.056000000000004</v>
      </c>
      <c r="J22" s="16">
        <f>$E38</f>
        <v>52.056000000000004</v>
      </c>
      <c r="K22" s="16">
        <f>$E39</f>
        <v>52.056000000000004</v>
      </c>
      <c r="L22" s="16">
        <f>$E40</f>
        <v>52.056000000000004</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136</v>
      </c>
    </row>
    <row r="23" spans="1:40" ht="13" x14ac:dyDescent="0.25">
      <c r="A23" s="123" t="s">
        <v>92</v>
      </c>
      <c r="B23" s="124"/>
      <c r="C23" s="16">
        <f>C22-C21</f>
        <v>-286.34400000000005</v>
      </c>
      <c r="D23" s="16">
        <f t="shared" ref="D23:V23" si="3">D22-D21</f>
        <v>-286.34400000000005</v>
      </c>
      <c r="E23" s="16">
        <f t="shared" si="3"/>
        <v>-286.34400000000005</v>
      </c>
      <c r="F23" s="16">
        <f t="shared" si="3"/>
        <v>-286.34400000000005</v>
      </c>
      <c r="G23" s="16">
        <f t="shared" si="3"/>
        <v>-251.64000000000001</v>
      </c>
      <c r="H23" s="16">
        <f t="shared" si="3"/>
        <v>-251.64000000000001</v>
      </c>
      <c r="I23" s="16">
        <f t="shared" si="3"/>
        <v>-286.34400000000005</v>
      </c>
      <c r="J23" s="16">
        <f t="shared" si="3"/>
        <v>-286.34400000000005</v>
      </c>
      <c r="K23" s="16">
        <f t="shared" si="3"/>
        <v>-286.34400000000005</v>
      </c>
      <c r="L23" s="16">
        <f t="shared" si="3"/>
        <v>-286.34400000000005</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136</v>
      </c>
    </row>
    <row r="24" spans="1:40" ht="13.5" thickBot="1" x14ac:dyDescent="0.3">
      <c r="A24" s="125" t="s">
        <v>93</v>
      </c>
      <c r="B24" s="126"/>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136</v>
      </c>
    </row>
    <row r="25" spans="1:40" x14ac:dyDescent="0.25">
      <c r="C25" s="56"/>
      <c r="D25" s="66"/>
      <c r="E25" s="66"/>
      <c r="F25" s="66"/>
      <c r="AI25" s="62" t="s">
        <v>118</v>
      </c>
      <c r="AJ25" s="65">
        <v>1</v>
      </c>
      <c r="AK25" s="64">
        <v>5.8</v>
      </c>
      <c r="AL25" s="28">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117</v>
      </c>
      <c r="AJ26" s="68">
        <v>0.7</v>
      </c>
      <c r="AK26" s="69">
        <v>2.4</v>
      </c>
      <c r="AL26" s="28">
        <v>24</v>
      </c>
      <c r="AM26" s="10">
        <v>6.7</v>
      </c>
      <c r="AN26" s="11" t="s">
        <v>136</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t="s">
        <v>54</v>
      </c>
      <c r="O27" s="106" t="s">
        <v>54</v>
      </c>
      <c r="P27" s="106" t="s">
        <v>54</v>
      </c>
      <c r="Q27" s="106" t="s">
        <v>54</v>
      </c>
      <c r="R27" s="106" t="s">
        <v>54</v>
      </c>
      <c r="S27" s="106" t="s">
        <v>54</v>
      </c>
      <c r="T27" s="106" t="s">
        <v>54</v>
      </c>
      <c r="U27" s="106" t="s">
        <v>54</v>
      </c>
    </row>
    <row r="28" spans="1:40" s="56" customFormat="1" x14ac:dyDescent="0.35">
      <c r="A28" s="107"/>
      <c r="B28" s="23">
        <v>1.07</v>
      </c>
      <c r="C28" s="15">
        <v>7.0000000000000007E-2</v>
      </c>
      <c r="D28" s="15">
        <v>137.5</v>
      </c>
      <c r="E28" s="15">
        <v>288</v>
      </c>
      <c r="F28" s="15">
        <v>37.1</v>
      </c>
      <c r="G28" s="15">
        <v>0.2</v>
      </c>
      <c r="H28" s="15">
        <v>1.37</v>
      </c>
      <c r="I28" s="15">
        <v>0.5</v>
      </c>
      <c r="J28" s="15">
        <v>0.01</v>
      </c>
      <c r="K28" s="15">
        <v>0.05</v>
      </c>
      <c r="L28" s="15">
        <v>0.2</v>
      </c>
      <c r="M28" s="15">
        <v>0.2</v>
      </c>
      <c r="N28" s="15"/>
      <c r="O28" s="15"/>
      <c r="P28" s="15">
        <v>413</v>
      </c>
      <c r="Q28" s="15">
        <v>57.4</v>
      </c>
      <c r="R28" s="15"/>
      <c r="S28" s="15">
        <v>0.5</v>
      </c>
      <c r="T28" s="15"/>
      <c r="U28" s="15"/>
    </row>
    <row r="29" spans="1:40" s="7" customFormat="1" ht="28" x14ac:dyDescent="0.35">
      <c r="A29" s="12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T1</v>
      </c>
      <c r="B31" s="15">
        <v>150</v>
      </c>
      <c r="C31" s="76">
        <f>IF(C$27="%w/w SAR",((C$28*10)*$B31),IF(C$27="%w/w DM",(((C$28*10)*($B$28/100))*$B31),IF(C$27="kg/t SAR",(C$28*$B31),IF(C$27="kg/t DM",((C$28*($B$28/100))*$B31),IF(C$27="mg/kg SAR",((C$28*0.001)*$B31),IF(C$27="mg/kg DM",(((C$28*0.001)*($B$28/100))*$B31),0))))))</f>
        <v>105.00000000000001</v>
      </c>
      <c r="D31" s="76">
        <f>(IF(D$27="%w/w SAR",((D$28*10)*$B31),IF(D$27="%w/w DM",(((D$28*10)*($B$28/100))*$B31),IF(D$27="kg/t SAR",(D$28*$B31),IF(D$27="kg/t DM",((D$28*($B$28/100))*$B31),IF(D$27="mg/kg SAR",((D$28*0.001)*$B31),IF(D$27="mg/kg DM",(((D$28*0.001)*($B$28/100))*$B31),"0")))))))*2.291</f>
        <v>47.251874999999998</v>
      </c>
      <c r="E31" s="76">
        <f>(IF(E$27="%w/w SAR",((E$28*10)*$B31),IF(E$27="%w/w DM",(((E$28*10)*($B$28/100))*$B31),IF(E$27="kg/t SAR",(E$28*$B31),IF(E$27="kg/t DM",((E$28*($B$28/100))*$B31),IF(E$27="mg/kg SAR",((E$28*0.001)*$B31),IF(E$27="mg/kg DM",(((E$28*0.001)*($B$28/100))*$B31),"0")))))))*1.205</f>
        <v>52.056000000000004</v>
      </c>
      <c r="F31" s="76">
        <f>(IF(F$27="%w/w SAR",((F$28*10)*$B31),IF(F$27="%w/w DM",(((F$28*10)*($B$28/100))*$B31),IF(F$27="kg/t SAR",(F$28*$B31),IF(F$27="kg/t DM",((F$28*($B$28/100))*$B31),IF(F$27="mg/kg SAR",((F$28*0.001)*$B31),IF(F$27="mg/kg DM",(((F$28*0.001)*($B$28/100))*$B31),"0")))))))*1.658</f>
        <v>9.2267700000000001</v>
      </c>
      <c r="G31" s="76">
        <f t="shared" ref="G31:P46" si="5">IF(G$27="%w/w SAR",((G$28*10)*$B31),IF(G$27="%w/w DM",(((G$28*10)*($B$28/100))*$B31),IF(G$27="kg/t SAR",(G$28*$B31),IF(G$27="kg/t DM",((G$28*($B$28/100))*$B31),IF(G$27="mg/kg SAR",((G$28*0.001)*$B31),IF(G$27="mg/kg DM",(((G$28*0.001)*($B$28/100))*$B31),0))))))</f>
        <v>3.0000000000000002E-2</v>
      </c>
      <c r="H31" s="76">
        <f t="shared" si="5"/>
        <v>0.20550000000000002</v>
      </c>
      <c r="I31" s="76">
        <f t="shared" si="5"/>
        <v>7.4999999999999997E-2</v>
      </c>
      <c r="J31" s="76">
        <f t="shared" si="5"/>
        <v>1.5E-3</v>
      </c>
      <c r="K31" s="76">
        <f t="shared" si="5"/>
        <v>7.5000000000000006E-3</v>
      </c>
      <c r="L31" s="76">
        <f t="shared" si="5"/>
        <v>3.0000000000000002E-2</v>
      </c>
      <c r="M31" s="76">
        <f t="shared" si="5"/>
        <v>3.0000000000000002E-2</v>
      </c>
      <c r="N31" s="76">
        <f t="shared" si="5"/>
        <v>0</v>
      </c>
      <c r="O31" s="76">
        <f t="shared" si="5"/>
        <v>0</v>
      </c>
      <c r="P31" s="76">
        <f t="shared" si="5"/>
        <v>61.95</v>
      </c>
      <c r="Q31" s="76">
        <f>(IF(Q$27="%w/w SAR",((Q$28*10)*$B31),IF(Q$27="%w/w DM",(((Q$28*10)*($B$28/100))*$B31),IF(Q$27="kg/t SAR",(Q$28*$B31),IF(Q$27="kg/t DM",((Q$28*($B$28/100))*$B31),IF(Q$27="mg/kg SAR",((Q$28*0.001)*$B31),IF(Q$27="mg/kg DM",(((Q$28*0.001)*($B$28/100))*$B31),0)))))))*2.5</f>
        <v>21.524999999999999</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7.4999999999999997E-2</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T2</v>
      </c>
      <c r="B32" s="15">
        <v>150</v>
      </c>
      <c r="C32" s="76">
        <f t="shared" ref="C32:C50" si="6">IF(C$27="%w/w SAR",((C$28*10)*$B32),IF(C$27="%w/w DM",(((C$28*10)*($B$28/100))*$B32),IF(C$27="kg/t SAR",(C$28*$B32),IF(C$27="kg/t DM",((C$28*($B$28/100))*$B32),IF(C$27="mg/kg SAR",((C$28*0.001)*$B32),IF(C$27="mg/kg DM",(((C$28*0.001)*($B$28/100))*$B32),0))))))</f>
        <v>105.00000000000001</v>
      </c>
      <c r="D32" s="76">
        <f t="shared" ref="D32:D50" si="7">(IF(D$27="%w/w SAR",((D$28*10)*$B32),IF(D$27="%w/w DM",(((D$28*10)*($B$28/100))*$B32),IF(D$27="kg/t SAR",(D$28*$B32),IF(D$27="kg/t DM",((D$28*($B$28/100))*$B32),IF(D$27="mg/kg SAR",((D$28*0.001)*$B32),IF(D$27="mg/kg DM",(((D$28*0.001)*($B$28/100))*$B32),"0")))))))*2.291</f>
        <v>47.251874999999998</v>
      </c>
      <c r="E32" s="76">
        <f t="shared" ref="E32:E50" si="8">(IF(E$27="%w/w SAR",((E$28*10)*$B32),IF(E$27="%w/w DM",(((E$28*10)*($B$28/100))*$B32),IF(E$27="kg/t SAR",(E$28*$B32),IF(E$27="kg/t DM",((E$28*($B$28/100))*$B32),IF(E$27="mg/kg SAR",((E$28*0.001)*$B32),IF(E$27="mg/kg DM",(((E$28*0.001)*($B$28/100))*$B32),"0")))))))*1.205</f>
        <v>52.056000000000004</v>
      </c>
      <c r="F32" s="76">
        <f t="shared" ref="F32:F50" si="9">(IF(F$27="%w/w SAR",((F$28*10)*$B32),IF(F$27="%w/w DM",(((F$28*10)*($B$28/100))*$B32),IF(F$27="kg/t SAR",(F$28*$B32),IF(F$27="kg/t DM",((F$28*($B$28/100))*$B32),IF(F$27="mg/kg SAR",((F$28*0.001)*$B32),IF(F$27="mg/kg DM",(((F$28*0.001)*($B$28/100))*$B32),"0")))))))*1.658</f>
        <v>9.2267700000000001</v>
      </c>
      <c r="G32" s="76">
        <f t="shared" si="5"/>
        <v>3.0000000000000002E-2</v>
      </c>
      <c r="H32" s="76">
        <f t="shared" si="5"/>
        <v>0.20550000000000002</v>
      </c>
      <c r="I32" s="76">
        <f t="shared" si="5"/>
        <v>7.4999999999999997E-2</v>
      </c>
      <c r="J32" s="76">
        <f t="shared" si="5"/>
        <v>1.5E-3</v>
      </c>
      <c r="K32" s="76">
        <f t="shared" si="5"/>
        <v>7.5000000000000006E-3</v>
      </c>
      <c r="L32" s="76">
        <f t="shared" si="5"/>
        <v>3.0000000000000002E-2</v>
      </c>
      <c r="M32" s="76">
        <f t="shared" si="5"/>
        <v>3.0000000000000002E-2</v>
      </c>
      <c r="N32" s="76">
        <f t="shared" si="5"/>
        <v>0</v>
      </c>
      <c r="O32" s="76">
        <f t="shared" si="5"/>
        <v>0</v>
      </c>
      <c r="P32" s="76">
        <f t="shared" si="5"/>
        <v>61.95</v>
      </c>
      <c r="Q32" s="76">
        <f t="shared" ref="Q32:Q50" si="10">(IF(Q$27="%w/w SAR",((Q$28*10)*$B32),IF(Q$27="%w/w DM",(((Q$28*10)*($B$28/100))*$B32),IF(Q$27="kg/t SAR",(Q$28*$B32),IF(Q$27="kg/t DM",((Q$28*($B$28/100))*$B32),IF(Q$27="mg/kg SAR",((Q$28*0.001)*$B32),IF(Q$27="mg/kg DM",(((Q$28*0.001)*($B$28/100))*$B32),0)))))))*2.5</f>
        <v>21.524999999999999</v>
      </c>
      <c r="R32" s="76">
        <f t="shared" ref="R32:U50" si="11">IF(R$27="%w/w SAR",((R$28*10)*$B32),IF(R$27="%w/w DM",(((R$28*10)*($B$28/100))*$B32),IF(R$27="kg/t SAR",(R$28*$B32),IF(R$27="kg/t DM",((R$28*($B$28/100))*$B32),IF(R$27="mg/kg SAR",((R$28*0.001)*$B32),IF(R$27="mg/kg DM",(((R$28*0.001)*($B$28/100))*$B32),0))))))</f>
        <v>0</v>
      </c>
      <c r="S32" s="76">
        <f t="shared" si="11"/>
        <v>7.4999999999999997E-2</v>
      </c>
      <c r="T32" s="76">
        <f t="shared" si="11"/>
        <v>0</v>
      </c>
      <c r="U32" s="76">
        <f t="shared" si="11"/>
        <v>0</v>
      </c>
      <c r="AB32" s="58"/>
      <c r="AC32" s="58"/>
      <c r="AD32" s="58"/>
      <c r="AE32" s="58"/>
      <c r="AF32" s="58"/>
      <c r="AG32" s="58"/>
      <c r="AH32" s="58"/>
      <c r="AI32" s="58"/>
    </row>
    <row r="33" spans="1:35" s="71" customFormat="1" ht="13" x14ac:dyDescent="0.35">
      <c r="A33" s="13" t="str">
        <f>E8</f>
        <v>T3</v>
      </c>
      <c r="B33" s="15">
        <v>150</v>
      </c>
      <c r="C33" s="76">
        <f t="shared" si="6"/>
        <v>105.00000000000001</v>
      </c>
      <c r="D33" s="76">
        <f t="shared" si="7"/>
        <v>47.251874999999998</v>
      </c>
      <c r="E33" s="76">
        <f t="shared" si="8"/>
        <v>52.056000000000004</v>
      </c>
      <c r="F33" s="76">
        <f t="shared" si="9"/>
        <v>9.2267700000000001</v>
      </c>
      <c r="G33" s="76">
        <f t="shared" si="5"/>
        <v>3.0000000000000002E-2</v>
      </c>
      <c r="H33" s="76">
        <f t="shared" si="5"/>
        <v>0.20550000000000002</v>
      </c>
      <c r="I33" s="76">
        <f t="shared" si="5"/>
        <v>7.4999999999999997E-2</v>
      </c>
      <c r="J33" s="76">
        <f t="shared" si="5"/>
        <v>1.5E-3</v>
      </c>
      <c r="K33" s="76">
        <f t="shared" si="5"/>
        <v>7.5000000000000006E-3</v>
      </c>
      <c r="L33" s="76">
        <f t="shared" si="5"/>
        <v>3.0000000000000002E-2</v>
      </c>
      <c r="M33" s="76">
        <f t="shared" si="5"/>
        <v>3.0000000000000002E-2</v>
      </c>
      <c r="N33" s="76">
        <f t="shared" si="5"/>
        <v>0</v>
      </c>
      <c r="O33" s="76">
        <f t="shared" si="5"/>
        <v>0</v>
      </c>
      <c r="P33" s="76">
        <f t="shared" si="5"/>
        <v>61.95</v>
      </c>
      <c r="Q33" s="76">
        <f t="shared" si="10"/>
        <v>21.524999999999999</v>
      </c>
      <c r="R33" s="76">
        <f t="shared" si="11"/>
        <v>0</v>
      </c>
      <c r="S33" s="76">
        <f t="shared" si="11"/>
        <v>7.4999999999999997E-2</v>
      </c>
      <c r="T33" s="76">
        <f t="shared" si="11"/>
        <v>0</v>
      </c>
      <c r="U33" s="76">
        <f t="shared" si="11"/>
        <v>0</v>
      </c>
      <c r="AB33" s="58"/>
      <c r="AC33" s="58"/>
      <c r="AD33" s="58"/>
      <c r="AE33" s="58"/>
      <c r="AF33" s="58"/>
      <c r="AG33" s="58"/>
      <c r="AH33" s="58"/>
      <c r="AI33" s="58"/>
    </row>
    <row r="34" spans="1:35" s="71" customFormat="1" ht="13" x14ac:dyDescent="0.35">
      <c r="A34" s="13" t="str">
        <f>F8</f>
        <v>T4</v>
      </c>
      <c r="B34" s="15">
        <v>150</v>
      </c>
      <c r="C34" s="76">
        <f t="shared" si="6"/>
        <v>105.00000000000001</v>
      </c>
      <c r="D34" s="76">
        <f t="shared" si="7"/>
        <v>47.251874999999998</v>
      </c>
      <c r="E34" s="76">
        <f t="shared" si="8"/>
        <v>52.056000000000004</v>
      </c>
      <c r="F34" s="76">
        <f t="shared" si="9"/>
        <v>9.2267700000000001</v>
      </c>
      <c r="G34" s="76">
        <f t="shared" si="5"/>
        <v>3.0000000000000002E-2</v>
      </c>
      <c r="H34" s="76">
        <f t="shared" si="5"/>
        <v>0.20550000000000002</v>
      </c>
      <c r="I34" s="76">
        <f t="shared" si="5"/>
        <v>7.4999999999999997E-2</v>
      </c>
      <c r="J34" s="76">
        <f t="shared" si="5"/>
        <v>1.5E-3</v>
      </c>
      <c r="K34" s="76">
        <f t="shared" si="5"/>
        <v>7.5000000000000006E-3</v>
      </c>
      <c r="L34" s="76">
        <f t="shared" si="5"/>
        <v>3.0000000000000002E-2</v>
      </c>
      <c r="M34" s="76">
        <f t="shared" si="5"/>
        <v>3.0000000000000002E-2</v>
      </c>
      <c r="N34" s="76">
        <f t="shared" si="5"/>
        <v>0</v>
      </c>
      <c r="O34" s="76">
        <f t="shared" si="5"/>
        <v>0</v>
      </c>
      <c r="P34" s="76">
        <f t="shared" si="5"/>
        <v>61.95</v>
      </c>
      <c r="Q34" s="76">
        <f t="shared" si="10"/>
        <v>21.524999999999999</v>
      </c>
      <c r="R34" s="76">
        <f t="shared" si="11"/>
        <v>0</v>
      </c>
      <c r="S34" s="76">
        <f t="shared" si="11"/>
        <v>7.4999999999999997E-2</v>
      </c>
      <c r="T34" s="76">
        <f t="shared" si="11"/>
        <v>0</v>
      </c>
      <c r="U34" s="76">
        <f t="shared" si="11"/>
        <v>0</v>
      </c>
      <c r="AB34" s="58"/>
      <c r="AC34" s="58"/>
      <c r="AD34" s="58"/>
      <c r="AE34" s="58"/>
      <c r="AF34" s="58"/>
      <c r="AG34" s="58"/>
      <c r="AH34" s="58"/>
      <c r="AI34" s="58"/>
    </row>
    <row r="35" spans="1:35" s="71" customFormat="1" ht="13" x14ac:dyDescent="0.35">
      <c r="A35" s="13" t="str">
        <f>G8</f>
        <v>T5</v>
      </c>
      <c r="B35" s="15">
        <v>250</v>
      </c>
      <c r="C35" s="76">
        <f t="shared" si="6"/>
        <v>175.00000000000003</v>
      </c>
      <c r="D35" s="76">
        <f t="shared" si="7"/>
        <v>78.753124999999997</v>
      </c>
      <c r="E35" s="76">
        <f t="shared" si="8"/>
        <v>86.760000000000019</v>
      </c>
      <c r="F35" s="76">
        <f t="shared" si="9"/>
        <v>15.37795</v>
      </c>
      <c r="G35" s="76">
        <f t="shared" si="5"/>
        <v>0.05</v>
      </c>
      <c r="H35" s="76">
        <f t="shared" si="5"/>
        <v>0.34250000000000003</v>
      </c>
      <c r="I35" s="76">
        <f t="shared" si="5"/>
        <v>0.125</v>
      </c>
      <c r="J35" s="76">
        <f t="shared" si="5"/>
        <v>2.5000000000000001E-3</v>
      </c>
      <c r="K35" s="76">
        <f t="shared" si="5"/>
        <v>1.2500000000000001E-2</v>
      </c>
      <c r="L35" s="76">
        <f t="shared" si="5"/>
        <v>0.05</v>
      </c>
      <c r="M35" s="76">
        <f t="shared" si="5"/>
        <v>0.05</v>
      </c>
      <c r="N35" s="76">
        <f t="shared" si="5"/>
        <v>0</v>
      </c>
      <c r="O35" s="76">
        <f t="shared" si="5"/>
        <v>0</v>
      </c>
      <c r="P35" s="76">
        <f t="shared" si="5"/>
        <v>103.25000000000001</v>
      </c>
      <c r="Q35" s="76">
        <f t="shared" si="10"/>
        <v>35.875</v>
      </c>
      <c r="R35" s="76">
        <f t="shared" si="11"/>
        <v>0</v>
      </c>
      <c r="S35" s="76">
        <f t="shared" si="11"/>
        <v>0.125</v>
      </c>
      <c r="T35" s="76">
        <f t="shared" si="11"/>
        <v>0</v>
      </c>
      <c r="U35" s="76">
        <f t="shared" si="11"/>
        <v>0</v>
      </c>
      <c r="AB35" s="58"/>
      <c r="AC35" s="58"/>
      <c r="AD35" s="58"/>
      <c r="AE35" s="58"/>
      <c r="AF35" s="58"/>
      <c r="AG35" s="58"/>
      <c r="AH35" s="58"/>
      <c r="AI35" s="58"/>
    </row>
    <row r="36" spans="1:35" s="71" customFormat="1" ht="13" x14ac:dyDescent="0.35">
      <c r="A36" s="13" t="str">
        <f>H8</f>
        <v>T6</v>
      </c>
      <c r="B36" s="15">
        <v>250</v>
      </c>
      <c r="C36" s="76">
        <f t="shared" si="6"/>
        <v>175.00000000000003</v>
      </c>
      <c r="D36" s="76">
        <f t="shared" si="7"/>
        <v>78.753124999999997</v>
      </c>
      <c r="E36" s="76">
        <f t="shared" si="8"/>
        <v>86.760000000000019</v>
      </c>
      <c r="F36" s="76">
        <f t="shared" si="9"/>
        <v>15.37795</v>
      </c>
      <c r="G36" s="76">
        <f t="shared" si="5"/>
        <v>0.05</v>
      </c>
      <c r="H36" s="76">
        <f t="shared" si="5"/>
        <v>0.34250000000000003</v>
      </c>
      <c r="I36" s="76">
        <f t="shared" si="5"/>
        <v>0.125</v>
      </c>
      <c r="J36" s="76">
        <f t="shared" si="5"/>
        <v>2.5000000000000001E-3</v>
      </c>
      <c r="K36" s="76">
        <f t="shared" si="5"/>
        <v>1.2500000000000001E-2</v>
      </c>
      <c r="L36" s="76">
        <f t="shared" si="5"/>
        <v>0.05</v>
      </c>
      <c r="M36" s="76">
        <f t="shared" si="5"/>
        <v>0.05</v>
      </c>
      <c r="N36" s="76">
        <f t="shared" si="5"/>
        <v>0</v>
      </c>
      <c r="O36" s="76">
        <f t="shared" si="5"/>
        <v>0</v>
      </c>
      <c r="P36" s="76">
        <f t="shared" si="5"/>
        <v>103.25000000000001</v>
      </c>
      <c r="Q36" s="76">
        <f t="shared" si="10"/>
        <v>35.875</v>
      </c>
      <c r="R36" s="76">
        <f t="shared" si="11"/>
        <v>0</v>
      </c>
      <c r="S36" s="76">
        <f t="shared" si="11"/>
        <v>0.125</v>
      </c>
      <c r="T36" s="76">
        <f t="shared" si="11"/>
        <v>0</v>
      </c>
      <c r="U36" s="76">
        <f t="shared" si="11"/>
        <v>0</v>
      </c>
      <c r="AB36" s="58"/>
      <c r="AC36" s="58"/>
      <c r="AD36" s="58"/>
      <c r="AE36" s="58"/>
      <c r="AF36" s="58"/>
      <c r="AG36" s="58"/>
      <c r="AH36" s="58"/>
      <c r="AI36" s="58"/>
    </row>
    <row r="37" spans="1:35" s="71" customFormat="1" ht="13" x14ac:dyDescent="0.35">
      <c r="A37" s="13" t="str">
        <f>I8</f>
        <v>T7</v>
      </c>
      <c r="B37" s="15">
        <v>150</v>
      </c>
      <c r="C37" s="76">
        <f t="shared" si="6"/>
        <v>105.00000000000001</v>
      </c>
      <c r="D37" s="76">
        <f t="shared" si="7"/>
        <v>47.251874999999998</v>
      </c>
      <c r="E37" s="76">
        <f t="shared" si="8"/>
        <v>52.056000000000004</v>
      </c>
      <c r="F37" s="76">
        <f t="shared" si="9"/>
        <v>9.2267700000000001</v>
      </c>
      <c r="G37" s="76">
        <f t="shared" si="5"/>
        <v>3.0000000000000002E-2</v>
      </c>
      <c r="H37" s="76">
        <f t="shared" si="5"/>
        <v>0.20550000000000002</v>
      </c>
      <c r="I37" s="76">
        <f t="shared" si="5"/>
        <v>7.4999999999999997E-2</v>
      </c>
      <c r="J37" s="76">
        <f t="shared" si="5"/>
        <v>1.5E-3</v>
      </c>
      <c r="K37" s="76">
        <f t="shared" si="5"/>
        <v>7.5000000000000006E-3</v>
      </c>
      <c r="L37" s="76">
        <f t="shared" si="5"/>
        <v>3.0000000000000002E-2</v>
      </c>
      <c r="M37" s="76">
        <f t="shared" si="5"/>
        <v>3.0000000000000002E-2</v>
      </c>
      <c r="N37" s="76">
        <f t="shared" si="5"/>
        <v>0</v>
      </c>
      <c r="O37" s="76">
        <f t="shared" si="5"/>
        <v>0</v>
      </c>
      <c r="P37" s="76">
        <f t="shared" si="5"/>
        <v>61.95</v>
      </c>
      <c r="Q37" s="76">
        <f t="shared" si="10"/>
        <v>21.524999999999999</v>
      </c>
      <c r="R37" s="76">
        <f t="shared" si="11"/>
        <v>0</v>
      </c>
      <c r="S37" s="76">
        <f t="shared" si="11"/>
        <v>7.4999999999999997E-2</v>
      </c>
      <c r="T37" s="76">
        <f t="shared" si="11"/>
        <v>0</v>
      </c>
      <c r="U37" s="76">
        <f t="shared" si="11"/>
        <v>0</v>
      </c>
      <c r="AB37" s="58"/>
      <c r="AC37" s="58"/>
      <c r="AD37" s="58"/>
      <c r="AE37" s="58"/>
      <c r="AF37" s="58"/>
      <c r="AG37" s="58"/>
      <c r="AH37" s="58"/>
      <c r="AI37" s="58"/>
    </row>
    <row r="38" spans="1:35" s="71" customFormat="1" ht="13" x14ac:dyDescent="0.35">
      <c r="A38" s="13" t="str">
        <f>J8</f>
        <v>T8</v>
      </c>
      <c r="B38" s="15">
        <v>150</v>
      </c>
      <c r="C38" s="76">
        <f t="shared" si="6"/>
        <v>105.00000000000001</v>
      </c>
      <c r="D38" s="76">
        <f t="shared" si="7"/>
        <v>47.251874999999998</v>
      </c>
      <c r="E38" s="76">
        <f t="shared" si="8"/>
        <v>52.056000000000004</v>
      </c>
      <c r="F38" s="76">
        <f t="shared" si="9"/>
        <v>9.2267700000000001</v>
      </c>
      <c r="G38" s="76">
        <f t="shared" si="5"/>
        <v>3.0000000000000002E-2</v>
      </c>
      <c r="H38" s="76">
        <f t="shared" si="5"/>
        <v>0.20550000000000002</v>
      </c>
      <c r="I38" s="76">
        <f t="shared" si="5"/>
        <v>7.4999999999999997E-2</v>
      </c>
      <c r="J38" s="76">
        <f t="shared" si="5"/>
        <v>1.5E-3</v>
      </c>
      <c r="K38" s="76">
        <f t="shared" si="5"/>
        <v>7.5000000000000006E-3</v>
      </c>
      <c r="L38" s="76">
        <f t="shared" si="5"/>
        <v>3.0000000000000002E-2</v>
      </c>
      <c r="M38" s="76">
        <f t="shared" si="5"/>
        <v>3.0000000000000002E-2</v>
      </c>
      <c r="N38" s="76">
        <f t="shared" si="5"/>
        <v>0</v>
      </c>
      <c r="O38" s="76">
        <f t="shared" si="5"/>
        <v>0</v>
      </c>
      <c r="P38" s="76">
        <f t="shared" si="5"/>
        <v>61.95</v>
      </c>
      <c r="Q38" s="76">
        <f t="shared" si="10"/>
        <v>21.524999999999999</v>
      </c>
      <c r="R38" s="76">
        <f t="shared" si="11"/>
        <v>0</v>
      </c>
      <c r="S38" s="76">
        <f t="shared" si="11"/>
        <v>7.4999999999999997E-2</v>
      </c>
      <c r="T38" s="76">
        <f t="shared" si="11"/>
        <v>0</v>
      </c>
      <c r="U38" s="76">
        <f t="shared" si="11"/>
        <v>0</v>
      </c>
      <c r="AB38" s="58"/>
      <c r="AC38" s="58"/>
      <c r="AD38" s="58"/>
      <c r="AE38" s="58"/>
      <c r="AF38" s="58"/>
      <c r="AG38" s="58"/>
      <c r="AH38" s="58"/>
      <c r="AI38" s="58"/>
    </row>
    <row r="39" spans="1:35" s="71" customFormat="1" ht="13" x14ac:dyDescent="0.35">
      <c r="A39" s="13" t="str">
        <f>K8</f>
        <v>SJ1</v>
      </c>
      <c r="B39" s="15">
        <v>150</v>
      </c>
      <c r="C39" s="76">
        <f t="shared" si="6"/>
        <v>105.00000000000001</v>
      </c>
      <c r="D39" s="76">
        <f t="shared" si="7"/>
        <v>47.251874999999998</v>
      </c>
      <c r="E39" s="76">
        <f t="shared" si="8"/>
        <v>52.056000000000004</v>
      </c>
      <c r="F39" s="76">
        <f t="shared" si="9"/>
        <v>9.2267700000000001</v>
      </c>
      <c r="G39" s="76">
        <f t="shared" si="5"/>
        <v>3.0000000000000002E-2</v>
      </c>
      <c r="H39" s="76">
        <f t="shared" si="5"/>
        <v>0.20550000000000002</v>
      </c>
      <c r="I39" s="76">
        <f t="shared" si="5"/>
        <v>7.4999999999999997E-2</v>
      </c>
      <c r="J39" s="76">
        <f t="shared" si="5"/>
        <v>1.5E-3</v>
      </c>
      <c r="K39" s="76">
        <f t="shared" si="5"/>
        <v>7.5000000000000006E-3</v>
      </c>
      <c r="L39" s="76">
        <f t="shared" si="5"/>
        <v>3.0000000000000002E-2</v>
      </c>
      <c r="M39" s="76">
        <f t="shared" si="5"/>
        <v>3.0000000000000002E-2</v>
      </c>
      <c r="N39" s="76">
        <f t="shared" si="5"/>
        <v>0</v>
      </c>
      <c r="O39" s="76">
        <f t="shared" si="5"/>
        <v>0</v>
      </c>
      <c r="P39" s="76">
        <f t="shared" si="5"/>
        <v>61.95</v>
      </c>
      <c r="Q39" s="76">
        <f t="shared" si="10"/>
        <v>21.524999999999999</v>
      </c>
      <c r="R39" s="76">
        <f t="shared" si="11"/>
        <v>0</v>
      </c>
      <c r="S39" s="76">
        <f t="shared" si="11"/>
        <v>7.4999999999999997E-2</v>
      </c>
      <c r="T39" s="76">
        <f t="shared" si="11"/>
        <v>0</v>
      </c>
      <c r="U39" s="76">
        <f t="shared" si="11"/>
        <v>0</v>
      </c>
      <c r="AB39" s="58"/>
      <c r="AC39" s="58"/>
      <c r="AD39" s="58"/>
      <c r="AE39" s="58"/>
      <c r="AF39" s="58"/>
      <c r="AG39" s="58"/>
      <c r="AH39" s="58"/>
      <c r="AI39" s="58"/>
    </row>
    <row r="40" spans="1:35" s="71" customFormat="1" ht="13" x14ac:dyDescent="0.35">
      <c r="A40" s="13" t="str">
        <f>L8</f>
        <v>SJ2</v>
      </c>
      <c r="B40" s="15">
        <v>150</v>
      </c>
      <c r="C40" s="76">
        <f t="shared" si="6"/>
        <v>105.00000000000001</v>
      </c>
      <c r="D40" s="76">
        <f t="shared" si="7"/>
        <v>47.251874999999998</v>
      </c>
      <c r="E40" s="76">
        <f t="shared" si="8"/>
        <v>52.056000000000004</v>
      </c>
      <c r="F40" s="76">
        <f t="shared" si="9"/>
        <v>9.2267700000000001</v>
      </c>
      <c r="G40" s="76">
        <f t="shared" si="5"/>
        <v>3.0000000000000002E-2</v>
      </c>
      <c r="H40" s="76">
        <f t="shared" si="5"/>
        <v>0.20550000000000002</v>
      </c>
      <c r="I40" s="76">
        <f t="shared" si="5"/>
        <v>7.4999999999999997E-2</v>
      </c>
      <c r="J40" s="76">
        <f t="shared" si="5"/>
        <v>1.5E-3</v>
      </c>
      <c r="K40" s="76">
        <f t="shared" si="5"/>
        <v>7.5000000000000006E-3</v>
      </c>
      <c r="L40" s="76">
        <f t="shared" si="5"/>
        <v>3.0000000000000002E-2</v>
      </c>
      <c r="M40" s="76">
        <f t="shared" si="5"/>
        <v>3.0000000000000002E-2</v>
      </c>
      <c r="N40" s="76">
        <f t="shared" si="5"/>
        <v>0</v>
      </c>
      <c r="O40" s="76">
        <f t="shared" si="5"/>
        <v>0</v>
      </c>
      <c r="P40" s="76">
        <f t="shared" si="5"/>
        <v>61.95</v>
      </c>
      <c r="Q40" s="76">
        <f t="shared" si="10"/>
        <v>21.524999999999999</v>
      </c>
      <c r="R40" s="76">
        <f t="shared" si="11"/>
        <v>0</v>
      </c>
      <c r="S40" s="76">
        <f t="shared" si="11"/>
        <v>7.4999999999999997E-2</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T1</v>
      </c>
      <c r="C57" s="8" t="str">
        <f t="shared" ref="C57:U57" si="13">D8</f>
        <v>T2</v>
      </c>
      <c r="D57" s="8" t="str">
        <f t="shared" si="13"/>
        <v>T3</v>
      </c>
      <c r="E57" s="8" t="str">
        <f t="shared" si="13"/>
        <v>T4</v>
      </c>
      <c r="F57" s="8" t="str">
        <f t="shared" si="13"/>
        <v>T5</v>
      </c>
      <c r="G57" s="8" t="str">
        <f t="shared" si="13"/>
        <v>T6</v>
      </c>
      <c r="H57" s="8" t="str">
        <f t="shared" si="13"/>
        <v>T7</v>
      </c>
      <c r="I57" s="8" t="str">
        <f t="shared" si="13"/>
        <v>T8</v>
      </c>
      <c r="J57" s="8" t="str">
        <f t="shared" si="13"/>
        <v>SJ1</v>
      </c>
      <c r="K57" s="8" t="str">
        <f t="shared" si="13"/>
        <v>SJ2</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137</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0" t="s">
        <v>133</v>
      </c>
      <c r="B59" s="75">
        <f>VLOOKUP(C$14,Table245[],5,FALSE)</f>
        <v>6.2</v>
      </c>
      <c r="C59" s="75">
        <f>VLOOKUP(D$14,Table245[],5,FALSE)</f>
        <v>6.2</v>
      </c>
      <c r="D59" s="75">
        <f>VLOOKUP(E$14,Table245[],5,FALSE)</f>
        <v>6.2</v>
      </c>
      <c r="E59" s="75">
        <f>VLOOKUP(F$14,Table245[],5,FALSE)</f>
        <v>6.2</v>
      </c>
      <c r="F59" s="75">
        <f>VLOOKUP(G$14,Table245[],5,FALSE)</f>
        <v>6.2</v>
      </c>
      <c r="G59" s="75">
        <f>VLOOKUP(H$14,Table245[],5,FALSE)</f>
        <v>6.2</v>
      </c>
      <c r="H59" s="75">
        <f>VLOOKUP(I$14,Table245[],5,FALSE)</f>
        <v>6.2</v>
      </c>
      <c r="I59" s="75">
        <f>VLOOKUP(J$14,Table245[],5,FALSE)</f>
        <v>6.2</v>
      </c>
      <c r="J59" s="75">
        <f>VLOOKUP(K$14,Table245[],5,FALSE)</f>
        <v>6.2</v>
      </c>
      <c r="K59" s="75">
        <f>VLOOKUP(L$14,Table245[],5,FALSE)</f>
        <v>6.2</v>
      </c>
      <c r="L59" s="75" t="e">
        <f>VLOOKUP(M$14,Table245[],5,FALSE)</f>
        <v>#N/A</v>
      </c>
      <c r="M59" s="75" t="e">
        <f>VLOOKUP(N$14,Table245[],5,FALSE)</f>
        <v>#N/A</v>
      </c>
      <c r="N59" s="75" t="e">
        <f>VLOOKUP(O$14,Table245[],5,FALSE)</f>
        <v>#N/A</v>
      </c>
      <c r="O59" s="75" t="e">
        <f>VLOOKUP(P$14,Table245[],5,FALSE)</f>
        <v>#N/A</v>
      </c>
      <c r="P59" s="75" t="e">
        <f>VLOOKUP(Q$14,Table245[],5,FALSE)</f>
        <v>#N/A</v>
      </c>
      <c r="Q59" s="75" t="e">
        <f>VLOOKUP(R$14,Table245[],5,FALSE)</f>
        <v>#N/A</v>
      </c>
      <c r="R59" s="75" t="e">
        <f>VLOOKUP(S$14,Table245[],5,FALSE)</f>
        <v>#N/A</v>
      </c>
      <c r="S59" s="75" t="e">
        <f>VLOOKUP(T$14,Table245[],5,FALSE)</f>
        <v>#N/A</v>
      </c>
      <c r="T59" s="75" t="e">
        <f>VLOOKUP(U$14,Table245[],5,FALSE)</f>
        <v>#N/A</v>
      </c>
      <c r="U59" s="75" t="e">
        <f>VLOOKUP(V$14,Table245[],5,FALSE)</f>
        <v>#N/A</v>
      </c>
    </row>
    <row r="60" spans="1:35" s="19" customFormat="1" ht="13" x14ac:dyDescent="0.3">
      <c r="A60" s="110" t="s">
        <v>4</v>
      </c>
      <c r="B60" s="75">
        <f>C10</f>
        <v>7.1</v>
      </c>
      <c r="C60" s="75">
        <f t="shared" ref="C60:U60" si="14">D10</f>
        <v>6.8</v>
      </c>
      <c r="D60" s="75">
        <f t="shared" si="14"/>
        <v>6.9</v>
      </c>
      <c r="E60" s="75">
        <f t="shared" si="14"/>
        <v>5.6</v>
      </c>
      <c r="F60" s="75">
        <f t="shared" si="14"/>
        <v>5.8</v>
      </c>
      <c r="G60" s="75">
        <f t="shared" si="14"/>
        <v>5.7</v>
      </c>
      <c r="H60" s="75">
        <f t="shared" si="14"/>
        <v>5.7</v>
      </c>
      <c r="I60" s="75">
        <f t="shared" si="14"/>
        <v>5.6</v>
      </c>
      <c r="J60" s="75">
        <f t="shared" si="14"/>
        <v>5.3</v>
      </c>
      <c r="K60" s="75">
        <f t="shared" si="14"/>
        <v>5.4</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134</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135</v>
      </c>
      <c r="B62" s="76">
        <f>B31</f>
        <v>150</v>
      </c>
      <c r="C62" s="76">
        <f>B32</f>
        <v>150</v>
      </c>
      <c r="D62" s="76">
        <f>B33</f>
        <v>150</v>
      </c>
      <c r="E62" s="76">
        <f>B34</f>
        <v>150</v>
      </c>
      <c r="F62" s="76">
        <f>B35</f>
        <v>250</v>
      </c>
      <c r="G62" s="76">
        <f>B36</f>
        <v>250</v>
      </c>
      <c r="H62" s="76">
        <f>B37</f>
        <v>150</v>
      </c>
      <c r="I62" s="76">
        <f>B38</f>
        <v>150</v>
      </c>
      <c r="J62" s="76">
        <f>B39</f>
        <v>150</v>
      </c>
      <c r="K62" s="76">
        <f>B40</f>
        <v>150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156</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157</v>
      </c>
      <c r="B64" s="76">
        <f>(B59-B60)*B61</f>
        <v>-5.3999999999999968</v>
      </c>
      <c r="C64" s="76">
        <f t="shared" ref="C64:U64" si="17">(C59-C60)*C61</f>
        <v>-3.5999999999999979</v>
      </c>
      <c r="D64" s="76">
        <f t="shared" si="17"/>
        <v>-4.2000000000000011</v>
      </c>
      <c r="E64" s="76">
        <f t="shared" si="17"/>
        <v>3.6000000000000032</v>
      </c>
      <c r="F64" s="76">
        <f t="shared" si="17"/>
        <v>2.4000000000000021</v>
      </c>
      <c r="G64" s="76">
        <f t="shared" si="17"/>
        <v>3</v>
      </c>
      <c r="H64" s="76">
        <f t="shared" si="17"/>
        <v>3</v>
      </c>
      <c r="I64" s="76">
        <f t="shared" si="17"/>
        <v>3.6000000000000032</v>
      </c>
      <c r="J64" s="76">
        <f t="shared" si="17"/>
        <v>5.4000000000000021</v>
      </c>
      <c r="K64" s="76">
        <f t="shared" si="17"/>
        <v>4.7999999999999989</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158</v>
      </c>
      <c r="B65" s="76">
        <f>B63-B64</f>
        <v>5.3999999999999968</v>
      </c>
      <c r="C65" s="76">
        <f t="shared" ref="C65:U65" si="18">C63-C64</f>
        <v>3.5999999999999979</v>
      </c>
      <c r="D65" s="76">
        <f t="shared" si="18"/>
        <v>4.2000000000000011</v>
      </c>
      <c r="E65" s="76">
        <f t="shared" si="18"/>
        <v>-3.6000000000000032</v>
      </c>
      <c r="F65" s="76">
        <f t="shared" si="18"/>
        <v>-2.4000000000000021</v>
      </c>
      <c r="G65" s="76">
        <f t="shared" si="18"/>
        <v>-3</v>
      </c>
      <c r="H65" s="76">
        <f t="shared" si="18"/>
        <v>-3</v>
      </c>
      <c r="I65" s="76">
        <f t="shared" si="18"/>
        <v>-3.6000000000000032</v>
      </c>
      <c r="J65" s="76">
        <f t="shared" si="18"/>
        <v>-5.4000000000000021</v>
      </c>
      <c r="K65" s="76">
        <f t="shared" si="18"/>
        <v>-4.7999999999999989</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149</v>
      </c>
      <c r="B66" s="77" t="str">
        <f>IF(B64&lt;=B63,"OVER","UNDER")</f>
        <v>OVER</v>
      </c>
      <c r="C66" s="77" t="str">
        <f t="shared" ref="C66:U66" si="19">IF(C64&lt;=C63,"OVER","UNDER")</f>
        <v>OVER</v>
      </c>
      <c r="D66" s="77" t="str">
        <f t="shared" si="19"/>
        <v>OVER</v>
      </c>
      <c r="E66" s="77" t="str">
        <f t="shared" si="19"/>
        <v>UNDER</v>
      </c>
      <c r="F66" s="77" t="str">
        <f t="shared" si="19"/>
        <v>UNDER</v>
      </c>
      <c r="G66" s="77" t="str">
        <f t="shared" si="19"/>
        <v>UNDER</v>
      </c>
      <c r="H66" s="77" t="str">
        <f t="shared" si="19"/>
        <v>UNDER</v>
      </c>
      <c r="I66" s="77" t="str">
        <f t="shared" si="19"/>
        <v>UNDER</v>
      </c>
      <c r="J66" s="77" t="str">
        <f t="shared" si="19"/>
        <v>UNDER</v>
      </c>
      <c r="K66" s="77" t="str">
        <f t="shared" si="19"/>
        <v>UNDER</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vBiMcEtqyPBR/30u4j+UYq0pFj0THaV/DCn7Hw2/icBnuxKEU7vA5ipSwuWEPBjVUCwKw+7Fon/c/sVOwOJx/w==" saltValue="S5o+gPk9Z1A3sBMJh+ngF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4" operator="equal">
      <formula>"DECREASE"</formula>
    </cfRule>
    <cfRule type="cellIs" dxfId="124" priority="35" operator="equal">
      <formula>"INCREASE"</formula>
    </cfRule>
  </conditionalFormatting>
  <conditionalFormatting sqref="B62:U66 B31:B50">
    <cfRule type="cellIs" dxfId="123" priority="33" operator="greaterThan">
      <formula>$B$51</formula>
    </cfRule>
  </conditionalFormatting>
  <conditionalFormatting sqref="C31:C50">
    <cfRule type="cellIs" dxfId="122" priority="32" operator="greaterThan">
      <formula>$C$51</formula>
    </cfRule>
  </conditionalFormatting>
  <conditionalFormatting sqref="C18:V18">
    <cfRule type="cellIs" dxfId="121" priority="31" operator="equal">
      <formula>0</formula>
    </cfRule>
  </conditionalFormatting>
  <conditionalFormatting sqref="C17:V17">
    <cfRule type="cellIs" dxfId="120" priority="30" operator="equal">
      <formula>0</formula>
    </cfRule>
  </conditionalFormatting>
  <conditionalFormatting sqref="C19:V19">
    <cfRule type="cellIs" dxfId="119" priority="29" operator="equal">
      <formula>0</formula>
    </cfRule>
  </conditionalFormatting>
  <conditionalFormatting sqref="G31:G50">
    <cfRule type="cellIs" dxfId="118" priority="28" operator="greaterThan">
      <formula>$G$51</formula>
    </cfRule>
  </conditionalFormatting>
  <conditionalFormatting sqref="H31:H50">
    <cfRule type="cellIs" dxfId="117" priority="27" operator="greaterThan">
      <formula>$H$51</formula>
    </cfRule>
  </conditionalFormatting>
  <conditionalFormatting sqref="I31:I50">
    <cfRule type="cellIs" dxfId="116" priority="26" operator="greaterThan">
      <formula>$I$51</formula>
    </cfRule>
  </conditionalFormatting>
  <conditionalFormatting sqref="K31:K50">
    <cfRule type="cellIs" dxfId="115" priority="25" operator="greaterThan">
      <formula>$K$51</formula>
    </cfRule>
  </conditionalFormatting>
  <conditionalFormatting sqref="L31:L50">
    <cfRule type="cellIs" dxfId="114" priority="24" operator="greaterThan">
      <formula>$L$51</formula>
    </cfRule>
  </conditionalFormatting>
  <conditionalFormatting sqref="M31:M50">
    <cfRule type="cellIs" dxfId="113" priority="23" operator="greaterThan">
      <formula>$M$51</formula>
    </cfRule>
  </conditionalFormatting>
  <conditionalFormatting sqref="P31:P50">
    <cfRule type="cellIs" dxfId="112" priority="22" operator="greaterThan">
      <formula>$P$51</formula>
    </cfRule>
  </conditionalFormatting>
  <conditionalFormatting sqref="R31:R50">
    <cfRule type="cellIs" dxfId="111" priority="21" operator="greaterThan">
      <formula>$R$51</formula>
    </cfRule>
  </conditionalFormatting>
  <conditionalFormatting sqref="S31:S50">
    <cfRule type="cellIs" dxfId="110" priority="20" operator="greaterThan">
      <formula>$S$51</formula>
    </cfRule>
  </conditionalFormatting>
  <conditionalFormatting sqref="T31:T50">
    <cfRule type="cellIs" dxfId="109" priority="19" operator="greaterThan">
      <formula>$T$51</formula>
    </cfRule>
  </conditionalFormatting>
  <conditionalFormatting sqref="U31:U50">
    <cfRule type="cellIs" dxfId="108" priority="18" operator="greaterThan">
      <formula>$U$51</formula>
    </cfRule>
  </conditionalFormatting>
  <conditionalFormatting sqref="C22:V22">
    <cfRule type="cellIs" dxfId="107" priority="17" operator="equal">
      <formula>0</formula>
    </cfRule>
  </conditionalFormatting>
  <conditionalFormatting sqref="C24:V24">
    <cfRule type="cellIs" dxfId="106" priority="15" operator="equal">
      <formula>"DECREASE"</formula>
    </cfRule>
    <cfRule type="cellIs" dxfId="105" priority="16" operator="equal">
      <formula>"INCREASE"</formula>
    </cfRule>
  </conditionalFormatting>
  <conditionalFormatting sqref="C23:V23">
    <cfRule type="cellIs" dxfId="104" priority="14" operator="equal">
      <formula>0</formula>
    </cfRule>
  </conditionalFormatting>
  <conditionalFormatting sqref="I1">
    <cfRule type="cellIs" dxfId="103" priority="13" operator="lessThan">
      <formula>5</formula>
    </cfRule>
  </conditionalFormatting>
  <conditionalFormatting sqref="C21:V21">
    <cfRule type="cellIs" dxfId="102" priority="10" operator="equal">
      <formula>0</formula>
    </cfRule>
  </conditionalFormatting>
  <conditionalFormatting sqref="B66:U66">
    <cfRule type="cellIs" dxfId="101" priority="8" operator="equal">
      <formula>"UNDER"</formula>
    </cfRule>
    <cfRule type="cellIs" dxfId="100" priority="9" operator="equal">
      <formula>"OVER"</formula>
    </cfRule>
  </conditionalFormatting>
  <conditionalFormatting sqref="I2">
    <cfRule type="cellIs" dxfId="99" priority="7" operator="greaterThan">
      <formula>5000.1</formula>
    </cfRule>
  </conditionalFormatting>
  <conditionalFormatting sqref="I3">
    <cfRule type="cellIs" dxfId="98" priority="6" operator="greaterThan">
      <formula>4.1</formula>
    </cfRule>
  </conditionalFormatting>
  <conditionalFormatting sqref="J31:J50">
    <cfRule type="cellIs" dxfId="97" priority="5" operator="greaterThan">
      <formula>$J$51</formula>
    </cfRule>
  </conditionalFormatting>
  <conditionalFormatting sqref="L3">
    <cfRule type="cellIs" dxfId="96" priority="1" operator="lessThan">
      <formula>30</formula>
    </cfRule>
    <cfRule type="cellIs" dxfId="95" priority="2" operator="greaterThanOrEqual">
      <formula>30</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54" zoomScaleNormal="54" workbookViewId="0">
      <selection activeCell="G32" sqref="G3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8" t="s">
        <v>41</v>
      </c>
      <c r="B1" s="118"/>
      <c r="C1" s="139" t="str">
        <f>'Glanbia 1'!C1:D1</f>
        <v>PAN-015831</v>
      </c>
      <c r="D1" s="140"/>
      <c r="E1" s="92" t="s">
        <v>45</v>
      </c>
      <c r="F1" s="38">
        <f>'Glanbia 1'!F1</f>
        <v>50</v>
      </c>
      <c r="G1" s="119" t="s">
        <v>43</v>
      </c>
      <c r="H1" s="120"/>
      <c r="I1" s="95">
        <v>5.78</v>
      </c>
      <c r="J1" s="118" t="s">
        <v>154</v>
      </c>
      <c r="K1" s="118"/>
      <c r="L1" s="96">
        <v>66</v>
      </c>
      <c r="AB1" s="18"/>
      <c r="AC1" s="18"/>
      <c r="AD1" s="29" t="s">
        <v>127</v>
      </c>
      <c r="AE1" s="17"/>
      <c r="AF1" s="17"/>
      <c r="AG1" s="18"/>
      <c r="AH1" s="18"/>
      <c r="AI1" s="39" t="s">
        <v>79</v>
      </c>
      <c r="AJ1" s="40" t="s">
        <v>94</v>
      </c>
      <c r="AK1" s="41" t="s">
        <v>95</v>
      </c>
      <c r="AL1" s="42" t="s">
        <v>126</v>
      </c>
      <c r="AM1" s="42" t="s">
        <v>132</v>
      </c>
      <c r="AN1" s="42" t="s">
        <v>112</v>
      </c>
    </row>
    <row r="2" spans="1:41" ht="13" x14ac:dyDescent="0.3">
      <c r="A2" s="118" t="s">
        <v>87</v>
      </c>
      <c r="B2" s="118"/>
      <c r="C2" s="141" t="str">
        <f>'Glanbia 1'!C2:D2</f>
        <v>JB3533RJ</v>
      </c>
      <c r="D2" s="142"/>
      <c r="E2" s="92" t="s">
        <v>109</v>
      </c>
      <c r="F2" s="95" t="s">
        <v>178</v>
      </c>
      <c r="G2" s="137" t="s">
        <v>110</v>
      </c>
      <c r="H2" s="138"/>
      <c r="I2" s="95">
        <v>1341</v>
      </c>
      <c r="J2" s="118" t="s">
        <v>159</v>
      </c>
      <c r="K2" s="118"/>
      <c r="L2" s="96">
        <v>0.12</v>
      </c>
      <c r="AB2" s="29" t="s">
        <v>56</v>
      </c>
      <c r="AC2" s="17"/>
      <c r="AD2" s="29" t="s">
        <v>70</v>
      </c>
      <c r="AE2" s="17"/>
      <c r="AF2" s="17"/>
      <c r="AG2" s="43" t="s">
        <v>76</v>
      </c>
      <c r="AH2" s="18"/>
      <c r="AI2" s="44" t="s">
        <v>127</v>
      </c>
      <c r="AJ2" s="45">
        <v>0</v>
      </c>
      <c r="AK2" s="46">
        <v>0</v>
      </c>
      <c r="AL2" s="10">
        <v>0</v>
      </c>
      <c r="AM2" s="11">
        <v>0</v>
      </c>
      <c r="AN2" s="11">
        <v>0</v>
      </c>
    </row>
    <row r="3" spans="1:41" ht="13" x14ac:dyDescent="0.25">
      <c r="A3" s="119" t="s">
        <v>42</v>
      </c>
      <c r="B3" s="120"/>
      <c r="C3" s="141" t="str">
        <f>'Glanbia 1'!C3:D3</f>
        <v>Mr Simon Jones</v>
      </c>
      <c r="D3" s="142"/>
      <c r="E3" s="92" t="s">
        <v>108</v>
      </c>
      <c r="F3" s="30" t="s">
        <v>78</v>
      </c>
      <c r="G3" s="119" t="s">
        <v>111</v>
      </c>
      <c r="H3" s="120"/>
      <c r="I3" s="95">
        <v>0.18</v>
      </c>
      <c r="J3" s="119" t="s">
        <v>155</v>
      </c>
      <c r="K3" s="120"/>
      <c r="L3" s="96">
        <f>(L1/(L2*10000))*100</f>
        <v>5.5</v>
      </c>
      <c r="AB3" s="29" t="s">
        <v>57</v>
      </c>
      <c r="AC3" s="17"/>
      <c r="AD3" s="29" t="s">
        <v>71</v>
      </c>
      <c r="AE3" s="17"/>
      <c r="AF3" s="17"/>
      <c r="AG3" s="43" t="s">
        <v>77</v>
      </c>
      <c r="AH3" s="18"/>
      <c r="AI3" s="47" t="s">
        <v>114</v>
      </c>
      <c r="AJ3" s="48">
        <v>1.7</v>
      </c>
      <c r="AK3" s="49">
        <v>6</v>
      </c>
      <c r="AL3" s="50">
        <v>1</v>
      </c>
      <c r="AM3" s="11">
        <v>6.2</v>
      </c>
      <c r="AN3" s="11" t="s">
        <v>113</v>
      </c>
    </row>
    <row r="4" spans="1:41" ht="50" x14ac:dyDescent="0.25">
      <c r="A4" s="118" t="s">
        <v>0</v>
      </c>
      <c r="B4" s="118"/>
      <c r="C4" s="139" t="str">
        <f>'Glanbia 1'!C4:D4</f>
        <v>Sarnfadog,Llanerchymedd,LL71 8ER</v>
      </c>
      <c r="D4" s="140"/>
      <c r="E4" s="93" t="s">
        <v>1</v>
      </c>
      <c r="F4" s="117" t="s">
        <v>180</v>
      </c>
      <c r="G4" s="119"/>
      <c r="H4" s="120"/>
      <c r="I4" s="38"/>
      <c r="J4" s="119"/>
      <c r="K4" s="120"/>
      <c r="L4" s="95"/>
      <c r="AB4" s="29" t="s">
        <v>52</v>
      </c>
      <c r="AC4" s="17"/>
      <c r="AD4" s="51" t="s">
        <v>72</v>
      </c>
      <c r="AE4" s="17"/>
      <c r="AF4" s="17"/>
      <c r="AG4" s="43" t="s">
        <v>78</v>
      </c>
      <c r="AH4" s="18"/>
      <c r="AI4" s="52" t="s">
        <v>125</v>
      </c>
      <c r="AJ4" s="53">
        <v>7</v>
      </c>
      <c r="AK4" s="54">
        <v>10.5</v>
      </c>
      <c r="AL4" s="11">
        <v>2</v>
      </c>
      <c r="AM4" s="11">
        <v>6.7</v>
      </c>
      <c r="AN4" s="11" t="s">
        <v>136</v>
      </c>
    </row>
    <row r="5" spans="1:41" ht="13" x14ac:dyDescent="0.25">
      <c r="A5" s="118" t="s">
        <v>47</v>
      </c>
      <c r="B5" s="118"/>
      <c r="C5" s="139" t="str">
        <f>'Glanbia 1'!C5:D5</f>
        <v>Owen Clee</v>
      </c>
      <c r="D5" s="140"/>
      <c r="E5" s="92"/>
      <c r="F5" s="38"/>
      <c r="G5" s="119"/>
      <c r="H5" s="120"/>
      <c r="I5" s="38"/>
      <c r="J5" s="119"/>
      <c r="K5" s="120"/>
      <c r="L5" s="95"/>
      <c r="AB5" s="29" t="s">
        <v>53</v>
      </c>
      <c r="AC5" s="17"/>
      <c r="AD5" s="51" t="s">
        <v>73</v>
      </c>
      <c r="AE5" s="17"/>
      <c r="AF5" s="17"/>
      <c r="AG5" s="43" t="s">
        <v>104</v>
      </c>
      <c r="AH5" s="18"/>
      <c r="AI5" s="52" t="s">
        <v>124</v>
      </c>
      <c r="AJ5" s="53">
        <v>6.5</v>
      </c>
      <c r="AK5" s="54">
        <v>5.5</v>
      </c>
      <c r="AL5" s="11">
        <v>3</v>
      </c>
      <c r="AM5" s="11">
        <v>6.7</v>
      </c>
      <c r="AN5" s="11" t="s">
        <v>136</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136</v>
      </c>
    </row>
    <row r="7" spans="1:41" s="12" customFormat="1" ht="13" x14ac:dyDescent="0.25">
      <c r="A7" s="124" t="s">
        <v>63</v>
      </c>
      <c r="B7" s="12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136</v>
      </c>
      <c r="AO7" s="98"/>
    </row>
    <row r="8" spans="1:41" ht="13" x14ac:dyDescent="0.25">
      <c r="A8" s="118" t="s">
        <v>2</v>
      </c>
      <c r="B8" s="118"/>
      <c r="C8" s="59" t="str">
        <f>'Glanbia 1'!C8</f>
        <v>T1</v>
      </c>
      <c r="D8" s="59" t="str">
        <f>'Glanbia 1'!D8</f>
        <v>T2</v>
      </c>
      <c r="E8" s="59" t="str">
        <f>'Glanbia 1'!E8</f>
        <v>T3</v>
      </c>
      <c r="F8" s="59" t="str">
        <f>'Glanbia 1'!F8</f>
        <v>T4</v>
      </c>
      <c r="G8" s="59" t="str">
        <f>'Glanbia 1'!G8</f>
        <v>T5</v>
      </c>
      <c r="H8" s="59" t="str">
        <f>'Glanbia 1'!H8</f>
        <v>T6</v>
      </c>
      <c r="I8" s="59" t="str">
        <f>'Glanbia 1'!I8</f>
        <v>T7</v>
      </c>
      <c r="J8" s="59" t="str">
        <f>'Glanbia 1'!J8</f>
        <v>T8</v>
      </c>
      <c r="K8" s="59" t="str">
        <f>'Glanbia 1'!K8</f>
        <v>SJ1</v>
      </c>
      <c r="L8" s="59" t="str">
        <f>'Glanbia 1'!L8</f>
        <v>SJ2</v>
      </c>
      <c r="M8" s="59">
        <f>'Glanbia 1'!M8</f>
        <v>0</v>
      </c>
      <c r="N8" s="59">
        <f>'Glanbia 1'!N8</f>
        <v>0</v>
      </c>
      <c r="O8" s="59">
        <f>'Glanbia 1'!O8</f>
        <v>0</v>
      </c>
      <c r="P8" s="59">
        <f>'Glanbia 1'!P8</f>
        <v>0</v>
      </c>
      <c r="Q8" s="59">
        <f>'Glanbia 1'!Q8</f>
        <v>0</v>
      </c>
      <c r="R8" s="59">
        <f>'Glanbia 1'!R8</f>
        <v>0</v>
      </c>
      <c r="S8" s="59">
        <f>'Glanbia 1'!S8</f>
        <v>0</v>
      </c>
      <c r="T8" s="59">
        <f>'Glanbia 1'!T8</f>
        <v>0</v>
      </c>
      <c r="U8" s="59">
        <f>'Glanbia 1'!U8</f>
        <v>0</v>
      </c>
      <c r="V8" s="59">
        <f>'Glanbia 1'!V8</f>
        <v>0</v>
      </c>
      <c r="AB8" s="60"/>
      <c r="AC8" s="60"/>
      <c r="AD8" s="18"/>
      <c r="AE8" s="17" t="s">
        <v>140</v>
      </c>
      <c r="AF8" s="17"/>
      <c r="AG8" s="18"/>
      <c r="AH8" s="18"/>
      <c r="AI8" s="52" t="s">
        <v>105</v>
      </c>
      <c r="AJ8" s="61">
        <v>1.4</v>
      </c>
      <c r="AK8" s="54">
        <v>4.4000000000000004</v>
      </c>
      <c r="AL8" s="11">
        <v>6</v>
      </c>
      <c r="AM8" s="11">
        <v>6.7</v>
      </c>
      <c r="AN8" s="11" t="s">
        <v>136</v>
      </c>
      <c r="AO8" s="78"/>
    </row>
    <row r="9" spans="1:41" ht="13" x14ac:dyDescent="0.25">
      <c r="A9" s="118" t="s">
        <v>3</v>
      </c>
      <c r="B9" s="118"/>
      <c r="C9" s="59" t="str">
        <f>'Glanbia 1'!C9</f>
        <v>Moderate</v>
      </c>
      <c r="D9" s="59" t="str">
        <f>'Glanbia 1'!D9</f>
        <v>Moderate</v>
      </c>
      <c r="E9" s="59" t="str">
        <f>'Glanbia 1'!E9</f>
        <v>Moderate</v>
      </c>
      <c r="F9" s="59" t="str">
        <f>'Glanbia 1'!F9</f>
        <v>Moderate</v>
      </c>
      <c r="G9" s="59" t="str">
        <f>'Glanbia 1'!G9</f>
        <v>Moderate</v>
      </c>
      <c r="H9" s="59" t="str">
        <f>'Glanbia 1'!H9</f>
        <v>Moderate</v>
      </c>
      <c r="I9" s="59" t="str">
        <f>'Glanbia 1'!I9</f>
        <v>Moderate</v>
      </c>
      <c r="J9" s="59" t="str">
        <f>'Glanbia 1'!J9</f>
        <v>Moderate</v>
      </c>
      <c r="K9" s="59" t="str">
        <f>'Glanbia 1'!K9</f>
        <v>Moderate</v>
      </c>
      <c r="L9" s="59" t="str">
        <f>'Glanbia 1'!L9</f>
        <v>Moderate</v>
      </c>
      <c r="M9" s="59">
        <f>'Glanbia 1'!M9</f>
        <v>0</v>
      </c>
      <c r="N9" s="59">
        <f>'Glanbia 1'!N9</f>
        <v>0</v>
      </c>
      <c r="O9" s="59">
        <f>'Glanbia 1'!O9</f>
        <v>0</v>
      </c>
      <c r="P9" s="59">
        <f>'Glanbia 1'!P9</f>
        <v>0</v>
      </c>
      <c r="Q9" s="59">
        <f>'Glanbia 1'!Q9</f>
        <v>0</v>
      </c>
      <c r="R9" s="59">
        <f>'Glanbia 1'!R9</f>
        <v>0</v>
      </c>
      <c r="S9" s="59">
        <f>'Glanbia 1'!S9</f>
        <v>0</v>
      </c>
      <c r="T9" s="59">
        <f>'Glanbia 1'!T9</f>
        <v>0</v>
      </c>
      <c r="U9" s="59">
        <f>'Glanbia 1'!U9</f>
        <v>0</v>
      </c>
      <c r="V9" s="59">
        <f>'Glanbia 1'!V9</f>
        <v>0</v>
      </c>
      <c r="AB9" s="17"/>
      <c r="AC9" s="17"/>
      <c r="AD9" s="29" t="s">
        <v>138</v>
      </c>
      <c r="AE9" s="29">
        <v>4.5</v>
      </c>
      <c r="AF9" s="17"/>
      <c r="AG9" s="18"/>
      <c r="AH9" s="18"/>
      <c r="AI9" s="62" t="s">
        <v>103</v>
      </c>
      <c r="AJ9" s="63">
        <v>0.7</v>
      </c>
      <c r="AK9" s="64">
        <v>4</v>
      </c>
      <c r="AL9" s="28">
        <v>7</v>
      </c>
      <c r="AM9" s="11">
        <v>6.7</v>
      </c>
      <c r="AN9" s="11" t="s">
        <v>136</v>
      </c>
      <c r="AO9" s="98"/>
    </row>
    <row r="10" spans="1:41" ht="13" x14ac:dyDescent="0.25">
      <c r="A10" s="118" t="s">
        <v>4</v>
      </c>
      <c r="B10" s="118"/>
      <c r="C10" s="59">
        <f>'Glanbia 1'!C10</f>
        <v>7.1</v>
      </c>
      <c r="D10" s="59">
        <f>'Glanbia 1'!D10</f>
        <v>6.8</v>
      </c>
      <c r="E10" s="59">
        <f>'Glanbia 1'!E10</f>
        <v>6.9</v>
      </c>
      <c r="F10" s="59">
        <f>'Glanbia 1'!F10</f>
        <v>5.6</v>
      </c>
      <c r="G10" s="59">
        <f>'Glanbia 1'!G10</f>
        <v>5.8</v>
      </c>
      <c r="H10" s="59">
        <f>'Glanbia 1'!H10</f>
        <v>5.7</v>
      </c>
      <c r="I10" s="59">
        <f>'Glanbia 1'!I10</f>
        <v>5.7</v>
      </c>
      <c r="J10" s="59">
        <f>'Glanbia 1'!J10</f>
        <v>5.6</v>
      </c>
      <c r="K10" s="59">
        <f>'Glanbia 1'!K10</f>
        <v>5.3</v>
      </c>
      <c r="L10" s="59">
        <f>'Glanbia 1'!L10</f>
        <v>5.4</v>
      </c>
      <c r="M10" s="59">
        <f>'Glanbia 1'!M10</f>
        <v>0</v>
      </c>
      <c r="N10" s="59">
        <f>'Glanbia 1'!N10</f>
        <v>0</v>
      </c>
      <c r="O10" s="59">
        <f>'Glanbia 1'!O10</f>
        <v>0</v>
      </c>
      <c r="P10" s="59">
        <f>'Glanbia 1'!P10</f>
        <v>0</v>
      </c>
      <c r="Q10" s="59">
        <f>'Glanbia 1'!Q10</f>
        <v>0</v>
      </c>
      <c r="R10" s="59">
        <f>'Glanbia 1'!R10</f>
        <v>0</v>
      </c>
      <c r="S10" s="59">
        <f>'Glanbia 1'!S10</f>
        <v>0</v>
      </c>
      <c r="T10" s="59">
        <f>'Glanbia 1'!T10</f>
        <v>0</v>
      </c>
      <c r="U10" s="59">
        <f>'Glanbia 1'!U10</f>
        <v>0</v>
      </c>
      <c r="V10" s="59">
        <f>'Glanbia 1'!V10</f>
        <v>0</v>
      </c>
      <c r="AB10" s="17"/>
      <c r="AC10" s="17"/>
      <c r="AD10" s="29" t="s">
        <v>141</v>
      </c>
      <c r="AE10" s="29">
        <v>5</v>
      </c>
      <c r="AF10" s="17"/>
      <c r="AG10" s="18"/>
      <c r="AH10" s="18"/>
      <c r="AI10" s="52" t="s">
        <v>97</v>
      </c>
      <c r="AJ10" s="53">
        <v>9</v>
      </c>
      <c r="AK10" s="54">
        <v>16.5</v>
      </c>
      <c r="AL10" s="11">
        <v>8</v>
      </c>
      <c r="AM10" s="11">
        <v>6.7</v>
      </c>
      <c r="AN10" s="11" t="s">
        <v>136</v>
      </c>
    </row>
    <row r="11" spans="1:41" ht="13" x14ac:dyDescent="0.25">
      <c r="A11" s="118" t="s">
        <v>5</v>
      </c>
      <c r="B11" s="118"/>
      <c r="C11" s="59">
        <f>'Glanbia 1'!C11</f>
        <v>2</v>
      </c>
      <c r="D11" s="59">
        <f>'Glanbia 1'!D11</f>
        <v>2</v>
      </c>
      <c r="E11" s="59">
        <f>'Glanbia 1'!E11</f>
        <v>2</v>
      </c>
      <c r="F11" s="59">
        <f>'Glanbia 1'!F11</f>
        <v>2</v>
      </c>
      <c r="G11" s="59">
        <f>'Glanbia 1'!G11</f>
        <v>1</v>
      </c>
      <c r="H11" s="59">
        <f>'Glanbia 1'!H11</f>
        <v>1</v>
      </c>
      <c r="I11" s="59">
        <f>'Glanbia 1'!I11</f>
        <v>2</v>
      </c>
      <c r="J11" s="59">
        <f>'Glanbia 1'!J11</f>
        <v>3</v>
      </c>
      <c r="K11" s="59">
        <f>'Glanbia 1'!K11</f>
        <v>2</v>
      </c>
      <c r="L11" s="59">
        <f>'Glanbia 1'!L11</f>
        <v>2</v>
      </c>
      <c r="M11" s="59">
        <f>'Glanbia 1'!M11</f>
        <v>0</v>
      </c>
      <c r="N11" s="59">
        <f>'Glanbia 1'!N11</f>
        <v>0</v>
      </c>
      <c r="O11" s="59">
        <f>'Glanbia 1'!O11</f>
        <v>0</v>
      </c>
      <c r="P11" s="59">
        <f>'Glanbia 1'!P11</f>
        <v>0</v>
      </c>
      <c r="Q11" s="59">
        <f>'Glanbia 1'!Q11</f>
        <v>0</v>
      </c>
      <c r="R11" s="59">
        <f>'Glanbia 1'!R11</f>
        <v>0</v>
      </c>
      <c r="S11" s="59">
        <f>'Glanbia 1'!S11</f>
        <v>0</v>
      </c>
      <c r="T11" s="59">
        <f>'Glanbia 1'!T11</f>
        <v>0</v>
      </c>
      <c r="U11" s="59">
        <f>'Glanbia 1'!U11</f>
        <v>0</v>
      </c>
      <c r="V11" s="59">
        <f>'Glanbia 1'!V11</f>
        <v>0</v>
      </c>
      <c r="AB11" s="17"/>
      <c r="AC11" s="17"/>
      <c r="AD11" s="51" t="s">
        <v>142</v>
      </c>
      <c r="AE11" s="29">
        <v>6</v>
      </c>
      <c r="AF11" s="17"/>
      <c r="AG11" s="18"/>
      <c r="AH11" s="18"/>
      <c r="AI11" s="52" t="s">
        <v>123</v>
      </c>
      <c r="AJ11" s="53">
        <v>15</v>
      </c>
      <c r="AK11" s="54">
        <v>17.5</v>
      </c>
      <c r="AL11" s="11">
        <v>9</v>
      </c>
      <c r="AM11" s="11">
        <v>7</v>
      </c>
      <c r="AN11" s="11" t="s">
        <v>136</v>
      </c>
    </row>
    <row r="12" spans="1:41" ht="13" x14ac:dyDescent="0.25">
      <c r="A12" s="118" t="s">
        <v>6</v>
      </c>
      <c r="B12" s="118"/>
      <c r="C12" s="59">
        <f>'Glanbia 1'!C12</f>
        <v>3</v>
      </c>
      <c r="D12" s="59">
        <f>'Glanbia 1'!D12</f>
        <v>2</v>
      </c>
      <c r="E12" s="59">
        <f>'Glanbia 1'!E12</f>
        <v>3</v>
      </c>
      <c r="F12" s="59">
        <f>'Glanbia 1'!F12</f>
        <v>1</v>
      </c>
      <c r="G12" s="59">
        <f>'Glanbia 1'!G12</f>
        <v>0</v>
      </c>
      <c r="H12" s="59">
        <f>'Glanbia 1'!H12</f>
        <v>1</v>
      </c>
      <c r="I12" s="59">
        <f>'Glanbia 1'!I12</f>
        <v>1</v>
      </c>
      <c r="J12" s="59">
        <f>'Glanbia 1'!J12</f>
        <v>1</v>
      </c>
      <c r="K12" s="59">
        <f>'Glanbia 1'!K12</f>
        <v>2</v>
      </c>
      <c r="L12" s="59">
        <f>'Glanbia 1'!L12</f>
        <v>2</v>
      </c>
      <c r="M12" s="59">
        <f>'Glanbia 1'!M12</f>
        <v>0</v>
      </c>
      <c r="N12" s="59">
        <f>'Glanbia 1'!N12</f>
        <v>0</v>
      </c>
      <c r="O12" s="59">
        <f>'Glanbia 1'!O12</f>
        <v>0</v>
      </c>
      <c r="P12" s="59">
        <f>'Glanbia 1'!P12</f>
        <v>0</v>
      </c>
      <c r="Q12" s="59">
        <f>'Glanbia 1'!Q12</f>
        <v>0</v>
      </c>
      <c r="R12" s="59">
        <f>'Glanbia 1'!R12</f>
        <v>0</v>
      </c>
      <c r="S12" s="59">
        <f>'Glanbia 1'!S12</f>
        <v>0</v>
      </c>
      <c r="T12" s="59">
        <f>'Glanbia 1'!T12</f>
        <v>0</v>
      </c>
      <c r="U12" s="59">
        <f>'Glanbia 1'!U12</f>
        <v>0</v>
      </c>
      <c r="V12" s="59">
        <f>'Glanbia 1'!V12</f>
        <v>0</v>
      </c>
      <c r="AB12" s="17"/>
      <c r="AC12" s="17"/>
      <c r="AD12" s="51" t="s">
        <v>143</v>
      </c>
      <c r="AE12" s="29">
        <v>7.5</v>
      </c>
      <c r="AF12" s="17"/>
      <c r="AG12" s="18"/>
      <c r="AH12" s="18"/>
      <c r="AI12" s="52" t="s">
        <v>122</v>
      </c>
      <c r="AJ12" s="53">
        <v>14</v>
      </c>
      <c r="AK12" s="54">
        <v>11</v>
      </c>
      <c r="AL12" s="11">
        <v>10</v>
      </c>
      <c r="AM12" s="11">
        <v>7</v>
      </c>
      <c r="AN12" s="11" t="s">
        <v>136</v>
      </c>
    </row>
    <row r="13" spans="1:41" ht="13" x14ac:dyDescent="0.25">
      <c r="A13" s="118" t="s">
        <v>7</v>
      </c>
      <c r="B13" s="118"/>
      <c r="C13" s="59">
        <f>'Glanbia 1'!C13</f>
        <v>3</v>
      </c>
      <c r="D13" s="59">
        <f>'Glanbia 1'!D13</f>
        <v>2</v>
      </c>
      <c r="E13" s="59">
        <f>'Glanbia 1'!E13</f>
        <v>2</v>
      </c>
      <c r="F13" s="59">
        <f>'Glanbia 1'!F13</f>
        <v>3</v>
      </c>
      <c r="G13" s="59">
        <f>'Glanbia 1'!G13</f>
        <v>3</v>
      </c>
      <c r="H13" s="59">
        <f>'Glanbia 1'!H13</f>
        <v>3</v>
      </c>
      <c r="I13" s="59">
        <f>'Glanbia 1'!I13</f>
        <v>3</v>
      </c>
      <c r="J13" s="59">
        <f>'Glanbia 1'!J13</f>
        <v>3</v>
      </c>
      <c r="K13" s="59">
        <f>'Glanbia 1'!K13</f>
        <v>3</v>
      </c>
      <c r="L13" s="59">
        <f>'Glanbia 1'!L13</f>
        <v>3</v>
      </c>
      <c r="M13" s="59">
        <f>'Glanbia 1'!M13</f>
        <v>0</v>
      </c>
      <c r="N13" s="59">
        <f>'Glanbia 1'!N13</f>
        <v>0</v>
      </c>
      <c r="O13" s="59">
        <f>'Glanbia 1'!O13</f>
        <v>0</v>
      </c>
      <c r="P13" s="59">
        <f>'Glanbia 1'!P13</f>
        <v>0</v>
      </c>
      <c r="Q13" s="59">
        <f>'Glanbia 1'!Q13</f>
        <v>0</v>
      </c>
      <c r="R13" s="59">
        <f>'Glanbia 1'!R13</f>
        <v>0</v>
      </c>
      <c r="S13" s="59">
        <f>'Glanbia 1'!S13</f>
        <v>0</v>
      </c>
      <c r="T13" s="59">
        <f>'Glanbia 1'!T13</f>
        <v>0</v>
      </c>
      <c r="U13" s="59">
        <f>'Glanbia 1'!U13</f>
        <v>0</v>
      </c>
      <c r="V13" s="59">
        <f>'Glanbia 1'!V13</f>
        <v>0</v>
      </c>
      <c r="AB13" s="17"/>
      <c r="AC13" s="17"/>
      <c r="AD13" s="51" t="s">
        <v>144</v>
      </c>
      <c r="AE13" s="29">
        <v>12</v>
      </c>
      <c r="AF13" s="17"/>
      <c r="AG13" s="18"/>
      <c r="AH13" s="18"/>
      <c r="AI13" s="52" t="s">
        <v>121</v>
      </c>
      <c r="AJ13" s="53">
        <v>1.9</v>
      </c>
      <c r="AK13" s="54">
        <v>7.5</v>
      </c>
      <c r="AL13" s="11">
        <v>11</v>
      </c>
      <c r="AM13" s="11">
        <v>6.7</v>
      </c>
      <c r="AN13" s="11" t="s">
        <v>136</v>
      </c>
    </row>
    <row r="14" spans="1:41" ht="13" x14ac:dyDescent="0.25">
      <c r="A14" s="130" t="s">
        <v>8</v>
      </c>
      <c r="B14" s="130"/>
      <c r="C14" s="101" t="str">
        <f>'Glanbia 1'!C14</f>
        <v xml:space="preserve">Grass Silage (30% DM) </v>
      </c>
      <c r="D14" s="101" t="str">
        <f>'Glanbia 1'!D14</f>
        <v xml:space="preserve">Grass Silage (30% DM) </v>
      </c>
      <c r="E14" s="101" t="str">
        <f>'Glanbia 1'!E14</f>
        <v xml:space="preserve">Grass Silage (30% DM) </v>
      </c>
      <c r="F14" s="101" t="str">
        <f>'Glanbia 1'!F14</f>
        <v xml:space="preserve">Grass Silage (30% DM) </v>
      </c>
      <c r="G14" s="101" t="str">
        <f>'Glanbia 1'!G14</f>
        <v xml:space="preserve">Grass Silage (30% DM) </v>
      </c>
      <c r="H14" s="101" t="str">
        <f>'Glanbia 1'!H14</f>
        <v xml:space="preserve">Grass Silage (30% DM) </v>
      </c>
      <c r="I14" s="101" t="str">
        <f>'Glanbia 1'!I14</f>
        <v xml:space="preserve">Grass Silage (30% DM) </v>
      </c>
      <c r="J14" s="101" t="str">
        <f>'Glanbia 1'!J14</f>
        <v xml:space="preserve">Grass Silage (30% DM) </v>
      </c>
      <c r="K14" s="101" t="str">
        <f>'Glanbia 1'!K14</f>
        <v xml:space="preserve">Grass Silage (30% DM) </v>
      </c>
      <c r="L14" s="101" t="str">
        <f>'Glanbia 1'!L14</f>
        <v xml:space="preserve">Grass Silage (30% DM) </v>
      </c>
      <c r="M14" s="101">
        <f>'Glanbia 1'!M14</f>
        <v>0</v>
      </c>
      <c r="N14" s="101">
        <f>'Glanbia 1'!N14</f>
        <v>0</v>
      </c>
      <c r="O14" s="101">
        <f>'Glanbia 1'!O14</f>
        <v>0</v>
      </c>
      <c r="P14" s="101">
        <f>'Glanbia 1'!P14</f>
        <v>0</v>
      </c>
      <c r="Q14" s="101">
        <f>'Glanbia 1'!Q14</f>
        <v>0</v>
      </c>
      <c r="R14" s="101">
        <f>'Glanbia 1'!R14</f>
        <v>0</v>
      </c>
      <c r="S14" s="101">
        <f>'Glanbia 1'!S14</f>
        <v>0</v>
      </c>
      <c r="T14" s="101">
        <f>'Glanbia 1'!T14</f>
        <v>0</v>
      </c>
      <c r="U14" s="101">
        <f>'Glanbia 1'!U14</f>
        <v>0</v>
      </c>
      <c r="V14" s="101">
        <f>'Glanbia 1'!V14</f>
        <v>0</v>
      </c>
      <c r="AD14" s="29" t="s">
        <v>139</v>
      </c>
      <c r="AE14" s="29">
        <v>6</v>
      </c>
      <c r="AI14" s="52" t="s">
        <v>120</v>
      </c>
      <c r="AJ14" s="53">
        <v>0.8</v>
      </c>
      <c r="AK14" s="54">
        <v>1.7</v>
      </c>
      <c r="AL14" s="11">
        <v>12</v>
      </c>
      <c r="AM14" s="11">
        <v>6.7</v>
      </c>
      <c r="AN14" s="11" t="s">
        <v>136</v>
      </c>
    </row>
    <row r="15" spans="1:41" ht="13" x14ac:dyDescent="0.25">
      <c r="A15" s="129" t="s">
        <v>9</v>
      </c>
      <c r="B15" s="129"/>
      <c r="C15" s="59">
        <f>'Glanbia 1'!C15</f>
        <v>47</v>
      </c>
      <c r="D15" s="59">
        <f>'Glanbia 1'!D15</f>
        <v>47</v>
      </c>
      <c r="E15" s="59">
        <f>'Glanbia 1'!E15</f>
        <v>47</v>
      </c>
      <c r="F15" s="59">
        <f>'Glanbia 1'!F15</f>
        <v>47</v>
      </c>
      <c r="G15" s="59">
        <f>'Glanbia 1'!G15</f>
        <v>47</v>
      </c>
      <c r="H15" s="59">
        <f>'Glanbia 1'!H15</f>
        <v>47</v>
      </c>
      <c r="I15" s="59">
        <f>'Glanbia 1'!I15</f>
        <v>47</v>
      </c>
      <c r="J15" s="59">
        <f>'Glanbia 1'!J15</f>
        <v>47</v>
      </c>
      <c r="K15" s="59">
        <f>'Glanbia 1'!K15</f>
        <v>47</v>
      </c>
      <c r="L15" s="59">
        <f>'Glanbia 1'!L15</f>
        <v>47</v>
      </c>
      <c r="M15" s="59">
        <f>'Glanbia 1'!M15</f>
        <v>0</v>
      </c>
      <c r="N15" s="59">
        <f>'Glanbia 1'!N15</f>
        <v>0</v>
      </c>
      <c r="O15" s="59">
        <f>'Glanbia 1'!O15</f>
        <v>0</v>
      </c>
      <c r="P15" s="59">
        <f>'Glanbia 1'!P15</f>
        <v>0</v>
      </c>
      <c r="Q15" s="59">
        <f>'Glanbia 1'!Q15</f>
        <v>0</v>
      </c>
      <c r="R15" s="59">
        <f>'Glanbia 1'!R15</f>
        <v>0</v>
      </c>
      <c r="S15" s="59">
        <f>'Glanbia 1'!S15</f>
        <v>0</v>
      </c>
      <c r="T15" s="59">
        <f>'Glanbia 1'!T15</f>
        <v>0</v>
      </c>
      <c r="U15" s="59">
        <f>'Glanbia 1'!U15</f>
        <v>0</v>
      </c>
      <c r="V15" s="59">
        <f>'Glanbia 1'!V15</f>
        <v>0</v>
      </c>
      <c r="AD15" s="29" t="s">
        <v>145</v>
      </c>
      <c r="AE15" s="29">
        <v>7</v>
      </c>
      <c r="AI15" s="52" t="s">
        <v>101</v>
      </c>
      <c r="AJ15" s="61">
        <v>1.8</v>
      </c>
      <c r="AK15" s="54">
        <v>5.4</v>
      </c>
      <c r="AL15" s="11">
        <v>13</v>
      </c>
      <c r="AM15" s="11">
        <v>6.7</v>
      </c>
      <c r="AN15" s="11" t="s">
        <v>136</v>
      </c>
    </row>
    <row r="16" spans="1:41" ht="13.5" thickBot="1" x14ac:dyDescent="0.3">
      <c r="A16" s="131" t="s">
        <v>44</v>
      </c>
      <c r="B16" s="131"/>
      <c r="C16" s="102" t="str">
        <f>'Glanbia 1'!C16</f>
        <v>Medium/Clay</v>
      </c>
      <c r="D16" s="102" t="str">
        <f>'Glanbia 1'!D16</f>
        <v>Medium/Clay</v>
      </c>
      <c r="E16" s="102" t="str">
        <f>'Glanbia 1'!E16</f>
        <v>Medium/Clay</v>
      </c>
      <c r="F16" s="102" t="str">
        <f>'Glanbia 1'!F16</f>
        <v>Medium/Clay</v>
      </c>
      <c r="G16" s="102" t="str">
        <f>'Glanbia 1'!G16</f>
        <v>Medium/Clay</v>
      </c>
      <c r="H16" s="102" t="str">
        <f>'Glanbia 1'!H16</f>
        <v>Medium/Clay</v>
      </c>
      <c r="I16" s="102" t="str">
        <f>'Glanbia 1'!I16</f>
        <v>Medium/Clay</v>
      </c>
      <c r="J16" s="102" t="str">
        <f>'Glanbia 1'!J16</f>
        <v>Medium/Clay</v>
      </c>
      <c r="K16" s="102" t="str">
        <f>'Glanbia 1'!K16</f>
        <v>Medium/Clay</v>
      </c>
      <c r="L16" s="102" t="str">
        <f>'Glanbia 1'!L16</f>
        <v>Medium/Clay</v>
      </c>
      <c r="M16" s="102">
        <f>'Glanbia 1'!M16</f>
        <v>0</v>
      </c>
      <c r="N16" s="102">
        <f>'Glanbia 1'!N16</f>
        <v>0</v>
      </c>
      <c r="O16" s="102">
        <f>'Glanbia 1'!O16</f>
        <v>0</v>
      </c>
      <c r="P16" s="102">
        <f>'Glanbia 1'!P16</f>
        <v>0</v>
      </c>
      <c r="Q16" s="102">
        <f>'Glanbia 1'!Q16</f>
        <v>0</v>
      </c>
      <c r="R16" s="102">
        <f>'Glanbia 1'!R16</f>
        <v>0</v>
      </c>
      <c r="S16" s="102">
        <f>'Glanbia 1'!S16</f>
        <v>0</v>
      </c>
      <c r="T16" s="102">
        <f>'Glanbia 1'!T16</f>
        <v>0</v>
      </c>
      <c r="U16" s="102">
        <f>'Glanbia 1'!U16</f>
        <v>0</v>
      </c>
      <c r="V16" s="102">
        <f>'Glanbia 1'!V16</f>
        <v>0</v>
      </c>
      <c r="AD16" s="51" t="s">
        <v>146</v>
      </c>
      <c r="AE16" s="29">
        <v>8</v>
      </c>
      <c r="AI16" s="52" t="s">
        <v>119</v>
      </c>
      <c r="AJ16" s="53">
        <v>8</v>
      </c>
      <c r="AK16" s="54">
        <v>5.5</v>
      </c>
      <c r="AL16" s="12">
        <v>14</v>
      </c>
      <c r="AM16" s="11">
        <v>6.7</v>
      </c>
      <c r="AN16" s="11" t="s">
        <v>136</v>
      </c>
    </row>
    <row r="17" spans="1:40" ht="13" x14ac:dyDescent="0.25">
      <c r="A17" s="121" t="s">
        <v>69</v>
      </c>
      <c r="B17" s="122"/>
      <c r="C17" s="27">
        <f>(VLOOKUP(C$14,$AI2:$AK26,2,FALSE))*C$15</f>
        <v>98.7</v>
      </c>
      <c r="D17" s="27">
        <f t="shared" ref="D17:V17" si="0">(VLOOKUP(D$14,$AI2:$AK26,2,FALSE))*D$15</f>
        <v>98.7</v>
      </c>
      <c r="E17" s="27">
        <f t="shared" si="0"/>
        <v>98.7</v>
      </c>
      <c r="F17" s="27">
        <f t="shared" si="0"/>
        <v>98.7</v>
      </c>
      <c r="G17" s="27">
        <f t="shared" si="0"/>
        <v>98.7</v>
      </c>
      <c r="H17" s="27">
        <f t="shared" si="0"/>
        <v>98.7</v>
      </c>
      <c r="I17" s="27">
        <f t="shared" si="0"/>
        <v>98.7</v>
      </c>
      <c r="J17" s="27">
        <f t="shared" si="0"/>
        <v>98.7</v>
      </c>
      <c r="K17" s="27">
        <f t="shared" si="0"/>
        <v>98.7</v>
      </c>
      <c r="L17" s="27">
        <f t="shared" si="0"/>
        <v>98.7</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147</v>
      </c>
      <c r="AE17" s="29">
        <v>10</v>
      </c>
      <c r="AI17" s="47" t="s">
        <v>116</v>
      </c>
      <c r="AJ17" s="48">
        <v>1.4</v>
      </c>
      <c r="AK17" s="49">
        <v>4.8</v>
      </c>
      <c r="AL17" s="50">
        <v>15</v>
      </c>
      <c r="AM17" s="11">
        <v>6.2</v>
      </c>
      <c r="AN17" s="11" t="s">
        <v>113</v>
      </c>
    </row>
    <row r="18" spans="1:40" ht="13" x14ac:dyDescent="0.25">
      <c r="A18" s="123" t="s">
        <v>23</v>
      </c>
      <c r="B18" s="124"/>
      <c r="C18" s="16">
        <f>$D31</f>
        <v>48.92716875</v>
      </c>
      <c r="D18" s="16">
        <f>$D32</f>
        <v>48.92716875</v>
      </c>
      <c r="E18" s="16">
        <f>$D33</f>
        <v>48.92716875</v>
      </c>
      <c r="F18" s="16">
        <f>$D34</f>
        <v>48.92716875</v>
      </c>
      <c r="G18" s="16">
        <f>$D35</f>
        <v>130.47245000000001</v>
      </c>
      <c r="H18" s="16">
        <f>$D36</f>
        <v>130.47245000000001</v>
      </c>
      <c r="I18" s="16">
        <f>$D37</f>
        <v>48.92716875</v>
      </c>
      <c r="J18" s="16">
        <f>$D38</f>
        <v>48.92716875</v>
      </c>
      <c r="K18" s="16">
        <f>$D39</f>
        <v>48.92716875</v>
      </c>
      <c r="L18" s="16">
        <f>$D40</f>
        <v>48.92716875</v>
      </c>
      <c r="M18" s="16">
        <f>$D41</f>
        <v>0</v>
      </c>
      <c r="N18" s="16">
        <f>$D42</f>
        <v>0</v>
      </c>
      <c r="O18" s="16">
        <f>$D43</f>
        <v>0</v>
      </c>
      <c r="P18" s="16">
        <f>$D44</f>
        <v>0</v>
      </c>
      <c r="Q18" s="16">
        <f>$D45</f>
        <v>0</v>
      </c>
      <c r="R18" s="16">
        <f>$D46</f>
        <v>0</v>
      </c>
      <c r="S18" s="16">
        <f>$D47</f>
        <v>0</v>
      </c>
      <c r="T18" s="16">
        <f>$D48</f>
        <v>0</v>
      </c>
      <c r="U18" s="16">
        <f>$D49</f>
        <v>0</v>
      </c>
      <c r="V18" s="24">
        <f>$D50</f>
        <v>0</v>
      </c>
      <c r="AD18" s="51" t="s">
        <v>148</v>
      </c>
      <c r="AE18" s="29">
        <v>16</v>
      </c>
      <c r="AI18" s="47" t="s">
        <v>106</v>
      </c>
      <c r="AJ18" s="48">
        <v>5.9</v>
      </c>
      <c r="AK18" s="49">
        <v>18</v>
      </c>
      <c r="AL18" s="50">
        <v>16</v>
      </c>
      <c r="AM18" s="11">
        <v>6.2</v>
      </c>
      <c r="AN18" s="11" t="s">
        <v>113</v>
      </c>
    </row>
    <row r="19" spans="1:40" ht="13" x14ac:dyDescent="0.25">
      <c r="A19" s="123" t="s">
        <v>90</v>
      </c>
      <c r="B19" s="124"/>
      <c r="C19" s="16">
        <f>C18-C17</f>
        <v>-49.772831250000003</v>
      </c>
      <c r="D19" s="16">
        <f t="shared" ref="D19:V19" si="1">D18-D17</f>
        <v>-49.772831250000003</v>
      </c>
      <c r="E19" s="16">
        <f t="shared" si="1"/>
        <v>-49.772831250000003</v>
      </c>
      <c r="F19" s="16">
        <f t="shared" si="1"/>
        <v>-49.772831250000003</v>
      </c>
      <c r="G19" s="16">
        <f t="shared" si="1"/>
        <v>31.772450000000006</v>
      </c>
      <c r="H19" s="16">
        <f t="shared" si="1"/>
        <v>31.772450000000006</v>
      </c>
      <c r="I19" s="16">
        <f t="shared" si="1"/>
        <v>-49.772831250000003</v>
      </c>
      <c r="J19" s="16">
        <f t="shared" si="1"/>
        <v>-49.772831250000003</v>
      </c>
      <c r="K19" s="16">
        <f t="shared" si="1"/>
        <v>-49.772831250000003</v>
      </c>
      <c r="L19" s="16">
        <f t="shared" si="1"/>
        <v>-49.772831250000003</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113</v>
      </c>
    </row>
    <row r="20" spans="1:40" ht="13.5" thickBot="1" x14ac:dyDescent="0.3">
      <c r="A20" s="125" t="s">
        <v>91</v>
      </c>
      <c r="B20" s="126"/>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INCREASE</v>
      </c>
      <c r="H20" s="25" t="str">
        <f>IF($B36="","",IF(H$19&gt;=0,"INCREASE","DECREASE"))</f>
        <v>INCREASE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115</v>
      </c>
      <c r="AJ20" s="48">
        <v>2.1</v>
      </c>
      <c r="AK20" s="49">
        <v>7.2</v>
      </c>
      <c r="AL20" s="50">
        <v>18</v>
      </c>
      <c r="AM20" s="11">
        <v>6.2</v>
      </c>
      <c r="AN20" s="11" t="s">
        <v>113</v>
      </c>
    </row>
    <row r="21" spans="1:40" ht="13" x14ac:dyDescent="0.25">
      <c r="A21" s="121" t="s">
        <v>88</v>
      </c>
      <c r="B21" s="122"/>
      <c r="C21" s="27">
        <f>(VLOOKUP(C$14,$AI2:$AK26,3,FALSE))*C$15</f>
        <v>338.40000000000003</v>
      </c>
      <c r="D21" s="27">
        <f t="shared" ref="D21:V21" si="2">(VLOOKUP(D$14,$AI2:$AK24,3,FALSE))*D$15</f>
        <v>338.40000000000003</v>
      </c>
      <c r="E21" s="27">
        <f t="shared" si="2"/>
        <v>338.40000000000003</v>
      </c>
      <c r="F21" s="27">
        <f t="shared" si="2"/>
        <v>338.40000000000003</v>
      </c>
      <c r="G21" s="27">
        <f t="shared" si="2"/>
        <v>338.40000000000003</v>
      </c>
      <c r="H21" s="27">
        <f t="shared" si="2"/>
        <v>338.40000000000003</v>
      </c>
      <c r="I21" s="27">
        <f t="shared" si="2"/>
        <v>338.40000000000003</v>
      </c>
      <c r="J21" s="27">
        <f t="shared" si="2"/>
        <v>338.40000000000003</v>
      </c>
      <c r="K21" s="27">
        <f t="shared" si="2"/>
        <v>338.40000000000003</v>
      </c>
      <c r="L21" s="27">
        <f t="shared" si="2"/>
        <v>338.40000000000003</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136</v>
      </c>
    </row>
    <row r="22" spans="1:40" ht="13" x14ac:dyDescent="0.25">
      <c r="A22" s="123" t="s">
        <v>89</v>
      </c>
      <c r="B22" s="124"/>
      <c r="C22" s="16">
        <f>$E31</f>
        <v>144.69037500000002</v>
      </c>
      <c r="D22" s="16">
        <f>$E32</f>
        <v>144.69037500000002</v>
      </c>
      <c r="E22" s="16">
        <f>$E33</f>
        <v>144.69037500000002</v>
      </c>
      <c r="F22" s="16">
        <f>$E34</f>
        <v>144.69037500000002</v>
      </c>
      <c r="G22" s="16">
        <f>$E35</f>
        <v>385.84100000000001</v>
      </c>
      <c r="H22" s="16">
        <f>$E36</f>
        <v>385.84100000000001</v>
      </c>
      <c r="I22" s="16">
        <f>$E37</f>
        <v>144.69037500000002</v>
      </c>
      <c r="J22" s="16">
        <f>$E38</f>
        <v>144.69037500000002</v>
      </c>
      <c r="K22" s="16">
        <f>$E39</f>
        <v>144.69037500000002</v>
      </c>
      <c r="L22" s="16">
        <f>$E40</f>
        <v>144.69037500000002</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136</v>
      </c>
    </row>
    <row r="23" spans="1:40" ht="13" x14ac:dyDescent="0.25">
      <c r="A23" s="123" t="s">
        <v>92</v>
      </c>
      <c r="B23" s="124"/>
      <c r="C23" s="16">
        <f>C22-C21</f>
        <v>-193.70962500000002</v>
      </c>
      <c r="D23" s="16">
        <f t="shared" ref="D23:V23" si="3">D22-D21</f>
        <v>-193.70962500000002</v>
      </c>
      <c r="E23" s="16">
        <f t="shared" si="3"/>
        <v>-193.70962500000002</v>
      </c>
      <c r="F23" s="16">
        <f t="shared" si="3"/>
        <v>-193.70962500000002</v>
      </c>
      <c r="G23" s="16">
        <f t="shared" si="3"/>
        <v>47.440999999999974</v>
      </c>
      <c r="H23" s="16">
        <f t="shared" si="3"/>
        <v>47.440999999999974</v>
      </c>
      <c r="I23" s="16">
        <f t="shared" si="3"/>
        <v>-193.70962500000002</v>
      </c>
      <c r="J23" s="16">
        <f t="shared" si="3"/>
        <v>-193.70962500000002</v>
      </c>
      <c r="K23" s="16">
        <f t="shared" si="3"/>
        <v>-193.70962500000002</v>
      </c>
      <c r="L23" s="16">
        <f t="shared" si="3"/>
        <v>-193.70962500000002</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136</v>
      </c>
    </row>
    <row r="24" spans="1:40" ht="13.5" thickBot="1" x14ac:dyDescent="0.3">
      <c r="A24" s="125" t="s">
        <v>93</v>
      </c>
      <c r="B24" s="126"/>
      <c r="C24" s="25" t="str">
        <f>IF($B31="","",IF(C$23&gt;=0,"INCREASE","DECREASE"))</f>
        <v>DECREASE</v>
      </c>
      <c r="D24" s="25" t="str">
        <f t="shared" ref="D24:V24" si="4">IF($B31="","",IF(D$23&gt;=0,"INCREASE","DECREASE"))</f>
        <v>DECREASE</v>
      </c>
      <c r="E24" s="25" t="str">
        <f t="shared" si="4"/>
        <v>DECREASE</v>
      </c>
      <c r="F24" s="25" t="str">
        <f t="shared" si="4"/>
        <v>DECREASE</v>
      </c>
      <c r="G24" s="25" t="str">
        <f t="shared" si="4"/>
        <v>INCREASE</v>
      </c>
      <c r="H24" s="25" t="str">
        <f t="shared" si="4"/>
        <v>INCREASE</v>
      </c>
      <c r="I24" s="25" t="str">
        <f t="shared" si="4"/>
        <v>DECREASE</v>
      </c>
      <c r="J24" s="25" t="str">
        <f t="shared" si="4"/>
        <v>DECREASE</v>
      </c>
      <c r="K24" s="25" t="str">
        <f t="shared" si="4"/>
        <v>DECREASE</v>
      </c>
      <c r="L24" s="25" t="str">
        <f t="shared" si="4"/>
        <v>DECREASE</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136</v>
      </c>
    </row>
    <row r="25" spans="1:40" x14ac:dyDescent="0.25">
      <c r="C25" s="56"/>
      <c r="D25" s="66"/>
      <c r="E25" s="66"/>
      <c r="F25" s="66"/>
      <c r="AI25" s="62" t="s">
        <v>118</v>
      </c>
      <c r="AJ25" s="65">
        <v>1</v>
      </c>
      <c r="AK25" s="64">
        <v>5.8</v>
      </c>
      <c r="AL25" s="28">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117</v>
      </c>
      <c r="AJ26" s="68">
        <v>0.7</v>
      </c>
      <c r="AK26" s="69">
        <v>2.4</v>
      </c>
      <c r="AL26" s="28">
        <v>24</v>
      </c>
      <c r="AM26" s="10">
        <v>6.7</v>
      </c>
      <c r="AN26" s="11" t="s">
        <v>136</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t="s">
        <v>54</v>
      </c>
      <c r="O27" s="106" t="s">
        <v>54</v>
      </c>
      <c r="P27" s="106" t="s">
        <v>54</v>
      </c>
      <c r="Q27" s="106" t="s">
        <v>54</v>
      </c>
      <c r="R27" s="106" t="s">
        <v>54</v>
      </c>
      <c r="S27" s="106" t="s">
        <v>54</v>
      </c>
      <c r="T27" s="106" t="s">
        <v>54</v>
      </c>
      <c r="U27" s="106" t="s">
        <v>54</v>
      </c>
    </row>
    <row r="28" spans="1:40" s="56" customFormat="1" x14ac:dyDescent="0.35">
      <c r="A28" s="107"/>
      <c r="B28" s="23">
        <v>5.14</v>
      </c>
      <c r="C28" s="15">
        <v>0.12</v>
      </c>
      <c r="D28" s="15">
        <v>284.75</v>
      </c>
      <c r="E28" s="15">
        <v>1601</v>
      </c>
      <c r="F28" s="15">
        <v>90.7</v>
      </c>
      <c r="G28" s="15">
        <v>0.2</v>
      </c>
      <c r="H28" s="15">
        <v>0.5</v>
      </c>
      <c r="I28" s="15">
        <v>0.5</v>
      </c>
      <c r="J28" s="15">
        <v>0.01</v>
      </c>
      <c r="K28" s="15">
        <v>0.05</v>
      </c>
      <c r="L28" s="15">
        <v>0.2</v>
      </c>
      <c r="M28" s="15">
        <v>0.2</v>
      </c>
      <c r="N28" s="15"/>
      <c r="O28" s="15"/>
      <c r="P28" s="15">
        <v>887</v>
      </c>
      <c r="Q28" s="15">
        <v>26.6</v>
      </c>
      <c r="R28" s="15"/>
      <c r="S28" s="15">
        <v>0.5</v>
      </c>
      <c r="T28" s="15"/>
      <c r="U28" s="15"/>
    </row>
    <row r="29" spans="1:40" s="7" customFormat="1" ht="28" x14ac:dyDescent="0.35">
      <c r="A29" s="12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T1</v>
      </c>
      <c r="B31" s="15">
        <v>75</v>
      </c>
      <c r="C31" s="76">
        <f>IF(C$27="%w/w SAR",((C$28*10)*$B31),IF(C$27="%w/w DM",(((C$28*10)*($B$28/100))*$B31),IF(C$27="kg/t SAR",(C$28*$B31),IF(C$27="kg/t DM",((C$28*($B$28/100))*$B31),IF(C$27="mg/kg SAR",((C$28*0.001)*$B31),IF(C$27="mg/kg DM",(((C$28*0.001)*($B$28/100))*$B31),0))))))</f>
        <v>90</v>
      </c>
      <c r="D31" s="76">
        <f>(IF(D$27="%w/w SAR",((D$28*10)*$B31),IF(D$27="%w/w DM",(((D$28*10)*($B$28/100))*$B31),IF(D$27="kg/t SAR",(D$28*$B31),IF(D$27="kg/t DM",((D$28*($B$28/100))*$B31),IF(D$27="mg/kg SAR",((D$28*0.001)*$B31),IF(D$27="mg/kg DM",(((D$28*0.001)*($B$28/100))*$B31),"0")))))))*2.291</f>
        <v>48.92716875</v>
      </c>
      <c r="E31" s="76">
        <f>(IF(E$27="%w/w SAR",((E$28*10)*$B31),IF(E$27="%w/w DM",(((E$28*10)*($B$28/100))*$B31),IF(E$27="kg/t SAR",(E$28*$B31),IF(E$27="kg/t DM",((E$28*($B$28/100))*$B31),IF(E$27="mg/kg SAR",((E$28*0.001)*$B31),IF(E$27="mg/kg DM",(((E$28*0.001)*($B$28/100))*$B31),"0")))))))*1.205</f>
        <v>144.69037500000002</v>
      </c>
      <c r="F31" s="76">
        <f>(IF(F$27="%w/w SAR",((F$28*10)*$B31),IF(F$27="%w/w DM",(((F$28*10)*($B$28/100))*$B31),IF(F$27="kg/t SAR",(F$28*$B31),IF(F$27="kg/t DM",((F$28*($B$28/100))*$B31),IF(F$27="mg/kg SAR",((F$28*0.001)*$B31),IF(F$27="mg/kg DM",(((F$28*0.001)*($B$28/100))*$B31),"0")))))))*1.658</f>
        <v>11.278544999999999</v>
      </c>
      <c r="G31" s="76">
        <f t="shared" ref="G31:P46" si="5">IF(G$27="%w/w SAR",((G$28*10)*$B31),IF(G$27="%w/w DM",(((G$28*10)*($B$28/100))*$B31),IF(G$27="kg/t SAR",(G$28*$B31),IF(G$27="kg/t DM",((G$28*($B$28/100))*$B31),IF(G$27="mg/kg SAR",((G$28*0.001)*$B31),IF(G$27="mg/kg DM",(((G$28*0.001)*($B$28/100))*$B31),0))))))</f>
        <v>1.5000000000000001E-2</v>
      </c>
      <c r="H31" s="76">
        <f t="shared" si="5"/>
        <v>3.7499999999999999E-2</v>
      </c>
      <c r="I31" s="76">
        <f t="shared" si="5"/>
        <v>3.7499999999999999E-2</v>
      </c>
      <c r="J31" s="76">
        <f t="shared" si="5"/>
        <v>7.5000000000000002E-4</v>
      </c>
      <c r="K31" s="76">
        <f t="shared" si="5"/>
        <v>3.7500000000000003E-3</v>
      </c>
      <c r="L31" s="76">
        <f t="shared" si="5"/>
        <v>1.5000000000000001E-2</v>
      </c>
      <c r="M31" s="76">
        <f t="shared" si="5"/>
        <v>1.5000000000000001E-2</v>
      </c>
      <c r="N31" s="76">
        <f t="shared" si="5"/>
        <v>0</v>
      </c>
      <c r="O31" s="76">
        <f t="shared" si="5"/>
        <v>0</v>
      </c>
      <c r="P31" s="76">
        <f t="shared" si="5"/>
        <v>66.525000000000006</v>
      </c>
      <c r="Q31" s="76">
        <f>(IF(Q$27="%w/w SAR",((Q$28*10)*$B31),IF(Q$27="%w/w DM",(((Q$28*10)*($B$28/100))*$B31),IF(Q$27="kg/t SAR",(Q$28*$B31),IF(Q$27="kg/t DM",((Q$28*($B$28/100))*$B31),IF(Q$27="mg/kg SAR",((Q$28*0.001)*$B31),IF(Q$27="mg/kg DM",(((Q$28*0.001)*($B$28/100))*$B31),0)))))))*2.5</f>
        <v>4.9875000000000007</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3.7499999999999999E-2</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T2</v>
      </c>
      <c r="B32" s="15">
        <v>75</v>
      </c>
      <c r="C32" s="76">
        <f t="shared" ref="C32:C50" si="6">IF(C$27="%w/w SAR",((C$28*10)*$B32),IF(C$27="%w/w DM",(((C$28*10)*($B$28/100))*$B32),IF(C$27="kg/t SAR",(C$28*$B32),IF(C$27="kg/t DM",((C$28*($B$28/100))*$B32),IF(C$27="mg/kg SAR",((C$28*0.001)*$B32),IF(C$27="mg/kg DM",(((C$28*0.001)*($B$28/100))*$B32),0))))))</f>
        <v>90</v>
      </c>
      <c r="D32" s="76">
        <f t="shared" ref="D32:D50" si="7">(IF(D$27="%w/w SAR",((D$28*10)*$B32),IF(D$27="%w/w DM",(((D$28*10)*($B$28/100))*$B32),IF(D$27="kg/t SAR",(D$28*$B32),IF(D$27="kg/t DM",((D$28*($B$28/100))*$B32),IF(D$27="mg/kg SAR",((D$28*0.001)*$B32),IF(D$27="mg/kg DM",(((D$28*0.001)*($B$28/100))*$B32),"0")))))))*2.291</f>
        <v>48.92716875</v>
      </c>
      <c r="E32" s="76">
        <f t="shared" ref="E32:E50" si="8">(IF(E$27="%w/w SAR",((E$28*10)*$B32),IF(E$27="%w/w DM",(((E$28*10)*($B$28/100))*$B32),IF(E$27="kg/t SAR",(E$28*$B32),IF(E$27="kg/t DM",((E$28*($B$28/100))*$B32),IF(E$27="mg/kg SAR",((E$28*0.001)*$B32),IF(E$27="mg/kg DM",(((E$28*0.001)*($B$28/100))*$B32),"0")))))))*1.205</f>
        <v>144.69037500000002</v>
      </c>
      <c r="F32" s="76">
        <f t="shared" ref="F32:F50" si="9">(IF(F$27="%w/w SAR",((F$28*10)*$B32),IF(F$27="%w/w DM",(((F$28*10)*($B$28/100))*$B32),IF(F$27="kg/t SAR",(F$28*$B32),IF(F$27="kg/t DM",((F$28*($B$28/100))*$B32),IF(F$27="mg/kg SAR",((F$28*0.001)*$B32),IF(F$27="mg/kg DM",(((F$28*0.001)*($B$28/100))*$B32),"0")))))))*1.658</f>
        <v>11.278544999999999</v>
      </c>
      <c r="G32" s="76">
        <f t="shared" si="5"/>
        <v>1.5000000000000001E-2</v>
      </c>
      <c r="H32" s="76">
        <f t="shared" si="5"/>
        <v>3.7499999999999999E-2</v>
      </c>
      <c r="I32" s="76">
        <f t="shared" si="5"/>
        <v>3.7499999999999999E-2</v>
      </c>
      <c r="J32" s="76">
        <f t="shared" si="5"/>
        <v>7.5000000000000002E-4</v>
      </c>
      <c r="K32" s="76">
        <f t="shared" si="5"/>
        <v>3.7500000000000003E-3</v>
      </c>
      <c r="L32" s="76">
        <f t="shared" si="5"/>
        <v>1.5000000000000001E-2</v>
      </c>
      <c r="M32" s="76">
        <f t="shared" si="5"/>
        <v>1.5000000000000001E-2</v>
      </c>
      <c r="N32" s="76">
        <f t="shared" si="5"/>
        <v>0</v>
      </c>
      <c r="O32" s="76">
        <f t="shared" si="5"/>
        <v>0</v>
      </c>
      <c r="P32" s="76">
        <f t="shared" si="5"/>
        <v>66.525000000000006</v>
      </c>
      <c r="Q32" s="76">
        <f t="shared" ref="Q32:Q50" si="10">(IF(Q$27="%w/w SAR",((Q$28*10)*$B32),IF(Q$27="%w/w DM",(((Q$28*10)*($B$28/100))*$B32),IF(Q$27="kg/t SAR",(Q$28*$B32),IF(Q$27="kg/t DM",((Q$28*($B$28/100))*$B32),IF(Q$27="mg/kg SAR",((Q$28*0.001)*$B32),IF(Q$27="mg/kg DM",(((Q$28*0.001)*($B$28/100))*$B32),0)))))))*2.5</f>
        <v>4.9875000000000007</v>
      </c>
      <c r="R32" s="76">
        <f t="shared" ref="R32:U50" si="11">IF(R$27="%w/w SAR",((R$28*10)*$B32),IF(R$27="%w/w DM",(((R$28*10)*($B$28/100))*$B32),IF(R$27="kg/t SAR",(R$28*$B32),IF(R$27="kg/t DM",((R$28*($B$28/100))*$B32),IF(R$27="mg/kg SAR",((R$28*0.001)*$B32),IF(R$27="mg/kg DM",(((R$28*0.001)*($B$28/100))*$B32),0))))))</f>
        <v>0</v>
      </c>
      <c r="S32" s="76">
        <f t="shared" si="11"/>
        <v>3.7499999999999999E-2</v>
      </c>
      <c r="T32" s="76">
        <f t="shared" si="11"/>
        <v>0</v>
      </c>
      <c r="U32" s="76">
        <f t="shared" si="11"/>
        <v>0</v>
      </c>
      <c r="AB32" s="58"/>
      <c r="AC32" s="58"/>
      <c r="AD32" s="58"/>
      <c r="AE32" s="58"/>
      <c r="AF32" s="58"/>
      <c r="AG32" s="58"/>
      <c r="AH32" s="58"/>
      <c r="AI32" s="58"/>
    </row>
    <row r="33" spans="1:35" s="71" customFormat="1" ht="13" x14ac:dyDescent="0.35">
      <c r="A33" s="13" t="str">
        <f>E8</f>
        <v>T3</v>
      </c>
      <c r="B33" s="15">
        <v>75</v>
      </c>
      <c r="C33" s="76">
        <f t="shared" si="6"/>
        <v>90</v>
      </c>
      <c r="D33" s="76">
        <f t="shared" si="7"/>
        <v>48.92716875</v>
      </c>
      <c r="E33" s="76">
        <f t="shared" si="8"/>
        <v>144.69037500000002</v>
      </c>
      <c r="F33" s="76">
        <f t="shared" si="9"/>
        <v>11.278544999999999</v>
      </c>
      <c r="G33" s="76">
        <f t="shared" si="5"/>
        <v>1.5000000000000001E-2</v>
      </c>
      <c r="H33" s="76">
        <f t="shared" si="5"/>
        <v>3.7499999999999999E-2</v>
      </c>
      <c r="I33" s="76">
        <f t="shared" si="5"/>
        <v>3.7499999999999999E-2</v>
      </c>
      <c r="J33" s="76">
        <f t="shared" si="5"/>
        <v>7.5000000000000002E-4</v>
      </c>
      <c r="K33" s="76">
        <f t="shared" si="5"/>
        <v>3.7500000000000003E-3</v>
      </c>
      <c r="L33" s="76">
        <f t="shared" si="5"/>
        <v>1.5000000000000001E-2</v>
      </c>
      <c r="M33" s="76">
        <f t="shared" si="5"/>
        <v>1.5000000000000001E-2</v>
      </c>
      <c r="N33" s="76">
        <f t="shared" si="5"/>
        <v>0</v>
      </c>
      <c r="O33" s="76">
        <f t="shared" si="5"/>
        <v>0</v>
      </c>
      <c r="P33" s="76">
        <f t="shared" si="5"/>
        <v>66.525000000000006</v>
      </c>
      <c r="Q33" s="76">
        <f t="shared" si="10"/>
        <v>4.9875000000000007</v>
      </c>
      <c r="R33" s="76">
        <f t="shared" si="11"/>
        <v>0</v>
      </c>
      <c r="S33" s="76">
        <f t="shared" si="11"/>
        <v>3.7499999999999999E-2</v>
      </c>
      <c r="T33" s="76">
        <f t="shared" si="11"/>
        <v>0</v>
      </c>
      <c r="U33" s="76">
        <f t="shared" si="11"/>
        <v>0</v>
      </c>
      <c r="AB33" s="58"/>
      <c r="AC33" s="58"/>
      <c r="AD33" s="58"/>
      <c r="AE33" s="58"/>
      <c r="AF33" s="58"/>
      <c r="AG33" s="58"/>
      <c r="AH33" s="58"/>
      <c r="AI33" s="58"/>
    </row>
    <row r="34" spans="1:35" s="71" customFormat="1" ht="13" x14ac:dyDescent="0.35">
      <c r="A34" s="13" t="str">
        <f>F8</f>
        <v>T4</v>
      </c>
      <c r="B34" s="15">
        <v>75</v>
      </c>
      <c r="C34" s="76">
        <f t="shared" si="6"/>
        <v>90</v>
      </c>
      <c r="D34" s="76">
        <f t="shared" si="7"/>
        <v>48.92716875</v>
      </c>
      <c r="E34" s="76">
        <f t="shared" si="8"/>
        <v>144.69037500000002</v>
      </c>
      <c r="F34" s="76">
        <f t="shared" si="9"/>
        <v>11.278544999999999</v>
      </c>
      <c r="G34" s="76">
        <f t="shared" si="5"/>
        <v>1.5000000000000001E-2</v>
      </c>
      <c r="H34" s="76">
        <f t="shared" si="5"/>
        <v>3.7499999999999999E-2</v>
      </c>
      <c r="I34" s="76">
        <f t="shared" si="5"/>
        <v>3.7499999999999999E-2</v>
      </c>
      <c r="J34" s="76">
        <f t="shared" si="5"/>
        <v>7.5000000000000002E-4</v>
      </c>
      <c r="K34" s="76">
        <f t="shared" si="5"/>
        <v>3.7500000000000003E-3</v>
      </c>
      <c r="L34" s="76">
        <f t="shared" si="5"/>
        <v>1.5000000000000001E-2</v>
      </c>
      <c r="M34" s="76">
        <f t="shared" si="5"/>
        <v>1.5000000000000001E-2</v>
      </c>
      <c r="N34" s="76">
        <f t="shared" si="5"/>
        <v>0</v>
      </c>
      <c r="O34" s="76">
        <f t="shared" si="5"/>
        <v>0</v>
      </c>
      <c r="P34" s="76">
        <f t="shared" si="5"/>
        <v>66.525000000000006</v>
      </c>
      <c r="Q34" s="76">
        <f t="shared" si="10"/>
        <v>4.9875000000000007</v>
      </c>
      <c r="R34" s="76">
        <f t="shared" si="11"/>
        <v>0</v>
      </c>
      <c r="S34" s="76">
        <f t="shared" si="11"/>
        <v>3.7499999999999999E-2</v>
      </c>
      <c r="T34" s="76">
        <f t="shared" si="11"/>
        <v>0</v>
      </c>
      <c r="U34" s="76">
        <f t="shared" si="11"/>
        <v>0</v>
      </c>
      <c r="AB34" s="58"/>
      <c r="AC34" s="58"/>
      <c r="AD34" s="58"/>
      <c r="AE34" s="58"/>
      <c r="AF34" s="58"/>
      <c r="AG34" s="58"/>
      <c r="AH34" s="58"/>
      <c r="AI34" s="58"/>
    </row>
    <row r="35" spans="1:35" s="71" customFormat="1" ht="13" x14ac:dyDescent="0.35">
      <c r="A35" s="13" t="str">
        <f>G8</f>
        <v>T5</v>
      </c>
      <c r="B35" s="15">
        <v>200</v>
      </c>
      <c r="C35" s="76">
        <f t="shared" si="6"/>
        <v>240</v>
      </c>
      <c r="D35" s="76">
        <f t="shared" si="7"/>
        <v>130.47245000000001</v>
      </c>
      <c r="E35" s="76">
        <f t="shared" si="8"/>
        <v>385.84100000000001</v>
      </c>
      <c r="F35" s="76">
        <f t="shared" si="9"/>
        <v>30.07612</v>
      </c>
      <c r="G35" s="76">
        <f t="shared" si="5"/>
        <v>0.04</v>
      </c>
      <c r="H35" s="76">
        <f t="shared" si="5"/>
        <v>0.1</v>
      </c>
      <c r="I35" s="76">
        <f t="shared" si="5"/>
        <v>0.1</v>
      </c>
      <c r="J35" s="76">
        <f t="shared" si="5"/>
        <v>2E-3</v>
      </c>
      <c r="K35" s="76">
        <f t="shared" si="5"/>
        <v>0.01</v>
      </c>
      <c r="L35" s="76">
        <f t="shared" si="5"/>
        <v>0.04</v>
      </c>
      <c r="M35" s="76">
        <f t="shared" si="5"/>
        <v>0.04</v>
      </c>
      <c r="N35" s="76">
        <f t="shared" si="5"/>
        <v>0</v>
      </c>
      <c r="O35" s="76">
        <f t="shared" si="5"/>
        <v>0</v>
      </c>
      <c r="P35" s="76">
        <f t="shared" si="5"/>
        <v>177.4</v>
      </c>
      <c r="Q35" s="76">
        <f t="shared" si="10"/>
        <v>13.3</v>
      </c>
      <c r="R35" s="76">
        <f t="shared" si="11"/>
        <v>0</v>
      </c>
      <c r="S35" s="76">
        <f t="shared" si="11"/>
        <v>0.1</v>
      </c>
      <c r="T35" s="76">
        <f t="shared" si="11"/>
        <v>0</v>
      </c>
      <c r="U35" s="76">
        <f t="shared" si="11"/>
        <v>0</v>
      </c>
      <c r="AB35" s="58"/>
      <c r="AC35" s="58"/>
      <c r="AD35" s="58"/>
      <c r="AE35" s="58"/>
      <c r="AF35" s="58"/>
      <c r="AG35" s="58"/>
      <c r="AH35" s="58"/>
      <c r="AI35" s="58"/>
    </row>
    <row r="36" spans="1:35" s="71" customFormat="1" ht="13" x14ac:dyDescent="0.35">
      <c r="A36" s="13" t="str">
        <f>H8</f>
        <v>T6</v>
      </c>
      <c r="B36" s="15">
        <v>200</v>
      </c>
      <c r="C36" s="76">
        <f t="shared" si="6"/>
        <v>240</v>
      </c>
      <c r="D36" s="76">
        <f t="shared" si="7"/>
        <v>130.47245000000001</v>
      </c>
      <c r="E36" s="76">
        <f t="shared" si="8"/>
        <v>385.84100000000001</v>
      </c>
      <c r="F36" s="76">
        <f t="shared" si="9"/>
        <v>30.07612</v>
      </c>
      <c r="G36" s="76">
        <f t="shared" si="5"/>
        <v>0.04</v>
      </c>
      <c r="H36" s="76">
        <f t="shared" si="5"/>
        <v>0.1</v>
      </c>
      <c r="I36" s="76">
        <f t="shared" si="5"/>
        <v>0.1</v>
      </c>
      <c r="J36" s="76">
        <f t="shared" si="5"/>
        <v>2E-3</v>
      </c>
      <c r="K36" s="76">
        <f t="shared" si="5"/>
        <v>0.01</v>
      </c>
      <c r="L36" s="76">
        <f t="shared" si="5"/>
        <v>0.04</v>
      </c>
      <c r="M36" s="76">
        <f t="shared" si="5"/>
        <v>0.04</v>
      </c>
      <c r="N36" s="76">
        <f t="shared" si="5"/>
        <v>0</v>
      </c>
      <c r="O36" s="76">
        <f t="shared" si="5"/>
        <v>0</v>
      </c>
      <c r="P36" s="76">
        <f t="shared" si="5"/>
        <v>177.4</v>
      </c>
      <c r="Q36" s="76">
        <f t="shared" si="10"/>
        <v>13.3</v>
      </c>
      <c r="R36" s="76">
        <f t="shared" si="11"/>
        <v>0</v>
      </c>
      <c r="S36" s="76">
        <f t="shared" si="11"/>
        <v>0.1</v>
      </c>
      <c r="T36" s="76">
        <f t="shared" si="11"/>
        <v>0</v>
      </c>
      <c r="U36" s="76">
        <f t="shared" si="11"/>
        <v>0</v>
      </c>
      <c r="AB36" s="58"/>
      <c r="AC36" s="58"/>
      <c r="AD36" s="58"/>
      <c r="AE36" s="58"/>
      <c r="AF36" s="58"/>
      <c r="AG36" s="58"/>
      <c r="AH36" s="58"/>
      <c r="AI36" s="58"/>
    </row>
    <row r="37" spans="1:35" s="71" customFormat="1" ht="13" x14ac:dyDescent="0.35">
      <c r="A37" s="13" t="str">
        <f>I8</f>
        <v>T7</v>
      </c>
      <c r="B37" s="15">
        <v>75</v>
      </c>
      <c r="C37" s="76">
        <f t="shared" si="6"/>
        <v>90</v>
      </c>
      <c r="D37" s="76">
        <f t="shared" si="7"/>
        <v>48.92716875</v>
      </c>
      <c r="E37" s="76">
        <f t="shared" si="8"/>
        <v>144.69037500000002</v>
      </c>
      <c r="F37" s="76">
        <f t="shared" si="9"/>
        <v>11.278544999999999</v>
      </c>
      <c r="G37" s="76">
        <f t="shared" si="5"/>
        <v>1.5000000000000001E-2</v>
      </c>
      <c r="H37" s="76">
        <f t="shared" si="5"/>
        <v>3.7499999999999999E-2</v>
      </c>
      <c r="I37" s="76">
        <f t="shared" si="5"/>
        <v>3.7499999999999999E-2</v>
      </c>
      <c r="J37" s="76">
        <f t="shared" si="5"/>
        <v>7.5000000000000002E-4</v>
      </c>
      <c r="K37" s="76">
        <f t="shared" si="5"/>
        <v>3.7500000000000003E-3</v>
      </c>
      <c r="L37" s="76">
        <f t="shared" si="5"/>
        <v>1.5000000000000001E-2</v>
      </c>
      <c r="M37" s="76">
        <f t="shared" si="5"/>
        <v>1.5000000000000001E-2</v>
      </c>
      <c r="N37" s="76">
        <f t="shared" si="5"/>
        <v>0</v>
      </c>
      <c r="O37" s="76">
        <f t="shared" si="5"/>
        <v>0</v>
      </c>
      <c r="P37" s="76">
        <f t="shared" si="5"/>
        <v>66.525000000000006</v>
      </c>
      <c r="Q37" s="76">
        <f t="shared" si="10"/>
        <v>4.9875000000000007</v>
      </c>
      <c r="R37" s="76">
        <f t="shared" si="11"/>
        <v>0</v>
      </c>
      <c r="S37" s="76">
        <f t="shared" si="11"/>
        <v>3.7499999999999999E-2</v>
      </c>
      <c r="T37" s="76">
        <f t="shared" si="11"/>
        <v>0</v>
      </c>
      <c r="U37" s="76">
        <f t="shared" si="11"/>
        <v>0</v>
      </c>
      <c r="AB37" s="58"/>
      <c r="AC37" s="58"/>
      <c r="AD37" s="58"/>
      <c r="AE37" s="58"/>
      <c r="AF37" s="58"/>
      <c r="AG37" s="58"/>
      <c r="AH37" s="58"/>
      <c r="AI37" s="58"/>
    </row>
    <row r="38" spans="1:35" s="71" customFormat="1" ht="13" x14ac:dyDescent="0.35">
      <c r="A38" s="13" t="str">
        <f>J8</f>
        <v>T8</v>
      </c>
      <c r="B38" s="15">
        <v>75</v>
      </c>
      <c r="C38" s="76">
        <f t="shared" si="6"/>
        <v>90</v>
      </c>
      <c r="D38" s="76">
        <f t="shared" si="7"/>
        <v>48.92716875</v>
      </c>
      <c r="E38" s="76">
        <f t="shared" si="8"/>
        <v>144.69037500000002</v>
      </c>
      <c r="F38" s="76">
        <f t="shared" si="9"/>
        <v>11.278544999999999</v>
      </c>
      <c r="G38" s="76">
        <f t="shared" si="5"/>
        <v>1.5000000000000001E-2</v>
      </c>
      <c r="H38" s="76">
        <f t="shared" si="5"/>
        <v>3.7499999999999999E-2</v>
      </c>
      <c r="I38" s="76">
        <f t="shared" si="5"/>
        <v>3.7499999999999999E-2</v>
      </c>
      <c r="J38" s="76">
        <f t="shared" si="5"/>
        <v>7.5000000000000002E-4</v>
      </c>
      <c r="K38" s="76">
        <f t="shared" si="5"/>
        <v>3.7500000000000003E-3</v>
      </c>
      <c r="L38" s="76">
        <f t="shared" si="5"/>
        <v>1.5000000000000001E-2</v>
      </c>
      <c r="M38" s="76">
        <f t="shared" si="5"/>
        <v>1.5000000000000001E-2</v>
      </c>
      <c r="N38" s="76">
        <f t="shared" si="5"/>
        <v>0</v>
      </c>
      <c r="O38" s="76">
        <f t="shared" si="5"/>
        <v>0</v>
      </c>
      <c r="P38" s="76">
        <f t="shared" si="5"/>
        <v>66.525000000000006</v>
      </c>
      <c r="Q38" s="76">
        <f t="shared" si="10"/>
        <v>4.9875000000000007</v>
      </c>
      <c r="R38" s="76">
        <f t="shared" si="11"/>
        <v>0</v>
      </c>
      <c r="S38" s="76">
        <f t="shared" si="11"/>
        <v>3.7499999999999999E-2</v>
      </c>
      <c r="T38" s="76">
        <f t="shared" si="11"/>
        <v>0</v>
      </c>
      <c r="U38" s="76">
        <f t="shared" si="11"/>
        <v>0</v>
      </c>
      <c r="AB38" s="58"/>
      <c r="AC38" s="58"/>
      <c r="AD38" s="58"/>
      <c r="AE38" s="58"/>
      <c r="AF38" s="58"/>
      <c r="AG38" s="58"/>
      <c r="AH38" s="58"/>
      <c r="AI38" s="58"/>
    </row>
    <row r="39" spans="1:35" s="71" customFormat="1" ht="13" x14ac:dyDescent="0.35">
      <c r="A39" s="13" t="str">
        <f>K8</f>
        <v>SJ1</v>
      </c>
      <c r="B39" s="15">
        <v>75</v>
      </c>
      <c r="C39" s="76">
        <f t="shared" si="6"/>
        <v>90</v>
      </c>
      <c r="D39" s="76">
        <f t="shared" si="7"/>
        <v>48.92716875</v>
      </c>
      <c r="E39" s="76">
        <f t="shared" si="8"/>
        <v>144.69037500000002</v>
      </c>
      <c r="F39" s="76">
        <f t="shared" si="9"/>
        <v>11.278544999999999</v>
      </c>
      <c r="G39" s="76">
        <f t="shared" si="5"/>
        <v>1.5000000000000001E-2</v>
      </c>
      <c r="H39" s="76">
        <f t="shared" si="5"/>
        <v>3.7499999999999999E-2</v>
      </c>
      <c r="I39" s="76">
        <f t="shared" si="5"/>
        <v>3.7499999999999999E-2</v>
      </c>
      <c r="J39" s="76">
        <f t="shared" si="5"/>
        <v>7.5000000000000002E-4</v>
      </c>
      <c r="K39" s="76">
        <f t="shared" si="5"/>
        <v>3.7500000000000003E-3</v>
      </c>
      <c r="L39" s="76">
        <f t="shared" si="5"/>
        <v>1.5000000000000001E-2</v>
      </c>
      <c r="M39" s="76">
        <f t="shared" si="5"/>
        <v>1.5000000000000001E-2</v>
      </c>
      <c r="N39" s="76">
        <f t="shared" si="5"/>
        <v>0</v>
      </c>
      <c r="O39" s="76">
        <f t="shared" si="5"/>
        <v>0</v>
      </c>
      <c r="P39" s="76">
        <f t="shared" si="5"/>
        <v>66.525000000000006</v>
      </c>
      <c r="Q39" s="76">
        <f t="shared" si="10"/>
        <v>4.9875000000000007</v>
      </c>
      <c r="R39" s="76">
        <f t="shared" si="11"/>
        <v>0</v>
      </c>
      <c r="S39" s="76">
        <f t="shared" si="11"/>
        <v>3.7499999999999999E-2</v>
      </c>
      <c r="T39" s="76">
        <f t="shared" si="11"/>
        <v>0</v>
      </c>
      <c r="U39" s="76">
        <f t="shared" si="11"/>
        <v>0</v>
      </c>
      <c r="AB39" s="58"/>
      <c r="AC39" s="58"/>
      <c r="AD39" s="58"/>
      <c r="AE39" s="58"/>
      <c r="AF39" s="58"/>
      <c r="AG39" s="58"/>
      <c r="AH39" s="58"/>
      <c r="AI39" s="58"/>
    </row>
    <row r="40" spans="1:35" s="71" customFormat="1" ht="13" x14ac:dyDescent="0.35">
      <c r="A40" s="13" t="str">
        <f>L8</f>
        <v>SJ2</v>
      </c>
      <c r="B40" s="15">
        <v>75</v>
      </c>
      <c r="C40" s="76">
        <f t="shared" si="6"/>
        <v>90</v>
      </c>
      <c r="D40" s="76">
        <f t="shared" si="7"/>
        <v>48.92716875</v>
      </c>
      <c r="E40" s="76">
        <f t="shared" si="8"/>
        <v>144.69037500000002</v>
      </c>
      <c r="F40" s="76">
        <f t="shared" si="9"/>
        <v>11.278544999999999</v>
      </c>
      <c r="G40" s="76">
        <f t="shared" si="5"/>
        <v>1.5000000000000001E-2</v>
      </c>
      <c r="H40" s="76">
        <f t="shared" si="5"/>
        <v>3.7499999999999999E-2</v>
      </c>
      <c r="I40" s="76">
        <f t="shared" si="5"/>
        <v>3.7499999999999999E-2</v>
      </c>
      <c r="J40" s="76">
        <f t="shared" si="5"/>
        <v>7.5000000000000002E-4</v>
      </c>
      <c r="K40" s="76">
        <f t="shared" si="5"/>
        <v>3.7500000000000003E-3</v>
      </c>
      <c r="L40" s="76">
        <f t="shared" si="5"/>
        <v>1.5000000000000001E-2</v>
      </c>
      <c r="M40" s="76">
        <f t="shared" si="5"/>
        <v>1.5000000000000001E-2</v>
      </c>
      <c r="N40" s="76">
        <f t="shared" si="5"/>
        <v>0</v>
      </c>
      <c r="O40" s="76">
        <f t="shared" si="5"/>
        <v>0</v>
      </c>
      <c r="P40" s="76">
        <f t="shared" si="5"/>
        <v>66.525000000000006</v>
      </c>
      <c r="Q40" s="76">
        <f t="shared" si="10"/>
        <v>4.9875000000000007</v>
      </c>
      <c r="R40" s="76">
        <f t="shared" si="11"/>
        <v>0</v>
      </c>
      <c r="S40" s="76">
        <f t="shared" si="11"/>
        <v>3.7499999999999999E-2</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T1</v>
      </c>
      <c r="C57" s="8" t="str">
        <f t="shared" ref="C57:U57" si="13">D8</f>
        <v>T2</v>
      </c>
      <c r="D57" s="8" t="str">
        <f t="shared" si="13"/>
        <v>T3</v>
      </c>
      <c r="E57" s="8" t="str">
        <f t="shared" si="13"/>
        <v>T4</v>
      </c>
      <c r="F57" s="8" t="str">
        <f t="shared" si="13"/>
        <v>T5</v>
      </c>
      <c r="G57" s="8" t="str">
        <f t="shared" si="13"/>
        <v>T6</v>
      </c>
      <c r="H57" s="8" t="str">
        <f t="shared" si="13"/>
        <v>T7</v>
      </c>
      <c r="I57" s="8" t="str">
        <f t="shared" si="13"/>
        <v>T8</v>
      </c>
      <c r="J57" s="8" t="str">
        <f t="shared" si="13"/>
        <v>SJ1</v>
      </c>
      <c r="K57" s="8" t="str">
        <f t="shared" si="13"/>
        <v>SJ2</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137</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0" t="s">
        <v>133</v>
      </c>
      <c r="B59" s="75">
        <f>VLOOKUP(C$14,Table245811[],5,FALSE)</f>
        <v>6.2</v>
      </c>
      <c r="C59" s="75">
        <f>VLOOKUP(D$14,Table245811[],5,FALSE)</f>
        <v>6.2</v>
      </c>
      <c r="D59" s="75">
        <f>VLOOKUP(E$14,Table245811[],5,FALSE)</f>
        <v>6.2</v>
      </c>
      <c r="E59" s="75">
        <f>VLOOKUP(F$14,Table245811[],5,FALSE)</f>
        <v>6.2</v>
      </c>
      <c r="F59" s="75">
        <f>VLOOKUP(G$14,Table245811[],5,FALSE)</f>
        <v>6.2</v>
      </c>
      <c r="G59" s="75">
        <f>VLOOKUP(H$14,Table245811[],5,FALSE)</f>
        <v>6.2</v>
      </c>
      <c r="H59" s="75">
        <f>VLOOKUP(I$14,Table245811[],5,FALSE)</f>
        <v>6.2</v>
      </c>
      <c r="I59" s="75">
        <f>VLOOKUP(J$14,Table245811[],5,FALSE)</f>
        <v>6.2</v>
      </c>
      <c r="J59" s="75">
        <f>VLOOKUP(K$14,Table245811[],5,FALSE)</f>
        <v>6.2</v>
      </c>
      <c r="K59" s="75">
        <f>VLOOKUP(L$14,Table245811[],5,FALSE)</f>
        <v>6.2</v>
      </c>
      <c r="L59" s="75" t="e">
        <f>VLOOKUP(M$14,Table245811[],5,FALSE)</f>
        <v>#N/A</v>
      </c>
      <c r="M59" s="75" t="e">
        <f>VLOOKUP(N$14,Table245811[],5,FALSE)</f>
        <v>#N/A</v>
      </c>
      <c r="N59" s="75" t="e">
        <f>VLOOKUP(O$14,Table245811[],5,FALSE)</f>
        <v>#N/A</v>
      </c>
      <c r="O59" s="75" t="e">
        <f>VLOOKUP(P$14,Table245811[],5,FALSE)</f>
        <v>#N/A</v>
      </c>
      <c r="P59" s="75" t="e">
        <f>VLOOKUP(Q$14,Table245811[],5,FALSE)</f>
        <v>#N/A</v>
      </c>
      <c r="Q59" s="75" t="e">
        <f>VLOOKUP(R$14,Table245811[],5,FALSE)</f>
        <v>#N/A</v>
      </c>
      <c r="R59" s="75" t="e">
        <f>VLOOKUP(S$14,Table245811[],5,FALSE)</f>
        <v>#N/A</v>
      </c>
      <c r="S59" s="75" t="e">
        <f>VLOOKUP(T$14,Table245811[],5,FALSE)</f>
        <v>#N/A</v>
      </c>
      <c r="T59" s="75" t="e">
        <f>VLOOKUP(U$14,Table245811[],5,FALSE)</f>
        <v>#N/A</v>
      </c>
      <c r="U59" s="75" t="e">
        <f>VLOOKUP(V$14,Table245811[],5,FALSE)</f>
        <v>#N/A</v>
      </c>
    </row>
    <row r="60" spans="1:35" s="19" customFormat="1" ht="13" x14ac:dyDescent="0.3">
      <c r="A60" s="110" t="s">
        <v>4</v>
      </c>
      <c r="B60" s="75">
        <f>C10</f>
        <v>7.1</v>
      </c>
      <c r="C60" s="75">
        <f t="shared" ref="C60:U60" si="14">D10</f>
        <v>6.8</v>
      </c>
      <c r="D60" s="75">
        <f t="shared" si="14"/>
        <v>6.9</v>
      </c>
      <c r="E60" s="75">
        <f t="shared" si="14"/>
        <v>5.6</v>
      </c>
      <c r="F60" s="75">
        <f t="shared" si="14"/>
        <v>5.8</v>
      </c>
      <c r="G60" s="75">
        <f t="shared" si="14"/>
        <v>5.7</v>
      </c>
      <c r="H60" s="75">
        <f t="shared" si="14"/>
        <v>5.7</v>
      </c>
      <c r="I60" s="75">
        <f t="shared" si="14"/>
        <v>5.6</v>
      </c>
      <c r="J60" s="75">
        <f t="shared" si="14"/>
        <v>5.3</v>
      </c>
      <c r="K60" s="75">
        <f t="shared" si="14"/>
        <v>5.4</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134</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135</v>
      </c>
      <c r="B62" s="76">
        <f>B31</f>
        <v>75</v>
      </c>
      <c r="C62" s="76">
        <f>B32</f>
        <v>75</v>
      </c>
      <c r="D62" s="76">
        <f>B33</f>
        <v>75</v>
      </c>
      <c r="E62" s="76">
        <f>B34</f>
        <v>75</v>
      </c>
      <c r="F62" s="76">
        <f>B35</f>
        <v>200</v>
      </c>
      <c r="G62" s="76">
        <f>B36</f>
        <v>200</v>
      </c>
      <c r="H62" s="76">
        <f>B37</f>
        <v>75</v>
      </c>
      <c r="I62" s="76">
        <f>B38</f>
        <v>75</v>
      </c>
      <c r="J62" s="76">
        <f>B39</f>
        <v>75</v>
      </c>
      <c r="K62" s="76">
        <f>B40</f>
        <v>75</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156</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157</v>
      </c>
      <c r="B64" s="76">
        <f>(B59-B60)*B61</f>
        <v>-5.3999999999999968</v>
      </c>
      <c r="C64" s="76">
        <f t="shared" ref="C64:U64" si="17">(C59-C60)*C61</f>
        <v>-3.5999999999999979</v>
      </c>
      <c r="D64" s="76">
        <f t="shared" si="17"/>
        <v>-4.2000000000000011</v>
      </c>
      <c r="E64" s="76">
        <f t="shared" si="17"/>
        <v>3.6000000000000032</v>
      </c>
      <c r="F64" s="76">
        <f t="shared" si="17"/>
        <v>2.4000000000000021</v>
      </c>
      <c r="G64" s="76">
        <f t="shared" si="17"/>
        <v>3</v>
      </c>
      <c r="H64" s="76">
        <f t="shared" si="17"/>
        <v>3</v>
      </c>
      <c r="I64" s="76">
        <f t="shared" si="17"/>
        <v>3.6000000000000032</v>
      </c>
      <c r="J64" s="76">
        <f t="shared" si="17"/>
        <v>5.4000000000000021</v>
      </c>
      <c r="K64" s="76">
        <f t="shared" si="17"/>
        <v>4.7999999999999989</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158</v>
      </c>
      <c r="B65" s="76">
        <f>B63-B64</f>
        <v>5.3999999999999968</v>
      </c>
      <c r="C65" s="76">
        <f t="shared" ref="C65:U65" si="18">C63-C64</f>
        <v>3.5999999999999979</v>
      </c>
      <c r="D65" s="76">
        <f t="shared" si="18"/>
        <v>4.2000000000000011</v>
      </c>
      <c r="E65" s="76">
        <f t="shared" si="18"/>
        <v>-3.6000000000000032</v>
      </c>
      <c r="F65" s="76">
        <f t="shared" si="18"/>
        <v>-2.4000000000000021</v>
      </c>
      <c r="G65" s="76">
        <f t="shared" si="18"/>
        <v>-3</v>
      </c>
      <c r="H65" s="76">
        <f t="shared" si="18"/>
        <v>-3</v>
      </c>
      <c r="I65" s="76">
        <f t="shared" si="18"/>
        <v>-3.6000000000000032</v>
      </c>
      <c r="J65" s="76">
        <f t="shared" si="18"/>
        <v>-5.4000000000000021</v>
      </c>
      <c r="K65" s="76">
        <f t="shared" si="18"/>
        <v>-4.7999999999999989</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149</v>
      </c>
      <c r="B66" s="77" t="str">
        <f>IF(B64&lt;=B63,"OVER","UNDER")</f>
        <v>OVER</v>
      </c>
      <c r="C66" s="77" t="str">
        <f t="shared" ref="C66:U66" si="19">IF(C64&lt;=C63,"OVER","UNDER")</f>
        <v>OVER</v>
      </c>
      <c r="D66" s="77" t="str">
        <f t="shared" si="19"/>
        <v>OVER</v>
      </c>
      <c r="E66" s="77" t="str">
        <f t="shared" si="19"/>
        <v>UNDER</v>
      </c>
      <c r="F66" s="77" t="str">
        <f t="shared" si="19"/>
        <v>UNDER</v>
      </c>
      <c r="G66" s="77" t="str">
        <f t="shared" si="19"/>
        <v>UNDER</v>
      </c>
      <c r="H66" s="77" t="str">
        <f t="shared" si="19"/>
        <v>UNDER</v>
      </c>
      <c r="I66" s="77" t="str">
        <f t="shared" si="19"/>
        <v>UNDER</v>
      </c>
      <c r="J66" s="77" t="str">
        <f t="shared" si="19"/>
        <v>UNDER</v>
      </c>
      <c r="K66" s="77" t="str">
        <f t="shared" si="19"/>
        <v>UNDER</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rQVfhBVHddd6JqhpN8InFYKgxgzAmTccGwwqeHyGg+EguSvswIy4tAcJYKasXF+9FBV0BkW81oHjHtr8CYGwEA==" saltValue="DcD2r7lTZTYhbAqDw4lLO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4" operator="equal">
      <formula>"DECREASE"</formula>
    </cfRule>
    <cfRule type="cellIs" dxfId="82" priority="35" operator="equal">
      <formula>"INCREASE"</formula>
    </cfRule>
  </conditionalFormatting>
  <conditionalFormatting sqref="B31:B50 B62:U66">
    <cfRule type="cellIs" dxfId="81" priority="33" operator="greaterThan">
      <formula>$B$51</formula>
    </cfRule>
  </conditionalFormatting>
  <conditionalFormatting sqref="C31:C50">
    <cfRule type="cellIs" dxfId="80" priority="32" operator="greaterThan">
      <formula>$C$51</formula>
    </cfRule>
  </conditionalFormatting>
  <conditionalFormatting sqref="C18:V18">
    <cfRule type="cellIs" dxfId="79" priority="31" operator="equal">
      <formula>0</formula>
    </cfRule>
  </conditionalFormatting>
  <conditionalFormatting sqref="C17:V17">
    <cfRule type="cellIs" dxfId="78" priority="30" operator="equal">
      <formula>0</formula>
    </cfRule>
  </conditionalFormatting>
  <conditionalFormatting sqref="C19:V19">
    <cfRule type="cellIs" dxfId="77" priority="29" operator="equal">
      <formula>0</formula>
    </cfRule>
  </conditionalFormatting>
  <conditionalFormatting sqref="G31:G50">
    <cfRule type="cellIs" dxfId="76" priority="28" operator="greaterThan">
      <formula>$G$51</formula>
    </cfRule>
  </conditionalFormatting>
  <conditionalFormatting sqref="H31:H50">
    <cfRule type="cellIs" dxfId="75" priority="27" operator="greaterThan">
      <formula>$H$51</formula>
    </cfRule>
  </conditionalFormatting>
  <conditionalFormatting sqref="I31:I50">
    <cfRule type="cellIs" dxfId="74" priority="26" operator="greaterThan">
      <formula>$I$51</formula>
    </cfRule>
  </conditionalFormatting>
  <conditionalFormatting sqref="K31:K50">
    <cfRule type="cellIs" dxfId="73" priority="25" operator="greaterThan">
      <formula>$K$51</formula>
    </cfRule>
  </conditionalFormatting>
  <conditionalFormatting sqref="L31:L50">
    <cfRule type="cellIs" dxfId="72" priority="24" operator="greaterThan">
      <formula>$L$51</formula>
    </cfRule>
  </conditionalFormatting>
  <conditionalFormatting sqref="M31:M50">
    <cfRule type="cellIs" dxfId="71" priority="23" operator="greaterThan">
      <formula>$M$51</formula>
    </cfRule>
  </conditionalFormatting>
  <conditionalFormatting sqref="P31:P50">
    <cfRule type="cellIs" dxfId="70" priority="22" operator="greaterThan">
      <formula>$P$51</formula>
    </cfRule>
  </conditionalFormatting>
  <conditionalFormatting sqref="R31:R50">
    <cfRule type="cellIs" dxfId="69" priority="21" operator="greaterThan">
      <formula>$R$51</formula>
    </cfRule>
  </conditionalFormatting>
  <conditionalFormatting sqref="S31:S50">
    <cfRule type="cellIs" dxfId="68" priority="20" operator="greaterThan">
      <formula>$S$51</formula>
    </cfRule>
  </conditionalFormatting>
  <conditionalFormatting sqref="T31:T50">
    <cfRule type="cellIs" dxfId="67" priority="19" operator="greaterThan">
      <formula>$T$51</formula>
    </cfRule>
  </conditionalFormatting>
  <conditionalFormatting sqref="U31:U50">
    <cfRule type="cellIs" dxfId="66" priority="18" operator="greaterThan">
      <formula>$U$51</formula>
    </cfRule>
  </conditionalFormatting>
  <conditionalFormatting sqref="C22:V22">
    <cfRule type="cellIs" dxfId="65" priority="17" operator="equal">
      <formula>0</formula>
    </cfRule>
  </conditionalFormatting>
  <conditionalFormatting sqref="C24:V24">
    <cfRule type="cellIs" dxfId="64" priority="15" operator="equal">
      <formula>"DECREASE"</formula>
    </cfRule>
    <cfRule type="cellIs" dxfId="63" priority="16" operator="equal">
      <formula>"INCREASE"</formula>
    </cfRule>
  </conditionalFormatting>
  <conditionalFormatting sqref="C23:V23">
    <cfRule type="cellIs" dxfId="62" priority="14" operator="equal">
      <formula>0</formula>
    </cfRule>
  </conditionalFormatting>
  <conditionalFormatting sqref="I1">
    <cfRule type="cellIs" dxfId="61" priority="13" operator="lessThan">
      <formula>5</formula>
    </cfRule>
  </conditionalFormatting>
  <conditionalFormatting sqref="C21:V21">
    <cfRule type="cellIs" dxfId="60" priority="10" operator="equal">
      <formula>0</formula>
    </cfRule>
  </conditionalFormatting>
  <conditionalFormatting sqref="B66:U66">
    <cfRule type="cellIs" dxfId="59" priority="8" operator="equal">
      <formula>"UNDER"</formula>
    </cfRule>
    <cfRule type="cellIs" dxfId="58" priority="9" operator="equal">
      <formula>"OVER"</formula>
    </cfRule>
  </conditionalFormatting>
  <conditionalFormatting sqref="I2">
    <cfRule type="cellIs" dxfId="57" priority="7" operator="greaterThan">
      <formula>5000.1</formula>
    </cfRule>
  </conditionalFormatting>
  <conditionalFormatting sqref="I3">
    <cfRule type="cellIs" dxfId="56" priority="6" operator="greaterThan">
      <formula>4.1</formula>
    </cfRule>
  </conditionalFormatting>
  <conditionalFormatting sqref="J31:J50">
    <cfRule type="cellIs" dxfId="55" priority="5" operator="greaterThan">
      <formula>$J$51</formula>
    </cfRule>
  </conditionalFormatting>
  <conditionalFormatting sqref="L3">
    <cfRule type="cellIs" dxfId="54" priority="1" operator="lessThan">
      <formula>30</formula>
    </cfRule>
    <cfRule type="cellIs" dxfId="53" priority="2" operator="greaterThanOrEqual">
      <formula>30</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A7" zoomScale="72" zoomScaleNormal="72" workbookViewId="0">
      <selection activeCell="G23" sqref="G2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8" t="s">
        <v>41</v>
      </c>
      <c r="B1" s="118"/>
      <c r="C1" s="139" t="str">
        <f>'Glanbia 1'!C1:D1</f>
        <v>PAN-015831</v>
      </c>
      <c r="D1" s="140"/>
      <c r="E1" s="92" t="s">
        <v>45</v>
      </c>
      <c r="F1" s="38">
        <f>'Glanbia 1'!F1</f>
        <v>50</v>
      </c>
      <c r="G1" s="119" t="s">
        <v>43</v>
      </c>
      <c r="H1" s="120"/>
      <c r="I1" s="95">
        <v>7.12</v>
      </c>
      <c r="J1" s="118" t="s">
        <v>154</v>
      </c>
      <c r="K1" s="118"/>
      <c r="L1" s="96">
        <v>70</v>
      </c>
      <c r="AB1" s="18"/>
      <c r="AC1" s="18"/>
      <c r="AD1" s="29" t="s">
        <v>127</v>
      </c>
      <c r="AE1" s="17"/>
      <c r="AF1" s="17"/>
      <c r="AG1" s="18"/>
      <c r="AH1" s="18"/>
      <c r="AI1" s="39" t="s">
        <v>79</v>
      </c>
      <c r="AJ1" s="40" t="s">
        <v>94</v>
      </c>
      <c r="AK1" s="41" t="s">
        <v>95</v>
      </c>
      <c r="AL1" s="42" t="s">
        <v>126</v>
      </c>
      <c r="AM1" s="42" t="s">
        <v>132</v>
      </c>
      <c r="AN1" s="42" t="s">
        <v>112</v>
      </c>
    </row>
    <row r="2" spans="1:41" ht="13" x14ac:dyDescent="0.3">
      <c r="A2" s="118" t="s">
        <v>87</v>
      </c>
      <c r="B2" s="118"/>
      <c r="C2" s="141" t="str">
        <f>'Glanbia 1'!C2:D2</f>
        <v>JB3533RJ</v>
      </c>
      <c r="D2" s="142"/>
      <c r="E2" s="92" t="s">
        <v>109</v>
      </c>
      <c r="F2" s="95" t="s">
        <v>178</v>
      </c>
      <c r="G2" s="137" t="s">
        <v>110</v>
      </c>
      <c r="H2" s="138"/>
      <c r="I2" s="95">
        <v>727</v>
      </c>
      <c r="J2" s="118" t="s">
        <v>159</v>
      </c>
      <c r="K2" s="118"/>
      <c r="L2" s="96">
        <v>0.01</v>
      </c>
      <c r="AB2" s="29" t="s">
        <v>56</v>
      </c>
      <c r="AC2" s="17"/>
      <c r="AD2" s="29" t="s">
        <v>70</v>
      </c>
      <c r="AE2" s="17"/>
      <c r="AF2" s="17"/>
      <c r="AG2" s="43" t="s">
        <v>76</v>
      </c>
      <c r="AH2" s="18"/>
      <c r="AI2" s="44" t="s">
        <v>127</v>
      </c>
      <c r="AJ2" s="45">
        <v>0</v>
      </c>
      <c r="AK2" s="46">
        <v>0</v>
      </c>
      <c r="AL2" s="10">
        <v>0</v>
      </c>
      <c r="AM2" s="11">
        <v>0</v>
      </c>
      <c r="AN2" s="11">
        <v>0</v>
      </c>
    </row>
    <row r="3" spans="1:41" ht="13" x14ac:dyDescent="0.25">
      <c r="A3" s="119" t="s">
        <v>42</v>
      </c>
      <c r="B3" s="120"/>
      <c r="C3" s="141" t="str">
        <f>'Glanbia 1'!C3:D3</f>
        <v>Mr Simon Jones</v>
      </c>
      <c r="D3" s="142"/>
      <c r="E3" s="92" t="s">
        <v>108</v>
      </c>
      <c r="F3" s="30" t="s">
        <v>78</v>
      </c>
      <c r="G3" s="119" t="s">
        <v>111</v>
      </c>
      <c r="H3" s="120"/>
      <c r="I3" s="95">
        <v>0.12</v>
      </c>
      <c r="J3" s="119" t="s">
        <v>155</v>
      </c>
      <c r="K3" s="120"/>
      <c r="L3" s="96">
        <f>(L1/(L2*10000))*100</f>
        <v>70</v>
      </c>
      <c r="AB3" s="29" t="s">
        <v>57</v>
      </c>
      <c r="AC3" s="17"/>
      <c r="AD3" s="29" t="s">
        <v>71</v>
      </c>
      <c r="AE3" s="17"/>
      <c r="AF3" s="17"/>
      <c r="AG3" s="43" t="s">
        <v>77</v>
      </c>
      <c r="AH3" s="18"/>
      <c r="AI3" s="47" t="s">
        <v>114</v>
      </c>
      <c r="AJ3" s="48">
        <v>1.7</v>
      </c>
      <c r="AK3" s="49">
        <v>6</v>
      </c>
      <c r="AL3" s="50">
        <v>1</v>
      </c>
      <c r="AM3" s="11">
        <v>6.2</v>
      </c>
      <c r="AN3" s="11" t="s">
        <v>113</v>
      </c>
    </row>
    <row r="4" spans="1:41" ht="50" x14ac:dyDescent="0.25">
      <c r="A4" s="118" t="s">
        <v>0</v>
      </c>
      <c r="B4" s="118"/>
      <c r="C4" s="139" t="str">
        <f>'Glanbia 1'!C4:D4</f>
        <v>Sarnfadog,Llanerchymedd,LL71 8ER</v>
      </c>
      <c r="D4" s="140"/>
      <c r="E4" s="93" t="s">
        <v>1</v>
      </c>
      <c r="F4" s="117" t="s">
        <v>180</v>
      </c>
      <c r="G4" s="119"/>
      <c r="H4" s="120"/>
      <c r="I4" s="38"/>
      <c r="J4" s="119"/>
      <c r="K4" s="120"/>
      <c r="L4" s="95"/>
      <c r="AB4" s="29" t="s">
        <v>52</v>
      </c>
      <c r="AC4" s="17"/>
      <c r="AD4" s="51" t="s">
        <v>72</v>
      </c>
      <c r="AE4" s="17"/>
      <c r="AF4" s="17"/>
      <c r="AG4" s="43" t="s">
        <v>78</v>
      </c>
      <c r="AH4" s="18"/>
      <c r="AI4" s="52" t="s">
        <v>125</v>
      </c>
      <c r="AJ4" s="53">
        <v>7</v>
      </c>
      <c r="AK4" s="54">
        <v>10.5</v>
      </c>
      <c r="AL4" s="11">
        <v>2</v>
      </c>
      <c r="AM4" s="11">
        <v>6.7</v>
      </c>
      <c r="AN4" s="11" t="s">
        <v>136</v>
      </c>
    </row>
    <row r="5" spans="1:41" ht="13" x14ac:dyDescent="0.25">
      <c r="A5" s="118" t="s">
        <v>47</v>
      </c>
      <c r="B5" s="118"/>
      <c r="C5" s="139" t="str">
        <f>'Glanbia 1'!C5:D5</f>
        <v>Owen Clee</v>
      </c>
      <c r="D5" s="140"/>
      <c r="E5" s="92"/>
      <c r="F5" s="38"/>
      <c r="G5" s="119"/>
      <c r="H5" s="120"/>
      <c r="I5" s="38"/>
      <c r="J5" s="119"/>
      <c r="K5" s="120"/>
      <c r="L5" s="95"/>
      <c r="AB5" s="29" t="s">
        <v>53</v>
      </c>
      <c r="AC5" s="17"/>
      <c r="AD5" s="51" t="s">
        <v>73</v>
      </c>
      <c r="AE5" s="17"/>
      <c r="AF5" s="17"/>
      <c r="AG5" s="43" t="s">
        <v>104</v>
      </c>
      <c r="AH5" s="18"/>
      <c r="AI5" s="52" t="s">
        <v>124</v>
      </c>
      <c r="AJ5" s="53">
        <v>6.5</v>
      </c>
      <c r="AK5" s="54">
        <v>5.5</v>
      </c>
      <c r="AL5" s="11">
        <v>3</v>
      </c>
      <c r="AM5" s="11">
        <v>6.7</v>
      </c>
      <c r="AN5" s="11" t="s">
        <v>136</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136</v>
      </c>
    </row>
    <row r="7" spans="1:41" s="12" customFormat="1" ht="13" x14ac:dyDescent="0.25">
      <c r="A7" s="124" t="s">
        <v>63</v>
      </c>
      <c r="B7" s="12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136</v>
      </c>
      <c r="AO7" s="98"/>
    </row>
    <row r="8" spans="1:41" ht="13" x14ac:dyDescent="0.25">
      <c r="A8" s="118" t="s">
        <v>2</v>
      </c>
      <c r="B8" s="118"/>
      <c r="C8" s="59" t="str">
        <f>'Glanbia 1'!C8</f>
        <v>T1</v>
      </c>
      <c r="D8" s="59" t="str">
        <f>'Glanbia 1'!D8</f>
        <v>T2</v>
      </c>
      <c r="E8" s="59" t="str">
        <f>'Glanbia 1'!E8</f>
        <v>T3</v>
      </c>
      <c r="F8" s="59" t="str">
        <f>'Glanbia 1'!F8</f>
        <v>T4</v>
      </c>
      <c r="G8" s="59" t="str">
        <f>'Glanbia 1'!G8</f>
        <v>T5</v>
      </c>
      <c r="H8" s="59" t="str">
        <f>'Glanbia 1'!H8</f>
        <v>T6</v>
      </c>
      <c r="I8" s="59" t="str">
        <f>'Glanbia 1'!I8</f>
        <v>T7</v>
      </c>
      <c r="J8" s="59" t="str">
        <f>'Glanbia 1'!J8</f>
        <v>T8</v>
      </c>
      <c r="K8" s="59" t="str">
        <f>'Glanbia 1'!K8</f>
        <v>SJ1</v>
      </c>
      <c r="L8" s="59" t="str">
        <f>'Glanbia 1'!L8</f>
        <v>SJ2</v>
      </c>
      <c r="M8" s="59">
        <f>'Glanbia 1'!M8</f>
        <v>0</v>
      </c>
      <c r="N8" s="59">
        <f>'Glanbia 1'!N8</f>
        <v>0</v>
      </c>
      <c r="O8" s="59">
        <f>'Glanbia 1'!O8</f>
        <v>0</v>
      </c>
      <c r="P8" s="59">
        <f>'Glanbia 1'!P8</f>
        <v>0</v>
      </c>
      <c r="Q8" s="59">
        <f>'Glanbia 1'!Q8</f>
        <v>0</v>
      </c>
      <c r="R8" s="59">
        <f>'Glanbia 1'!R8</f>
        <v>0</v>
      </c>
      <c r="S8" s="59">
        <f>'Glanbia 1'!S8</f>
        <v>0</v>
      </c>
      <c r="T8" s="59">
        <f>'Glanbia 1'!T8</f>
        <v>0</v>
      </c>
      <c r="U8" s="59">
        <f>'Glanbia 1'!U8</f>
        <v>0</v>
      </c>
      <c r="V8" s="59">
        <f>'Glanbia 1'!V8</f>
        <v>0</v>
      </c>
      <c r="AB8" s="60"/>
      <c r="AC8" s="60"/>
      <c r="AD8" s="18"/>
      <c r="AE8" s="17" t="s">
        <v>140</v>
      </c>
      <c r="AF8" s="17"/>
      <c r="AG8" s="18"/>
      <c r="AH8" s="18"/>
      <c r="AI8" s="52" t="s">
        <v>105</v>
      </c>
      <c r="AJ8" s="61">
        <v>1.4</v>
      </c>
      <c r="AK8" s="54">
        <v>4.4000000000000004</v>
      </c>
      <c r="AL8" s="11">
        <v>6</v>
      </c>
      <c r="AM8" s="11">
        <v>6.7</v>
      </c>
      <c r="AN8" s="11" t="s">
        <v>136</v>
      </c>
      <c r="AO8" s="78"/>
    </row>
    <row r="9" spans="1:41" ht="13" x14ac:dyDescent="0.25">
      <c r="A9" s="118" t="s">
        <v>3</v>
      </c>
      <c r="B9" s="118"/>
      <c r="C9" s="59" t="str">
        <f>'Glanbia 1'!C9</f>
        <v>Moderate</v>
      </c>
      <c r="D9" s="59" t="str">
        <f>'Glanbia 1'!D9</f>
        <v>Moderate</v>
      </c>
      <c r="E9" s="59" t="str">
        <f>'Glanbia 1'!E9</f>
        <v>Moderate</v>
      </c>
      <c r="F9" s="59" t="str">
        <f>'Glanbia 1'!F9</f>
        <v>Moderate</v>
      </c>
      <c r="G9" s="59" t="str">
        <f>'Glanbia 1'!G9</f>
        <v>Moderate</v>
      </c>
      <c r="H9" s="59" t="str">
        <f>'Glanbia 1'!H9</f>
        <v>Moderate</v>
      </c>
      <c r="I9" s="59" t="str">
        <f>'Glanbia 1'!I9</f>
        <v>Moderate</v>
      </c>
      <c r="J9" s="59" t="str">
        <f>'Glanbia 1'!J9</f>
        <v>Moderate</v>
      </c>
      <c r="K9" s="59" t="str">
        <f>'Glanbia 1'!K9</f>
        <v>Moderate</v>
      </c>
      <c r="L9" s="59" t="str">
        <f>'Glanbia 1'!L9</f>
        <v>Moderate</v>
      </c>
      <c r="M9" s="59">
        <f>'Glanbia 1'!M9</f>
        <v>0</v>
      </c>
      <c r="N9" s="59">
        <f>'Glanbia 1'!N9</f>
        <v>0</v>
      </c>
      <c r="O9" s="59">
        <f>'Glanbia 1'!O9</f>
        <v>0</v>
      </c>
      <c r="P9" s="59">
        <f>'Glanbia 1'!P9</f>
        <v>0</v>
      </c>
      <c r="Q9" s="59">
        <f>'Glanbia 1'!Q9</f>
        <v>0</v>
      </c>
      <c r="R9" s="59">
        <f>'Glanbia 1'!R9</f>
        <v>0</v>
      </c>
      <c r="S9" s="59">
        <f>'Glanbia 1'!S9</f>
        <v>0</v>
      </c>
      <c r="T9" s="59">
        <f>'Glanbia 1'!T9</f>
        <v>0</v>
      </c>
      <c r="U9" s="59">
        <f>'Glanbia 1'!U9</f>
        <v>0</v>
      </c>
      <c r="V9" s="59">
        <f>'Glanbia 1'!V9</f>
        <v>0</v>
      </c>
      <c r="AB9" s="17"/>
      <c r="AC9" s="17"/>
      <c r="AD9" s="29" t="s">
        <v>138</v>
      </c>
      <c r="AE9" s="29">
        <v>4.5</v>
      </c>
      <c r="AF9" s="17"/>
      <c r="AG9" s="18"/>
      <c r="AH9" s="18"/>
      <c r="AI9" s="62" t="s">
        <v>103</v>
      </c>
      <c r="AJ9" s="63">
        <v>0.7</v>
      </c>
      <c r="AK9" s="64">
        <v>4</v>
      </c>
      <c r="AL9" s="28">
        <v>7</v>
      </c>
      <c r="AM9" s="11">
        <v>6.7</v>
      </c>
      <c r="AN9" s="11" t="s">
        <v>136</v>
      </c>
      <c r="AO9" s="98"/>
    </row>
    <row r="10" spans="1:41" ht="13" x14ac:dyDescent="0.25">
      <c r="A10" s="118" t="s">
        <v>4</v>
      </c>
      <c r="B10" s="118"/>
      <c r="C10" s="59">
        <f>'Glanbia 1'!C10</f>
        <v>7.1</v>
      </c>
      <c r="D10" s="59">
        <f>'Glanbia 1'!D10</f>
        <v>6.8</v>
      </c>
      <c r="E10" s="59">
        <f>'Glanbia 1'!E10</f>
        <v>6.9</v>
      </c>
      <c r="F10" s="59">
        <f>'Glanbia 1'!F10</f>
        <v>5.6</v>
      </c>
      <c r="G10" s="59">
        <f>'Glanbia 1'!G10</f>
        <v>5.8</v>
      </c>
      <c r="H10" s="59">
        <f>'Glanbia 1'!H10</f>
        <v>5.7</v>
      </c>
      <c r="I10" s="59">
        <f>'Glanbia 1'!I10</f>
        <v>5.7</v>
      </c>
      <c r="J10" s="59">
        <f>'Glanbia 1'!J10</f>
        <v>5.6</v>
      </c>
      <c r="K10" s="59">
        <f>'Glanbia 1'!K10</f>
        <v>5.3</v>
      </c>
      <c r="L10" s="59">
        <f>'Glanbia 1'!L10</f>
        <v>5.4</v>
      </c>
      <c r="M10" s="59">
        <f>'Glanbia 1'!M10</f>
        <v>0</v>
      </c>
      <c r="N10" s="59">
        <f>'Glanbia 1'!N10</f>
        <v>0</v>
      </c>
      <c r="O10" s="59">
        <f>'Glanbia 1'!O10</f>
        <v>0</v>
      </c>
      <c r="P10" s="59">
        <f>'Glanbia 1'!P10</f>
        <v>0</v>
      </c>
      <c r="Q10" s="59">
        <f>'Glanbia 1'!Q10</f>
        <v>0</v>
      </c>
      <c r="R10" s="59">
        <f>'Glanbia 1'!R10</f>
        <v>0</v>
      </c>
      <c r="S10" s="59">
        <f>'Glanbia 1'!S10</f>
        <v>0</v>
      </c>
      <c r="T10" s="59">
        <f>'Glanbia 1'!T10</f>
        <v>0</v>
      </c>
      <c r="U10" s="59">
        <f>'Glanbia 1'!U10</f>
        <v>0</v>
      </c>
      <c r="V10" s="59">
        <f>'Glanbia 1'!V10</f>
        <v>0</v>
      </c>
      <c r="AB10" s="17"/>
      <c r="AC10" s="17"/>
      <c r="AD10" s="29" t="s">
        <v>141</v>
      </c>
      <c r="AE10" s="29">
        <v>5</v>
      </c>
      <c r="AF10" s="17"/>
      <c r="AG10" s="18"/>
      <c r="AH10" s="18"/>
      <c r="AI10" s="52" t="s">
        <v>97</v>
      </c>
      <c r="AJ10" s="53">
        <v>9</v>
      </c>
      <c r="AK10" s="54">
        <v>16.5</v>
      </c>
      <c r="AL10" s="11">
        <v>8</v>
      </c>
      <c r="AM10" s="11">
        <v>6.7</v>
      </c>
      <c r="AN10" s="11" t="s">
        <v>136</v>
      </c>
    </row>
    <row r="11" spans="1:41" ht="13" x14ac:dyDescent="0.25">
      <c r="A11" s="118" t="s">
        <v>5</v>
      </c>
      <c r="B11" s="118"/>
      <c r="C11" s="59">
        <f>'Glanbia 1'!C11</f>
        <v>2</v>
      </c>
      <c r="D11" s="59">
        <f>'Glanbia 1'!D11</f>
        <v>2</v>
      </c>
      <c r="E11" s="59">
        <f>'Glanbia 1'!E11</f>
        <v>2</v>
      </c>
      <c r="F11" s="59">
        <f>'Glanbia 1'!F11</f>
        <v>2</v>
      </c>
      <c r="G11" s="59">
        <f>'Glanbia 1'!G11</f>
        <v>1</v>
      </c>
      <c r="H11" s="59">
        <f>'Glanbia 1'!H11</f>
        <v>1</v>
      </c>
      <c r="I11" s="59">
        <f>'Glanbia 1'!I11</f>
        <v>2</v>
      </c>
      <c r="J11" s="59">
        <f>'Glanbia 1'!J11</f>
        <v>3</v>
      </c>
      <c r="K11" s="59">
        <f>'Glanbia 1'!K11</f>
        <v>2</v>
      </c>
      <c r="L11" s="59">
        <f>'Glanbia 1'!L11</f>
        <v>2</v>
      </c>
      <c r="M11" s="59">
        <f>'Glanbia 1'!M11</f>
        <v>0</v>
      </c>
      <c r="N11" s="59">
        <f>'Glanbia 1'!N11</f>
        <v>0</v>
      </c>
      <c r="O11" s="59">
        <f>'Glanbia 1'!O11</f>
        <v>0</v>
      </c>
      <c r="P11" s="59">
        <f>'Glanbia 1'!P11</f>
        <v>0</v>
      </c>
      <c r="Q11" s="59">
        <f>'Glanbia 1'!Q11</f>
        <v>0</v>
      </c>
      <c r="R11" s="59">
        <f>'Glanbia 1'!R11</f>
        <v>0</v>
      </c>
      <c r="S11" s="59">
        <f>'Glanbia 1'!S11</f>
        <v>0</v>
      </c>
      <c r="T11" s="59">
        <f>'Glanbia 1'!T11</f>
        <v>0</v>
      </c>
      <c r="U11" s="59">
        <f>'Glanbia 1'!U11</f>
        <v>0</v>
      </c>
      <c r="V11" s="59">
        <f>'Glanbia 1'!V11</f>
        <v>0</v>
      </c>
      <c r="AB11" s="17"/>
      <c r="AC11" s="17"/>
      <c r="AD11" s="51" t="s">
        <v>142</v>
      </c>
      <c r="AE11" s="29">
        <v>6</v>
      </c>
      <c r="AF11" s="17"/>
      <c r="AG11" s="18"/>
      <c r="AH11" s="18"/>
      <c r="AI11" s="52" t="s">
        <v>123</v>
      </c>
      <c r="AJ11" s="53">
        <v>15</v>
      </c>
      <c r="AK11" s="54">
        <v>17.5</v>
      </c>
      <c r="AL11" s="11">
        <v>9</v>
      </c>
      <c r="AM11" s="11">
        <v>7</v>
      </c>
      <c r="AN11" s="11" t="s">
        <v>136</v>
      </c>
    </row>
    <row r="12" spans="1:41" ht="13" x14ac:dyDescent="0.25">
      <c r="A12" s="118" t="s">
        <v>6</v>
      </c>
      <c r="B12" s="118"/>
      <c r="C12" s="59">
        <f>'Glanbia 1'!C12</f>
        <v>3</v>
      </c>
      <c r="D12" s="59">
        <f>'Glanbia 1'!D12</f>
        <v>2</v>
      </c>
      <c r="E12" s="59">
        <f>'Glanbia 1'!E12</f>
        <v>3</v>
      </c>
      <c r="F12" s="59">
        <f>'Glanbia 1'!F12</f>
        <v>1</v>
      </c>
      <c r="G12" s="59">
        <f>'Glanbia 1'!G12</f>
        <v>0</v>
      </c>
      <c r="H12" s="59">
        <f>'Glanbia 1'!H12</f>
        <v>1</v>
      </c>
      <c r="I12" s="59">
        <f>'Glanbia 1'!I12</f>
        <v>1</v>
      </c>
      <c r="J12" s="59">
        <f>'Glanbia 1'!J12</f>
        <v>1</v>
      </c>
      <c r="K12" s="59">
        <f>'Glanbia 1'!K12</f>
        <v>2</v>
      </c>
      <c r="L12" s="59">
        <f>'Glanbia 1'!L12</f>
        <v>2</v>
      </c>
      <c r="M12" s="59">
        <f>'Glanbia 1'!M12</f>
        <v>0</v>
      </c>
      <c r="N12" s="59">
        <f>'Glanbia 1'!N12</f>
        <v>0</v>
      </c>
      <c r="O12" s="59">
        <f>'Glanbia 1'!O12</f>
        <v>0</v>
      </c>
      <c r="P12" s="59">
        <f>'Glanbia 1'!P12</f>
        <v>0</v>
      </c>
      <c r="Q12" s="59">
        <f>'Glanbia 1'!Q12</f>
        <v>0</v>
      </c>
      <c r="R12" s="59">
        <f>'Glanbia 1'!R12</f>
        <v>0</v>
      </c>
      <c r="S12" s="59">
        <f>'Glanbia 1'!S12</f>
        <v>0</v>
      </c>
      <c r="T12" s="59">
        <f>'Glanbia 1'!T12</f>
        <v>0</v>
      </c>
      <c r="U12" s="59">
        <f>'Glanbia 1'!U12</f>
        <v>0</v>
      </c>
      <c r="V12" s="59">
        <f>'Glanbia 1'!V12</f>
        <v>0</v>
      </c>
      <c r="AB12" s="17"/>
      <c r="AC12" s="17"/>
      <c r="AD12" s="51" t="s">
        <v>143</v>
      </c>
      <c r="AE12" s="29">
        <v>7.5</v>
      </c>
      <c r="AF12" s="17"/>
      <c r="AG12" s="18"/>
      <c r="AH12" s="18"/>
      <c r="AI12" s="52" t="s">
        <v>122</v>
      </c>
      <c r="AJ12" s="53">
        <v>14</v>
      </c>
      <c r="AK12" s="54">
        <v>11</v>
      </c>
      <c r="AL12" s="11">
        <v>10</v>
      </c>
      <c r="AM12" s="11">
        <v>7</v>
      </c>
      <c r="AN12" s="11" t="s">
        <v>136</v>
      </c>
    </row>
    <row r="13" spans="1:41" ht="13" x14ac:dyDescent="0.25">
      <c r="A13" s="118" t="s">
        <v>7</v>
      </c>
      <c r="B13" s="118"/>
      <c r="C13" s="59">
        <f>'Glanbia 1'!C13</f>
        <v>3</v>
      </c>
      <c r="D13" s="59">
        <f>'Glanbia 1'!D13</f>
        <v>2</v>
      </c>
      <c r="E13" s="59">
        <f>'Glanbia 1'!E13</f>
        <v>2</v>
      </c>
      <c r="F13" s="59">
        <f>'Glanbia 1'!F13</f>
        <v>3</v>
      </c>
      <c r="G13" s="59">
        <f>'Glanbia 1'!G13</f>
        <v>3</v>
      </c>
      <c r="H13" s="59">
        <f>'Glanbia 1'!H13</f>
        <v>3</v>
      </c>
      <c r="I13" s="59">
        <f>'Glanbia 1'!I13</f>
        <v>3</v>
      </c>
      <c r="J13" s="59">
        <f>'Glanbia 1'!J13</f>
        <v>3</v>
      </c>
      <c r="K13" s="59">
        <f>'Glanbia 1'!K13</f>
        <v>3</v>
      </c>
      <c r="L13" s="59">
        <f>'Glanbia 1'!L13</f>
        <v>3</v>
      </c>
      <c r="M13" s="59">
        <f>'Glanbia 1'!M13</f>
        <v>0</v>
      </c>
      <c r="N13" s="59">
        <f>'Glanbia 1'!N13</f>
        <v>0</v>
      </c>
      <c r="O13" s="59">
        <f>'Glanbia 1'!O13</f>
        <v>0</v>
      </c>
      <c r="P13" s="59">
        <f>'Glanbia 1'!P13</f>
        <v>0</v>
      </c>
      <c r="Q13" s="59">
        <f>'Glanbia 1'!Q13</f>
        <v>0</v>
      </c>
      <c r="R13" s="59">
        <f>'Glanbia 1'!R13</f>
        <v>0</v>
      </c>
      <c r="S13" s="59">
        <f>'Glanbia 1'!S13</f>
        <v>0</v>
      </c>
      <c r="T13" s="59">
        <f>'Glanbia 1'!T13</f>
        <v>0</v>
      </c>
      <c r="U13" s="59">
        <f>'Glanbia 1'!U13</f>
        <v>0</v>
      </c>
      <c r="V13" s="59">
        <f>'Glanbia 1'!V13</f>
        <v>0</v>
      </c>
      <c r="AB13" s="17"/>
      <c r="AC13" s="17"/>
      <c r="AD13" s="51" t="s">
        <v>144</v>
      </c>
      <c r="AE13" s="29">
        <v>12</v>
      </c>
      <c r="AF13" s="17"/>
      <c r="AG13" s="18"/>
      <c r="AH13" s="18"/>
      <c r="AI13" s="52" t="s">
        <v>121</v>
      </c>
      <c r="AJ13" s="53">
        <v>1.9</v>
      </c>
      <c r="AK13" s="54">
        <v>7.5</v>
      </c>
      <c r="AL13" s="11">
        <v>11</v>
      </c>
      <c r="AM13" s="11">
        <v>6.7</v>
      </c>
      <c r="AN13" s="11" t="s">
        <v>136</v>
      </c>
    </row>
    <row r="14" spans="1:41" ht="13" x14ac:dyDescent="0.25">
      <c r="A14" s="130" t="s">
        <v>8</v>
      </c>
      <c r="B14" s="130"/>
      <c r="C14" s="101" t="str">
        <f>'Glanbia 1'!C14</f>
        <v xml:space="preserve">Grass Silage (30% DM) </v>
      </c>
      <c r="D14" s="101" t="str">
        <f>'Glanbia 1'!D14</f>
        <v xml:space="preserve">Grass Silage (30% DM) </v>
      </c>
      <c r="E14" s="101" t="str">
        <f>'Glanbia 1'!E14</f>
        <v xml:space="preserve">Grass Silage (30% DM) </v>
      </c>
      <c r="F14" s="101" t="str">
        <f>'Glanbia 1'!F14</f>
        <v xml:space="preserve">Grass Silage (30% DM) </v>
      </c>
      <c r="G14" s="101" t="str">
        <f>'Glanbia 1'!G14</f>
        <v xml:space="preserve">Grass Silage (30% DM) </v>
      </c>
      <c r="H14" s="101" t="str">
        <f>'Glanbia 1'!H14</f>
        <v xml:space="preserve">Grass Silage (30% DM) </v>
      </c>
      <c r="I14" s="101" t="str">
        <f>'Glanbia 1'!I14</f>
        <v xml:space="preserve">Grass Silage (30% DM) </v>
      </c>
      <c r="J14" s="101" t="str">
        <f>'Glanbia 1'!J14</f>
        <v xml:space="preserve">Grass Silage (30% DM) </v>
      </c>
      <c r="K14" s="101" t="str">
        <f>'Glanbia 1'!K14</f>
        <v xml:space="preserve">Grass Silage (30% DM) </v>
      </c>
      <c r="L14" s="101" t="str">
        <f>'Glanbia 1'!L14</f>
        <v xml:space="preserve">Grass Silage (30% DM) </v>
      </c>
      <c r="M14" s="101">
        <f>'Glanbia 1'!M14</f>
        <v>0</v>
      </c>
      <c r="N14" s="101">
        <f>'Glanbia 1'!N14</f>
        <v>0</v>
      </c>
      <c r="O14" s="101">
        <f>'Glanbia 1'!O14</f>
        <v>0</v>
      </c>
      <c r="P14" s="101">
        <f>'Glanbia 1'!P14</f>
        <v>0</v>
      </c>
      <c r="Q14" s="101">
        <f>'Glanbia 1'!Q14</f>
        <v>0</v>
      </c>
      <c r="R14" s="101">
        <f>'Glanbia 1'!R14</f>
        <v>0</v>
      </c>
      <c r="S14" s="101">
        <f>'Glanbia 1'!S14</f>
        <v>0</v>
      </c>
      <c r="T14" s="101">
        <f>'Glanbia 1'!T14</f>
        <v>0</v>
      </c>
      <c r="U14" s="101">
        <f>'Glanbia 1'!U14</f>
        <v>0</v>
      </c>
      <c r="V14" s="101">
        <f>'Glanbia 1'!V14</f>
        <v>0</v>
      </c>
      <c r="AD14" s="29" t="s">
        <v>139</v>
      </c>
      <c r="AE14" s="29">
        <v>6</v>
      </c>
      <c r="AI14" s="52" t="s">
        <v>120</v>
      </c>
      <c r="AJ14" s="53">
        <v>0.8</v>
      </c>
      <c r="AK14" s="54">
        <v>1.7</v>
      </c>
      <c r="AL14" s="11">
        <v>12</v>
      </c>
      <c r="AM14" s="11">
        <v>6.7</v>
      </c>
      <c r="AN14" s="11" t="s">
        <v>136</v>
      </c>
    </row>
    <row r="15" spans="1:41" ht="13" x14ac:dyDescent="0.25">
      <c r="A15" s="129" t="s">
        <v>9</v>
      </c>
      <c r="B15" s="129"/>
      <c r="C15" s="59">
        <f>'Glanbia 1'!C15</f>
        <v>47</v>
      </c>
      <c r="D15" s="59">
        <f>'Glanbia 1'!D15</f>
        <v>47</v>
      </c>
      <c r="E15" s="59">
        <f>'Glanbia 1'!E15</f>
        <v>47</v>
      </c>
      <c r="F15" s="59">
        <f>'Glanbia 1'!F15</f>
        <v>47</v>
      </c>
      <c r="G15" s="59">
        <f>'Glanbia 1'!G15</f>
        <v>47</v>
      </c>
      <c r="H15" s="59">
        <f>'Glanbia 1'!H15</f>
        <v>47</v>
      </c>
      <c r="I15" s="59">
        <f>'Glanbia 1'!I15</f>
        <v>47</v>
      </c>
      <c r="J15" s="59">
        <f>'Glanbia 1'!J15</f>
        <v>47</v>
      </c>
      <c r="K15" s="59">
        <f>'Glanbia 1'!K15</f>
        <v>47</v>
      </c>
      <c r="L15" s="59">
        <f>'Glanbia 1'!L15</f>
        <v>47</v>
      </c>
      <c r="M15" s="59">
        <f>'Glanbia 1'!M15</f>
        <v>0</v>
      </c>
      <c r="N15" s="59">
        <f>'Glanbia 1'!N15</f>
        <v>0</v>
      </c>
      <c r="O15" s="59">
        <f>'Glanbia 1'!O15</f>
        <v>0</v>
      </c>
      <c r="P15" s="59">
        <f>'Glanbia 1'!P15</f>
        <v>0</v>
      </c>
      <c r="Q15" s="59">
        <f>'Glanbia 1'!Q15</f>
        <v>0</v>
      </c>
      <c r="R15" s="59">
        <f>'Glanbia 1'!R15</f>
        <v>0</v>
      </c>
      <c r="S15" s="59">
        <f>'Glanbia 1'!S15</f>
        <v>0</v>
      </c>
      <c r="T15" s="59">
        <f>'Glanbia 1'!T15</f>
        <v>0</v>
      </c>
      <c r="U15" s="59">
        <f>'Glanbia 1'!U15</f>
        <v>0</v>
      </c>
      <c r="V15" s="59">
        <f>'Glanbia 1'!V15</f>
        <v>0</v>
      </c>
      <c r="AD15" s="29" t="s">
        <v>145</v>
      </c>
      <c r="AE15" s="29">
        <v>7</v>
      </c>
      <c r="AI15" s="52" t="s">
        <v>101</v>
      </c>
      <c r="AJ15" s="61">
        <v>1.8</v>
      </c>
      <c r="AK15" s="54">
        <v>5.4</v>
      </c>
      <c r="AL15" s="11">
        <v>13</v>
      </c>
      <c r="AM15" s="11">
        <v>6.7</v>
      </c>
      <c r="AN15" s="11" t="s">
        <v>136</v>
      </c>
    </row>
    <row r="16" spans="1:41" ht="13.5" thickBot="1" x14ac:dyDescent="0.3">
      <c r="A16" s="131" t="s">
        <v>44</v>
      </c>
      <c r="B16" s="131"/>
      <c r="C16" s="102" t="str">
        <f>'Glanbia 1'!C16</f>
        <v>Medium/Clay</v>
      </c>
      <c r="D16" s="102" t="str">
        <f>'Glanbia 1'!D16</f>
        <v>Medium/Clay</v>
      </c>
      <c r="E16" s="102" t="str">
        <f>'Glanbia 1'!E16</f>
        <v>Medium/Clay</v>
      </c>
      <c r="F16" s="102" t="str">
        <f>'Glanbia 1'!F16</f>
        <v>Medium/Clay</v>
      </c>
      <c r="G16" s="102" t="str">
        <f>'Glanbia 1'!G16</f>
        <v>Medium/Clay</v>
      </c>
      <c r="H16" s="102" t="str">
        <f>'Glanbia 1'!H16</f>
        <v>Medium/Clay</v>
      </c>
      <c r="I16" s="102" t="str">
        <f>'Glanbia 1'!I16</f>
        <v>Medium/Clay</v>
      </c>
      <c r="J16" s="102" t="str">
        <f>'Glanbia 1'!J16</f>
        <v>Medium/Clay</v>
      </c>
      <c r="K16" s="102" t="str">
        <f>'Glanbia 1'!K16</f>
        <v>Medium/Clay</v>
      </c>
      <c r="L16" s="102" t="str">
        <f>'Glanbia 1'!L16</f>
        <v>Medium/Clay</v>
      </c>
      <c r="M16" s="102">
        <f>'Glanbia 1'!M16</f>
        <v>0</v>
      </c>
      <c r="N16" s="102">
        <f>'Glanbia 1'!N16</f>
        <v>0</v>
      </c>
      <c r="O16" s="102">
        <f>'Glanbia 1'!O16</f>
        <v>0</v>
      </c>
      <c r="P16" s="102">
        <f>'Glanbia 1'!P16</f>
        <v>0</v>
      </c>
      <c r="Q16" s="102">
        <f>'Glanbia 1'!Q16</f>
        <v>0</v>
      </c>
      <c r="R16" s="102">
        <f>'Glanbia 1'!R16</f>
        <v>0</v>
      </c>
      <c r="S16" s="102">
        <f>'Glanbia 1'!S16</f>
        <v>0</v>
      </c>
      <c r="T16" s="102">
        <f>'Glanbia 1'!T16</f>
        <v>0</v>
      </c>
      <c r="U16" s="102">
        <f>'Glanbia 1'!U16</f>
        <v>0</v>
      </c>
      <c r="V16" s="102">
        <f>'Glanbia 1'!V16</f>
        <v>0</v>
      </c>
      <c r="AD16" s="51" t="s">
        <v>146</v>
      </c>
      <c r="AE16" s="29">
        <v>8</v>
      </c>
      <c r="AI16" s="52" t="s">
        <v>119</v>
      </c>
      <c r="AJ16" s="53">
        <v>8</v>
      </c>
      <c r="AK16" s="54">
        <v>5.5</v>
      </c>
      <c r="AL16" s="12">
        <v>14</v>
      </c>
      <c r="AM16" s="11">
        <v>6.7</v>
      </c>
      <c r="AN16" s="11" t="s">
        <v>136</v>
      </c>
    </row>
    <row r="17" spans="1:40" ht="13" x14ac:dyDescent="0.25">
      <c r="A17" s="121" t="s">
        <v>69</v>
      </c>
      <c r="B17" s="122"/>
      <c r="C17" s="27">
        <f>(VLOOKUP(C$14,$AI2:$AK26,2,FALSE))*C$15</f>
        <v>98.7</v>
      </c>
      <c r="D17" s="27">
        <f t="shared" ref="D17:V17" si="0">(VLOOKUP(D$14,$AI2:$AK26,2,FALSE))*D$15</f>
        <v>98.7</v>
      </c>
      <c r="E17" s="27">
        <f t="shared" si="0"/>
        <v>98.7</v>
      </c>
      <c r="F17" s="27">
        <f t="shared" si="0"/>
        <v>98.7</v>
      </c>
      <c r="G17" s="27">
        <f t="shared" si="0"/>
        <v>98.7</v>
      </c>
      <c r="H17" s="27">
        <f t="shared" si="0"/>
        <v>98.7</v>
      </c>
      <c r="I17" s="27">
        <f t="shared" si="0"/>
        <v>98.7</v>
      </c>
      <c r="J17" s="27">
        <f t="shared" si="0"/>
        <v>98.7</v>
      </c>
      <c r="K17" s="27">
        <f t="shared" si="0"/>
        <v>98.7</v>
      </c>
      <c r="L17" s="27">
        <f t="shared" si="0"/>
        <v>98.7</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147</v>
      </c>
      <c r="AE17" s="29">
        <v>10</v>
      </c>
      <c r="AI17" s="47" t="s">
        <v>116</v>
      </c>
      <c r="AJ17" s="48">
        <v>1.4</v>
      </c>
      <c r="AK17" s="49">
        <v>4.8</v>
      </c>
      <c r="AL17" s="50">
        <v>15</v>
      </c>
      <c r="AM17" s="11">
        <v>6.2</v>
      </c>
      <c r="AN17" s="11" t="s">
        <v>113</v>
      </c>
    </row>
    <row r="18" spans="1:40" ht="13" x14ac:dyDescent="0.25">
      <c r="A18" s="123" t="s">
        <v>23</v>
      </c>
      <c r="B18" s="124"/>
      <c r="C18" s="16">
        <f>$D31</f>
        <v>45.934550000000002</v>
      </c>
      <c r="D18" s="16">
        <f>$D32</f>
        <v>45.934550000000002</v>
      </c>
      <c r="E18" s="16">
        <f>$D33</f>
        <v>45.934550000000002</v>
      </c>
      <c r="F18" s="16">
        <f>$D34</f>
        <v>45.934550000000002</v>
      </c>
      <c r="G18" s="16">
        <f>$D35</f>
        <v>45.934550000000002</v>
      </c>
      <c r="H18" s="16">
        <f>$D36</f>
        <v>45.934550000000002</v>
      </c>
      <c r="I18" s="16">
        <f>$D37</f>
        <v>45.934550000000002</v>
      </c>
      <c r="J18" s="16">
        <f>$D38</f>
        <v>45.934550000000002</v>
      </c>
      <c r="K18" s="16">
        <f>$D39</f>
        <v>45.934550000000002</v>
      </c>
      <c r="L18" s="16">
        <f>$D40</f>
        <v>45.934550000000002</v>
      </c>
      <c r="M18" s="16">
        <f>$D41</f>
        <v>0</v>
      </c>
      <c r="N18" s="16">
        <f>$D42</f>
        <v>0</v>
      </c>
      <c r="O18" s="16">
        <f>$D43</f>
        <v>0</v>
      </c>
      <c r="P18" s="16">
        <f>$D44</f>
        <v>0</v>
      </c>
      <c r="Q18" s="16">
        <f>$D45</f>
        <v>0</v>
      </c>
      <c r="R18" s="16">
        <f>$D46</f>
        <v>0</v>
      </c>
      <c r="S18" s="16">
        <f>$D47</f>
        <v>0</v>
      </c>
      <c r="T18" s="16">
        <f>$D48</f>
        <v>0</v>
      </c>
      <c r="U18" s="16">
        <f>$D49</f>
        <v>0</v>
      </c>
      <c r="V18" s="24">
        <f>$D50</f>
        <v>0</v>
      </c>
      <c r="AD18" s="51" t="s">
        <v>148</v>
      </c>
      <c r="AE18" s="29">
        <v>16</v>
      </c>
      <c r="AI18" s="47" t="s">
        <v>106</v>
      </c>
      <c r="AJ18" s="48">
        <v>5.9</v>
      </c>
      <c r="AK18" s="49">
        <v>18</v>
      </c>
      <c r="AL18" s="50">
        <v>16</v>
      </c>
      <c r="AM18" s="11">
        <v>6.2</v>
      </c>
      <c r="AN18" s="11" t="s">
        <v>113</v>
      </c>
    </row>
    <row r="19" spans="1:40" ht="13" x14ac:dyDescent="0.25">
      <c r="A19" s="123" t="s">
        <v>90</v>
      </c>
      <c r="B19" s="124"/>
      <c r="C19" s="16">
        <f>C18-C17</f>
        <v>-52.765450000000001</v>
      </c>
      <c r="D19" s="16">
        <f t="shared" ref="D19:V19" si="1">D18-D17</f>
        <v>-52.765450000000001</v>
      </c>
      <c r="E19" s="16">
        <f t="shared" si="1"/>
        <v>-52.765450000000001</v>
      </c>
      <c r="F19" s="16">
        <f t="shared" si="1"/>
        <v>-52.765450000000001</v>
      </c>
      <c r="G19" s="16">
        <f t="shared" si="1"/>
        <v>-52.765450000000001</v>
      </c>
      <c r="H19" s="16">
        <f t="shared" si="1"/>
        <v>-52.765450000000001</v>
      </c>
      <c r="I19" s="16">
        <f t="shared" si="1"/>
        <v>-52.765450000000001</v>
      </c>
      <c r="J19" s="16">
        <f t="shared" si="1"/>
        <v>-52.765450000000001</v>
      </c>
      <c r="K19" s="16">
        <f t="shared" si="1"/>
        <v>-52.765450000000001</v>
      </c>
      <c r="L19" s="16">
        <f t="shared" si="1"/>
        <v>-52.765450000000001</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113</v>
      </c>
    </row>
    <row r="20" spans="1:40" ht="13.5" thickBot="1" x14ac:dyDescent="0.3">
      <c r="A20" s="125" t="s">
        <v>91</v>
      </c>
      <c r="B20" s="126"/>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115</v>
      </c>
      <c r="AJ20" s="48">
        <v>2.1</v>
      </c>
      <c r="AK20" s="49">
        <v>7.2</v>
      </c>
      <c r="AL20" s="50">
        <v>18</v>
      </c>
      <c r="AM20" s="11">
        <v>6.2</v>
      </c>
      <c r="AN20" s="11" t="s">
        <v>113</v>
      </c>
    </row>
    <row r="21" spans="1:40" ht="13" x14ac:dyDescent="0.25">
      <c r="A21" s="121" t="s">
        <v>88</v>
      </c>
      <c r="B21" s="122"/>
      <c r="C21" s="27">
        <f>(VLOOKUP(C$14,$AI2:$AK26,3,FALSE))*C$15</f>
        <v>338.40000000000003</v>
      </c>
      <c r="D21" s="27">
        <f t="shared" ref="D21:V21" si="2">(VLOOKUP(D$14,$AI2:$AK26,3,FALSE))*D$15</f>
        <v>338.40000000000003</v>
      </c>
      <c r="E21" s="27">
        <f t="shared" si="2"/>
        <v>338.40000000000003</v>
      </c>
      <c r="F21" s="27">
        <f t="shared" si="2"/>
        <v>338.40000000000003</v>
      </c>
      <c r="G21" s="27">
        <f t="shared" si="2"/>
        <v>338.40000000000003</v>
      </c>
      <c r="H21" s="27">
        <f t="shared" si="2"/>
        <v>338.40000000000003</v>
      </c>
      <c r="I21" s="27">
        <f t="shared" si="2"/>
        <v>338.40000000000003</v>
      </c>
      <c r="J21" s="27">
        <f t="shared" si="2"/>
        <v>338.40000000000003</v>
      </c>
      <c r="K21" s="27">
        <f t="shared" si="2"/>
        <v>338.40000000000003</v>
      </c>
      <c r="L21" s="27">
        <f t="shared" si="2"/>
        <v>338.40000000000003</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136</v>
      </c>
    </row>
    <row r="22" spans="1:40" ht="13" x14ac:dyDescent="0.25">
      <c r="A22" s="123" t="s">
        <v>89</v>
      </c>
      <c r="B22" s="124"/>
      <c r="C22" s="16">
        <f>$E31</f>
        <v>23.889125</v>
      </c>
      <c r="D22" s="16">
        <f>$E32</f>
        <v>23.889125</v>
      </c>
      <c r="E22" s="16">
        <f>$E33</f>
        <v>23.889125</v>
      </c>
      <c r="F22" s="16">
        <f>$E34</f>
        <v>23.889125</v>
      </c>
      <c r="G22" s="16">
        <f>$E35</f>
        <v>23.889125</v>
      </c>
      <c r="H22" s="16">
        <f>$E36</f>
        <v>23.889125</v>
      </c>
      <c r="I22" s="16">
        <f>$E37</f>
        <v>23.889125</v>
      </c>
      <c r="J22" s="16">
        <f>$E38</f>
        <v>23.889125</v>
      </c>
      <c r="K22" s="16">
        <f>$E39</f>
        <v>23.889125</v>
      </c>
      <c r="L22" s="16">
        <f>$E40</f>
        <v>23.889125</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136</v>
      </c>
    </row>
    <row r="23" spans="1:40" ht="13" x14ac:dyDescent="0.25">
      <c r="A23" s="123" t="s">
        <v>92</v>
      </c>
      <c r="B23" s="124"/>
      <c r="C23" s="16">
        <f>C22-C21</f>
        <v>-314.51087500000006</v>
      </c>
      <c r="D23" s="16">
        <f t="shared" ref="D23:V23" si="3">D22-D21</f>
        <v>-314.51087500000006</v>
      </c>
      <c r="E23" s="16">
        <f t="shared" si="3"/>
        <v>-314.51087500000006</v>
      </c>
      <c r="F23" s="16">
        <f t="shared" si="3"/>
        <v>-314.51087500000006</v>
      </c>
      <c r="G23" s="16">
        <f t="shared" si="3"/>
        <v>-314.51087500000006</v>
      </c>
      <c r="H23" s="16">
        <f t="shared" si="3"/>
        <v>-314.51087500000006</v>
      </c>
      <c r="I23" s="16">
        <f t="shared" si="3"/>
        <v>-314.51087500000006</v>
      </c>
      <c r="J23" s="16">
        <f t="shared" si="3"/>
        <v>-314.51087500000006</v>
      </c>
      <c r="K23" s="16">
        <f t="shared" si="3"/>
        <v>-314.51087500000006</v>
      </c>
      <c r="L23" s="16">
        <f t="shared" si="3"/>
        <v>-314.51087500000006</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136</v>
      </c>
    </row>
    <row r="24" spans="1:40" ht="13.5" thickBot="1" x14ac:dyDescent="0.3">
      <c r="A24" s="125" t="s">
        <v>93</v>
      </c>
      <c r="B24" s="126"/>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136</v>
      </c>
    </row>
    <row r="25" spans="1:40" x14ac:dyDescent="0.25">
      <c r="C25" s="56"/>
      <c r="D25" s="66"/>
      <c r="E25" s="66"/>
      <c r="F25" s="66"/>
      <c r="AI25" s="62" t="s">
        <v>118</v>
      </c>
      <c r="AJ25" s="65">
        <v>1</v>
      </c>
      <c r="AK25" s="64">
        <v>5.8</v>
      </c>
      <c r="AL25" s="28">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117</v>
      </c>
      <c r="AJ26" s="68">
        <v>0.7</v>
      </c>
      <c r="AK26" s="69">
        <v>2.4</v>
      </c>
      <c r="AL26" s="28">
        <v>24</v>
      </c>
      <c r="AM26" s="10">
        <v>6.7</v>
      </c>
      <c r="AN26" s="11" t="s">
        <v>136</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t="s">
        <v>54</v>
      </c>
      <c r="O27" s="106" t="s">
        <v>54</v>
      </c>
      <c r="P27" s="106" t="s">
        <v>54</v>
      </c>
      <c r="Q27" s="106" t="s">
        <v>54</v>
      </c>
      <c r="R27" s="106" t="s">
        <v>54</v>
      </c>
      <c r="S27" s="106" t="s">
        <v>54</v>
      </c>
      <c r="T27" s="106" t="s">
        <v>54</v>
      </c>
      <c r="U27" s="106" t="s">
        <v>54</v>
      </c>
    </row>
    <row r="28" spans="1:40" s="56" customFormat="1" x14ac:dyDescent="0.35">
      <c r="A28" s="107"/>
      <c r="B28" s="23">
        <v>0.42</v>
      </c>
      <c r="C28" s="15">
        <v>0.01</v>
      </c>
      <c r="D28" s="15">
        <v>80.2</v>
      </c>
      <c r="E28" s="15">
        <v>79.3</v>
      </c>
      <c r="F28" s="15">
        <v>13.1</v>
      </c>
      <c r="G28" s="15">
        <v>0.2</v>
      </c>
      <c r="H28" s="15">
        <v>0.5</v>
      </c>
      <c r="I28" s="15">
        <v>0.5</v>
      </c>
      <c r="J28" s="15">
        <v>0.01</v>
      </c>
      <c r="K28" s="15">
        <v>0.05</v>
      </c>
      <c r="L28" s="15">
        <v>0.2</v>
      </c>
      <c r="M28" s="15">
        <v>0.2</v>
      </c>
      <c r="N28" s="15"/>
      <c r="O28" s="15"/>
      <c r="P28" s="15">
        <v>887</v>
      </c>
      <c r="Q28" s="15">
        <v>26.6</v>
      </c>
      <c r="R28" s="15"/>
      <c r="S28" s="15">
        <v>0.5</v>
      </c>
      <c r="T28" s="15"/>
      <c r="U28" s="15"/>
    </row>
    <row r="29" spans="1:40" s="7" customFormat="1" ht="28" x14ac:dyDescent="0.35">
      <c r="A29" s="12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T1</v>
      </c>
      <c r="B31" s="15">
        <v>250</v>
      </c>
      <c r="C31" s="76">
        <f>IF(C$27="%w/w SAR",((C$28*10)*$B31),IF(C$27="%w/w DM",(((C$28*10)*($B$28/100))*$B31),IF(C$27="kg/t SAR",(C$28*$B31),IF(C$27="kg/t DM",((C$28*($B$28/100))*$B31),IF(C$27="mg/kg SAR",((C$28*0.001)*$B31),IF(C$27="mg/kg DM",(((C$28*0.001)*($B$28/100))*$B31),0))))))</f>
        <v>25</v>
      </c>
      <c r="D31" s="76">
        <f>(IF(D$27="%w/w SAR",((D$28*10)*$B31),IF(D$27="%w/w DM",(((D$28*10)*($B$28/100))*$B31),IF(D$27="kg/t SAR",(D$28*$B31),IF(D$27="kg/t DM",((D$28*($B$28/100))*$B31),IF(D$27="mg/kg SAR",((D$28*0.001)*$B31),IF(D$27="mg/kg DM",(((D$28*0.001)*($B$28/100))*$B31),"0")))))))*2.291</f>
        <v>45.934550000000002</v>
      </c>
      <c r="E31" s="76">
        <f>(IF(E$27="%w/w SAR",((E$28*10)*$B31),IF(E$27="%w/w DM",(((E$28*10)*($B$28/100))*$B31),IF(E$27="kg/t SAR",(E$28*$B31),IF(E$27="kg/t DM",((E$28*($B$28/100))*$B31),IF(E$27="mg/kg SAR",((E$28*0.001)*$B31),IF(E$27="mg/kg DM",(((E$28*0.001)*($B$28/100))*$B31),"0")))))))*1.205</f>
        <v>23.889125</v>
      </c>
      <c r="F31" s="76">
        <f>(IF(F$27="%w/w SAR",((F$28*10)*$B31),IF(F$27="%w/w DM",(((F$28*10)*($B$28/100))*$B31),IF(F$27="kg/t SAR",(F$28*$B31),IF(F$27="kg/t DM",((F$28*($B$28/100))*$B31),IF(F$27="mg/kg SAR",((F$28*0.001)*$B31),IF(F$27="mg/kg DM",(((F$28*0.001)*($B$28/100))*$B31),"0")))))))*1.658</f>
        <v>5.4299500000000007</v>
      </c>
      <c r="G31" s="76">
        <f t="shared" ref="G31:P46" si="5">IF(G$27="%w/w SAR",((G$28*10)*$B31),IF(G$27="%w/w DM",(((G$28*10)*($B$28/100))*$B31),IF(G$27="kg/t SAR",(G$28*$B31),IF(G$27="kg/t DM",((G$28*($B$28/100))*$B31),IF(G$27="mg/kg SAR",((G$28*0.001)*$B31),IF(G$27="mg/kg DM",(((G$28*0.001)*($B$28/100))*$B31),0))))))</f>
        <v>0.05</v>
      </c>
      <c r="H31" s="76">
        <f t="shared" si="5"/>
        <v>0.125</v>
      </c>
      <c r="I31" s="76">
        <f t="shared" si="5"/>
        <v>0.125</v>
      </c>
      <c r="J31" s="76">
        <f t="shared" si="5"/>
        <v>2.5000000000000001E-3</v>
      </c>
      <c r="K31" s="76">
        <f t="shared" si="5"/>
        <v>1.2500000000000001E-2</v>
      </c>
      <c r="L31" s="76">
        <f t="shared" si="5"/>
        <v>0.05</v>
      </c>
      <c r="M31" s="76">
        <f t="shared" si="5"/>
        <v>0.05</v>
      </c>
      <c r="N31" s="76">
        <f t="shared" si="5"/>
        <v>0</v>
      </c>
      <c r="O31" s="76">
        <f t="shared" si="5"/>
        <v>0</v>
      </c>
      <c r="P31" s="76">
        <f t="shared" si="5"/>
        <v>221.75</v>
      </c>
      <c r="Q31" s="76">
        <f>(IF(Q$27="%w/w SAR",((Q$28*10)*$B31),IF(Q$27="%w/w DM",(((Q$28*10)*($B$28/100))*$B31),IF(Q$27="kg/t SAR",(Q$28*$B31),IF(Q$27="kg/t DM",((Q$28*($B$28/100))*$B31),IF(Q$27="mg/kg SAR",((Q$28*0.001)*$B31),IF(Q$27="mg/kg DM",(((Q$28*0.001)*($B$28/100))*$B31),0)))))))*2.5</f>
        <v>16.625</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0.125</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T2</v>
      </c>
      <c r="B32" s="15">
        <v>250</v>
      </c>
      <c r="C32" s="76">
        <f t="shared" ref="C32:C50" si="6">IF(C$27="%w/w SAR",((C$28*10)*$B32),IF(C$27="%w/w DM",(((C$28*10)*($B$28/100))*$B32),IF(C$27="kg/t SAR",(C$28*$B32),IF(C$27="kg/t DM",((C$28*($B$28/100))*$B32),IF(C$27="mg/kg SAR",((C$28*0.001)*$B32),IF(C$27="mg/kg DM",(((C$28*0.001)*($B$28/100))*$B32),0))))))</f>
        <v>25</v>
      </c>
      <c r="D32" s="76">
        <f t="shared" ref="D32:D50" si="7">(IF(D$27="%w/w SAR",((D$28*10)*$B32),IF(D$27="%w/w DM",(((D$28*10)*($B$28/100))*$B32),IF(D$27="kg/t SAR",(D$28*$B32),IF(D$27="kg/t DM",((D$28*($B$28/100))*$B32),IF(D$27="mg/kg SAR",((D$28*0.001)*$B32),IF(D$27="mg/kg DM",(((D$28*0.001)*($B$28/100))*$B32),"0")))))))*2.291</f>
        <v>45.934550000000002</v>
      </c>
      <c r="E32" s="76">
        <f t="shared" ref="E32:E50" si="8">(IF(E$27="%w/w SAR",((E$28*10)*$B32),IF(E$27="%w/w DM",(((E$28*10)*($B$28/100))*$B32),IF(E$27="kg/t SAR",(E$28*$B32),IF(E$27="kg/t DM",((E$28*($B$28/100))*$B32),IF(E$27="mg/kg SAR",((E$28*0.001)*$B32),IF(E$27="mg/kg DM",(((E$28*0.001)*($B$28/100))*$B32),"0")))))))*1.205</f>
        <v>23.889125</v>
      </c>
      <c r="F32" s="76">
        <f t="shared" ref="F32:F50" si="9">(IF(F$27="%w/w SAR",((F$28*10)*$B32),IF(F$27="%w/w DM",(((F$28*10)*($B$28/100))*$B32),IF(F$27="kg/t SAR",(F$28*$B32),IF(F$27="kg/t DM",((F$28*($B$28/100))*$B32),IF(F$27="mg/kg SAR",((F$28*0.001)*$B32),IF(F$27="mg/kg DM",(((F$28*0.001)*($B$28/100))*$B32),"0")))))))*1.658</f>
        <v>5.4299500000000007</v>
      </c>
      <c r="G32" s="76">
        <f t="shared" si="5"/>
        <v>0.05</v>
      </c>
      <c r="H32" s="76">
        <f t="shared" si="5"/>
        <v>0.125</v>
      </c>
      <c r="I32" s="76">
        <f t="shared" si="5"/>
        <v>0.125</v>
      </c>
      <c r="J32" s="76">
        <f t="shared" si="5"/>
        <v>2.5000000000000001E-3</v>
      </c>
      <c r="K32" s="76">
        <f t="shared" si="5"/>
        <v>1.2500000000000001E-2</v>
      </c>
      <c r="L32" s="76">
        <f t="shared" si="5"/>
        <v>0.05</v>
      </c>
      <c r="M32" s="76">
        <f t="shared" si="5"/>
        <v>0.05</v>
      </c>
      <c r="N32" s="76">
        <f t="shared" si="5"/>
        <v>0</v>
      </c>
      <c r="O32" s="76">
        <f t="shared" si="5"/>
        <v>0</v>
      </c>
      <c r="P32" s="76">
        <f t="shared" si="5"/>
        <v>221.75</v>
      </c>
      <c r="Q32" s="76">
        <f t="shared" ref="Q32:Q50" si="10">(IF(Q$27="%w/w SAR",((Q$28*10)*$B32),IF(Q$27="%w/w DM",(((Q$28*10)*($B$28/100))*$B32),IF(Q$27="kg/t SAR",(Q$28*$B32),IF(Q$27="kg/t DM",((Q$28*($B$28/100))*$B32),IF(Q$27="mg/kg SAR",((Q$28*0.001)*$B32),IF(Q$27="mg/kg DM",(((Q$28*0.001)*($B$28/100))*$B32),0)))))))*2.5</f>
        <v>16.625</v>
      </c>
      <c r="R32" s="76">
        <f t="shared" ref="R32:U50" si="11">IF(R$27="%w/w SAR",((R$28*10)*$B32),IF(R$27="%w/w DM",(((R$28*10)*($B$28/100))*$B32),IF(R$27="kg/t SAR",(R$28*$B32),IF(R$27="kg/t DM",((R$28*($B$28/100))*$B32),IF(R$27="mg/kg SAR",((R$28*0.001)*$B32),IF(R$27="mg/kg DM",(((R$28*0.001)*($B$28/100))*$B32),0))))))</f>
        <v>0</v>
      </c>
      <c r="S32" s="76">
        <f t="shared" si="11"/>
        <v>0.125</v>
      </c>
      <c r="T32" s="76">
        <f t="shared" si="11"/>
        <v>0</v>
      </c>
      <c r="U32" s="76">
        <f t="shared" si="11"/>
        <v>0</v>
      </c>
      <c r="AB32" s="58"/>
      <c r="AC32" s="58"/>
      <c r="AD32" s="58"/>
      <c r="AE32" s="58"/>
      <c r="AF32" s="58"/>
      <c r="AG32" s="58"/>
      <c r="AH32" s="58"/>
      <c r="AI32" s="58"/>
    </row>
    <row r="33" spans="1:35" s="71" customFormat="1" ht="13" x14ac:dyDescent="0.35">
      <c r="A33" s="13" t="str">
        <f>E8</f>
        <v>T3</v>
      </c>
      <c r="B33" s="15">
        <v>250</v>
      </c>
      <c r="C33" s="76">
        <f t="shared" si="6"/>
        <v>25</v>
      </c>
      <c r="D33" s="76">
        <f t="shared" si="7"/>
        <v>45.934550000000002</v>
      </c>
      <c r="E33" s="76">
        <f t="shared" si="8"/>
        <v>23.889125</v>
      </c>
      <c r="F33" s="76">
        <f t="shared" si="9"/>
        <v>5.4299500000000007</v>
      </c>
      <c r="G33" s="76">
        <f t="shared" si="5"/>
        <v>0.05</v>
      </c>
      <c r="H33" s="76">
        <f t="shared" si="5"/>
        <v>0.125</v>
      </c>
      <c r="I33" s="76">
        <f t="shared" si="5"/>
        <v>0.125</v>
      </c>
      <c r="J33" s="76">
        <f t="shared" si="5"/>
        <v>2.5000000000000001E-3</v>
      </c>
      <c r="K33" s="76">
        <f t="shared" si="5"/>
        <v>1.2500000000000001E-2</v>
      </c>
      <c r="L33" s="76">
        <f t="shared" si="5"/>
        <v>0.05</v>
      </c>
      <c r="M33" s="76">
        <f t="shared" si="5"/>
        <v>0.05</v>
      </c>
      <c r="N33" s="76">
        <f t="shared" si="5"/>
        <v>0</v>
      </c>
      <c r="O33" s="76">
        <f t="shared" si="5"/>
        <v>0</v>
      </c>
      <c r="P33" s="76">
        <f t="shared" si="5"/>
        <v>221.75</v>
      </c>
      <c r="Q33" s="76">
        <f t="shared" si="10"/>
        <v>16.625</v>
      </c>
      <c r="R33" s="76">
        <f t="shared" si="11"/>
        <v>0</v>
      </c>
      <c r="S33" s="76">
        <f t="shared" si="11"/>
        <v>0.125</v>
      </c>
      <c r="T33" s="76">
        <f t="shared" si="11"/>
        <v>0</v>
      </c>
      <c r="U33" s="76">
        <f t="shared" si="11"/>
        <v>0</v>
      </c>
      <c r="AB33" s="58"/>
      <c r="AC33" s="58"/>
      <c r="AD33" s="58"/>
      <c r="AE33" s="58"/>
      <c r="AF33" s="58"/>
      <c r="AG33" s="58"/>
      <c r="AH33" s="58"/>
      <c r="AI33" s="58"/>
    </row>
    <row r="34" spans="1:35" s="71" customFormat="1" ht="13" x14ac:dyDescent="0.35">
      <c r="A34" s="13" t="str">
        <f>F8</f>
        <v>T4</v>
      </c>
      <c r="B34" s="15">
        <v>250</v>
      </c>
      <c r="C34" s="76">
        <f t="shared" si="6"/>
        <v>25</v>
      </c>
      <c r="D34" s="76">
        <f t="shared" si="7"/>
        <v>45.934550000000002</v>
      </c>
      <c r="E34" s="76">
        <f t="shared" si="8"/>
        <v>23.889125</v>
      </c>
      <c r="F34" s="76">
        <f t="shared" si="9"/>
        <v>5.4299500000000007</v>
      </c>
      <c r="G34" s="76">
        <f t="shared" si="5"/>
        <v>0.05</v>
      </c>
      <c r="H34" s="76">
        <f t="shared" si="5"/>
        <v>0.125</v>
      </c>
      <c r="I34" s="76">
        <f t="shared" si="5"/>
        <v>0.125</v>
      </c>
      <c r="J34" s="76">
        <f t="shared" si="5"/>
        <v>2.5000000000000001E-3</v>
      </c>
      <c r="K34" s="76">
        <f t="shared" si="5"/>
        <v>1.2500000000000001E-2</v>
      </c>
      <c r="L34" s="76">
        <f t="shared" si="5"/>
        <v>0.05</v>
      </c>
      <c r="M34" s="76">
        <f t="shared" si="5"/>
        <v>0.05</v>
      </c>
      <c r="N34" s="76">
        <f t="shared" si="5"/>
        <v>0</v>
      </c>
      <c r="O34" s="76">
        <f t="shared" si="5"/>
        <v>0</v>
      </c>
      <c r="P34" s="76">
        <f t="shared" si="5"/>
        <v>221.75</v>
      </c>
      <c r="Q34" s="76">
        <f t="shared" si="10"/>
        <v>16.625</v>
      </c>
      <c r="R34" s="76">
        <f t="shared" si="11"/>
        <v>0</v>
      </c>
      <c r="S34" s="76">
        <f t="shared" si="11"/>
        <v>0.125</v>
      </c>
      <c r="T34" s="76">
        <f t="shared" si="11"/>
        <v>0</v>
      </c>
      <c r="U34" s="76">
        <f t="shared" si="11"/>
        <v>0</v>
      </c>
      <c r="AB34" s="58"/>
      <c r="AC34" s="58"/>
      <c r="AD34" s="58"/>
      <c r="AE34" s="58"/>
      <c r="AF34" s="58"/>
      <c r="AG34" s="58"/>
      <c r="AH34" s="58"/>
      <c r="AI34" s="58"/>
    </row>
    <row r="35" spans="1:35" s="71" customFormat="1" ht="13" x14ac:dyDescent="0.35">
      <c r="A35" s="13" t="str">
        <f>G8</f>
        <v>T5</v>
      </c>
      <c r="B35" s="15">
        <v>250</v>
      </c>
      <c r="C35" s="76">
        <f t="shared" si="6"/>
        <v>25</v>
      </c>
      <c r="D35" s="76">
        <f t="shared" si="7"/>
        <v>45.934550000000002</v>
      </c>
      <c r="E35" s="76">
        <f t="shared" si="8"/>
        <v>23.889125</v>
      </c>
      <c r="F35" s="76">
        <f t="shared" si="9"/>
        <v>5.4299500000000007</v>
      </c>
      <c r="G35" s="76">
        <f t="shared" si="5"/>
        <v>0.05</v>
      </c>
      <c r="H35" s="76">
        <f t="shared" si="5"/>
        <v>0.125</v>
      </c>
      <c r="I35" s="76">
        <f t="shared" si="5"/>
        <v>0.125</v>
      </c>
      <c r="J35" s="76">
        <f t="shared" si="5"/>
        <v>2.5000000000000001E-3</v>
      </c>
      <c r="K35" s="76">
        <f t="shared" si="5"/>
        <v>1.2500000000000001E-2</v>
      </c>
      <c r="L35" s="76">
        <f t="shared" si="5"/>
        <v>0.05</v>
      </c>
      <c r="M35" s="76">
        <f t="shared" si="5"/>
        <v>0.05</v>
      </c>
      <c r="N35" s="76">
        <f t="shared" si="5"/>
        <v>0</v>
      </c>
      <c r="O35" s="76">
        <f t="shared" si="5"/>
        <v>0</v>
      </c>
      <c r="P35" s="76">
        <f t="shared" si="5"/>
        <v>221.75</v>
      </c>
      <c r="Q35" s="76">
        <f t="shared" si="10"/>
        <v>16.625</v>
      </c>
      <c r="R35" s="76">
        <f t="shared" si="11"/>
        <v>0</v>
      </c>
      <c r="S35" s="76">
        <f t="shared" si="11"/>
        <v>0.125</v>
      </c>
      <c r="T35" s="76">
        <f t="shared" si="11"/>
        <v>0</v>
      </c>
      <c r="U35" s="76">
        <f t="shared" si="11"/>
        <v>0</v>
      </c>
      <c r="AB35" s="58"/>
      <c r="AC35" s="58"/>
      <c r="AD35" s="58"/>
      <c r="AE35" s="58"/>
      <c r="AF35" s="58"/>
      <c r="AG35" s="58"/>
      <c r="AH35" s="58"/>
      <c r="AI35" s="58"/>
    </row>
    <row r="36" spans="1:35" s="71" customFormat="1" ht="13" x14ac:dyDescent="0.35">
      <c r="A36" s="13" t="str">
        <f>H8</f>
        <v>T6</v>
      </c>
      <c r="B36" s="15">
        <v>250</v>
      </c>
      <c r="C36" s="76">
        <f t="shared" si="6"/>
        <v>25</v>
      </c>
      <c r="D36" s="76">
        <f t="shared" si="7"/>
        <v>45.934550000000002</v>
      </c>
      <c r="E36" s="76">
        <f t="shared" si="8"/>
        <v>23.889125</v>
      </c>
      <c r="F36" s="76">
        <f t="shared" si="9"/>
        <v>5.4299500000000007</v>
      </c>
      <c r="G36" s="76">
        <f t="shared" si="5"/>
        <v>0.05</v>
      </c>
      <c r="H36" s="76">
        <f t="shared" si="5"/>
        <v>0.125</v>
      </c>
      <c r="I36" s="76">
        <f t="shared" si="5"/>
        <v>0.125</v>
      </c>
      <c r="J36" s="76">
        <f t="shared" si="5"/>
        <v>2.5000000000000001E-3</v>
      </c>
      <c r="K36" s="76">
        <f t="shared" si="5"/>
        <v>1.2500000000000001E-2</v>
      </c>
      <c r="L36" s="76">
        <f t="shared" si="5"/>
        <v>0.05</v>
      </c>
      <c r="M36" s="76">
        <f t="shared" si="5"/>
        <v>0.05</v>
      </c>
      <c r="N36" s="76">
        <f t="shared" si="5"/>
        <v>0</v>
      </c>
      <c r="O36" s="76">
        <f t="shared" si="5"/>
        <v>0</v>
      </c>
      <c r="P36" s="76">
        <f t="shared" si="5"/>
        <v>221.75</v>
      </c>
      <c r="Q36" s="76">
        <f t="shared" si="10"/>
        <v>16.625</v>
      </c>
      <c r="R36" s="76">
        <f t="shared" si="11"/>
        <v>0</v>
      </c>
      <c r="S36" s="76">
        <f t="shared" si="11"/>
        <v>0.125</v>
      </c>
      <c r="T36" s="76">
        <f t="shared" si="11"/>
        <v>0</v>
      </c>
      <c r="U36" s="76">
        <f t="shared" si="11"/>
        <v>0</v>
      </c>
      <c r="AB36" s="58"/>
      <c r="AC36" s="58"/>
      <c r="AD36" s="58"/>
      <c r="AE36" s="58"/>
      <c r="AF36" s="58"/>
      <c r="AG36" s="58"/>
      <c r="AH36" s="58"/>
      <c r="AI36" s="58"/>
    </row>
    <row r="37" spans="1:35" s="71" customFormat="1" ht="13" x14ac:dyDescent="0.35">
      <c r="A37" s="13" t="str">
        <f>I8</f>
        <v>T7</v>
      </c>
      <c r="B37" s="15">
        <v>250</v>
      </c>
      <c r="C37" s="76">
        <f t="shared" si="6"/>
        <v>25</v>
      </c>
      <c r="D37" s="76">
        <f t="shared" si="7"/>
        <v>45.934550000000002</v>
      </c>
      <c r="E37" s="76">
        <f t="shared" si="8"/>
        <v>23.889125</v>
      </c>
      <c r="F37" s="76">
        <f t="shared" si="9"/>
        <v>5.4299500000000007</v>
      </c>
      <c r="G37" s="76">
        <f t="shared" si="5"/>
        <v>0.05</v>
      </c>
      <c r="H37" s="76">
        <f t="shared" si="5"/>
        <v>0.125</v>
      </c>
      <c r="I37" s="76">
        <f t="shared" si="5"/>
        <v>0.125</v>
      </c>
      <c r="J37" s="76">
        <f t="shared" si="5"/>
        <v>2.5000000000000001E-3</v>
      </c>
      <c r="K37" s="76">
        <f t="shared" si="5"/>
        <v>1.2500000000000001E-2</v>
      </c>
      <c r="L37" s="76">
        <f t="shared" si="5"/>
        <v>0.05</v>
      </c>
      <c r="M37" s="76">
        <f t="shared" si="5"/>
        <v>0.05</v>
      </c>
      <c r="N37" s="76">
        <f t="shared" si="5"/>
        <v>0</v>
      </c>
      <c r="O37" s="76">
        <f t="shared" si="5"/>
        <v>0</v>
      </c>
      <c r="P37" s="76">
        <f t="shared" si="5"/>
        <v>221.75</v>
      </c>
      <c r="Q37" s="76">
        <f t="shared" si="10"/>
        <v>16.625</v>
      </c>
      <c r="R37" s="76">
        <f t="shared" si="11"/>
        <v>0</v>
      </c>
      <c r="S37" s="76">
        <f t="shared" si="11"/>
        <v>0.125</v>
      </c>
      <c r="T37" s="76">
        <f t="shared" si="11"/>
        <v>0</v>
      </c>
      <c r="U37" s="76">
        <f t="shared" si="11"/>
        <v>0</v>
      </c>
      <c r="AB37" s="58"/>
      <c r="AC37" s="58"/>
      <c r="AD37" s="58"/>
      <c r="AE37" s="58"/>
      <c r="AF37" s="58"/>
      <c r="AG37" s="58"/>
      <c r="AH37" s="58"/>
      <c r="AI37" s="58"/>
    </row>
    <row r="38" spans="1:35" s="71" customFormat="1" ht="13" x14ac:dyDescent="0.35">
      <c r="A38" s="13" t="str">
        <f>J8</f>
        <v>T8</v>
      </c>
      <c r="B38" s="15">
        <v>250</v>
      </c>
      <c r="C38" s="76">
        <f t="shared" si="6"/>
        <v>25</v>
      </c>
      <c r="D38" s="76">
        <f t="shared" si="7"/>
        <v>45.934550000000002</v>
      </c>
      <c r="E38" s="76">
        <f t="shared" si="8"/>
        <v>23.889125</v>
      </c>
      <c r="F38" s="76">
        <f t="shared" si="9"/>
        <v>5.4299500000000007</v>
      </c>
      <c r="G38" s="76">
        <f t="shared" si="5"/>
        <v>0.05</v>
      </c>
      <c r="H38" s="76">
        <f t="shared" si="5"/>
        <v>0.125</v>
      </c>
      <c r="I38" s="76">
        <f t="shared" si="5"/>
        <v>0.125</v>
      </c>
      <c r="J38" s="76">
        <f t="shared" si="5"/>
        <v>2.5000000000000001E-3</v>
      </c>
      <c r="K38" s="76">
        <f t="shared" si="5"/>
        <v>1.2500000000000001E-2</v>
      </c>
      <c r="L38" s="76">
        <f t="shared" si="5"/>
        <v>0.05</v>
      </c>
      <c r="M38" s="76">
        <f t="shared" si="5"/>
        <v>0.05</v>
      </c>
      <c r="N38" s="76">
        <f t="shared" si="5"/>
        <v>0</v>
      </c>
      <c r="O38" s="76">
        <f t="shared" si="5"/>
        <v>0</v>
      </c>
      <c r="P38" s="76">
        <f t="shared" si="5"/>
        <v>221.75</v>
      </c>
      <c r="Q38" s="76">
        <f t="shared" si="10"/>
        <v>16.625</v>
      </c>
      <c r="R38" s="76">
        <f t="shared" si="11"/>
        <v>0</v>
      </c>
      <c r="S38" s="76">
        <f t="shared" si="11"/>
        <v>0.125</v>
      </c>
      <c r="T38" s="76">
        <f t="shared" si="11"/>
        <v>0</v>
      </c>
      <c r="U38" s="76">
        <f t="shared" si="11"/>
        <v>0</v>
      </c>
      <c r="AB38" s="58"/>
      <c r="AC38" s="58"/>
      <c r="AD38" s="58"/>
      <c r="AE38" s="58"/>
      <c r="AF38" s="58"/>
      <c r="AG38" s="58"/>
      <c r="AH38" s="58"/>
      <c r="AI38" s="58"/>
    </row>
    <row r="39" spans="1:35" s="71" customFormat="1" ht="13" x14ac:dyDescent="0.35">
      <c r="A39" s="13" t="str">
        <f>K8</f>
        <v>SJ1</v>
      </c>
      <c r="B39" s="15">
        <v>250</v>
      </c>
      <c r="C39" s="76">
        <f t="shared" si="6"/>
        <v>25</v>
      </c>
      <c r="D39" s="76">
        <f t="shared" si="7"/>
        <v>45.934550000000002</v>
      </c>
      <c r="E39" s="76">
        <f t="shared" si="8"/>
        <v>23.889125</v>
      </c>
      <c r="F39" s="76">
        <f t="shared" si="9"/>
        <v>5.4299500000000007</v>
      </c>
      <c r="G39" s="76">
        <f t="shared" si="5"/>
        <v>0.05</v>
      </c>
      <c r="H39" s="76">
        <f t="shared" si="5"/>
        <v>0.125</v>
      </c>
      <c r="I39" s="76">
        <f t="shared" si="5"/>
        <v>0.125</v>
      </c>
      <c r="J39" s="76">
        <f t="shared" si="5"/>
        <v>2.5000000000000001E-3</v>
      </c>
      <c r="K39" s="76">
        <f t="shared" si="5"/>
        <v>1.2500000000000001E-2</v>
      </c>
      <c r="L39" s="76">
        <f t="shared" si="5"/>
        <v>0.05</v>
      </c>
      <c r="M39" s="76">
        <f t="shared" si="5"/>
        <v>0.05</v>
      </c>
      <c r="N39" s="76">
        <f t="shared" si="5"/>
        <v>0</v>
      </c>
      <c r="O39" s="76">
        <f t="shared" si="5"/>
        <v>0</v>
      </c>
      <c r="P39" s="76">
        <f t="shared" si="5"/>
        <v>221.75</v>
      </c>
      <c r="Q39" s="76">
        <f t="shared" si="10"/>
        <v>16.625</v>
      </c>
      <c r="R39" s="76">
        <f t="shared" si="11"/>
        <v>0</v>
      </c>
      <c r="S39" s="76">
        <f t="shared" si="11"/>
        <v>0.125</v>
      </c>
      <c r="T39" s="76">
        <f t="shared" si="11"/>
        <v>0</v>
      </c>
      <c r="U39" s="76">
        <f t="shared" si="11"/>
        <v>0</v>
      </c>
      <c r="AB39" s="58"/>
      <c r="AC39" s="58"/>
      <c r="AD39" s="58"/>
      <c r="AE39" s="58"/>
      <c r="AF39" s="58"/>
      <c r="AG39" s="58"/>
      <c r="AH39" s="58"/>
      <c r="AI39" s="58"/>
    </row>
    <row r="40" spans="1:35" s="71" customFormat="1" ht="13" x14ac:dyDescent="0.35">
      <c r="A40" s="13" t="str">
        <f>L8</f>
        <v>SJ2</v>
      </c>
      <c r="B40" s="15">
        <v>250</v>
      </c>
      <c r="C40" s="76">
        <f t="shared" si="6"/>
        <v>25</v>
      </c>
      <c r="D40" s="76">
        <f t="shared" si="7"/>
        <v>45.934550000000002</v>
      </c>
      <c r="E40" s="76">
        <f t="shared" si="8"/>
        <v>23.889125</v>
      </c>
      <c r="F40" s="76">
        <f t="shared" si="9"/>
        <v>5.4299500000000007</v>
      </c>
      <c r="G40" s="76">
        <f t="shared" si="5"/>
        <v>0.05</v>
      </c>
      <c r="H40" s="76">
        <f t="shared" si="5"/>
        <v>0.125</v>
      </c>
      <c r="I40" s="76">
        <f t="shared" si="5"/>
        <v>0.125</v>
      </c>
      <c r="J40" s="76">
        <f t="shared" si="5"/>
        <v>2.5000000000000001E-3</v>
      </c>
      <c r="K40" s="76">
        <f t="shared" si="5"/>
        <v>1.2500000000000001E-2</v>
      </c>
      <c r="L40" s="76">
        <f t="shared" si="5"/>
        <v>0.05</v>
      </c>
      <c r="M40" s="76">
        <f t="shared" si="5"/>
        <v>0.05</v>
      </c>
      <c r="N40" s="76">
        <f t="shared" si="5"/>
        <v>0</v>
      </c>
      <c r="O40" s="76">
        <f t="shared" si="5"/>
        <v>0</v>
      </c>
      <c r="P40" s="76">
        <f t="shared" si="5"/>
        <v>221.75</v>
      </c>
      <c r="Q40" s="76">
        <f t="shared" si="10"/>
        <v>16.625</v>
      </c>
      <c r="R40" s="76">
        <f t="shared" si="11"/>
        <v>0</v>
      </c>
      <c r="S40" s="76">
        <f t="shared" si="11"/>
        <v>0.125</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T1</v>
      </c>
      <c r="C57" s="8" t="str">
        <f t="shared" ref="C57:U57" si="13">D8</f>
        <v>T2</v>
      </c>
      <c r="D57" s="8" t="str">
        <f t="shared" si="13"/>
        <v>T3</v>
      </c>
      <c r="E57" s="8" t="str">
        <f t="shared" si="13"/>
        <v>T4</v>
      </c>
      <c r="F57" s="8" t="str">
        <f t="shared" si="13"/>
        <v>T5</v>
      </c>
      <c r="G57" s="8" t="str">
        <f t="shared" si="13"/>
        <v>T6</v>
      </c>
      <c r="H57" s="8" t="str">
        <f t="shared" si="13"/>
        <v>T7</v>
      </c>
      <c r="I57" s="8" t="str">
        <f t="shared" si="13"/>
        <v>T8</v>
      </c>
      <c r="J57" s="8" t="str">
        <f t="shared" si="13"/>
        <v>SJ1</v>
      </c>
      <c r="K57" s="8" t="str">
        <f t="shared" si="13"/>
        <v>SJ2</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137</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0" t="s">
        <v>133</v>
      </c>
      <c r="B59" s="75">
        <f>VLOOKUP(C$14,Table24581112[],5,FALSE)</f>
        <v>6.2</v>
      </c>
      <c r="C59" s="75">
        <f>VLOOKUP(D$14,Table24581112[],5,FALSE)</f>
        <v>6.2</v>
      </c>
      <c r="D59" s="75">
        <f>VLOOKUP(E$14,Table24581112[],5,FALSE)</f>
        <v>6.2</v>
      </c>
      <c r="E59" s="75">
        <f>VLOOKUP(F$14,Table24581112[],5,FALSE)</f>
        <v>6.2</v>
      </c>
      <c r="F59" s="75">
        <f>VLOOKUP(G$14,Table24581112[],5,FALSE)</f>
        <v>6.2</v>
      </c>
      <c r="G59" s="75">
        <f>VLOOKUP(H$14,Table24581112[],5,FALSE)</f>
        <v>6.2</v>
      </c>
      <c r="H59" s="75">
        <f>VLOOKUP(I$14,Table24581112[],5,FALSE)</f>
        <v>6.2</v>
      </c>
      <c r="I59" s="75">
        <f>VLOOKUP(J$14,Table24581112[],5,FALSE)</f>
        <v>6.2</v>
      </c>
      <c r="J59" s="75">
        <f>VLOOKUP(K$14,Table24581112[],5,FALSE)</f>
        <v>6.2</v>
      </c>
      <c r="K59" s="75">
        <f>VLOOKUP(L$14,Table24581112[],5,FALSE)</f>
        <v>6.2</v>
      </c>
      <c r="L59" s="75" t="e">
        <f>VLOOKUP(M$14,Table24581112[],5,FALSE)</f>
        <v>#N/A</v>
      </c>
      <c r="M59" s="75" t="e">
        <f>VLOOKUP(N$14,Table24581112[],5,FALSE)</f>
        <v>#N/A</v>
      </c>
      <c r="N59" s="75" t="e">
        <f>VLOOKUP(O$14,Table24581112[],5,FALSE)</f>
        <v>#N/A</v>
      </c>
      <c r="O59" s="75" t="e">
        <f>VLOOKUP(P$14,Table24581112[],5,FALSE)</f>
        <v>#N/A</v>
      </c>
      <c r="P59" s="75" t="e">
        <f>VLOOKUP(Q$14,Table24581112[],5,FALSE)</f>
        <v>#N/A</v>
      </c>
      <c r="Q59" s="75" t="e">
        <f>VLOOKUP(R$14,Table24581112[],5,FALSE)</f>
        <v>#N/A</v>
      </c>
      <c r="R59" s="75" t="e">
        <f>VLOOKUP(S$14,Table24581112[],5,FALSE)</f>
        <v>#N/A</v>
      </c>
      <c r="S59" s="75" t="e">
        <f>VLOOKUP(T$14,Table24581112[],5,FALSE)</f>
        <v>#N/A</v>
      </c>
      <c r="T59" s="75" t="e">
        <f>VLOOKUP(U$14,Table24581112[],5,FALSE)</f>
        <v>#N/A</v>
      </c>
      <c r="U59" s="75" t="e">
        <f>VLOOKUP(V$14,Table24581112[],5,FALSE)</f>
        <v>#N/A</v>
      </c>
    </row>
    <row r="60" spans="1:35" s="19" customFormat="1" ht="13" x14ac:dyDescent="0.3">
      <c r="A60" s="110" t="s">
        <v>4</v>
      </c>
      <c r="B60" s="75">
        <f>C10</f>
        <v>7.1</v>
      </c>
      <c r="C60" s="75">
        <f t="shared" ref="C60:U60" si="14">D10</f>
        <v>6.8</v>
      </c>
      <c r="D60" s="75">
        <f t="shared" si="14"/>
        <v>6.9</v>
      </c>
      <c r="E60" s="75">
        <f t="shared" si="14"/>
        <v>5.6</v>
      </c>
      <c r="F60" s="75">
        <f t="shared" si="14"/>
        <v>5.8</v>
      </c>
      <c r="G60" s="75">
        <f t="shared" si="14"/>
        <v>5.7</v>
      </c>
      <c r="H60" s="75">
        <f t="shared" si="14"/>
        <v>5.7</v>
      </c>
      <c r="I60" s="75">
        <f t="shared" si="14"/>
        <v>5.6</v>
      </c>
      <c r="J60" s="75">
        <f t="shared" si="14"/>
        <v>5.3</v>
      </c>
      <c r="K60" s="75">
        <f t="shared" si="14"/>
        <v>5.4</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134</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135</v>
      </c>
      <c r="B62" s="76">
        <f>B31</f>
        <v>250</v>
      </c>
      <c r="C62" s="76">
        <f>B32</f>
        <v>250</v>
      </c>
      <c r="D62" s="76">
        <f>B33</f>
        <v>250</v>
      </c>
      <c r="E62" s="76">
        <f>B34</f>
        <v>250</v>
      </c>
      <c r="F62" s="76">
        <f>B35</f>
        <v>250</v>
      </c>
      <c r="G62" s="76">
        <f>B36</f>
        <v>250</v>
      </c>
      <c r="H62" s="76">
        <f>B37</f>
        <v>250</v>
      </c>
      <c r="I62" s="76">
        <f>B38</f>
        <v>250</v>
      </c>
      <c r="J62" s="76">
        <f>B39</f>
        <v>250</v>
      </c>
      <c r="K62" s="76">
        <f>B40</f>
        <v>250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156</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157</v>
      </c>
      <c r="B64" s="76">
        <f>(B59-B60)*B61</f>
        <v>-5.3999999999999968</v>
      </c>
      <c r="C64" s="76">
        <f t="shared" ref="C64:U64" si="17">(C59-C60)*C61</f>
        <v>-3.5999999999999979</v>
      </c>
      <c r="D64" s="76">
        <f t="shared" si="17"/>
        <v>-4.2000000000000011</v>
      </c>
      <c r="E64" s="76">
        <f t="shared" si="17"/>
        <v>3.6000000000000032</v>
      </c>
      <c r="F64" s="76">
        <f t="shared" si="17"/>
        <v>2.4000000000000021</v>
      </c>
      <c r="G64" s="76">
        <f t="shared" si="17"/>
        <v>3</v>
      </c>
      <c r="H64" s="76">
        <f t="shared" si="17"/>
        <v>3</v>
      </c>
      <c r="I64" s="76">
        <f t="shared" si="17"/>
        <v>3.6000000000000032</v>
      </c>
      <c r="J64" s="76">
        <f t="shared" si="17"/>
        <v>5.4000000000000021</v>
      </c>
      <c r="K64" s="76">
        <f t="shared" si="17"/>
        <v>4.7999999999999989</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158</v>
      </c>
      <c r="B65" s="76">
        <f>B63-B64</f>
        <v>5.3999999999999968</v>
      </c>
      <c r="C65" s="76">
        <f t="shared" ref="C65:U65" si="18">C63-C64</f>
        <v>3.5999999999999979</v>
      </c>
      <c r="D65" s="76">
        <f t="shared" si="18"/>
        <v>4.2000000000000011</v>
      </c>
      <c r="E65" s="76">
        <f t="shared" si="18"/>
        <v>-3.6000000000000032</v>
      </c>
      <c r="F65" s="76">
        <f t="shared" si="18"/>
        <v>-2.4000000000000021</v>
      </c>
      <c r="G65" s="76">
        <f t="shared" si="18"/>
        <v>-3</v>
      </c>
      <c r="H65" s="76">
        <f t="shared" si="18"/>
        <v>-3</v>
      </c>
      <c r="I65" s="76">
        <f t="shared" si="18"/>
        <v>-3.6000000000000032</v>
      </c>
      <c r="J65" s="76">
        <f t="shared" si="18"/>
        <v>-5.4000000000000021</v>
      </c>
      <c r="K65" s="76">
        <f t="shared" si="18"/>
        <v>-4.7999999999999989</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149</v>
      </c>
      <c r="B66" s="77" t="str">
        <f>IF(B64&lt;=B63,"OVER","UNDER")</f>
        <v>OVER</v>
      </c>
      <c r="C66" s="77" t="str">
        <f t="shared" ref="C66:U66" si="19">IF(C64&lt;=C63,"OVER","UNDER")</f>
        <v>OVER</v>
      </c>
      <c r="D66" s="77" t="str">
        <f t="shared" si="19"/>
        <v>OVER</v>
      </c>
      <c r="E66" s="77" t="str">
        <f t="shared" si="19"/>
        <v>UNDER</v>
      </c>
      <c r="F66" s="77" t="str">
        <f t="shared" si="19"/>
        <v>UNDER</v>
      </c>
      <c r="G66" s="77" t="str">
        <f t="shared" si="19"/>
        <v>UNDER</v>
      </c>
      <c r="H66" s="77" t="str">
        <f t="shared" si="19"/>
        <v>UNDER</v>
      </c>
      <c r="I66" s="77" t="str">
        <f t="shared" si="19"/>
        <v>UNDER</v>
      </c>
      <c r="J66" s="77" t="str">
        <f t="shared" si="19"/>
        <v>UNDER</v>
      </c>
      <c r="K66" s="77" t="str">
        <f t="shared" si="19"/>
        <v>UNDER</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i1LHcadkRSeCwKw17LHj6YnEJcnV68oxEAWOm75M5cnOCgyGwGZuA6+k7ke3hhHWNpu/IiUCnVNeaWXtsm2rzw==" saltValue="Zml9eWuNDbD+4BqQKWFlj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4" operator="equal">
      <formula>"DECREASE"</formula>
    </cfRule>
    <cfRule type="cellIs" dxfId="40" priority="35" operator="equal">
      <formula>"INCREASE"</formula>
    </cfRule>
  </conditionalFormatting>
  <conditionalFormatting sqref="B31:B50 B62:U66">
    <cfRule type="cellIs" dxfId="39" priority="33" operator="greaterThan">
      <formula>$B$51</formula>
    </cfRule>
  </conditionalFormatting>
  <conditionalFormatting sqref="C31:C50">
    <cfRule type="cellIs" dxfId="38" priority="32" operator="greaterThan">
      <formula>$C$51</formula>
    </cfRule>
  </conditionalFormatting>
  <conditionalFormatting sqref="C18:V18">
    <cfRule type="cellIs" dxfId="37" priority="31" operator="equal">
      <formula>0</formula>
    </cfRule>
  </conditionalFormatting>
  <conditionalFormatting sqref="C17:V17">
    <cfRule type="cellIs" dxfId="36" priority="30" operator="equal">
      <formula>0</formula>
    </cfRule>
  </conditionalFormatting>
  <conditionalFormatting sqref="C19:V19">
    <cfRule type="cellIs" dxfId="35" priority="29" operator="equal">
      <formula>0</formula>
    </cfRule>
  </conditionalFormatting>
  <conditionalFormatting sqref="G31:G50">
    <cfRule type="cellIs" dxfId="34" priority="28" operator="greaterThan">
      <formula>$G$51</formula>
    </cfRule>
  </conditionalFormatting>
  <conditionalFormatting sqref="H31:H50">
    <cfRule type="cellIs" dxfId="33" priority="27" operator="greaterThan">
      <formula>$H$51</formula>
    </cfRule>
  </conditionalFormatting>
  <conditionalFormatting sqref="I31:I50">
    <cfRule type="cellIs" dxfId="32" priority="26" operator="greaterThan">
      <formula>$I$51</formula>
    </cfRule>
  </conditionalFormatting>
  <conditionalFormatting sqref="K31:K50">
    <cfRule type="cellIs" dxfId="31" priority="25" operator="greaterThan">
      <formula>$K$51</formula>
    </cfRule>
  </conditionalFormatting>
  <conditionalFormatting sqref="L31:L50">
    <cfRule type="cellIs" dxfId="30" priority="24" operator="greaterThan">
      <formula>$L$51</formula>
    </cfRule>
  </conditionalFormatting>
  <conditionalFormatting sqref="M31:M50">
    <cfRule type="cellIs" dxfId="29" priority="23" operator="greaterThan">
      <formula>$M$51</formula>
    </cfRule>
  </conditionalFormatting>
  <conditionalFormatting sqref="P31:P50">
    <cfRule type="cellIs" dxfId="28" priority="22" operator="greaterThan">
      <formula>$P$51</formula>
    </cfRule>
  </conditionalFormatting>
  <conditionalFormatting sqref="R31:R50">
    <cfRule type="cellIs" dxfId="27" priority="21" operator="greaterThan">
      <formula>$R$51</formula>
    </cfRule>
  </conditionalFormatting>
  <conditionalFormatting sqref="S31:S50">
    <cfRule type="cellIs" dxfId="26" priority="20" operator="greaterThan">
      <formula>$S$51</formula>
    </cfRule>
  </conditionalFormatting>
  <conditionalFormatting sqref="T31:T50">
    <cfRule type="cellIs" dxfId="25" priority="19" operator="greaterThan">
      <formula>$T$51</formula>
    </cfRule>
  </conditionalFormatting>
  <conditionalFormatting sqref="U31:U50">
    <cfRule type="cellIs" dxfId="24" priority="18" operator="greaterThan">
      <formula>$U$51</formula>
    </cfRule>
  </conditionalFormatting>
  <conditionalFormatting sqref="C22:V22">
    <cfRule type="cellIs" dxfId="23" priority="17" operator="equal">
      <formula>0</formula>
    </cfRule>
  </conditionalFormatting>
  <conditionalFormatting sqref="C24:V24">
    <cfRule type="cellIs" dxfId="22" priority="15" operator="equal">
      <formula>"DECREASE"</formula>
    </cfRule>
    <cfRule type="cellIs" dxfId="21" priority="16" operator="equal">
      <formula>"INCREASE"</formula>
    </cfRule>
  </conditionalFormatting>
  <conditionalFormatting sqref="C23:V23">
    <cfRule type="cellIs" dxfId="20" priority="14" operator="equal">
      <formula>0</formula>
    </cfRule>
  </conditionalFormatting>
  <conditionalFormatting sqref="I1">
    <cfRule type="cellIs" dxfId="19" priority="13" operator="lessThan">
      <formula>5</formula>
    </cfRule>
  </conditionalFormatting>
  <conditionalFormatting sqref="C21:V21">
    <cfRule type="cellIs" dxfId="18" priority="10" operator="equal">
      <formula>0</formula>
    </cfRule>
  </conditionalFormatting>
  <conditionalFormatting sqref="B66:U66">
    <cfRule type="cellIs" dxfId="17" priority="8" operator="equal">
      <formula>"UNDER"</formula>
    </cfRule>
    <cfRule type="cellIs" dxfId="16" priority="9" operator="equal">
      <formula>"OVER"</formula>
    </cfRule>
  </conditionalFormatting>
  <conditionalFormatting sqref="I2">
    <cfRule type="cellIs" dxfId="15" priority="7" operator="greaterThan">
      <formula>5000.1</formula>
    </cfRule>
  </conditionalFormatting>
  <conditionalFormatting sqref="I3">
    <cfRule type="cellIs" dxfId="14" priority="6" operator="greaterThan">
      <formula>4.1</formula>
    </cfRule>
  </conditionalFormatting>
  <conditionalFormatting sqref="J31:J50">
    <cfRule type="cellIs" dxfId="13" priority="5" operator="greaterThan">
      <formula>$J$51</formula>
    </cfRule>
  </conditionalFormatting>
  <conditionalFormatting sqref="L3">
    <cfRule type="cellIs" dxfId="12" priority="1" operator="lessThan">
      <formula>30</formula>
    </cfRule>
    <cfRule type="cellIs" dxfId="11" priority="2" operator="greaterThanOrEqual">
      <formula>30</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sqref="A1:A2"/>
    </sheetView>
  </sheetViews>
  <sheetFormatPr defaultColWidth="9.1796875" defaultRowHeight="12.5" x14ac:dyDescent="0.25"/>
  <cols>
    <col min="1" max="13" width="9.1796875" style="78"/>
    <col min="14" max="14" width="9.7265625" style="78" bestFit="1" customWidth="1"/>
    <col min="15" max="19" width="9.1796875" style="78"/>
    <col min="20" max="20" width="10" style="78" bestFit="1" customWidth="1"/>
    <col min="21" max="16384" width="9.1796875" style="78"/>
  </cols>
  <sheetData>
    <row r="1" spans="1:21" ht="37.5" x14ac:dyDescent="0.25">
      <c r="A1" s="143" t="s">
        <v>84</v>
      </c>
      <c r="B1" s="37" t="str">
        <f>'Glanbia 1'!B29</f>
        <v>Application Rate</v>
      </c>
      <c r="C1" s="37" t="str">
        <f>'Glanbia 1'!C29</f>
        <v>Nitrogen Addition</v>
      </c>
      <c r="D1" s="37" t="str">
        <f>'Glanbia 1'!D29</f>
        <v>Phosphate Addition</v>
      </c>
      <c r="E1" s="37" t="str">
        <f>'Glanbia 1'!E29</f>
        <v>Potash  Addition</v>
      </c>
      <c r="F1" s="37" t="str">
        <f>'Glanbia 1'!F29</f>
        <v>Mg Oxide Addition</v>
      </c>
      <c r="G1" s="37" t="str">
        <f>'Glanbia 1'!G29</f>
        <v>Copper Addition</v>
      </c>
      <c r="H1" s="37" t="str">
        <f>'Glanbia 1'!H29</f>
        <v>Zinc Addition</v>
      </c>
      <c r="I1" s="37" t="str">
        <f>'Glanbia 1'!I29</f>
        <v>Lead Addition</v>
      </c>
      <c r="J1" s="37" t="str">
        <f>'Glanbia 1'!J29</f>
        <v>Cadmium Addition</v>
      </c>
      <c r="K1" s="37" t="str">
        <f>'Glanbia 1'!K29</f>
        <v>Mercury Addition</v>
      </c>
      <c r="L1" s="37" t="str">
        <f>'Glanbia 1'!L29</f>
        <v>Nickel Addition</v>
      </c>
      <c r="M1" s="37" t="str">
        <f>'Glanbia 1'!M29</f>
        <v>Chromium Addition</v>
      </c>
      <c r="N1" s="37" t="str">
        <f>'Glanbia 1'!N29</f>
        <v>Aluminium Addition</v>
      </c>
      <c r="O1" s="37" t="str">
        <f>'Glanbia 1'!O29</f>
        <v>Iron Addition</v>
      </c>
      <c r="P1" s="37" t="str">
        <f>'Glanbia 1'!P29</f>
        <v xml:space="preserve">Sodium Addition                 </v>
      </c>
      <c r="Q1" s="37" t="str">
        <f>'Glanbia 1'!Q29</f>
        <v>SO3  Addition                             kg/ha</v>
      </c>
      <c r="R1" s="37" t="str">
        <f>'Glanbia 1'!R29</f>
        <v xml:space="preserve">Selenium Addition </v>
      </c>
      <c r="S1" s="37" t="str">
        <f>'Glanbia 1'!S29</f>
        <v xml:space="preserve">Arsenic  Addition  </v>
      </c>
      <c r="T1" s="37" t="str">
        <f>'Glanbia 1'!T29</f>
        <v xml:space="preserve">Molybdenum Addition  </v>
      </c>
      <c r="U1" s="37" t="str">
        <f>'Glanbia 1'!U29</f>
        <v xml:space="preserve">Fluoride Addition </v>
      </c>
    </row>
    <row r="2" spans="1:21" ht="25" x14ac:dyDescent="0.25">
      <c r="A2" s="143"/>
      <c r="B2" s="37" t="str">
        <f>'Glanbia 1'!B30</f>
        <v>tonnes/ha</v>
      </c>
      <c r="C2" s="37" t="str">
        <f>'Glanbia 1'!C30</f>
        <v>kg/ha</v>
      </c>
      <c r="D2" s="37" t="str">
        <f>'Glanbia 1'!D30</f>
        <v>P2O5 
kg/ha</v>
      </c>
      <c r="E2" s="37" t="str">
        <f>'Glanbia 1'!E30</f>
        <v>K2O 
kg/ha</v>
      </c>
      <c r="F2" s="37" t="str">
        <f>'Glanbia 1'!F30</f>
        <v>MgO 
kg/ha</v>
      </c>
      <c r="G2" s="37" t="str">
        <f>'Glanbia 1'!G30</f>
        <v>kg/ha</v>
      </c>
      <c r="H2" s="37" t="str">
        <f>'Glanbia 1'!H30</f>
        <v>kg/ha</v>
      </c>
      <c r="I2" s="37" t="str">
        <f>'Glanbia 1'!I30</f>
        <v>kg/ha</v>
      </c>
      <c r="J2" s="37" t="str">
        <f>'Glanbia 1'!J30</f>
        <v>kg/ha</v>
      </c>
      <c r="K2" s="37" t="str">
        <f>'Glanbia 1'!K30</f>
        <v>kg/ha</v>
      </c>
      <c r="L2" s="37" t="str">
        <f>'Glanbia 1'!L30</f>
        <v>kg/ha</v>
      </c>
      <c r="M2" s="37" t="str">
        <f>'Glanbia 1'!M30</f>
        <v>kg/ha</v>
      </c>
      <c r="N2" s="37" t="str">
        <f>'Glanbia 1'!N30</f>
        <v>kg/ha</v>
      </c>
      <c r="O2" s="37" t="str">
        <f>'Glanbia 1'!O30</f>
        <v>kg/ha</v>
      </c>
      <c r="P2" s="37" t="str">
        <f>'Glanbia 1'!P30</f>
        <v>kg/ha</v>
      </c>
      <c r="Q2" s="37" t="str">
        <f>'Glanbia 1'!Q30</f>
        <v>kg/ha</v>
      </c>
      <c r="R2" s="37" t="str">
        <f>'Glanbia 1'!R30</f>
        <v>kg/ha</v>
      </c>
      <c r="S2" s="37" t="str">
        <f>'Glanbia 1'!S30</f>
        <v>kg/ha</v>
      </c>
      <c r="T2" s="37" t="str">
        <f>'Glanbia 1'!T30</f>
        <v>kg/ha</v>
      </c>
      <c r="U2" s="37" t="str">
        <f>'Glanbia 1'!U30</f>
        <v>kg/ha</v>
      </c>
    </row>
    <row r="3" spans="1:21" x14ac:dyDescent="0.25">
      <c r="A3" s="35">
        <v>1</v>
      </c>
      <c r="B3" s="32">
        <f>'Glanbia 1'!B31</f>
        <v>50</v>
      </c>
      <c r="C3" s="32">
        <f>'Glanbia 1'!C31</f>
        <v>89.999999999999986</v>
      </c>
      <c r="D3" s="32">
        <f>'Glanbia 1'!D31</f>
        <v>48.683749999999996</v>
      </c>
      <c r="E3" s="32">
        <f>'Glanbia 1'!E31</f>
        <v>10.122000000000002</v>
      </c>
      <c r="F3" s="32">
        <f>'Glanbia 1'!F31</f>
        <v>2.9263699999999995</v>
      </c>
      <c r="G3" s="32">
        <f>'Glanbia 1'!G31</f>
        <v>1.3550000000000001E-2</v>
      </c>
      <c r="H3" s="32">
        <f>'Glanbia 1'!H31</f>
        <v>3.5700000000000003E-2</v>
      </c>
      <c r="I3" s="32">
        <f>'Glanbia 1'!I31</f>
        <v>2.5000000000000001E-2</v>
      </c>
      <c r="J3" s="32">
        <f>'Glanbia 1'!J31</f>
        <v>5.0000000000000001E-4</v>
      </c>
      <c r="K3" s="32">
        <f>'Glanbia 1'!K31</f>
        <v>2.5000000000000001E-3</v>
      </c>
      <c r="L3" s="32">
        <f>'Glanbia 1'!L31</f>
        <v>0.01</v>
      </c>
      <c r="M3" s="32">
        <f>'Glanbia 1'!M31</f>
        <v>1.2449999999999999E-2</v>
      </c>
      <c r="N3" s="32">
        <f>'Glanbia 1'!N31</f>
        <v>0</v>
      </c>
      <c r="O3" s="32">
        <f>'Glanbia 1'!O31</f>
        <v>0</v>
      </c>
      <c r="P3" s="32">
        <f>'Glanbia 1'!P31</f>
        <v>21.6</v>
      </c>
      <c r="Q3" s="32">
        <f>'Glanbia 1'!Q31</f>
        <v>12.3</v>
      </c>
      <c r="R3" s="32">
        <f>'Glanbia 1'!R31</f>
        <v>0</v>
      </c>
      <c r="S3" s="32">
        <f>'Glanbia 1'!S31</f>
        <v>2.5000000000000001E-2</v>
      </c>
      <c r="T3" s="32">
        <f>'Glanbia 1'!T31</f>
        <v>0</v>
      </c>
      <c r="U3" s="32">
        <f>'Glanbia 1'!U31</f>
        <v>0</v>
      </c>
    </row>
    <row r="4" spans="1:21" x14ac:dyDescent="0.25">
      <c r="A4" s="35">
        <v>2</v>
      </c>
      <c r="B4" s="32">
        <f>'Glanbia 2'!B31</f>
        <v>150</v>
      </c>
      <c r="C4" s="32">
        <f>'Glanbia 2'!C31</f>
        <v>105.00000000000001</v>
      </c>
      <c r="D4" s="32">
        <f>'Glanbia 2'!D31</f>
        <v>47.251874999999998</v>
      </c>
      <c r="E4" s="32">
        <f>'Glanbia 2'!E31</f>
        <v>52.056000000000004</v>
      </c>
      <c r="F4" s="32">
        <f>'Glanbia 2'!F31</f>
        <v>9.2267700000000001</v>
      </c>
      <c r="G4" s="32">
        <f>'Glanbia 2'!G31</f>
        <v>3.0000000000000002E-2</v>
      </c>
      <c r="H4" s="32">
        <f>'Glanbia 2'!H31</f>
        <v>0.20550000000000002</v>
      </c>
      <c r="I4" s="32">
        <f>'Glanbia 2'!I31</f>
        <v>7.4999999999999997E-2</v>
      </c>
      <c r="J4" s="32">
        <f>'Glanbia 2'!J31</f>
        <v>1.5E-3</v>
      </c>
      <c r="K4" s="32">
        <f>'Glanbia 2'!K31</f>
        <v>7.5000000000000006E-3</v>
      </c>
      <c r="L4" s="32">
        <f>'Glanbia 2'!L31</f>
        <v>3.0000000000000002E-2</v>
      </c>
      <c r="M4" s="32">
        <f>'Glanbia 2'!M31</f>
        <v>3.0000000000000002E-2</v>
      </c>
      <c r="N4" s="32">
        <f>'Glanbia 2'!N31</f>
        <v>0</v>
      </c>
      <c r="O4" s="32">
        <f>'Glanbia 2'!O31</f>
        <v>0</v>
      </c>
      <c r="P4" s="32">
        <f>'Glanbia 2'!P31</f>
        <v>61.95</v>
      </c>
      <c r="Q4" s="32">
        <f>'Glanbia 2'!Q31</f>
        <v>21.524999999999999</v>
      </c>
      <c r="R4" s="32">
        <f>'Glanbia 2'!R31</f>
        <v>0</v>
      </c>
      <c r="S4" s="32">
        <f>'Glanbia 2'!S31</f>
        <v>7.4999999999999997E-2</v>
      </c>
      <c r="T4" s="32">
        <f>'Glanbia 2'!T31</f>
        <v>0</v>
      </c>
      <c r="U4" s="32">
        <f>'Glanbia 2'!U31</f>
        <v>0</v>
      </c>
    </row>
    <row r="5" spans="1:21" x14ac:dyDescent="0.25">
      <c r="A5" s="35">
        <v>3</v>
      </c>
      <c r="B5" s="32">
        <f>'Glanbia 3'!B31</f>
        <v>75</v>
      </c>
      <c r="C5" s="32">
        <f>'Glanbia 3'!C31</f>
        <v>90</v>
      </c>
      <c r="D5" s="32">
        <f>'Glanbia 3'!D31</f>
        <v>48.92716875</v>
      </c>
      <c r="E5" s="32">
        <f>'Glanbia 3'!E31</f>
        <v>144.69037500000002</v>
      </c>
      <c r="F5" s="32">
        <f>'Glanbia 3'!F31</f>
        <v>11.278544999999999</v>
      </c>
      <c r="G5" s="32">
        <f>'Glanbia 3'!G31</f>
        <v>1.5000000000000001E-2</v>
      </c>
      <c r="H5" s="32">
        <f>'Glanbia 3'!H31</f>
        <v>3.7499999999999999E-2</v>
      </c>
      <c r="I5" s="32">
        <f>'Glanbia 3'!I31</f>
        <v>3.7499999999999999E-2</v>
      </c>
      <c r="J5" s="32">
        <f>'Glanbia 3'!J31</f>
        <v>7.5000000000000002E-4</v>
      </c>
      <c r="K5" s="32">
        <f>'Glanbia 3'!K31</f>
        <v>3.7500000000000003E-3</v>
      </c>
      <c r="L5" s="32">
        <f>'Glanbia 3'!L31</f>
        <v>1.5000000000000001E-2</v>
      </c>
      <c r="M5" s="32">
        <f>'Glanbia 3'!M31</f>
        <v>1.5000000000000001E-2</v>
      </c>
      <c r="N5" s="32">
        <f>'Glanbia 3'!N31</f>
        <v>0</v>
      </c>
      <c r="O5" s="32">
        <f>'Glanbia 3'!O31</f>
        <v>0</v>
      </c>
      <c r="P5" s="32">
        <f>'Glanbia 3'!P31</f>
        <v>66.525000000000006</v>
      </c>
      <c r="Q5" s="32">
        <f>'Glanbia 3'!Q31</f>
        <v>4.9875000000000007</v>
      </c>
      <c r="R5" s="32">
        <f>'Glanbia 3'!R31</f>
        <v>0</v>
      </c>
      <c r="S5" s="32">
        <f>'Glanbia 3'!S31</f>
        <v>3.7499999999999999E-2</v>
      </c>
      <c r="T5" s="32">
        <f>'Glanbia 3'!T31</f>
        <v>0</v>
      </c>
      <c r="U5" s="32">
        <f>'Glanbia 3'!U31</f>
        <v>0</v>
      </c>
    </row>
    <row r="6" spans="1:21" x14ac:dyDescent="0.25">
      <c r="A6" s="35">
        <v>4</v>
      </c>
      <c r="B6" s="32">
        <f>'Glanbia 4'!B31</f>
        <v>250</v>
      </c>
      <c r="C6" s="32">
        <f>'Glanbia 4'!C31</f>
        <v>25</v>
      </c>
      <c r="D6" s="32">
        <f>'Glanbia 4'!D31</f>
        <v>45.934550000000002</v>
      </c>
      <c r="E6" s="32">
        <f>'Glanbia 4'!E31</f>
        <v>23.889125</v>
      </c>
      <c r="F6" s="32">
        <f>'Glanbia 4'!F31</f>
        <v>5.4299500000000007</v>
      </c>
      <c r="G6" s="32">
        <f>'Glanbia 4'!G31</f>
        <v>0.05</v>
      </c>
      <c r="H6" s="32">
        <f>'Glanbia 4'!H31</f>
        <v>0.125</v>
      </c>
      <c r="I6" s="32">
        <f>'Glanbia 4'!I31</f>
        <v>0.125</v>
      </c>
      <c r="J6" s="32">
        <f>'Glanbia 4'!J31</f>
        <v>2.5000000000000001E-3</v>
      </c>
      <c r="K6" s="32">
        <f>'Glanbia 4'!K31</f>
        <v>1.2500000000000001E-2</v>
      </c>
      <c r="L6" s="32">
        <f>'Glanbia 4'!L31</f>
        <v>0.05</v>
      </c>
      <c r="M6" s="32">
        <f>'Glanbia 4'!M31</f>
        <v>0.05</v>
      </c>
      <c r="N6" s="32">
        <f>'Glanbia 4'!N31</f>
        <v>0</v>
      </c>
      <c r="O6" s="32">
        <f>'Glanbia 4'!O31</f>
        <v>0</v>
      </c>
      <c r="P6" s="32">
        <f>'Glanbia 4'!P31</f>
        <v>221.75</v>
      </c>
      <c r="Q6" s="32">
        <f>'Glanbia 4'!Q31</f>
        <v>16.625</v>
      </c>
      <c r="R6" s="32">
        <f>'Glanbia 4'!R31</f>
        <v>0</v>
      </c>
      <c r="S6" s="32">
        <f>'Glanbia 4'!S31</f>
        <v>0.125</v>
      </c>
      <c r="T6" s="32">
        <f>'Glanbia 4'!T31</f>
        <v>0</v>
      </c>
      <c r="U6" s="32">
        <f>'Glanbia 4'!U31</f>
        <v>0</v>
      </c>
    </row>
    <row r="7" spans="1:21" x14ac:dyDescent="0.25">
      <c r="A7" s="35">
        <v>5</v>
      </c>
      <c r="B7" s="32" t="e">
        <f>#REF!</f>
        <v>#REF!</v>
      </c>
      <c r="C7" s="32" t="e">
        <f>#REF!</f>
        <v>#REF!</v>
      </c>
      <c r="D7" s="32" t="e">
        <f>#REF!</f>
        <v>#REF!</v>
      </c>
      <c r="E7" s="32" t="e">
        <f>#REF!</f>
        <v>#REF!</v>
      </c>
      <c r="F7" s="32" t="e">
        <f>#REF!</f>
        <v>#REF!</v>
      </c>
      <c r="G7" s="32" t="e">
        <f>#REF!</f>
        <v>#REF!</v>
      </c>
      <c r="H7" s="32" t="e">
        <f>#REF!</f>
        <v>#REF!</v>
      </c>
      <c r="I7" s="32" t="e">
        <f>#REF!</f>
        <v>#REF!</v>
      </c>
      <c r="J7" s="32" t="e">
        <f>#REF!</f>
        <v>#REF!</v>
      </c>
      <c r="K7" s="32" t="e">
        <f>#REF!</f>
        <v>#REF!</v>
      </c>
      <c r="L7" s="32" t="e">
        <f>#REF!</f>
        <v>#REF!</v>
      </c>
      <c r="M7" s="32" t="e">
        <f>#REF!</f>
        <v>#REF!</v>
      </c>
      <c r="N7" s="32" t="e">
        <f>#REF!</f>
        <v>#REF!</v>
      </c>
      <c r="O7" s="32" t="e">
        <f>#REF!</f>
        <v>#REF!</v>
      </c>
      <c r="P7" s="32" t="e">
        <f>#REF!</f>
        <v>#REF!</v>
      </c>
      <c r="Q7" s="32" t="e">
        <f>#REF!</f>
        <v>#REF!</v>
      </c>
      <c r="R7" s="32" t="e">
        <f>#REF!</f>
        <v>#REF!</v>
      </c>
      <c r="S7" s="32" t="e">
        <f>#REF!</f>
        <v>#REF!</v>
      </c>
      <c r="T7" s="32" t="e">
        <f>#REF!</f>
        <v>#REF!</v>
      </c>
      <c r="U7" s="32" t="e">
        <f>#REF!</f>
        <v>#REF!</v>
      </c>
    </row>
    <row r="8" spans="1:21" x14ac:dyDescent="0.25">
      <c r="A8" s="35">
        <v>6</v>
      </c>
      <c r="B8" s="32" t="e">
        <f>#REF!</f>
        <v>#REF!</v>
      </c>
      <c r="C8" s="32" t="e">
        <f>#REF!</f>
        <v>#REF!</v>
      </c>
      <c r="D8" s="32" t="e">
        <f>#REF!</f>
        <v>#REF!</v>
      </c>
      <c r="E8" s="32" t="e">
        <f>#REF!</f>
        <v>#REF!</v>
      </c>
      <c r="F8" s="32" t="e">
        <f>#REF!</f>
        <v>#REF!</v>
      </c>
      <c r="G8" s="32" t="e">
        <f>#REF!</f>
        <v>#REF!</v>
      </c>
      <c r="H8" s="32" t="e">
        <f>#REF!</f>
        <v>#REF!</v>
      </c>
      <c r="I8" s="32" t="e">
        <f>#REF!</f>
        <v>#REF!</v>
      </c>
      <c r="J8" s="32" t="e">
        <f>#REF!</f>
        <v>#REF!</v>
      </c>
      <c r="K8" s="32" t="e">
        <f>#REF!</f>
        <v>#REF!</v>
      </c>
      <c r="L8" s="32" t="e">
        <f>#REF!</f>
        <v>#REF!</v>
      </c>
      <c r="M8" s="32" t="e">
        <f>#REF!</f>
        <v>#REF!</v>
      </c>
      <c r="N8" s="32" t="e">
        <f>#REF!</f>
        <v>#REF!</v>
      </c>
      <c r="O8" s="32" t="e">
        <f>#REF!</f>
        <v>#REF!</v>
      </c>
      <c r="P8" s="32" t="e">
        <f>#REF!</f>
        <v>#REF!</v>
      </c>
      <c r="Q8" s="32" t="e">
        <f>#REF!</f>
        <v>#REF!</v>
      </c>
      <c r="R8" s="32" t="e">
        <f>#REF!</f>
        <v>#REF!</v>
      </c>
      <c r="S8" s="32" t="e">
        <f>#REF!</f>
        <v>#REF!</v>
      </c>
      <c r="T8" s="32" t="e">
        <f>#REF!</f>
        <v>#REF!</v>
      </c>
      <c r="U8" s="32" t="e">
        <f>#REF!</f>
        <v>#REF!</v>
      </c>
    </row>
    <row r="9" spans="1:21" x14ac:dyDescent="0.25">
      <c r="A9" s="35">
        <v>7</v>
      </c>
      <c r="B9" s="32" t="e">
        <f>#REF!</f>
        <v>#REF!</v>
      </c>
      <c r="C9" s="32" t="e">
        <f>#REF!</f>
        <v>#REF!</v>
      </c>
      <c r="D9" s="32" t="e">
        <f>#REF!</f>
        <v>#REF!</v>
      </c>
      <c r="E9" s="32" t="e">
        <f>#REF!</f>
        <v>#REF!</v>
      </c>
      <c r="F9" s="32" t="e">
        <f>#REF!</f>
        <v>#REF!</v>
      </c>
      <c r="G9" s="32" t="e">
        <f>#REF!</f>
        <v>#REF!</v>
      </c>
      <c r="H9" s="32" t="e">
        <f>#REF!</f>
        <v>#REF!</v>
      </c>
      <c r="I9" s="32" t="e">
        <f>#REF!</f>
        <v>#REF!</v>
      </c>
      <c r="J9" s="32" t="e">
        <f>#REF!</f>
        <v>#REF!</v>
      </c>
      <c r="K9" s="32" t="e">
        <f>#REF!</f>
        <v>#REF!</v>
      </c>
      <c r="L9" s="32" t="e">
        <f>#REF!</f>
        <v>#REF!</v>
      </c>
      <c r="M9" s="32" t="e">
        <f>#REF!</f>
        <v>#REF!</v>
      </c>
      <c r="N9" s="32" t="e">
        <f>#REF!</f>
        <v>#REF!</v>
      </c>
      <c r="O9" s="32" t="e">
        <f>#REF!</f>
        <v>#REF!</v>
      </c>
      <c r="P9" s="32" t="e">
        <f>#REF!</f>
        <v>#REF!</v>
      </c>
      <c r="Q9" s="32" t="e">
        <f>#REF!</f>
        <v>#REF!</v>
      </c>
      <c r="R9" s="32" t="e">
        <f>#REF!</f>
        <v>#REF!</v>
      </c>
      <c r="S9" s="32" t="e">
        <f>#REF!</f>
        <v>#REF!</v>
      </c>
      <c r="T9" s="32" t="e">
        <f>#REF!</f>
        <v>#REF!</v>
      </c>
      <c r="U9" s="32" t="e">
        <f>#REF!</f>
        <v>#REF!</v>
      </c>
    </row>
    <row r="10" spans="1:21" x14ac:dyDescent="0.25">
      <c r="A10" s="35">
        <v>8</v>
      </c>
      <c r="B10" s="32" t="e">
        <f>#REF!</f>
        <v>#REF!</v>
      </c>
      <c r="C10" s="32" t="e">
        <f>#REF!</f>
        <v>#REF!</v>
      </c>
      <c r="D10" s="32" t="e">
        <f>#REF!</f>
        <v>#REF!</v>
      </c>
      <c r="E10" s="32" t="e">
        <f>#REF!</f>
        <v>#REF!</v>
      </c>
      <c r="F10" s="32" t="e">
        <f>#REF!</f>
        <v>#REF!</v>
      </c>
      <c r="G10" s="32" t="e">
        <f>#REF!</f>
        <v>#REF!</v>
      </c>
      <c r="H10" s="32" t="e">
        <f>#REF!</f>
        <v>#REF!</v>
      </c>
      <c r="I10" s="32" t="e">
        <f>#REF!</f>
        <v>#REF!</v>
      </c>
      <c r="J10" s="32" t="e">
        <f>#REF!</f>
        <v>#REF!</v>
      </c>
      <c r="K10" s="32" t="e">
        <f>#REF!</f>
        <v>#REF!</v>
      </c>
      <c r="L10" s="32" t="e">
        <f>#REF!</f>
        <v>#REF!</v>
      </c>
      <c r="M10" s="32" t="e">
        <f>#REF!</f>
        <v>#REF!</v>
      </c>
      <c r="N10" s="32" t="e">
        <f>#REF!</f>
        <v>#REF!</v>
      </c>
      <c r="O10" s="32" t="e">
        <f>#REF!</f>
        <v>#REF!</v>
      </c>
      <c r="P10" s="32" t="e">
        <f>#REF!</f>
        <v>#REF!</v>
      </c>
      <c r="Q10" s="32" t="e">
        <f>#REF!</f>
        <v>#REF!</v>
      </c>
      <c r="R10" s="32" t="e">
        <f>#REF!</f>
        <v>#REF!</v>
      </c>
      <c r="S10" s="32" t="e">
        <f>#REF!</f>
        <v>#REF!</v>
      </c>
      <c r="T10" s="32" t="e">
        <f>#REF!</f>
        <v>#REF!</v>
      </c>
      <c r="U10" s="32" t="e">
        <f>#REF!</f>
        <v>#REF!</v>
      </c>
    </row>
    <row r="11" spans="1:21" x14ac:dyDescent="0.25">
      <c r="A11" s="35">
        <v>9</v>
      </c>
      <c r="B11" s="32" t="e">
        <f>#REF!</f>
        <v>#REF!</v>
      </c>
      <c r="C11" s="32" t="e">
        <f>#REF!</f>
        <v>#REF!</v>
      </c>
      <c r="D11" s="32" t="e">
        <f>#REF!</f>
        <v>#REF!</v>
      </c>
      <c r="E11" s="32" t="e">
        <f>#REF!</f>
        <v>#REF!</v>
      </c>
      <c r="F11" s="32" t="e">
        <f>#REF!</f>
        <v>#REF!</v>
      </c>
      <c r="G11" s="32" t="e">
        <f>#REF!</f>
        <v>#REF!</v>
      </c>
      <c r="H11" s="32" t="e">
        <f>#REF!</f>
        <v>#REF!</v>
      </c>
      <c r="I11" s="32" t="e">
        <f>#REF!</f>
        <v>#REF!</v>
      </c>
      <c r="J11" s="32" t="e">
        <f>#REF!</f>
        <v>#REF!</v>
      </c>
      <c r="K11" s="32" t="e">
        <f>#REF!</f>
        <v>#REF!</v>
      </c>
      <c r="L11" s="32" t="e">
        <f>#REF!</f>
        <v>#REF!</v>
      </c>
      <c r="M11" s="32" t="e">
        <f>#REF!</f>
        <v>#REF!</v>
      </c>
      <c r="N11" s="32" t="e">
        <f>#REF!</f>
        <v>#REF!</v>
      </c>
      <c r="O11" s="32" t="e">
        <f>#REF!</f>
        <v>#REF!</v>
      </c>
      <c r="P11" s="32" t="e">
        <f>#REF!</f>
        <v>#REF!</v>
      </c>
      <c r="Q11" s="32" t="e">
        <f>#REF!</f>
        <v>#REF!</v>
      </c>
      <c r="R11" s="32" t="e">
        <f>#REF!</f>
        <v>#REF!</v>
      </c>
      <c r="S11" s="32" t="e">
        <f>#REF!</f>
        <v>#REF!</v>
      </c>
      <c r="T11" s="32" t="e">
        <f>#REF!</f>
        <v>#REF!</v>
      </c>
      <c r="U11" s="32" t="e">
        <f>#REF!</f>
        <v>#REF!</v>
      </c>
    </row>
    <row r="12" spans="1:21" x14ac:dyDescent="0.25">
      <c r="A12" s="35">
        <v>10</v>
      </c>
      <c r="B12" s="32" t="e">
        <f>#REF!</f>
        <v>#REF!</v>
      </c>
      <c r="C12" s="32" t="e">
        <f>#REF!</f>
        <v>#REF!</v>
      </c>
      <c r="D12" s="32" t="e">
        <f>#REF!</f>
        <v>#REF!</v>
      </c>
      <c r="E12" s="32" t="e">
        <f>#REF!</f>
        <v>#REF!</v>
      </c>
      <c r="F12" s="32" t="e">
        <f>#REF!</f>
        <v>#REF!</v>
      </c>
      <c r="G12" s="32" t="e">
        <f>#REF!</f>
        <v>#REF!</v>
      </c>
      <c r="H12" s="32" t="e">
        <f>#REF!</f>
        <v>#REF!</v>
      </c>
      <c r="I12" s="32" t="e">
        <f>#REF!</f>
        <v>#REF!</v>
      </c>
      <c r="J12" s="32" t="e">
        <f>#REF!</f>
        <v>#REF!</v>
      </c>
      <c r="K12" s="32" t="e">
        <f>#REF!</f>
        <v>#REF!</v>
      </c>
      <c r="L12" s="32" t="e">
        <f>#REF!</f>
        <v>#REF!</v>
      </c>
      <c r="M12" s="32" t="e">
        <f>#REF!</f>
        <v>#REF!</v>
      </c>
      <c r="N12" s="32" t="e">
        <f>#REF!</f>
        <v>#REF!</v>
      </c>
      <c r="O12" s="32" t="e">
        <f>#REF!</f>
        <v>#REF!</v>
      </c>
      <c r="P12" s="32" t="e">
        <f>#REF!</f>
        <v>#REF!</v>
      </c>
      <c r="Q12" s="32" t="e">
        <f>#REF!</f>
        <v>#REF!</v>
      </c>
      <c r="R12" s="32" t="e">
        <f>#REF!</f>
        <v>#REF!</v>
      </c>
      <c r="S12" s="32" t="e">
        <f>#REF!</f>
        <v>#REF!</v>
      </c>
      <c r="T12" s="32" t="e">
        <f>#REF!</f>
        <v>#REF!</v>
      </c>
      <c r="U12" s="32" t="e">
        <f>#REF!</f>
        <v>#REF!</v>
      </c>
    </row>
    <row r="13" spans="1:21" s="81" customFormat="1" ht="15.5" x14ac:dyDescent="0.35">
      <c r="A13" s="79" t="s">
        <v>85</v>
      </c>
      <c r="B13" s="80" t="e">
        <f>SUM(B3:B12)</f>
        <v>#REF!</v>
      </c>
      <c r="C13" s="80" t="e">
        <f t="shared" ref="C13:U13" si="0">SUM(C3:C12)</f>
        <v>#REF!</v>
      </c>
      <c r="D13" s="80" t="e">
        <f t="shared" si="0"/>
        <v>#REF!</v>
      </c>
      <c r="E13" s="80" t="e">
        <f t="shared" si="0"/>
        <v>#REF!</v>
      </c>
      <c r="F13" s="80" t="e">
        <f t="shared" si="0"/>
        <v>#REF!</v>
      </c>
      <c r="G13" s="80" t="e">
        <f t="shared" si="0"/>
        <v>#REF!</v>
      </c>
      <c r="H13" s="80" t="e">
        <f t="shared" si="0"/>
        <v>#REF!</v>
      </c>
      <c r="I13" s="80" t="e">
        <f t="shared" si="0"/>
        <v>#REF!</v>
      </c>
      <c r="J13" s="80" t="e">
        <f t="shared" si="0"/>
        <v>#REF!</v>
      </c>
      <c r="K13" s="80" t="e">
        <f t="shared" si="0"/>
        <v>#REF!</v>
      </c>
      <c r="L13" s="80" t="e">
        <f t="shared" si="0"/>
        <v>#REF!</v>
      </c>
      <c r="M13" s="80" t="e">
        <f t="shared" si="0"/>
        <v>#REF!</v>
      </c>
      <c r="N13" s="80" t="e">
        <f t="shared" si="0"/>
        <v>#REF!</v>
      </c>
      <c r="O13" s="80" t="e">
        <f t="shared" si="0"/>
        <v>#REF!</v>
      </c>
      <c r="P13" s="80" t="e">
        <f t="shared" si="0"/>
        <v>#REF!</v>
      </c>
      <c r="Q13" s="80" t="e">
        <f t="shared" si="0"/>
        <v>#REF!</v>
      </c>
      <c r="R13" s="80" t="e">
        <f t="shared" si="0"/>
        <v>#REF!</v>
      </c>
      <c r="S13" s="80" t="e">
        <f t="shared" si="0"/>
        <v>#REF!</v>
      </c>
      <c r="T13" s="80" t="e">
        <f t="shared" si="0"/>
        <v>#REF!</v>
      </c>
      <c r="U13" s="80" t="e">
        <f t="shared" si="0"/>
        <v>#REF!</v>
      </c>
    </row>
  </sheetData>
  <mergeCells count="1">
    <mergeCell ref="A1:A2"/>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8"/>
    <col min="3" max="3" width="11" style="78" customWidth="1"/>
    <col min="4" max="4" width="9.1796875" style="78"/>
    <col min="5" max="5" width="9.7265625" style="78" customWidth="1"/>
    <col min="6" max="14" width="9.1796875" style="78"/>
    <col min="15" max="15" width="9.7265625" style="78" bestFit="1" customWidth="1"/>
    <col min="16" max="20" width="9.1796875" style="78"/>
    <col min="21" max="21" width="10" style="78" bestFit="1" customWidth="1"/>
    <col min="22" max="16384" width="9.1796875" style="78"/>
  </cols>
  <sheetData>
    <row r="1" spans="1:22" s="82" customFormat="1" ht="37.5" x14ac:dyDescent="0.35">
      <c r="A1" s="144" t="s">
        <v>84</v>
      </c>
      <c r="B1" s="33" t="s">
        <v>153</v>
      </c>
      <c r="C1" s="34" t="str">
        <f>'Glanbia 1'!B29</f>
        <v>Application Rate</v>
      </c>
      <c r="D1" s="34" t="str">
        <f>'Glanbia 1'!C29</f>
        <v>Nitrogen Addition</v>
      </c>
      <c r="E1" s="34" t="str">
        <f>'Glanbia 1'!D29</f>
        <v>Phosphate Addition</v>
      </c>
      <c r="F1" s="34" t="str">
        <f>'Glanbia 1'!E29</f>
        <v>Potash  Addition</v>
      </c>
      <c r="G1" s="34" t="str">
        <f>'Glanbia 1'!F29</f>
        <v>Mg Oxide Addition</v>
      </c>
      <c r="H1" s="34" t="str">
        <f>'Glanbia 1'!G29</f>
        <v>Copper Addition</v>
      </c>
      <c r="I1" s="34" t="str">
        <f>'Glanbia 1'!H29</f>
        <v>Zinc Addition</v>
      </c>
      <c r="J1" s="34" t="str">
        <f>'Glanbia 1'!I29</f>
        <v>Lead Addition</v>
      </c>
      <c r="K1" s="34" t="str">
        <f>'Glanbia 1'!J29</f>
        <v>Cadmium Addition</v>
      </c>
      <c r="L1" s="34" t="str">
        <f>'Glanbia 1'!K29</f>
        <v>Mercury Addition</v>
      </c>
      <c r="M1" s="34" t="str">
        <f>'Glanbia 1'!L29</f>
        <v>Nickel Addition</v>
      </c>
      <c r="N1" s="34" t="str">
        <f>'Glanbia 1'!M29</f>
        <v>Chromium Addition</v>
      </c>
      <c r="O1" s="34" t="str">
        <f>'Glanbia 1'!N29</f>
        <v>Aluminium Addition</v>
      </c>
      <c r="P1" s="34" t="str">
        <f>'Glanbia 1'!O29</f>
        <v>Iron Addition</v>
      </c>
      <c r="Q1" s="34" t="str">
        <f>'Glanbia 1'!P29</f>
        <v xml:space="preserve">Sodium Addition                 </v>
      </c>
      <c r="R1" s="34" t="str">
        <f>'Glanbia 1'!Q29</f>
        <v>SO3  Addition                             kg/ha</v>
      </c>
      <c r="S1" s="34" t="str">
        <f>'Glanbia 1'!R29</f>
        <v xml:space="preserve">Selenium Addition </v>
      </c>
      <c r="T1" s="34" t="str">
        <f>'Glanbia 1'!S29</f>
        <v xml:space="preserve">Arsenic  Addition  </v>
      </c>
      <c r="U1" s="34" t="str">
        <f>'Glanbia 1'!T29</f>
        <v xml:space="preserve">Molybdenum Addition  </v>
      </c>
      <c r="V1" s="34" t="str">
        <f>'Glanbia 1'!U29</f>
        <v xml:space="preserve">Fluoride Addition </v>
      </c>
    </row>
    <row r="2" spans="1:22" s="82" customFormat="1" ht="25" x14ac:dyDescent="0.35">
      <c r="A2" s="144"/>
      <c r="B2" s="31" t="s">
        <v>46</v>
      </c>
      <c r="C2" s="34" t="str">
        <f>'Glanbia 1'!B30</f>
        <v>tonnes/ha</v>
      </c>
      <c r="D2" s="34" t="str">
        <f>'Glanbia 1'!C30</f>
        <v>kg/ha</v>
      </c>
      <c r="E2" s="34" t="str">
        <f>'Glanbia 1'!D30</f>
        <v>P2O5 
kg/ha</v>
      </c>
      <c r="F2" s="34" t="str">
        <f>'Glanbia 1'!E30</f>
        <v>K2O 
kg/ha</v>
      </c>
      <c r="G2" s="34" t="str">
        <f>'Glanbia 1'!F30</f>
        <v>MgO 
kg/ha</v>
      </c>
      <c r="H2" s="34" t="str">
        <f>'Glanbia 1'!G30</f>
        <v>kg/ha</v>
      </c>
      <c r="I2" s="34" t="str">
        <f>'Glanbia 1'!H30</f>
        <v>kg/ha</v>
      </c>
      <c r="J2" s="34" t="str">
        <f>'Glanbia 1'!I30</f>
        <v>kg/ha</v>
      </c>
      <c r="K2" s="34" t="str">
        <f>'Glanbia 1'!J30</f>
        <v>kg/ha</v>
      </c>
      <c r="L2" s="34" t="str">
        <f>'Glanbia 1'!K30</f>
        <v>kg/ha</v>
      </c>
      <c r="M2" s="34" t="str">
        <f>'Glanbia 1'!L30</f>
        <v>kg/ha</v>
      </c>
      <c r="N2" s="34" t="str">
        <f>'Glanbia 1'!M30</f>
        <v>kg/ha</v>
      </c>
      <c r="O2" s="34" t="str">
        <f>'Glanbia 1'!N30</f>
        <v>kg/ha</v>
      </c>
      <c r="P2" s="34" t="str">
        <f>'Glanbia 1'!O30</f>
        <v>kg/ha</v>
      </c>
      <c r="Q2" s="34" t="str">
        <f>'Glanbia 1'!P30</f>
        <v>kg/ha</v>
      </c>
      <c r="R2" s="34" t="str">
        <f>'Glanbia 1'!Q30</f>
        <v>kg/ha</v>
      </c>
      <c r="S2" s="34" t="str">
        <f>'Glanbia 1'!R30</f>
        <v>kg/ha</v>
      </c>
      <c r="T2" s="34" t="str">
        <f>'Glanbia 1'!S30</f>
        <v>kg/ha</v>
      </c>
      <c r="U2" s="34" t="str">
        <f>'Glanbia 1'!T30</f>
        <v>kg/ha</v>
      </c>
      <c r="V2" s="34" t="str">
        <f>'Glanbia 1'!U30</f>
        <v>kg/ha</v>
      </c>
    </row>
    <row r="3" spans="1:22" x14ac:dyDescent="0.25">
      <c r="A3" s="35">
        <v>1</v>
      </c>
      <c r="B3" s="90"/>
      <c r="C3" s="32">
        <f>'Glanbia 1'!B31</f>
        <v>50</v>
      </c>
      <c r="D3" s="32">
        <f>'Glanbia 1'!C31</f>
        <v>89.999999999999986</v>
      </c>
      <c r="E3" s="32">
        <f>'Glanbia 1'!D31</f>
        <v>48.683749999999996</v>
      </c>
      <c r="F3" s="32">
        <f>'Glanbia 1'!E31</f>
        <v>10.122000000000002</v>
      </c>
      <c r="G3" s="32">
        <f>'Glanbia 1'!F31</f>
        <v>2.9263699999999995</v>
      </c>
      <c r="H3" s="32">
        <f>'Glanbia 1'!G31</f>
        <v>1.3550000000000001E-2</v>
      </c>
      <c r="I3" s="32">
        <f>'Glanbia 1'!H31</f>
        <v>3.5700000000000003E-2</v>
      </c>
      <c r="J3" s="32">
        <f>'Glanbia 1'!I31</f>
        <v>2.5000000000000001E-2</v>
      </c>
      <c r="K3" s="32">
        <f>'Glanbia 1'!J31</f>
        <v>5.0000000000000001E-4</v>
      </c>
      <c r="L3" s="32">
        <f>'Glanbia 1'!K31</f>
        <v>2.5000000000000001E-3</v>
      </c>
      <c r="M3" s="32">
        <f>'Glanbia 1'!L31</f>
        <v>0.01</v>
      </c>
      <c r="N3" s="32">
        <f>'Glanbia 1'!M31</f>
        <v>1.2449999999999999E-2</v>
      </c>
      <c r="O3" s="32">
        <f>'Glanbia 1'!N31</f>
        <v>0</v>
      </c>
      <c r="P3" s="32">
        <f>'Glanbia 1'!O31</f>
        <v>0</v>
      </c>
      <c r="Q3" s="32">
        <f>'Glanbia 1'!P31</f>
        <v>21.6</v>
      </c>
      <c r="R3" s="32">
        <f>'Glanbia 1'!Q31</f>
        <v>12.3</v>
      </c>
      <c r="S3" s="32">
        <f>'Glanbia 1'!R31</f>
        <v>0</v>
      </c>
      <c r="T3" s="32">
        <f>'Glanbia 1'!S31</f>
        <v>2.5000000000000001E-2</v>
      </c>
      <c r="U3" s="32">
        <f>'Glanbia 1'!T31</f>
        <v>0</v>
      </c>
      <c r="V3" s="32">
        <f>'Glanbia 1'!U31</f>
        <v>0</v>
      </c>
    </row>
    <row r="4" spans="1:22" x14ac:dyDescent="0.25">
      <c r="A4" s="35">
        <v>2</v>
      </c>
      <c r="B4" s="90"/>
      <c r="C4" s="32">
        <f>'Glanbia 2'!B31</f>
        <v>150</v>
      </c>
      <c r="D4" s="32">
        <f>'Glanbia 2'!C31</f>
        <v>105.00000000000001</v>
      </c>
      <c r="E4" s="32">
        <f>'Glanbia 2'!D31</f>
        <v>47.251874999999998</v>
      </c>
      <c r="F4" s="32">
        <f>'Glanbia 2'!E31</f>
        <v>52.056000000000004</v>
      </c>
      <c r="G4" s="32">
        <f>'Glanbia 2'!F31</f>
        <v>9.2267700000000001</v>
      </c>
      <c r="H4" s="32">
        <f>'Glanbia 2'!G31</f>
        <v>3.0000000000000002E-2</v>
      </c>
      <c r="I4" s="32">
        <f>'Glanbia 2'!H31</f>
        <v>0.20550000000000002</v>
      </c>
      <c r="J4" s="32">
        <f>'Glanbia 2'!I31</f>
        <v>7.4999999999999997E-2</v>
      </c>
      <c r="K4" s="32">
        <f>'Glanbia 2'!J31</f>
        <v>1.5E-3</v>
      </c>
      <c r="L4" s="32">
        <f>'Glanbia 2'!K31</f>
        <v>7.5000000000000006E-3</v>
      </c>
      <c r="M4" s="32">
        <f>'Glanbia 2'!L31</f>
        <v>3.0000000000000002E-2</v>
      </c>
      <c r="N4" s="32">
        <f>'Glanbia 2'!M31</f>
        <v>3.0000000000000002E-2</v>
      </c>
      <c r="O4" s="32">
        <f>'Glanbia 2'!N31</f>
        <v>0</v>
      </c>
      <c r="P4" s="32">
        <f>'Glanbia 2'!O31</f>
        <v>0</v>
      </c>
      <c r="Q4" s="32">
        <f>'Glanbia 2'!P31</f>
        <v>61.95</v>
      </c>
      <c r="R4" s="32">
        <f>'Glanbia 2'!Q31</f>
        <v>21.524999999999999</v>
      </c>
      <c r="S4" s="32">
        <f>'Glanbia 2'!R31</f>
        <v>0</v>
      </c>
      <c r="T4" s="32">
        <f>'Glanbia 2'!S31</f>
        <v>7.4999999999999997E-2</v>
      </c>
      <c r="U4" s="32">
        <f>'Glanbia 2'!T31</f>
        <v>0</v>
      </c>
      <c r="V4" s="32">
        <f>'Glanbia 2'!U31</f>
        <v>0</v>
      </c>
    </row>
    <row r="5" spans="1:22" x14ac:dyDescent="0.25">
      <c r="A5" s="35">
        <v>3</v>
      </c>
      <c r="B5" s="90"/>
      <c r="C5" s="32">
        <f>'Glanbia 3'!B31</f>
        <v>75</v>
      </c>
      <c r="D5" s="32">
        <f>'Glanbia 3'!C31</f>
        <v>90</v>
      </c>
      <c r="E5" s="32">
        <f>'Glanbia 3'!D31</f>
        <v>48.92716875</v>
      </c>
      <c r="F5" s="32">
        <f>'Glanbia 3'!E31</f>
        <v>144.69037500000002</v>
      </c>
      <c r="G5" s="32">
        <f>'Glanbia 3'!F31</f>
        <v>11.278544999999999</v>
      </c>
      <c r="H5" s="32">
        <f>'Glanbia 3'!G31</f>
        <v>1.5000000000000001E-2</v>
      </c>
      <c r="I5" s="32">
        <f>'Glanbia 3'!H31</f>
        <v>3.7499999999999999E-2</v>
      </c>
      <c r="J5" s="32">
        <f>'Glanbia 3'!I31</f>
        <v>3.7499999999999999E-2</v>
      </c>
      <c r="K5" s="32">
        <f>'Glanbia 3'!J31</f>
        <v>7.5000000000000002E-4</v>
      </c>
      <c r="L5" s="32">
        <f>'Glanbia 3'!K31</f>
        <v>3.7500000000000003E-3</v>
      </c>
      <c r="M5" s="32">
        <f>'Glanbia 3'!L31</f>
        <v>1.5000000000000001E-2</v>
      </c>
      <c r="N5" s="32">
        <f>'Glanbia 3'!M31</f>
        <v>1.5000000000000001E-2</v>
      </c>
      <c r="O5" s="32">
        <f>'Glanbia 3'!N31</f>
        <v>0</v>
      </c>
      <c r="P5" s="32">
        <f>'Glanbia 3'!O31</f>
        <v>0</v>
      </c>
      <c r="Q5" s="32">
        <f>'Glanbia 3'!P31</f>
        <v>66.525000000000006</v>
      </c>
      <c r="R5" s="32">
        <f>'Glanbia 3'!Q31</f>
        <v>4.9875000000000007</v>
      </c>
      <c r="S5" s="32">
        <f>'Glanbia 3'!R31</f>
        <v>0</v>
      </c>
      <c r="T5" s="32">
        <f>'Glanbia 3'!S31</f>
        <v>3.7499999999999999E-2</v>
      </c>
      <c r="U5" s="32">
        <f>'Glanbia 3'!T31</f>
        <v>0</v>
      </c>
      <c r="V5" s="32">
        <f>'Glanbia 3'!U31</f>
        <v>0</v>
      </c>
    </row>
    <row r="6" spans="1:22" x14ac:dyDescent="0.25">
      <c r="A6" s="35">
        <v>4</v>
      </c>
      <c r="B6" s="90"/>
      <c r="C6" s="32">
        <f>'Glanbia 4'!B31</f>
        <v>250</v>
      </c>
      <c r="D6" s="32">
        <f>'Glanbia 4'!C31</f>
        <v>25</v>
      </c>
      <c r="E6" s="32">
        <f>'Glanbia 4'!D31</f>
        <v>45.934550000000002</v>
      </c>
      <c r="F6" s="32">
        <f>'Glanbia 4'!E31</f>
        <v>23.889125</v>
      </c>
      <c r="G6" s="32">
        <f>'Glanbia 4'!F31</f>
        <v>5.4299500000000007</v>
      </c>
      <c r="H6" s="32">
        <f>'Glanbia 4'!G31</f>
        <v>0.05</v>
      </c>
      <c r="I6" s="32">
        <f>'Glanbia 4'!H31</f>
        <v>0.125</v>
      </c>
      <c r="J6" s="32">
        <f>'Glanbia 4'!I31</f>
        <v>0.125</v>
      </c>
      <c r="K6" s="32">
        <f>'Glanbia 4'!J31</f>
        <v>2.5000000000000001E-3</v>
      </c>
      <c r="L6" s="32">
        <f>'Glanbia 4'!K31</f>
        <v>1.2500000000000001E-2</v>
      </c>
      <c r="M6" s="32">
        <f>'Glanbia 4'!L31</f>
        <v>0.05</v>
      </c>
      <c r="N6" s="32">
        <f>'Glanbia 4'!M31</f>
        <v>0.05</v>
      </c>
      <c r="O6" s="32">
        <f>'Glanbia 4'!N31</f>
        <v>0</v>
      </c>
      <c r="P6" s="32">
        <f>'Glanbia 4'!O31</f>
        <v>0</v>
      </c>
      <c r="Q6" s="32">
        <f>'Glanbia 4'!P31</f>
        <v>221.75</v>
      </c>
      <c r="R6" s="32">
        <f>'Glanbia 4'!Q31</f>
        <v>16.625</v>
      </c>
      <c r="S6" s="32">
        <f>'Glanbia 4'!R31</f>
        <v>0</v>
      </c>
      <c r="T6" s="32">
        <f>'Glanbia 4'!S31</f>
        <v>0.125</v>
      </c>
      <c r="U6" s="32">
        <f>'Glanbia 4'!T31</f>
        <v>0</v>
      </c>
      <c r="V6" s="32">
        <f>'Glanbia 4'!U31</f>
        <v>0</v>
      </c>
    </row>
    <row r="7" spans="1:22" x14ac:dyDescent="0.25">
      <c r="A7" s="35">
        <v>5</v>
      </c>
      <c r="B7" s="90"/>
      <c r="C7" s="32" t="e">
        <f>#REF!</f>
        <v>#REF!</v>
      </c>
      <c r="D7" s="32" t="e">
        <f>#REF!</f>
        <v>#REF!</v>
      </c>
      <c r="E7" s="32" t="e">
        <f>#REF!</f>
        <v>#REF!</v>
      </c>
      <c r="F7" s="32" t="e">
        <f>#REF!</f>
        <v>#REF!</v>
      </c>
      <c r="G7" s="32" t="e">
        <f>#REF!</f>
        <v>#REF!</v>
      </c>
      <c r="H7" s="32" t="e">
        <f>#REF!</f>
        <v>#REF!</v>
      </c>
      <c r="I7" s="32" t="e">
        <f>#REF!</f>
        <v>#REF!</v>
      </c>
      <c r="J7" s="32" t="e">
        <f>#REF!</f>
        <v>#REF!</v>
      </c>
      <c r="K7" s="32" t="e">
        <f>#REF!</f>
        <v>#REF!</v>
      </c>
      <c r="L7" s="32" t="e">
        <f>#REF!</f>
        <v>#REF!</v>
      </c>
      <c r="M7" s="32" t="e">
        <f>#REF!</f>
        <v>#REF!</v>
      </c>
      <c r="N7" s="32" t="e">
        <f>#REF!</f>
        <v>#REF!</v>
      </c>
      <c r="O7" s="32" t="e">
        <f>#REF!</f>
        <v>#REF!</v>
      </c>
      <c r="P7" s="32" t="e">
        <f>#REF!</f>
        <v>#REF!</v>
      </c>
      <c r="Q7" s="32" t="e">
        <f>#REF!</f>
        <v>#REF!</v>
      </c>
      <c r="R7" s="32" t="e">
        <f>#REF!</f>
        <v>#REF!</v>
      </c>
      <c r="S7" s="32" t="e">
        <f>#REF!</f>
        <v>#REF!</v>
      </c>
      <c r="T7" s="32" t="e">
        <f>#REF!</f>
        <v>#REF!</v>
      </c>
      <c r="U7" s="32" t="e">
        <f>#REF!</f>
        <v>#REF!</v>
      </c>
      <c r="V7" s="32" t="e">
        <f>#REF!</f>
        <v>#REF!</v>
      </c>
    </row>
    <row r="8" spans="1:22" x14ac:dyDescent="0.25">
      <c r="A8" s="35">
        <v>6</v>
      </c>
      <c r="B8" s="90"/>
      <c r="C8" s="32" t="e">
        <f>#REF!</f>
        <v>#REF!</v>
      </c>
      <c r="D8" s="32" t="e">
        <f>#REF!</f>
        <v>#REF!</v>
      </c>
      <c r="E8" s="32" t="e">
        <f>#REF!</f>
        <v>#REF!</v>
      </c>
      <c r="F8" s="32" t="e">
        <f>#REF!</f>
        <v>#REF!</v>
      </c>
      <c r="G8" s="32" t="e">
        <f>#REF!</f>
        <v>#REF!</v>
      </c>
      <c r="H8" s="32" t="e">
        <f>#REF!</f>
        <v>#REF!</v>
      </c>
      <c r="I8" s="32" t="e">
        <f>#REF!</f>
        <v>#REF!</v>
      </c>
      <c r="J8" s="32" t="e">
        <f>#REF!</f>
        <v>#REF!</v>
      </c>
      <c r="K8" s="32" t="e">
        <f>#REF!</f>
        <v>#REF!</v>
      </c>
      <c r="L8" s="32" t="e">
        <f>#REF!</f>
        <v>#REF!</v>
      </c>
      <c r="M8" s="32" t="e">
        <f>#REF!</f>
        <v>#REF!</v>
      </c>
      <c r="N8" s="32" t="e">
        <f>#REF!</f>
        <v>#REF!</v>
      </c>
      <c r="O8" s="32" t="e">
        <f>#REF!</f>
        <v>#REF!</v>
      </c>
      <c r="P8" s="32" t="e">
        <f>#REF!</f>
        <v>#REF!</v>
      </c>
      <c r="Q8" s="32" t="e">
        <f>#REF!</f>
        <v>#REF!</v>
      </c>
      <c r="R8" s="32" t="e">
        <f>#REF!</f>
        <v>#REF!</v>
      </c>
      <c r="S8" s="32" t="e">
        <f>#REF!</f>
        <v>#REF!</v>
      </c>
      <c r="T8" s="32" t="e">
        <f>#REF!</f>
        <v>#REF!</v>
      </c>
      <c r="U8" s="32" t="e">
        <f>#REF!</f>
        <v>#REF!</v>
      </c>
      <c r="V8" s="32" t="e">
        <f>#REF!</f>
        <v>#REF!</v>
      </c>
    </row>
    <row r="9" spans="1:22" x14ac:dyDescent="0.25">
      <c r="A9" s="35">
        <v>7</v>
      </c>
      <c r="B9" s="90"/>
      <c r="C9" s="32" t="e">
        <f>#REF!</f>
        <v>#REF!</v>
      </c>
      <c r="D9" s="32" t="e">
        <f>#REF!</f>
        <v>#REF!</v>
      </c>
      <c r="E9" s="32" t="e">
        <f>#REF!</f>
        <v>#REF!</v>
      </c>
      <c r="F9" s="32" t="e">
        <f>#REF!</f>
        <v>#REF!</v>
      </c>
      <c r="G9" s="32" t="e">
        <f>#REF!</f>
        <v>#REF!</v>
      </c>
      <c r="H9" s="32" t="e">
        <f>#REF!</f>
        <v>#REF!</v>
      </c>
      <c r="I9" s="32" t="e">
        <f>#REF!</f>
        <v>#REF!</v>
      </c>
      <c r="J9" s="32" t="e">
        <f>#REF!</f>
        <v>#REF!</v>
      </c>
      <c r="K9" s="32" t="e">
        <f>#REF!</f>
        <v>#REF!</v>
      </c>
      <c r="L9" s="32" t="e">
        <f>#REF!</f>
        <v>#REF!</v>
      </c>
      <c r="M9" s="32" t="e">
        <f>#REF!</f>
        <v>#REF!</v>
      </c>
      <c r="N9" s="32" t="e">
        <f>#REF!</f>
        <v>#REF!</v>
      </c>
      <c r="O9" s="32" t="e">
        <f>#REF!</f>
        <v>#REF!</v>
      </c>
      <c r="P9" s="32" t="e">
        <f>#REF!</f>
        <v>#REF!</v>
      </c>
      <c r="Q9" s="32" t="e">
        <f>#REF!</f>
        <v>#REF!</v>
      </c>
      <c r="R9" s="32" t="e">
        <f>#REF!</f>
        <v>#REF!</v>
      </c>
      <c r="S9" s="32" t="e">
        <f>#REF!</f>
        <v>#REF!</v>
      </c>
      <c r="T9" s="32" t="e">
        <f>#REF!</f>
        <v>#REF!</v>
      </c>
      <c r="U9" s="32" t="e">
        <f>#REF!</f>
        <v>#REF!</v>
      </c>
      <c r="V9" s="32" t="e">
        <f>#REF!</f>
        <v>#REF!</v>
      </c>
    </row>
    <row r="10" spans="1:22" x14ac:dyDescent="0.25">
      <c r="A10" s="35">
        <v>8</v>
      </c>
      <c r="B10" s="90"/>
      <c r="C10" s="32" t="e">
        <f>#REF!</f>
        <v>#REF!</v>
      </c>
      <c r="D10" s="32" t="e">
        <f>#REF!</f>
        <v>#REF!</v>
      </c>
      <c r="E10" s="32" t="e">
        <f>#REF!</f>
        <v>#REF!</v>
      </c>
      <c r="F10" s="32" t="e">
        <f>#REF!</f>
        <v>#REF!</v>
      </c>
      <c r="G10" s="32" t="e">
        <f>#REF!</f>
        <v>#REF!</v>
      </c>
      <c r="H10" s="32" t="e">
        <f>#REF!</f>
        <v>#REF!</v>
      </c>
      <c r="I10" s="32" t="e">
        <f>#REF!</f>
        <v>#REF!</v>
      </c>
      <c r="J10" s="32" t="e">
        <f>#REF!</f>
        <v>#REF!</v>
      </c>
      <c r="K10" s="32" t="e">
        <f>#REF!</f>
        <v>#REF!</v>
      </c>
      <c r="L10" s="32" t="e">
        <f>#REF!</f>
        <v>#REF!</v>
      </c>
      <c r="M10" s="32" t="e">
        <f>#REF!</f>
        <v>#REF!</v>
      </c>
      <c r="N10" s="32" t="e">
        <f>#REF!</f>
        <v>#REF!</v>
      </c>
      <c r="O10" s="32" t="e">
        <f>#REF!</f>
        <v>#REF!</v>
      </c>
      <c r="P10" s="32" t="e">
        <f>#REF!</f>
        <v>#REF!</v>
      </c>
      <c r="Q10" s="32" t="e">
        <f>#REF!</f>
        <v>#REF!</v>
      </c>
      <c r="R10" s="32" t="e">
        <f>#REF!</f>
        <v>#REF!</v>
      </c>
      <c r="S10" s="32" t="e">
        <f>#REF!</f>
        <v>#REF!</v>
      </c>
      <c r="T10" s="32" t="e">
        <f>#REF!</f>
        <v>#REF!</v>
      </c>
      <c r="U10" s="32" t="e">
        <f>#REF!</f>
        <v>#REF!</v>
      </c>
      <c r="V10" s="32" t="e">
        <f>#REF!</f>
        <v>#REF!</v>
      </c>
    </row>
    <row r="11" spans="1:22" x14ac:dyDescent="0.25">
      <c r="A11" s="35">
        <v>9</v>
      </c>
      <c r="B11" s="90"/>
      <c r="C11" s="32" t="e">
        <f>#REF!</f>
        <v>#REF!</v>
      </c>
      <c r="D11" s="32" t="e">
        <f>#REF!</f>
        <v>#REF!</v>
      </c>
      <c r="E11" s="32" t="e">
        <f>#REF!</f>
        <v>#REF!</v>
      </c>
      <c r="F11" s="32" t="e">
        <f>#REF!</f>
        <v>#REF!</v>
      </c>
      <c r="G11" s="32" t="e">
        <f>#REF!</f>
        <v>#REF!</v>
      </c>
      <c r="H11" s="32" t="e">
        <f>#REF!</f>
        <v>#REF!</v>
      </c>
      <c r="I11" s="32" t="e">
        <f>#REF!</f>
        <v>#REF!</v>
      </c>
      <c r="J11" s="32" t="e">
        <f>#REF!</f>
        <v>#REF!</v>
      </c>
      <c r="K11" s="32" t="e">
        <f>#REF!</f>
        <v>#REF!</v>
      </c>
      <c r="L11" s="32" t="e">
        <f>#REF!</f>
        <v>#REF!</v>
      </c>
      <c r="M11" s="32" t="e">
        <f>#REF!</f>
        <v>#REF!</v>
      </c>
      <c r="N11" s="32" t="e">
        <f>#REF!</f>
        <v>#REF!</v>
      </c>
      <c r="O11" s="32" t="e">
        <f>#REF!</f>
        <v>#REF!</v>
      </c>
      <c r="P11" s="32" t="e">
        <f>#REF!</f>
        <v>#REF!</v>
      </c>
      <c r="Q11" s="32" t="e">
        <f>#REF!</f>
        <v>#REF!</v>
      </c>
      <c r="R11" s="32" t="e">
        <f>#REF!</f>
        <v>#REF!</v>
      </c>
      <c r="S11" s="32" t="e">
        <f>#REF!</f>
        <v>#REF!</v>
      </c>
      <c r="T11" s="32" t="e">
        <f>#REF!</f>
        <v>#REF!</v>
      </c>
      <c r="U11" s="32" t="e">
        <f>#REF!</f>
        <v>#REF!</v>
      </c>
      <c r="V11" s="32" t="e">
        <f>#REF!</f>
        <v>#REF!</v>
      </c>
    </row>
    <row r="12" spans="1:22" x14ac:dyDescent="0.25">
      <c r="A12" s="35">
        <v>10</v>
      </c>
      <c r="B12" s="90"/>
      <c r="C12" s="32" t="e">
        <f>#REF!</f>
        <v>#REF!</v>
      </c>
      <c r="D12" s="32" t="e">
        <f>#REF!</f>
        <v>#REF!</v>
      </c>
      <c r="E12" s="32" t="e">
        <f>#REF!</f>
        <v>#REF!</v>
      </c>
      <c r="F12" s="32" t="e">
        <f>#REF!</f>
        <v>#REF!</v>
      </c>
      <c r="G12" s="32" t="e">
        <f>#REF!</f>
        <v>#REF!</v>
      </c>
      <c r="H12" s="32" t="e">
        <f>#REF!</f>
        <v>#REF!</v>
      </c>
      <c r="I12" s="32" t="e">
        <f>#REF!</f>
        <v>#REF!</v>
      </c>
      <c r="J12" s="32" t="e">
        <f>#REF!</f>
        <v>#REF!</v>
      </c>
      <c r="K12" s="32" t="e">
        <f>#REF!</f>
        <v>#REF!</v>
      </c>
      <c r="L12" s="32" t="e">
        <f>#REF!</f>
        <v>#REF!</v>
      </c>
      <c r="M12" s="32" t="e">
        <f>#REF!</f>
        <v>#REF!</v>
      </c>
      <c r="N12" s="32" t="e">
        <f>#REF!</f>
        <v>#REF!</v>
      </c>
      <c r="O12" s="32" t="e">
        <f>#REF!</f>
        <v>#REF!</v>
      </c>
      <c r="P12" s="32" t="e">
        <f>#REF!</f>
        <v>#REF!</v>
      </c>
      <c r="Q12" s="32" t="e">
        <f>#REF!</f>
        <v>#REF!</v>
      </c>
      <c r="R12" s="32" t="e">
        <f>#REF!</f>
        <v>#REF!</v>
      </c>
      <c r="S12" s="32" t="e">
        <f>#REF!</f>
        <v>#REF!</v>
      </c>
      <c r="T12" s="32" t="e">
        <f>#REF!</f>
        <v>#REF!</v>
      </c>
      <c r="U12" s="32" t="e">
        <f>#REF!</f>
        <v>#REF!</v>
      </c>
      <c r="V12" s="32" t="e">
        <f>#REF!</f>
        <v>#REF!</v>
      </c>
    </row>
    <row r="13" spans="1:22" x14ac:dyDescent="0.25">
      <c r="B13" s="36"/>
      <c r="C13" s="22"/>
      <c r="D13" s="22"/>
      <c r="E13" s="22"/>
      <c r="F13" s="22"/>
      <c r="G13" s="22"/>
      <c r="H13" s="22"/>
      <c r="I13" s="22"/>
      <c r="J13" s="22"/>
      <c r="K13" s="22"/>
      <c r="L13" s="22"/>
      <c r="M13" s="22"/>
      <c r="N13" s="22"/>
      <c r="O13" s="22"/>
      <c r="P13" s="22"/>
      <c r="Q13" s="22"/>
      <c r="R13" s="22"/>
      <c r="S13" s="22"/>
      <c r="T13" s="22"/>
      <c r="U13" s="22"/>
      <c r="V13" s="22"/>
    </row>
    <row r="14" spans="1:22" x14ac:dyDescent="0.25">
      <c r="A14" s="83" t="s">
        <v>86</v>
      </c>
      <c r="C14" s="83"/>
      <c r="D14" s="83"/>
      <c r="E14" s="83"/>
      <c r="F14" s="83"/>
      <c r="G14" s="83"/>
      <c r="H14" s="83"/>
      <c r="I14" s="83"/>
      <c r="J14" s="83"/>
      <c r="K14" s="83"/>
      <c r="L14" s="83"/>
      <c r="M14" s="83"/>
      <c r="N14" s="83"/>
    </row>
    <row r="15" spans="1:22" ht="37.5" x14ac:dyDescent="0.25">
      <c r="A15" s="143" t="s">
        <v>84</v>
      </c>
      <c r="B15" s="34" t="s">
        <v>153</v>
      </c>
      <c r="C15" s="34">
        <f>'Glanbia 1'!B43</f>
        <v>0</v>
      </c>
      <c r="D15" s="37" t="str">
        <f t="shared" ref="D15:V15" si="0">D1</f>
        <v>Nitrogen Addition</v>
      </c>
      <c r="E15" s="37" t="str">
        <f t="shared" si="0"/>
        <v>Phosphate Addition</v>
      </c>
      <c r="F15" s="37" t="str">
        <f t="shared" si="0"/>
        <v>Potash  Addition</v>
      </c>
      <c r="G15" s="37" t="str">
        <f t="shared" si="0"/>
        <v>Mg Oxide Addition</v>
      </c>
      <c r="H15" s="37" t="str">
        <f t="shared" si="0"/>
        <v>Copper Addition</v>
      </c>
      <c r="I15" s="37" t="str">
        <f t="shared" si="0"/>
        <v>Zinc Addition</v>
      </c>
      <c r="J15" s="37" t="str">
        <f t="shared" si="0"/>
        <v>Lead Addition</v>
      </c>
      <c r="K15" s="37" t="str">
        <f t="shared" si="0"/>
        <v>Cadmium Addition</v>
      </c>
      <c r="L15" s="37" t="str">
        <f t="shared" si="0"/>
        <v>Mercury Addition</v>
      </c>
      <c r="M15" s="37" t="str">
        <f t="shared" si="0"/>
        <v>Nickel Addition</v>
      </c>
      <c r="N15" s="37" t="str">
        <f t="shared" si="0"/>
        <v>Chromium Addition</v>
      </c>
      <c r="O15" s="37" t="str">
        <f t="shared" si="0"/>
        <v>Aluminium Addition</v>
      </c>
      <c r="P15" s="37" t="str">
        <f t="shared" si="0"/>
        <v>Iron Addition</v>
      </c>
      <c r="Q15" s="37" t="str">
        <f t="shared" si="0"/>
        <v xml:space="preserve">Sodium Addition                 </v>
      </c>
      <c r="R15" s="37" t="str">
        <f t="shared" si="0"/>
        <v>SO3  Addition                             kg/ha</v>
      </c>
      <c r="S15" s="37" t="str">
        <f t="shared" si="0"/>
        <v xml:space="preserve">Selenium Addition </v>
      </c>
      <c r="T15" s="37" t="str">
        <f t="shared" si="0"/>
        <v xml:space="preserve">Arsenic  Addition  </v>
      </c>
      <c r="U15" s="37" t="str">
        <f t="shared" si="0"/>
        <v xml:space="preserve">Molybdenum Addition  </v>
      </c>
      <c r="V15" s="37" t="str">
        <f t="shared" si="0"/>
        <v xml:space="preserve">Fluoride Addition </v>
      </c>
    </row>
    <row r="16" spans="1:22" ht="25" x14ac:dyDescent="0.25">
      <c r="A16" s="143"/>
      <c r="B16" s="31" t="s">
        <v>46</v>
      </c>
      <c r="C16" s="34">
        <f>'Glanbia 1'!B44</f>
        <v>0</v>
      </c>
      <c r="D16" s="37" t="str">
        <f t="shared" ref="D16:V16" si="1">D2</f>
        <v>kg/ha</v>
      </c>
      <c r="E16" s="37" t="str">
        <f t="shared" si="1"/>
        <v>P2O5 
kg/ha</v>
      </c>
      <c r="F16" s="37" t="str">
        <f t="shared" si="1"/>
        <v>K2O 
kg/ha</v>
      </c>
      <c r="G16" s="37" t="str">
        <f t="shared" si="1"/>
        <v>MgO 
kg/ha</v>
      </c>
      <c r="H16" s="37" t="str">
        <f t="shared" si="1"/>
        <v>kg/ha</v>
      </c>
      <c r="I16" s="37" t="str">
        <f t="shared" si="1"/>
        <v>kg/ha</v>
      </c>
      <c r="J16" s="37" t="str">
        <f t="shared" si="1"/>
        <v>kg/ha</v>
      </c>
      <c r="K16" s="37" t="str">
        <f t="shared" si="1"/>
        <v>kg/ha</v>
      </c>
      <c r="L16" s="37" t="str">
        <f t="shared" si="1"/>
        <v>kg/ha</v>
      </c>
      <c r="M16" s="37" t="str">
        <f t="shared" si="1"/>
        <v>kg/ha</v>
      </c>
      <c r="N16" s="37" t="str">
        <f t="shared" si="1"/>
        <v>kg/ha</v>
      </c>
      <c r="O16" s="37" t="str">
        <f t="shared" si="1"/>
        <v>kg/ha</v>
      </c>
      <c r="P16" s="37" t="str">
        <f t="shared" si="1"/>
        <v>kg/ha</v>
      </c>
      <c r="Q16" s="37" t="str">
        <f t="shared" si="1"/>
        <v>kg/ha</v>
      </c>
      <c r="R16" s="37" t="str">
        <f t="shared" si="1"/>
        <v>kg/ha</v>
      </c>
      <c r="S16" s="37" t="str">
        <f t="shared" si="1"/>
        <v>kg/ha</v>
      </c>
      <c r="T16" s="37" t="str">
        <f t="shared" si="1"/>
        <v>kg/ha</v>
      </c>
      <c r="U16" s="37" t="str">
        <f t="shared" si="1"/>
        <v>kg/ha</v>
      </c>
      <c r="V16" s="37" t="str">
        <f t="shared" si="1"/>
        <v>kg/ha</v>
      </c>
    </row>
    <row r="17" spans="1:22" x14ac:dyDescent="0.25">
      <c r="A17" s="84">
        <v>1</v>
      </c>
      <c r="B17" s="85">
        <f>B3</f>
        <v>0</v>
      </c>
      <c r="C17" s="86">
        <f>C3</f>
        <v>50</v>
      </c>
      <c r="D17" s="87">
        <f>D3*$B$3</f>
        <v>0</v>
      </c>
      <c r="E17" s="87">
        <f t="shared" ref="E17:V17" si="2">E3*$B$3</f>
        <v>0</v>
      </c>
      <c r="F17" s="87">
        <f t="shared" si="2"/>
        <v>0</v>
      </c>
      <c r="G17" s="87">
        <f t="shared" si="2"/>
        <v>0</v>
      </c>
      <c r="H17" s="87">
        <f t="shared" si="2"/>
        <v>0</v>
      </c>
      <c r="I17" s="87">
        <f t="shared" si="2"/>
        <v>0</v>
      </c>
      <c r="J17" s="87">
        <f t="shared" si="2"/>
        <v>0</v>
      </c>
      <c r="K17" s="87">
        <f t="shared" si="2"/>
        <v>0</v>
      </c>
      <c r="L17" s="87">
        <f t="shared" si="2"/>
        <v>0</v>
      </c>
      <c r="M17" s="87">
        <f t="shared" si="2"/>
        <v>0</v>
      </c>
      <c r="N17" s="87">
        <f t="shared" si="2"/>
        <v>0</v>
      </c>
      <c r="O17" s="87">
        <f t="shared" si="2"/>
        <v>0</v>
      </c>
      <c r="P17" s="87">
        <f t="shared" si="2"/>
        <v>0</v>
      </c>
      <c r="Q17" s="87">
        <f t="shared" si="2"/>
        <v>0</v>
      </c>
      <c r="R17" s="87">
        <f t="shared" si="2"/>
        <v>0</v>
      </c>
      <c r="S17" s="87">
        <f t="shared" si="2"/>
        <v>0</v>
      </c>
      <c r="T17" s="87">
        <f t="shared" si="2"/>
        <v>0</v>
      </c>
      <c r="U17" s="87">
        <f t="shared" si="2"/>
        <v>0</v>
      </c>
      <c r="V17" s="87">
        <f t="shared" si="2"/>
        <v>0</v>
      </c>
    </row>
    <row r="18" spans="1:22" x14ac:dyDescent="0.25">
      <c r="A18" s="84">
        <v>2</v>
      </c>
      <c r="B18" s="85">
        <f t="shared" ref="B18:C18" si="3">B4</f>
        <v>0</v>
      </c>
      <c r="C18" s="86">
        <f t="shared" si="3"/>
        <v>150</v>
      </c>
      <c r="D18" s="87">
        <f>D4*$B$4</f>
        <v>0</v>
      </c>
      <c r="E18" s="87">
        <f t="shared" ref="E18:V18" si="4">E4*$B$4</f>
        <v>0</v>
      </c>
      <c r="F18" s="87">
        <f t="shared" si="4"/>
        <v>0</v>
      </c>
      <c r="G18" s="87">
        <f t="shared" si="4"/>
        <v>0</v>
      </c>
      <c r="H18" s="87">
        <f t="shared" si="4"/>
        <v>0</v>
      </c>
      <c r="I18" s="87">
        <f t="shared" si="4"/>
        <v>0</v>
      </c>
      <c r="J18" s="87">
        <f t="shared" si="4"/>
        <v>0</v>
      </c>
      <c r="K18" s="87">
        <f t="shared" si="4"/>
        <v>0</v>
      </c>
      <c r="L18" s="87">
        <f t="shared" si="4"/>
        <v>0</v>
      </c>
      <c r="M18" s="87">
        <f t="shared" si="4"/>
        <v>0</v>
      </c>
      <c r="N18" s="87">
        <f t="shared" si="4"/>
        <v>0</v>
      </c>
      <c r="O18" s="87">
        <f t="shared" si="4"/>
        <v>0</v>
      </c>
      <c r="P18" s="87">
        <f t="shared" si="4"/>
        <v>0</v>
      </c>
      <c r="Q18" s="87">
        <f t="shared" si="4"/>
        <v>0</v>
      </c>
      <c r="R18" s="87">
        <f t="shared" si="4"/>
        <v>0</v>
      </c>
      <c r="S18" s="87">
        <f t="shared" si="4"/>
        <v>0</v>
      </c>
      <c r="T18" s="87">
        <f t="shared" si="4"/>
        <v>0</v>
      </c>
      <c r="U18" s="87">
        <f t="shared" si="4"/>
        <v>0</v>
      </c>
      <c r="V18" s="87">
        <f t="shared" si="4"/>
        <v>0</v>
      </c>
    </row>
    <row r="19" spans="1:22" x14ac:dyDescent="0.25">
      <c r="A19" s="84">
        <v>3</v>
      </c>
      <c r="B19" s="85">
        <f t="shared" ref="B19:C19" si="5">B5</f>
        <v>0</v>
      </c>
      <c r="C19" s="86">
        <f t="shared" si="5"/>
        <v>75</v>
      </c>
      <c r="D19" s="87">
        <f>D5*$B$5</f>
        <v>0</v>
      </c>
      <c r="E19" s="87">
        <f t="shared" ref="E19:V19" si="6">E5*$B$5</f>
        <v>0</v>
      </c>
      <c r="F19" s="87">
        <f t="shared" si="6"/>
        <v>0</v>
      </c>
      <c r="G19" s="87">
        <f t="shared" si="6"/>
        <v>0</v>
      </c>
      <c r="H19" s="87">
        <f t="shared" si="6"/>
        <v>0</v>
      </c>
      <c r="I19" s="87">
        <f t="shared" si="6"/>
        <v>0</v>
      </c>
      <c r="J19" s="87">
        <f t="shared" si="6"/>
        <v>0</v>
      </c>
      <c r="K19" s="87">
        <f t="shared" si="6"/>
        <v>0</v>
      </c>
      <c r="L19" s="87">
        <f t="shared" si="6"/>
        <v>0</v>
      </c>
      <c r="M19" s="87">
        <f t="shared" si="6"/>
        <v>0</v>
      </c>
      <c r="N19" s="87">
        <f t="shared" si="6"/>
        <v>0</v>
      </c>
      <c r="O19" s="87">
        <f t="shared" si="6"/>
        <v>0</v>
      </c>
      <c r="P19" s="87">
        <f t="shared" si="6"/>
        <v>0</v>
      </c>
      <c r="Q19" s="87">
        <f t="shared" si="6"/>
        <v>0</v>
      </c>
      <c r="R19" s="87">
        <f t="shared" si="6"/>
        <v>0</v>
      </c>
      <c r="S19" s="87">
        <f t="shared" si="6"/>
        <v>0</v>
      </c>
      <c r="T19" s="87">
        <f t="shared" si="6"/>
        <v>0</v>
      </c>
      <c r="U19" s="87">
        <f t="shared" si="6"/>
        <v>0</v>
      </c>
      <c r="V19" s="87">
        <f t="shared" si="6"/>
        <v>0</v>
      </c>
    </row>
    <row r="20" spans="1:22" x14ac:dyDescent="0.25">
      <c r="A20" s="84">
        <v>4</v>
      </c>
      <c r="B20" s="85">
        <f t="shared" ref="B20:C20" si="7">B6</f>
        <v>0</v>
      </c>
      <c r="C20" s="86">
        <f t="shared" si="7"/>
        <v>250</v>
      </c>
      <c r="D20" s="87">
        <f>D6*$B$6</f>
        <v>0</v>
      </c>
      <c r="E20" s="87">
        <f t="shared" ref="E20:V20" si="8">E6*$B$6</f>
        <v>0</v>
      </c>
      <c r="F20" s="87">
        <f t="shared" si="8"/>
        <v>0</v>
      </c>
      <c r="G20" s="87">
        <f t="shared" si="8"/>
        <v>0</v>
      </c>
      <c r="H20" s="87">
        <f t="shared" si="8"/>
        <v>0</v>
      </c>
      <c r="I20" s="87">
        <f t="shared" si="8"/>
        <v>0</v>
      </c>
      <c r="J20" s="87">
        <f t="shared" si="8"/>
        <v>0</v>
      </c>
      <c r="K20" s="87">
        <f t="shared" si="8"/>
        <v>0</v>
      </c>
      <c r="L20" s="87">
        <f t="shared" si="8"/>
        <v>0</v>
      </c>
      <c r="M20" s="87">
        <f t="shared" si="8"/>
        <v>0</v>
      </c>
      <c r="N20" s="87">
        <f t="shared" si="8"/>
        <v>0</v>
      </c>
      <c r="O20" s="87">
        <f t="shared" si="8"/>
        <v>0</v>
      </c>
      <c r="P20" s="87">
        <f t="shared" si="8"/>
        <v>0</v>
      </c>
      <c r="Q20" s="87">
        <f t="shared" si="8"/>
        <v>0</v>
      </c>
      <c r="R20" s="87">
        <f t="shared" si="8"/>
        <v>0</v>
      </c>
      <c r="S20" s="87">
        <f t="shared" si="8"/>
        <v>0</v>
      </c>
      <c r="T20" s="87">
        <f t="shared" si="8"/>
        <v>0</v>
      </c>
      <c r="U20" s="87">
        <f t="shared" si="8"/>
        <v>0</v>
      </c>
      <c r="V20" s="87">
        <f t="shared" si="8"/>
        <v>0</v>
      </c>
    </row>
    <row r="21" spans="1:22" x14ac:dyDescent="0.25">
      <c r="A21" s="84">
        <v>5</v>
      </c>
      <c r="B21" s="85">
        <f t="shared" ref="B21:C21" si="9">B7</f>
        <v>0</v>
      </c>
      <c r="C21" s="86" t="e">
        <f t="shared" si="9"/>
        <v>#REF!</v>
      </c>
      <c r="D21" s="87" t="e">
        <f>D7*$B$7</f>
        <v>#REF!</v>
      </c>
      <c r="E21" s="87" t="e">
        <f t="shared" ref="E21:V21" si="10">E7*$B$7</f>
        <v>#REF!</v>
      </c>
      <c r="F21" s="87" t="e">
        <f t="shared" si="10"/>
        <v>#REF!</v>
      </c>
      <c r="G21" s="87" t="e">
        <f t="shared" si="10"/>
        <v>#REF!</v>
      </c>
      <c r="H21" s="87" t="e">
        <f t="shared" si="10"/>
        <v>#REF!</v>
      </c>
      <c r="I21" s="87" t="e">
        <f t="shared" si="10"/>
        <v>#REF!</v>
      </c>
      <c r="J21" s="87" t="e">
        <f t="shared" si="10"/>
        <v>#REF!</v>
      </c>
      <c r="K21" s="87" t="e">
        <f t="shared" si="10"/>
        <v>#REF!</v>
      </c>
      <c r="L21" s="87" t="e">
        <f t="shared" si="10"/>
        <v>#REF!</v>
      </c>
      <c r="M21" s="87" t="e">
        <f t="shared" si="10"/>
        <v>#REF!</v>
      </c>
      <c r="N21" s="87" t="e">
        <f t="shared" si="10"/>
        <v>#REF!</v>
      </c>
      <c r="O21" s="87" t="e">
        <f t="shared" si="10"/>
        <v>#REF!</v>
      </c>
      <c r="P21" s="87" t="e">
        <f t="shared" si="10"/>
        <v>#REF!</v>
      </c>
      <c r="Q21" s="87" t="e">
        <f t="shared" si="10"/>
        <v>#REF!</v>
      </c>
      <c r="R21" s="87" t="e">
        <f t="shared" si="10"/>
        <v>#REF!</v>
      </c>
      <c r="S21" s="87" t="e">
        <f t="shared" si="10"/>
        <v>#REF!</v>
      </c>
      <c r="T21" s="87" t="e">
        <f t="shared" si="10"/>
        <v>#REF!</v>
      </c>
      <c r="U21" s="87" t="e">
        <f t="shared" si="10"/>
        <v>#REF!</v>
      </c>
      <c r="V21" s="87" t="e">
        <f t="shared" si="10"/>
        <v>#REF!</v>
      </c>
    </row>
    <row r="22" spans="1:22" x14ac:dyDescent="0.25">
      <c r="A22" s="84">
        <v>6</v>
      </c>
      <c r="B22" s="85">
        <f t="shared" ref="B22:C22" si="11">B8</f>
        <v>0</v>
      </c>
      <c r="C22" s="86" t="e">
        <f t="shared" si="11"/>
        <v>#REF!</v>
      </c>
      <c r="D22" s="87" t="e">
        <f>D8*$B$8</f>
        <v>#REF!</v>
      </c>
      <c r="E22" s="87" t="e">
        <f t="shared" ref="E22:V22" si="12">E8*$B$8</f>
        <v>#REF!</v>
      </c>
      <c r="F22" s="87" t="e">
        <f t="shared" si="12"/>
        <v>#REF!</v>
      </c>
      <c r="G22" s="87" t="e">
        <f t="shared" si="12"/>
        <v>#REF!</v>
      </c>
      <c r="H22" s="87" t="e">
        <f t="shared" si="12"/>
        <v>#REF!</v>
      </c>
      <c r="I22" s="87" t="e">
        <f t="shared" si="12"/>
        <v>#REF!</v>
      </c>
      <c r="J22" s="87" t="e">
        <f t="shared" si="12"/>
        <v>#REF!</v>
      </c>
      <c r="K22" s="87" t="e">
        <f t="shared" si="12"/>
        <v>#REF!</v>
      </c>
      <c r="L22" s="87" t="e">
        <f t="shared" si="12"/>
        <v>#REF!</v>
      </c>
      <c r="M22" s="87" t="e">
        <f t="shared" si="12"/>
        <v>#REF!</v>
      </c>
      <c r="N22" s="87" t="e">
        <f t="shared" si="12"/>
        <v>#REF!</v>
      </c>
      <c r="O22" s="87" t="e">
        <f t="shared" si="12"/>
        <v>#REF!</v>
      </c>
      <c r="P22" s="87" t="e">
        <f t="shared" si="12"/>
        <v>#REF!</v>
      </c>
      <c r="Q22" s="87" t="e">
        <f t="shared" si="12"/>
        <v>#REF!</v>
      </c>
      <c r="R22" s="87" t="e">
        <f t="shared" si="12"/>
        <v>#REF!</v>
      </c>
      <c r="S22" s="87" t="e">
        <f t="shared" si="12"/>
        <v>#REF!</v>
      </c>
      <c r="T22" s="87" t="e">
        <f t="shared" si="12"/>
        <v>#REF!</v>
      </c>
      <c r="U22" s="87" t="e">
        <f t="shared" si="12"/>
        <v>#REF!</v>
      </c>
      <c r="V22" s="87" t="e">
        <f t="shared" si="12"/>
        <v>#REF!</v>
      </c>
    </row>
    <row r="23" spans="1:22" x14ac:dyDescent="0.25">
      <c r="A23" s="84">
        <v>7</v>
      </c>
      <c r="B23" s="85">
        <f t="shared" ref="B23:C23" si="13">B9</f>
        <v>0</v>
      </c>
      <c r="C23" s="86" t="e">
        <f t="shared" si="13"/>
        <v>#REF!</v>
      </c>
      <c r="D23" s="87" t="e">
        <f>D9*$B$9</f>
        <v>#REF!</v>
      </c>
      <c r="E23" s="87" t="e">
        <f t="shared" ref="E23:V23" si="14">E9*$B$9</f>
        <v>#REF!</v>
      </c>
      <c r="F23" s="87" t="e">
        <f t="shared" si="14"/>
        <v>#REF!</v>
      </c>
      <c r="G23" s="87" t="e">
        <f t="shared" si="14"/>
        <v>#REF!</v>
      </c>
      <c r="H23" s="87" t="e">
        <f t="shared" si="14"/>
        <v>#REF!</v>
      </c>
      <c r="I23" s="87" t="e">
        <f t="shared" si="14"/>
        <v>#REF!</v>
      </c>
      <c r="J23" s="87" t="e">
        <f t="shared" si="14"/>
        <v>#REF!</v>
      </c>
      <c r="K23" s="87" t="e">
        <f t="shared" si="14"/>
        <v>#REF!</v>
      </c>
      <c r="L23" s="87" t="e">
        <f t="shared" si="14"/>
        <v>#REF!</v>
      </c>
      <c r="M23" s="87" t="e">
        <f t="shared" si="14"/>
        <v>#REF!</v>
      </c>
      <c r="N23" s="87" t="e">
        <f t="shared" si="14"/>
        <v>#REF!</v>
      </c>
      <c r="O23" s="87" t="e">
        <f t="shared" si="14"/>
        <v>#REF!</v>
      </c>
      <c r="P23" s="87" t="e">
        <f t="shared" si="14"/>
        <v>#REF!</v>
      </c>
      <c r="Q23" s="87" t="e">
        <f t="shared" si="14"/>
        <v>#REF!</v>
      </c>
      <c r="R23" s="87" t="e">
        <f t="shared" si="14"/>
        <v>#REF!</v>
      </c>
      <c r="S23" s="87" t="e">
        <f t="shared" si="14"/>
        <v>#REF!</v>
      </c>
      <c r="T23" s="87" t="e">
        <f t="shared" si="14"/>
        <v>#REF!</v>
      </c>
      <c r="U23" s="87" t="e">
        <f t="shared" si="14"/>
        <v>#REF!</v>
      </c>
      <c r="V23" s="87" t="e">
        <f t="shared" si="14"/>
        <v>#REF!</v>
      </c>
    </row>
    <row r="24" spans="1:22" x14ac:dyDescent="0.25">
      <c r="A24" s="84">
        <v>8</v>
      </c>
      <c r="B24" s="85">
        <f t="shared" ref="B24:C24" si="15">B10</f>
        <v>0</v>
      </c>
      <c r="C24" s="86" t="e">
        <f t="shared" si="15"/>
        <v>#REF!</v>
      </c>
      <c r="D24" s="87" t="e">
        <f>D10*$B$10</f>
        <v>#REF!</v>
      </c>
      <c r="E24" s="87" t="e">
        <f t="shared" ref="E24:V24" si="16">E10*$B$10</f>
        <v>#REF!</v>
      </c>
      <c r="F24" s="87" t="e">
        <f t="shared" si="16"/>
        <v>#REF!</v>
      </c>
      <c r="G24" s="87" t="e">
        <f t="shared" si="16"/>
        <v>#REF!</v>
      </c>
      <c r="H24" s="87" t="e">
        <f t="shared" si="16"/>
        <v>#REF!</v>
      </c>
      <c r="I24" s="87" t="e">
        <f t="shared" si="16"/>
        <v>#REF!</v>
      </c>
      <c r="J24" s="87" t="e">
        <f t="shared" si="16"/>
        <v>#REF!</v>
      </c>
      <c r="K24" s="87" t="e">
        <f t="shared" si="16"/>
        <v>#REF!</v>
      </c>
      <c r="L24" s="87" t="e">
        <f t="shared" si="16"/>
        <v>#REF!</v>
      </c>
      <c r="M24" s="87" t="e">
        <f t="shared" si="16"/>
        <v>#REF!</v>
      </c>
      <c r="N24" s="87" t="e">
        <f t="shared" si="16"/>
        <v>#REF!</v>
      </c>
      <c r="O24" s="87" t="e">
        <f t="shared" si="16"/>
        <v>#REF!</v>
      </c>
      <c r="P24" s="87" t="e">
        <f t="shared" si="16"/>
        <v>#REF!</v>
      </c>
      <c r="Q24" s="87" t="e">
        <f t="shared" si="16"/>
        <v>#REF!</v>
      </c>
      <c r="R24" s="87" t="e">
        <f t="shared" si="16"/>
        <v>#REF!</v>
      </c>
      <c r="S24" s="87" t="e">
        <f t="shared" si="16"/>
        <v>#REF!</v>
      </c>
      <c r="T24" s="87" t="e">
        <f t="shared" si="16"/>
        <v>#REF!</v>
      </c>
      <c r="U24" s="87" t="e">
        <f t="shared" si="16"/>
        <v>#REF!</v>
      </c>
      <c r="V24" s="87" t="e">
        <f t="shared" si="16"/>
        <v>#REF!</v>
      </c>
    </row>
    <row r="25" spans="1:22" x14ac:dyDescent="0.25">
      <c r="A25" s="84">
        <v>9</v>
      </c>
      <c r="B25" s="85">
        <f t="shared" ref="B25:C25" si="17">B11</f>
        <v>0</v>
      </c>
      <c r="C25" s="86" t="e">
        <f t="shared" si="17"/>
        <v>#REF!</v>
      </c>
      <c r="D25" s="87" t="e">
        <f>D11*$B$11</f>
        <v>#REF!</v>
      </c>
      <c r="E25" s="87" t="e">
        <f t="shared" ref="E25:V25" si="18">E11*$B$11</f>
        <v>#REF!</v>
      </c>
      <c r="F25" s="87" t="e">
        <f t="shared" si="18"/>
        <v>#REF!</v>
      </c>
      <c r="G25" s="87" t="e">
        <f t="shared" si="18"/>
        <v>#REF!</v>
      </c>
      <c r="H25" s="87" t="e">
        <f t="shared" si="18"/>
        <v>#REF!</v>
      </c>
      <c r="I25" s="87" t="e">
        <f t="shared" si="18"/>
        <v>#REF!</v>
      </c>
      <c r="J25" s="87" t="e">
        <f t="shared" si="18"/>
        <v>#REF!</v>
      </c>
      <c r="K25" s="87" t="e">
        <f t="shared" si="18"/>
        <v>#REF!</v>
      </c>
      <c r="L25" s="87" t="e">
        <f t="shared" si="18"/>
        <v>#REF!</v>
      </c>
      <c r="M25" s="87" t="e">
        <f t="shared" si="18"/>
        <v>#REF!</v>
      </c>
      <c r="N25" s="87" t="e">
        <f t="shared" si="18"/>
        <v>#REF!</v>
      </c>
      <c r="O25" s="87" t="e">
        <f t="shared" si="18"/>
        <v>#REF!</v>
      </c>
      <c r="P25" s="87" t="e">
        <f t="shared" si="18"/>
        <v>#REF!</v>
      </c>
      <c r="Q25" s="87" t="e">
        <f t="shared" si="18"/>
        <v>#REF!</v>
      </c>
      <c r="R25" s="87" t="e">
        <f t="shared" si="18"/>
        <v>#REF!</v>
      </c>
      <c r="S25" s="87" t="e">
        <f t="shared" si="18"/>
        <v>#REF!</v>
      </c>
      <c r="T25" s="87" t="e">
        <f t="shared" si="18"/>
        <v>#REF!</v>
      </c>
      <c r="U25" s="87" t="e">
        <f t="shared" si="18"/>
        <v>#REF!</v>
      </c>
      <c r="V25" s="87" t="e">
        <f t="shared" si="18"/>
        <v>#REF!</v>
      </c>
    </row>
    <row r="26" spans="1:22" x14ac:dyDescent="0.25">
      <c r="A26" s="84">
        <v>10</v>
      </c>
      <c r="B26" s="85">
        <f t="shared" ref="B26:C26" si="19">B12</f>
        <v>0</v>
      </c>
      <c r="C26" s="86" t="e">
        <f t="shared" si="19"/>
        <v>#REF!</v>
      </c>
      <c r="D26" s="87" t="e">
        <f>D12*$B$12</f>
        <v>#REF!</v>
      </c>
      <c r="E26" s="87" t="e">
        <f t="shared" ref="E26:V26" si="20">E12*$B$12</f>
        <v>#REF!</v>
      </c>
      <c r="F26" s="87" t="e">
        <f t="shared" si="20"/>
        <v>#REF!</v>
      </c>
      <c r="G26" s="87" t="e">
        <f t="shared" si="20"/>
        <v>#REF!</v>
      </c>
      <c r="H26" s="87" t="e">
        <f t="shared" si="20"/>
        <v>#REF!</v>
      </c>
      <c r="I26" s="87" t="e">
        <f t="shared" si="20"/>
        <v>#REF!</v>
      </c>
      <c r="J26" s="87" t="e">
        <f t="shared" si="20"/>
        <v>#REF!</v>
      </c>
      <c r="K26" s="87" t="e">
        <f t="shared" si="20"/>
        <v>#REF!</v>
      </c>
      <c r="L26" s="87" t="e">
        <f t="shared" si="20"/>
        <v>#REF!</v>
      </c>
      <c r="M26" s="87" t="e">
        <f t="shared" si="20"/>
        <v>#REF!</v>
      </c>
      <c r="N26" s="87" t="e">
        <f t="shared" si="20"/>
        <v>#REF!</v>
      </c>
      <c r="O26" s="87" t="e">
        <f t="shared" si="20"/>
        <v>#REF!</v>
      </c>
      <c r="P26" s="87" t="e">
        <f t="shared" si="20"/>
        <v>#REF!</v>
      </c>
      <c r="Q26" s="87" t="e">
        <f t="shared" si="20"/>
        <v>#REF!</v>
      </c>
      <c r="R26" s="87" t="e">
        <f t="shared" si="20"/>
        <v>#REF!</v>
      </c>
      <c r="S26" s="87" t="e">
        <f t="shared" si="20"/>
        <v>#REF!</v>
      </c>
      <c r="T26" s="87" t="e">
        <f t="shared" si="20"/>
        <v>#REF!</v>
      </c>
      <c r="U26" s="87" t="e">
        <f t="shared" si="20"/>
        <v>#REF!</v>
      </c>
      <c r="V26" s="87" t="e">
        <f t="shared" si="20"/>
        <v>#REF!</v>
      </c>
    </row>
    <row r="27" spans="1:22" s="89" customFormat="1" ht="15.5" x14ac:dyDescent="0.35">
      <c r="A27" s="145" t="s">
        <v>85</v>
      </c>
      <c r="B27" s="145"/>
      <c r="C27" s="145"/>
      <c r="D27" s="88" t="e">
        <f>SUM(D17:D26)</f>
        <v>#REF!</v>
      </c>
      <c r="E27" s="88" t="e">
        <f t="shared" ref="E27:V27" si="21">SUM(E17:E26)</f>
        <v>#REF!</v>
      </c>
      <c r="F27" s="88" t="e">
        <f t="shared" si="21"/>
        <v>#REF!</v>
      </c>
      <c r="G27" s="88" t="e">
        <f t="shared" si="21"/>
        <v>#REF!</v>
      </c>
      <c r="H27" s="88" t="e">
        <f t="shared" si="21"/>
        <v>#REF!</v>
      </c>
      <c r="I27" s="88" t="e">
        <f t="shared" si="21"/>
        <v>#REF!</v>
      </c>
      <c r="J27" s="88" t="e">
        <f t="shared" si="21"/>
        <v>#REF!</v>
      </c>
      <c r="K27" s="88" t="e">
        <f t="shared" si="21"/>
        <v>#REF!</v>
      </c>
      <c r="L27" s="88" t="e">
        <f t="shared" si="21"/>
        <v>#REF!</v>
      </c>
      <c r="M27" s="88" t="e">
        <f t="shared" si="21"/>
        <v>#REF!</v>
      </c>
      <c r="N27" s="88" t="e">
        <f t="shared" si="21"/>
        <v>#REF!</v>
      </c>
      <c r="O27" s="88" t="e">
        <f t="shared" si="21"/>
        <v>#REF!</v>
      </c>
      <c r="P27" s="88" t="e">
        <f t="shared" si="21"/>
        <v>#REF!</v>
      </c>
      <c r="Q27" s="88" t="e">
        <f t="shared" si="21"/>
        <v>#REF!</v>
      </c>
      <c r="R27" s="88" t="e">
        <f t="shared" si="21"/>
        <v>#REF!</v>
      </c>
      <c r="S27" s="88" t="e">
        <f t="shared" si="21"/>
        <v>#REF!</v>
      </c>
      <c r="T27" s="88" t="e">
        <f t="shared" si="21"/>
        <v>#REF!</v>
      </c>
      <c r="U27" s="88" t="e">
        <f t="shared" si="21"/>
        <v>#REF!</v>
      </c>
      <c r="V27" s="88"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1" ma:contentTypeDescription="Permitting &amp; Compliance Excel Document" ma:contentTypeScope="" ma:versionID="b47f0fd81bd682a9e2e1c8ae996bdae7">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9a4b02821efe0b6cbc8ce417f63d2a40"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REGU-204-2743982</_dlc_DocId>
    <_dlc_DocIdUrl xmlns="9be56660-2c31-41ef-bc00-23e72f632f2a">
      <Url>https://cyfoethnaturiolcymru.sharepoint.com/teams/Regulatory/Permitting/_layouts/15/DocIdRedir.aspx?ID=REGU-204-2743982</Url>
      <Description>REGU-204-2743982</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2021-12-10T00:00:00+00:00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Simon Jones</Customer_x0020_Name>
    <Surrendered_x002f_Expired_x0020_Date xmlns="859f7ad6-93f6-4205-b62b-a17f28acbbac" xsi:nil="true"/>
    <IconOverlay xmlns="http://schemas.microsoft.com/sharepoint/v4" xsi:nil="true"/>
  </documentManagement>
</p:properties>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6A18F6FD-96EE-4605-89F3-D40BDDE18A01}"/>
</file>

<file path=customXml/itemProps4.xml><?xml version="1.0" encoding="utf-8"?>
<ds:datastoreItem xmlns:ds="http://schemas.openxmlformats.org/officeDocument/2006/customXml" ds:itemID="{F140DE83-C104-4672-9EF0-C5C9425E70C8}"/>
</file>

<file path=customXml/itemProps5.xml><?xml version="1.0" encoding="utf-8"?>
<ds:datastoreItem xmlns:ds="http://schemas.openxmlformats.org/officeDocument/2006/customXml" ds:itemID="{3EB88BFD-E29A-4849-A8E6-116EB74B98EA}">
  <ds:schemaRefs>
    <ds:schemaRef ds:uri="http://purl.org/dc/elements/1.1/"/>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9be56660-2c31-41ef-bc00-23e72f632f2a"/>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Glanbia 1</vt:lpstr>
      <vt:lpstr>Glanbia 2</vt:lpstr>
      <vt:lpstr>Glanbia 3</vt:lpstr>
      <vt:lpstr>Glanbia 4</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Clee, Owen</cp:lastModifiedBy>
  <dcterms:created xsi:type="dcterms:W3CDTF">2016-09-26T10:07:59Z</dcterms:created>
  <dcterms:modified xsi:type="dcterms:W3CDTF">2021-12-10T15:16:06Z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0x01010067EB80C5FE939D4A9B3D8BA62129B7F5020200B1B7B466219E9344942345EF36A7F90A</vt:lpwstr>
  </property>
  <property fmtid="{D5CDD505-2E9C-101B-9397-08002B2CF9AE}" pid="3" name="_dlc_DocIdItemGuid">
    <vt:lpwstr>a67c9113-0745-4277-8ba2-dee79c928e7a</vt:lpwstr>
  </property>
</Properties>
</file>