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5997/"/>
    </mc:Choice>
  </mc:AlternateContent>
  <xr:revisionPtr revIDLastSave="0" documentId="13_ncr:1_{DB15CDB4-C3C8-449F-9AF9-4DAE7F5DDCD0}" xr6:coauthVersionLast="46" xr6:coauthVersionMax="46" xr10:uidLastSave="{00000000-0000-0000-0000-000000000000}"/>
  <bookViews>
    <workbookView xWindow="-110" yWindow="-110" windowWidth="19420" windowHeight="10420" tabRatio="870" xr2:uid="{00000000-000D-0000-FFFF-FFFF00000000}"/>
  </bookViews>
  <sheets>
    <sheet name="ALAW WTW SLUDGE" sheetId="1" r:id="rId1"/>
    <sheet name="BRYN COWLYD WTW SLUDGE" sheetId="21" r:id="rId2"/>
    <sheet name="Mynydd Llandegai" sheetId="27" r:id="rId3"/>
    <sheet name="DCWW CEFNI SLUDGE" sheetId="28" r:id="rId4"/>
    <sheet name="DCWW CWELLYN" sheetId="30" r:id="rId5"/>
    <sheet name="DCWW DOLBENMAEN" sheetId="26" r:id="rId6"/>
    <sheet name="DCWW TRECASTELL" sheetId="29" r:id="rId7"/>
    <sheet name="AD SUPPLIES ABER FALLS" sheetId="23" r:id="rId8"/>
    <sheet name="Additions" sheetId="20" r:id="rId9"/>
    <sheet name="Ratios" sheetId="19"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3" l="1"/>
  <c r="L3" i="29"/>
  <c r="L3" i="26"/>
  <c r="L3" i="30"/>
  <c r="L3" i="28"/>
  <c r="L3" i="27"/>
  <c r="L3" i="21"/>
  <c r="L3" i="1"/>
  <c r="L65" i="1" l="1"/>
  <c r="M65" i="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9"/>
  <c r="M65" i="29"/>
  <c r="N65" i="29"/>
  <c r="O65" i="29"/>
  <c r="P65" i="29"/>
  <c r="Q65" i="29"/>
  <c r="R65" i="29"/>
  <c r="S65" i="29"/>
  <c r="T65" i="29"/>
  <c r="U65" i="29"/>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3" l="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Q22" i="30"/>
  <c r="I22" i="30"/>
  <c r="V20" i="30"/>
  <c r="U20" i="30"/>
  <c r="T20" i="30"/>
  <c r="S20" i="30"/>
  <c r="R20" i="30"/>
  <c r="Q20" i="30"/>
  <c r="P20" i="30"/>
  <c r="O20" i="30"/>
  <c r="N20" i="30"/>
  <c r="M20" i="30"/>
  <c r="L20" i="30"/>
  <c r="V18" i="30"/>
  <c r="T18" i="30"/>
  <c r="N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T22" i="29"/>
  <c r="L22" i="29"/>
  <c r="V20" i="29"/>
  <c r="U20" i="29"/>
  <c r="T20" i="29"/>
  <c r="S20" i="29"/>
  <c r="R20" i="29"/>
  <c r="Q20" i="29"/>
  <c r="P20" i="29"/>
  <c r="O20" i="29"/>
  <c r="N20" i="29"/>
  <c r="M20" i="29"/>
  <c r="L20" i="29"/>
  <c r="T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M22" i="28"/>
  <c r="V20" i="28"/>
  <c r="U20" i="28"/>
  <c r="T20" i="28"/>
  <c r="S20" i="28"/>
  <c r="R20" i="28"/>
  <c r="Q20" i="28"/>
  <c r="P20" i="28"/>
  <c r="O20" i="28"/>
  <c r="N20" i="28"/>
  <c r="M20" i="28"/>
  <c r="L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G22" i="27"/>
  <c r="V20" i="27"/>
  <c r="U20" i="27"/>
  <c r="T20" i="27"/>
  <c r="S20" i="27"/>
  <c r="R20" i="27"/>
  <c r="Q20" i="27"/>
  <c r="P20" i="27"/>
  <c r="O20" i="27"/>
  <c r="N20" i="27"/>
  <c r="M20" i="27"/>
  <c r="L20" i="27"/>
  <c r="U18" i="27"/>
  <c r="T18" i="27"/>
  <c r="S18" i="27"/>
  <c r="R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V20" i="26"/>
  <c r="U20" i="26"/>
  <c r="T20" i="26"/>
  <c r="S20" i="26"/>
  <c r="R20" i="26"/>
  <c r="Q20" i="26"/>
  <c r="P20" i="26"/>
  <c r="O20" i="26"/>
  <c r="N20" i="26"/>
  <c r="M20" i="26"/>
  <c r="L20" i="26"/>
  <c r="T18" i="26"/>
  <c r="O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9" i="20"/>
  <c r="T9" i="20"/>
  <c r="S9" i="20"/>
  <c r="R9" i="20"/>
  <c r="P9" i="20"/>
  <c r="O9" i="20"/>
  <c r="N9" i="20"/>
  <c r="M9" i="20"/>
  <c r="L9" i="20"/>
  <c r="K9" i="20"/>
  <c r="J9" i="20"/>
  <c r="H9" i="20"/>
  <c r="G9" i="20"/>
  <c r="F9" i="20"/>
  <c r="C9" i="20"/>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U20" i="23"/>
  <c r="T20" i="23"/>
  <c r="S20" i="23"/>
  <c r="R20" i="23"/>
  <c r="Q20" i="23"/>
  <c r="P20" i="23"/>
  <c r="O20" i="23"/>
  <c r="N20" i="23"/>
  <c r="M20"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L19" i="29" s="1"/>
  <c r="S59" i="29"/>
  <c r="T21" i="29"/>
  <c r="T17" i="29"/>
  <c r="O4" i="20"/>
  <c r="P4" i="19"/>
  <c r="P18" i="19" s="1"/>
  <c r="G6" i="20"/>
  <c r="H6" i="19"/>
  <c r="H20" i="19" s="1"/>
  <c r="O6" i="20"/>
  <c r="P6" i="19"/>
  <c r="P20" i="19" s="1"/>
  <c r="G4" i="20"/>
  <c r="H4" i="19"/>
  <c r="H18" i="19" s="1"/>
  <c r="F12" i="20"/>
  <c r="G12" i="19"/>
  <c r="G26" i="19" s="1"/>
  <c r="N12" i="20"/>
  <c r="O12" i="19"/>
  <c r="O26" i="19" s="1"/>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J23" i="21" s="1"/>
  <c r="J24" i="21" s="1"/>
  <c r="O12" i="20"/>
  <c r="P12" i="19"/>
  <c r="P26" i="19" s="1"/>
  <c r="O21" i="23"/>
  <c r="O23" i="23" s="1"/>
  <c r="O24" i="23" s="1"/>
  <c r="O17" i="23"/>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G21" i="23"/>
  <c r="G23" i="23" s="1"/>
  <c r="G24" i="23" s="1"/>
  <c r="G17" i="23"/>
  <c r="I9" i="20"/>
  <c r="J9" i="19"/>
  <c r="J23" i="19" s="1"/>
  <c r="R4" i="20"/>
  <c r="S4" i="19"/>
  <c r="S18" i="19" s="1"/>
  <c r="R11" i="20"/>
  <c r="S11" i="19"/>
  <c r="S25" i="19"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K59" i="23"/>
  <c r="L17" i="23"/>
  <c r="L21" i="23"/>
  <c r="L23" i="23" s="1"/>
  <c r="L24" i="23" s="1"/>
  <c r="M57" i="21"/>
  <c r="R59" i="21"/>
  <c r="S21" i="21"/>
  <c r="S23" i="21" s="1"/>
  <c r="S24" i="21" s="1"/>
  <c r="S17" i="21"/>
  <c r="J59" i="21"/>
  <c r="K21" i="21"/>
  <c r="K23" i="21" s="1"/>
  <c r="K24" i="21" s="1"/>
  <c r="K17" i="21"/>
  <c r="K19" i="21" s="1"/>
  <c r="K20" i="21" s="1"/>
  <c r="D59" i="23"/>
  <c r="E17" i="23"/>
  <c r="E19" i="23" s="1"/>
  <c r="E20" i="23" s="1"/>
  <c r="E21" i="23"/>
  <c r="L59" i="23"/>
  <c r="M17" i="23"/>
  <c r="M21" i="23"/>
  <c r="T59" i="23"/>
  <c r="U17" i="23"/>
  <c r="U19" i="23" s="1"/>
  <c r="U21" i="23"/>
  <c r="U23" i="23" s="1"/>
  <c r="U24" i="23" s="1"/>
  <c r="C59" i="26"/>
  <c r="D21" i="26"/>
  <c r="D23" i="26" s="1"/>
  <c r="D24" i="26" s="1"/>
  <c r="D17" i="26"/>
  <c r="D19" i="26" s="1"/>
  <c r="D20" i="26" s="1"/>
  <c r="K59" i="26"/>
  <c r="L21" i="26"/>
  <c r="L23" i="26" s="1"/>
  <c r="L24" i="26" s="1"/>
  <c r="L17" i="26"/>
  <c r="S59" i="26"/>
  <c r="T21" i="26"/>
  <c r="T17" i="26"/>
  <c r="N63" i="26"/>
  <c r="J59" i="27"/>
  <c r="K17" i="27"/>
  <c r="K19" i="27" s="1"/>
  <c r="K20" i="27" s="1"/>
  <c r="R59" i="27"/>
  <c r="S17" i="27"/>
  <c r="S19" i="27" s="1"/>
  <c r="J59" i="28"/>
  <c r="K17" i="28"/>
  <c r="K19" i="28" s="1"/>
  <c r="K20" i="28" s="1"/>
  <c r="K21" i="28"/>
  <c r="R59" i="28"/>
  <c r="S17" i="28"/>
  <c r="S21" i="28"/>
  <c r="S23" i="28" s="1"/>
  <c r="S24" i="28" s="1"/>
  <c r="I59" i="29"/>
  <c r="J17" i="29"/>
  <c r="J19" i="29" s="1"/>
  <c r="J20" i="29" s="1"/>
  <c r="J21" i="29"/>
  <c r="Q59" i="29"/>
  <c r="R21" i="29"/>
  <c r="R23"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D59" i="26"/>
  <c r="E21" i="26"/>
  <c r="E23" i="26" s="1"/>
  <c r="E24" i="26" s="1"/>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19" i="29" s="1"/>
  <c r="K20" i="29" s="1"/>
  <c r="K21" i="29"/>
  <c r="K23" i="29" s="1"/>
  <c r="K24" i="29" s="1"/>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H21" i="23"/>
  <c r="H23" i="23" s="1"/>
  <c r="H24" i="23" s="1"/>
  <c r="H17" i="23"/>
  <c r="H19" i="23" s="1"/>
  <c r="H20" i="23" s="1"/>
  <c r="P17" i="23"/>
  <c r="P19" i="23" s="1"/>
  <c r="P21" i="23"/>
  <c r="G21" i="26"/>
  <c r="G23" i="26" s="1"/>
  <c r="G24" i="26" s="1"/>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H59" i="23"/>
  <c r="I21" i="23"/>
  <c r="I23" i="23" s="1"/>
  <c r="I24" i="23" s="1"/>
  <c r="I17" i="23"/>
  <c r="P59" i="23"/>
  <c r="Q17" i="23"/>
  <c r="Q21" i="23"/>
  <c r="Q23" i="23" s="1"/>
  <c r="Q24" i="23" s="1"/>
  <c r="H21" i="26"/>
  <c r="H23" i="26" s="1"/>
  <c r="H24" i="26" s="1"/>
  <c r="H17" i="26"/>
  <c r="H19" i="26" s="1"/>
  <c r="H20" i="26" s="1"/>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I59" i="23"/>
  <c r="J21" i="23"/>
  <c r="J23" i="23" s="1"/>
  <c r="J24" i="23" s="1"/>
  <c r="J17" i="23"/>
  <c r="J19" i="23" s="1"/>
  <c r="J20" i="23" s="1"/>
  <c r="Q59" i="23"/>
  <c r="R21" i="23"/>
  <c r="R17" i="23"/>
  <c r="H59" i="26"/>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J59" i="23"/>
  <c r="K17" i="23"/>
  <c r="K19" i="23" s="1"/>
  <c r="K20" i="23" s="1"/>
  <c r="K21" i="23"/>
  <c r="K23" i="23" s="1"/>
  <c r="K24" i="23" s="1"/>
  <c r="R59" i="23"/>
  <c r="S17" i="23"/>
  <c r="S19" i="23" s="1"/>
  <c r="S21" i="23"/>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C59" i="23"/>
  <c r="D17" i="23"/>
  <c r="D19" i="23" s="1"/>
  <c r="D20" i="23" s="1"/>
  <c r="D21" i="23"/>
  <c r="S59" i="23"/>
  <c r="T17" i="23"/>
  <c r="T21" i="23"/>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K65" i="21" s="1"/>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6"/>
  <c r="J61" i="26" s="1"/>
  <c r="R19" i="23"/>
  <c r="J58" i="27"/>
  <c r="J61" i="27" s="1"/>
  <c r="J64" i="27" s="1"/>
  <c r="R58" i="27"/>
  <c r="R61" i="27" s="1"/>
  <c r="R64" i="27" s="1"/>
  <c r="R58" i="28"/>
  <c r="R61" i="28" s="1"/>
  <c r="R64" i="28" s="1"/>
  <c r="F58" i="23"/>
  <c r="F61" i="23" s="1"/>
  <c r="N58" i="23"/>
  <c r="N61" i="23" s="1"/>
  <c r="L21" i="27"/>
  <c r="L23" i="27" s="1"/>
  <c r="L24" i="27" s="1"/>
  <c r="T21" i="27"/>
  <c r="H57" i="29"/>
  <c r="P58" i="21"/>
  <c r="P61" i="21" s="1"/>
  <c r="H58" i="21"/>
  <c r="H61" i="21" s="1"/>
  <c r="N59" i="23"/>
  <c r="R58" i="26"/>
  <c r="R61" i="26" s="1"/>
  <c r="R57" i="21"/>
  <c r="K58" i="29"/>
  <c r="K61" i="29" s="1"/>
  <c r="F19" i="23"/>
  <c r="F20" i="23" s="1"/>
  <c r="I58" i="23"/>
  <c r="I61" i="23" s="1"/>
  <c r="I64" i="23" s="1"/>
  <c r="Q58" i="23"/>
  <c r="Q61" i="23" s="1"/>
  <c r="L58" i="29"/>
  <c r="L61" i="29" s="1"/>
  <c r="T58" i="29"/>
  <c r="T61" i="29" s="1"/>
  <c r="T64" i="29" s="1"/>
  <c r="Q23" i="30"/>
  <c r="E23" i="30"/>
  <c r="E24" i="30" s="1"/>
  <c r="U23" i="30"/>
  <c r="J58" i="28"/>
  <c r="J61" i="28" s="1"/>
  <c r="J64" i="28" s="1"/>
  <c r="J65" i="28" s="1"/>
  <c r="J58" i="23"/>
  <c r="J61" i="23" s="1"/>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R21" i="27"/>
  <c r="R23" i="27" s="1"/>
  <c r="R24" i="27" s="1"/>
  <c r="E58" i="27"/>
  <c r="E61" i="27" s="1"/>
  <c r="E64" i="27" s="1"/>
  <c r="M58" i="27"/>
  <c r="M61" i="27" s="1"/>
  <c r="U58" i="27"/>
  <c r="U61" i="27" s="1"/>
  <c r="I58" i="29"/>
  <c r="I61" i="29" s="1"/>
  <c r="I64" i="29" s="1"/>
  <c r="Q58" i="29"/>
  <c r="Q61" i="29" s="1"/>
  <c r="Q64" i="29" s="1"/>
  <c r="F58" i="30"/>
  <c r="F61" i="30" s="1"/>
  <c r="N58" i="30"/>
  <c r="N61" i="30" s="1"/>
  <c r="G59" i="21"/>
  <c r="F59" i="23"/>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G58" i="27"/>
  <c r="G61" i="27" s="1"/>
  <c r="T58" i="28"/>
  <c r="T61" i="28" s="1"/>
  <c r="T64" i="28" s="1"/>
  <c r="C58" i="29"/>
  <c r="C61" i="29" s="1"/>
  <c r="C64" i="29" s="1"/>
  <c r="C65" i="29" s="1"/>
  <c r="H58" i="30"/>
  <c r="H61" i="30" s="1"/>
  <c r="H64" i="30" s="1"/>
  <c r="N59" i="30"/>
  <c r="Q57" i="21"/>
  <c r="B58" i="21"/>
  <c r="B61" i="21" s="1"/>
  <c r="D58" i="23"/>
  <c r="D61" i="23" s="1"/>
  <c r="L58" i="23"/>
  <c r="L61" i="23" s="1"/>
  <c r="L64" i="23" s="1"/>
  <c r="T58" i="23"/>
  <c r="T61" i="23" s="1"/>
  <c r="T64" i="23" s="1"/>
  <c r="N59" i="26"/>
  <c r="H58" i="27"/>
  <c r="H61" i="27" s="1"/>
  <c r="P58" i="27"/>
  <c r="P61" i="27" s="1"/>
  <c r="F57" i="27"/>
  <c r="E58" i="28"/>
  <c r="E61" i="28" s="1"/>
  <c r="M58" i="28"/>
  <c r="M61" i="28" s="1"/>
  <c r="U58" i="28"/>
  <c r="U61" i="28" s="1"/>
  <c r="I58" i="30"/>
  <c r="I61" i="30" s="1"/>
  <c r="I64" i="30" s="1"/>
  <c r="I65" i="30" s="1"/>
  <c r="Q58" i="30"/>
  <c r="Q61" i="30" s="1"/>
  <c r="Q64" i="30" s="1"/>
  <c r="P59" i="30"/>
  <c r="P58" i="26"/>
  <c r="P61" i="26" s="1"/>
  <c r="F59" i="26"/>
  <c r="O58" i="27"/>
  <c r="O61" i="27" s="1"/>
  <c r="A38" i="21"/>
  <c r="E58" i="23"/>
  <c r="E61" i="23" s="1"/>
  <c r="E64" i="23" s="1"/>
  <c r="M58" i="23"/>
  <c r="M61" i="23" s="1"/>
  <c r="U58" i="23"/>
  <c r="U61" i="23" s="1"/>
  <c r="U64" i="23" s="1"/>
  <c r="V19" i="23"/>
  <c r="I58" i="27"/>
  <c r="I61" i="27" s="1"/>
  <c r="Q58" i="27"/>
  <c r="Q61" i="27" s="1"/>
  <c r="Q64" i="27" s="1"/>
  <c r="H57" i="27"/>
  <c r="F59" i="27"/>
  <c r="O23" i="28"/>
  <c r="O24" i="28" s="1"/>
  <c r="F58" i="28"/>
  <c r="F61" i="28" s="1"/>
  <c r="N58" i="28"/>
  <c r="N61" i="28" s="1"/>
  <c r="E58" i="29"/>
  <c r="E61" i="29" s="1"/>
  <c r="M58" i="29"/>
  <c r="M61" i="29" s="1"/>
  <c r="U58" i="29"/>
  <c r="U61" i="29" s="1"/>
  <c r="F57" i="30"/>
  <c r="N58" i="26"/>
  <c r="N61" i="26" s="1"/>
  <c r="H58" i="26"/>
  <c r="H61" i="26" s="1"/>
  <c r="H64" i="26" s="1"/>
  <c r="L58" i="28"/>
  <c r="L61" i="28" s="1"/>
  <c r="S58" i="29"/>
  <c r="S61" i="29" s="1"/>
  <c r="S64" i="29" s="1"/>
  <c r="P19" i="21"/>
  <c r="F57" i="23"/>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K65" i="30" s="1"/>
  <c r="S58" i="30"/>
  <c r="S61" i="30" s="1"/>
  <c r="H57" i="30"/>
  <c r="D58" i="28"/>
  <c r="D61" i="28" s="1"/>
  <c r="D64" i="28" s="1"/>
  <c r="P58" i="30"/>
  <c r="P61" i="30" s="1"/>
  <c r="Q58" i="21"/>
  <c r="Q61" i="21" s="1"/>
  <c r="Q64" i="21" s="1"/>
  <c r="I58" i="21"/>
  <c r="I61" i="21" s="1"/>
  <c r="G58" i="23"/>
  <c r="G61" i="23" s="1"/>
  <c r="O58" i="23"/>
  <c r="O61" i="23" s="1"/>
  <c r="N57" i="23"/>
  <c r="Q23" i="26"/>
  <c r="Q24" i="26" s="1"/>
  <c r="D58" i="26"/>
  <c r="D61" i="26" s="1"/>
  <c r="L58" i="26"/>
  <c r="L61" i="26" s="1"/>
  <c r="L64" i="26" s="1"/>
  <c r="T58" i="26"/>
  <c r="T61" i="26" s="1"/>
  <c r="F57" i="26"/>
  <c r="C58" i="27"/>
  <c r="C61" i="27" s="1"/>
  <c r="C64" i="27" s="1"/>
  <c r="K58" i="27"/>
  <c r="K61" i="27" s="1"/>
  <c r="K64" i="27" s="1"/>
  <c r="K65" i="27" s="1"/>
  <c r="S58" i="27"/>
  <c r="S61" i="27" s="1"/>
  <c r="S64" i="27" s="1"/>
  <c r="P57" i="27"/>
  <c r="N59" i="27"/>
  <c r="H58" i="28"/>
  <c r="H61" i="28" s="1"/>
  <c r="P58" i="28"/>
  <c r="P61" i="28" s="1"/>
  <c r="N57" i="28"/>
  <c r="D23" i="29"/>
  <c r="D24" i="29" s="1"/>
  <c r="L23" i="29"/>
  <c r="T23" i="29"/>
  <c r="G58" i="29"/>
  <c r="G61" i="29" s="1"/>
  <c r="O58" i="29"/>
  <c r="O61" i="29" s="1"/>
  <c r="P59" i="29"/>
  <c r="D64" i="30"/>
  <c r="I57" i="30"/>
  <c r="M19" i="21"/>
  <c r="G57" i="21"/>
  <c r="H58" i="23"/>
  <c r="H61" i="23" s="1"/>
  <c r="H64" i="23" s="1"/>
  <c r="P58" i="23"/>
  <c r="P61" i="23" s="1"/>
  <c r="P64" i="23" s="1"/>
  <c r="E58" i="26"/>
  <c r="E61" i="26" s="1"/>
  <c r="M58" i="26"/>
  <c r="M61" i="26" s="1"/>
  <c r="M64" i="26" s="1"/>
  <c r="M66" i="26" s="1"/>
  <c r="U58" i="26"/>
  <c r="U61" i="26" s="1"/>
  <c r="N57" i="26"/>
  <c r="P59" i="27"/>
  <c r="I58" i="28"/>
  <c r="I61" i="28" s="1"/>
  <c r="I64" i="28" s="1"/>
  <c r="I65"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6"/>
  <c r="B61" i="26" s="1"/>
  <c r="B58" i="27"/>
  <c r="B61" i="27" s="1"/>
  <c r="B58" i="23"/>
  <c r="B61" i="23" s="1"/>
  <c r="B58" i="28"/>
  <c r="B61" i="28" s="1"/>
  <c r="B58" i="29"/>
  <c r="B61" i="29" s="1"/>
  <c r="D5" i="20"/>
  <c r="D6" i="20"/>
  <c r="D4" i="20"/>
  <c r="E9" i="20"/>
  <c r="D9" i="20"/>
  <c r="E11" i="20"/>
  <c r="D11" i="20"/>
  <c r="E8" i="20"/>
  <c r="D8" i="20"/>
  <c r="E10" i="20"/>
  <c r="D10" i="20"/>
  <c r="E7" i="20"/>
  <c r="D7" i="20"/>
  <c r="E6" i="20"/>
  <c r="E5" i="20"/>
  <c r="E4" i="20"/>
  <c r="O23" i="30"/>
  <c r="R19" i="30"/>
  <c r="F63" i="30"/>
  <c r="N63" i="30"/>
  <c r="K19" i="30"/>
  <c r="K20" i="30" s="1"/>
  <c r="S19" i="30"/>
  <c r="S23" i="30"/>
  <c r="A31" i="30"/>
  <c r="A33" i="30"/>
  <c r="A39" i="30"/>
  <c r="A41" i="30"/>
  <c r="A47" i="30"/>
  <c r="A49" i="30"/>
  <c r="G57" i="30"/>
  <c r="O57" i="30"/>
  <c r="G59" i="30"/>
  <c r="O59" i="30"/>
  <c r="G63" i="30"/>
  <c r="O63" i="30"/>
  <c r="P63" i="30"/>
  <c r="I63" i="30"/>
  <c r="Q63" i="30"/>
  <c r="T19" i="30"/>
  <c r="E19" i="30"/>
  <c r="E20" i="30" s="1"/>
  <c r="N19" i="30"/>
  <c r="V19"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R19" i="29"/>
  <c r="J23" i="29"/>
  <c r="J24" i="29" s="1"/>
  <c r="F57" i="29"/>
  <c r="N57" i="29"/>
  <c r="F59" i="29"/>
  <c r="N59" i="29"/>
  <c r="F63" i="29"/>
  <c r="N63" i="29"/>
  <c r="H63" i="29"/>
  <c r="S19" i="29"/>
  <c r="S23" i="29"/>
  <c r="A31" i="29"/>
  <c r="A33" i="29"/>
  <c r="A39" i="29"/>
  <c r="A41" i="29"/>
  <c r="A47" i="29"/>
  <c r="A49" i="29"/>
  <c r="G57" i="29"/>
  <c r="O57" i="29"/>
  <c r="G59" i="29"/>
  <c r="O59" i="29"/>
  <c r="G63" i="29"/>
  <c r="O63" i="29"/>
  <c r="M19" i="29"/>
  <c r="U19" i="29"/>
  <c r="E23" i="29"/>
  <c r="E24" i="29" s="1"/>
  <c r="M23" i="29"/>
  <c r="U23" i="29"/>
  <c r="I57" i="29"/>
  <c r="Q57" i="29"/>
  <c r="I63" i="29"/>
  <c r="Q63" i="29"/>
  <c r="F19" i="29"/>
  <c r="F20" i="29" s="1"/>
  <c r="N19" i="29"/>
  <c r="V19" i="29"/>
  <c r="N23" i="29"/>
  <c r="B63" i="29"/>
  <c r="J63" i="29"/>
  <c r="R63" i="29"/>
  <c r="O19" i="29"/>
  <c r="A32" i="29"/>
  <c r="A34" i="29"/>
  <c r="A40" i="29"/>
  <c r="A42" i="29"/>
  <c r="A48" i="29"/>
  <c r="A50" i="29"/>
  <c r="C63" i="29"/>
  <c r="K63" i="29"/>
  <c r="S63" i="29"/>
  <c r="P19" i="29"/>
  <c r="D63" i="29"/>
  <c r="L63" i="29"/>
  <c r="T63" i="29"/>
  <c r="E63" i="29"/>
  <c r="M63" i="29"/>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A31" i="26"/>
  <c r="A33" i="26"/>
  <c r="A37" i="26"/>
  <c r="A39" i="26"/>
  <c r="A41" i="26"/>
  <c r="A45" i="26"/>
  <c r="A47" i="26"/>
  <c r="A49" i="26"/>
  <c r="G57" i="26"/>
  <c r="O57" i="26"/>
  <c r="G59" i="26"/>
  <c r="O59" i="26"/>
  <c r="G63" i="26"/>
  <c r="O63" i="26"/>
  <c r="L19" i="26"/>
  <c r="T19" i="26"/>
  <c r="T23" i="26"/>
  <c r="T24" i="26" s="1"/>
  <c r="H63" i="26"/>
  <c r="P63" i="26"/>
  <c r="M19" i="26"/>
  <c r="M23" i="26"/>
  <c r="M24" i="26" s="1"/>
  <c r="I57" i="26"/>
  <c r="Q57" i="26"/>
  <c r="I59" i="26"/>
  <c r="I64" i="26" s="1"/>
  <c r="I65"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P19" i="26"/>
  <c r="D63" i="26"/>
  <c r="L63" i="26"/>
  <c r="U63" i="23"/>
  <c r="U65" i="23" s="1"/>
  <c r="M63" i="23"/>
  <c r="M65" i="23" s="1"/>
  <c r="E63" i="23"/>
  <c r="T63" i="23"/>
  <c r="T65" i="23" s="1"/>
  <c r="L63" i="23"/>
  <c r="L65" i="23" s="1"/>
  <c r="D63" i="23"/>
  <c r="S63" i="23"/>
  <c r="S65" i="23" s="1"/>
  <c r="K63" i="23"/>
  <c r="C63" i="23"/>
  <c r="R63" i="23"/>
  <c r="R65" i="23" s="1"/>
  <c r="J63" i="23"/>
  <c r="B63" i="23"/>
  <c r="Q63" i="23"/>
  <c r="Q65" i="23" s="1"/>
  <c r="I63" i="23"/>
  <c r="P63" i="23"/>
  <c r="P65" i="23" s="1"/>
  <c r="H63" i="23"/>
  <c r="F63" i="23"/>
  <c r="O63" i="23"/>
  <c r="O65" i="23" s="1"/>
  <c r="G63" i="23"/>
  <c r="N63" i="23"/>
  <c r="N65" i="23" s="1"/>
  <c r="P23" i="23"/>
  <c r="P24" i="23" s="1"/>
  <c r="R23" i="23"/>
  <c r="R24" i="23" s="1"/>
  <c r="S23" i="23"/>
  <c r="S24" i="23" s="1"/>
  <c r="A31" i="23"/>
  <c r="A33" i="23"/>
  <c r="A37" i="23"/>
  <c r="A39" i="23"/>
  <c r="A41" i="23"/>
  <c r="A45" i="23"/>
  <c r="A47" i="23"/>
  <c r="A49" i="23"/>
  <c r="G57" i="23"/>
  <c r="O57" i="23"/>
  <c r="G59" i="23"/>
  <c r="O59" i="23"/>
  <c r="L19" i="23"/>
  <c r="L20" i="23" s="1"/>
  <c r="T19" i="23"/>
  <c r="D23" i="23"/>
  <c r="D24" i="23" s="1"/>
  <c r="T23" i="23"/>
  <c r="T24" i="23" s="1"/>
  <c r="M19" i="23"/>
  <c r="E23" i="23"/>
  <c r="E24" i="23" s="1"/>
  <c r="M23" i="23"/>
  <c r="M24" i="23" s="1"/>
  <c r="I57" i="23"/>
  <c r="Q57" i="23"/>
  <c r="F23" i="23"/>
  <c r="F24" i="23" s="1"/>
  <c r="N23" i="23"/>
  <c r="N24" i="23" s="1"/>
  <c r="G19" i="23"/>
  <c r="G20" i="23" s="1"/>
  <c r="O19" i="23"/>
  <c r="A32" i="23"/>
  <c r="A34" i="23"/>
  <c r="A40" i="23"/>
  <c r="A42" i="23"/>
  <c r="A48" i="23"/>
  <c r="A50" i="23"/>
  <c r="I19" i="23"/>
  <c r="I20" i="23" s="1"/>
  <c r="Q19" i="23"/>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B64" i="30" l="1"/>
  <c r="B65" i="30" s="1"/>
  <c r="I65" i="23"/>
  <c r="C65" i="23"/>
  <c r="H65" i="23"/>
  <c r="E65" i="23"/>
  <c r="I65" i="29"/>
  <c r="C19" i="29"/>
  <c r="C20" i="29" s="1"/>
  <c r="H65" i="26"/>
  <c r="D65" i="30"/>
  <c r="H65" i="30"/>
  <c r="C65" i="30"/>
  <c r="D65" i="28"/>
  <c r="D65" i="27"/>
  <c r="E65" i="27"/>
  <c r="J65" i="27"/>
  <c r="C65" i="27"/>
  <c r="C65" i="21"/>
  <c r="C23" i="21"/>
  <c r="C24" i="21" s="1"/>
  <c r="I64" i="27"/>
  <c r="I65" i="27" s="1"/>
  <c r="J64" i="23"/>
  <c r="J65" i="23" s="1"/>
  <c r="F64" i="26"/>
  <c r="F65" i="26" s="1"/>
  <c r="G64" i="30"/>
  <c r="G65" i="30" s="1"/>
  <c r="F66" i="26"/>
  <c r="S64" i="23"/>
  <c r="M64" i="23"/>
  <c r="M66" i="23" s="1"/>
  <c r="R64" i="23"/>
  <c r="R66" i="23" s="1"/>
  <c r="M64" i="29"/>
  <c r="D64" i="29"/>
  <c r="D65" i="29" s="1"/>
  <c r="T64" i="26"/>
  <c r="T66" i="26" s="1"/>
  <c r="E64" i="26"/>
  <c r="M64" i="28"/>
  <c r="S64" i="28"/>
  <c r="P64" i="27"/>
  <c r="G64" i="21"/>
  <c r="S64" i="21"/>
  <c r="S66" i="21" s="1"/>
  <c r="E64" i="21"/>
  <c r="F64" i="21"/>
  <c r="N64" i="28"/>
  <c r="N66" i="28" s="1"/>
  <c r="J64" i="21"/>
  <c r="F64" i="28"/>
  <c r="D64" i="26"/>
  <c r="D65" i="26" s="1"/>
  <c r="H64" i="29"/>
  <c r="S64" i="30"/>
  <c r="S66" i="30" s="1"/>
  <c r="Q64" i="23"/>
  <c r="Q66" i="23" s="1"/>
  <c r="F64" i="30"/>
  <c r="K64" i="23"/>
  <c r="R64" i="26"/>
  <c r="H64" i="21"/>
  <c r="H65" i="21" s="1"/>
  <c r="H64" i="28"/>
  <c r="G64" i="28"/>
  <c r="P64" i="26"/>
  <c r="E64" i="28"/>
  <c r="N64" i="23"/>
  <c r="J64" i="26"/>
  <c r="J65" i="26" s="1"/>
  <c r="B64" i="23"/>
  <c r="M64" i="27"/>
  <c r="M66" i="27" s="1"/>
  <c r="H64" i="27"/>
  <c r="L64" i="29"/>
  <c r="D64" i="23"/>
  <c r="D65" i="23" s="1"/>
  <c r="U64" i="29"/>
  <c r="U66" i="29" s="1"/>
  <c r="O66" i="21"/>
  <c r="M64" i="30"/>
  <c r="M66" i="30" s="1"/>
  <c r="K64" i="26"/>
  <c r="C64" i="28"/>
  <c r="L64" i="27"/>
  <c r="L66" i="27" s="1"/>
  <c r="K64" i="29"/>
  <c r="J64" i="29"/>
  <c r="E64" i="29"/>
  <c r="M64" i="21"/>
  <c r="P64" i="28"/>
  <c r="P66" i="28" s="1"/>
  <c r="I64" i="21"/>
  <c r="U64" i="28"/>
  <c r="U66" i="28" s="1"/>
  <c r="F64" i="23"/>
  <c r="U64" i="27"/>
  <c r="U66" i="27" s="1"/>
  <c r="S66" i="27"/>
  <c r="D66" i="30"/>
  <c r="Q66" i="30"/>
  <c r="B64" i="29"/>
  <c r="B64" i="28"/>
  <c r="B64" i="27"/>
  <c r="B64" i="26"/>
  <c r="B64" i="21"/>
  <c r="T66" i="29"/>
  <c r="O64" i="27"/>
  <c r="O66" i="27" s="1"/>
  <c r="O64" i="28"/>
  <c r="O66" i="28" s="1"/>
  <c r="N64" i="27"/>
  <c r="N66" i="27" s="1"/>
  <c r="N64" i="30"/>
  <c r="N66" i="30" s="1"/>
  <c r="L66" i="30"/>
  <c r="J66" i="28"/>
  <c r="G64" i="26"/>
  <c r="G64" i="29"/>
  <c r="O64" i="26"/>
  <c r="O66" i="26" s="1"/>
  <c r="U66" i="23"/>
  <c r="P64" i="30"/>
  <c r="P66" i="30" s="1"/>
  <c r="C66" i="23"/>
  <c r="P66" i="23"/>
  <c r="T66" i="23"/>
  <c r="Q66" i="21"/>
  <c r="P66" i="21"/>
  <c r="K66" i="27"/>
  <c r="G64" i="23"/>
  <c r="R66" i="27"/>
  <c r="C66" i="27"/>
  <c r="H66" i="23"/>
  <c r="J66" i="27"/>
  <c r="G64" i="27"/>
  <c r="J66" i="30"/>
  <c r="F64" i="27"/>
  <c r="T66" i="27"/>
  <c r="L66" i="29"/>
  <c r="T66" i="21"/>
  <c r="S66" i="23"/>
  <c r="H66" i="30"/>
  <c r="E66" i="30"/>
  <c r="L66" i="21"/>
  <c r="S66" i="26"/>
  <c r="L66" i="28"/>
  <c r="L66" i="26"/>
  <c r="T66" i="30"/>
  <c r="C66" i="29"/>
  <c r="R66" i="28"/>
  <c r="N64" i="26"/>
  <c r="N66" i="26" s="1"/>
  <c r="O64" i="29"/>
  <c r="O66" i="29" s="1"/>
  <c r="P64" i="29"/>
  <c r="P66" i="29" s="1"/>
  <c r="S64" i="1"/>
  <c r="R66" i="26"/>
  <c r="D66" i="27"/>
  <c r="N64" i="29"/>
  <c r="N66" i="29" s="1"/>
  <c r="R66" i="30"/>
  <c r="D66" i="23"/>
  <c r="L66" i="23"/>
  <c r="R64" i="1"/>
  <c r="Q64" i="1"/>
  <c r="U64" i="1"/>
  <c r="P64" i="1"/>
  <c r="E66" i="27"/>
  <c r="Q66" i="29"/>
  <c r="F64" i="29"/>
  <c r="O64" i="23"/>
  <c r="O66" i="23" s="1"/>
  <c r="O64" i="30"/>
  <c r="O66" i="30" s="1"/>
  <c r="K66" i="30"/>
  <c r="C66" i="30"/>
  <c r="I66" i="30"/>
  <c r="R66" i="29"/>
  <c r="M66" i="29"/>
  <c r="I66" i="29"/>
  <c r="S66" i="29"/>
  <c r="T66" i="28"/>
  <c r="D66" i="28"/>
  <c r="M66" i="28"/>
  <c r="Q66" i="28"/>
  <c r="I66" i="28"/>
  <c r="S66" i="28"/>
  <c r="K66" i="28"/>
  <c r="Q66" i="27"/>
  <c r="P66" i="27"/>
  <c r="Q66" i="26"/>
  <c r="P66" i="26"/>
  <c r="C66" i="26"/>
  <c r="I66" i="26"/>
  <c r="H66" i="26"/>
  <c r="I66" i="23"/>
  <c r="N66" i="23"/>
  <c r="E66" i="23"/>
  <c r="M66" i="21"/>
  <c r="K66" i="21"/>
  <c r="C66" i="21"/>
  <c r="D66" i="21"/>
  <c r="R66" i="21"/>
  <c r="N64" i="1"/>
  <c r="M64" i="1"/>
  <c r="T64" i="1"/>
  <c r="L64" i="1"/>
  <c r="J64" i="1"/>
  <c r="J65" i="1" s="1"/>
  <c r="K64" i="1"/>
  <c r="K65" i="1" s="1"/>
  <c r="O64" i="1"/>
  <c r="C64" i="1"/>
  <c r="C65" i="1" s="1"/>
  <c r="I64" i="1"/>
  <c r="H64" i="1"/>
  <c r="G64" i="1"/>
  <c r="F64" i="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B66" i="30" l="1"/>
  <c r="J66" i="23"/>
  <c r="I66" i="27"/>
  <c r="J66" i="26"/>
  <c r="I65" i="1"/>
  <c r="H65" i="1"/>
  <c r="F65" i="1"/>
  <c r="G65" i="1"/>
  <c r="B65" i="1"/>
  <c r="D66" i="26"/>
  <c r="K66" i="26"/>
  <c r="K65" i="26"/>
  <c r="K66" i="29"/>
  <c r="K65" i="29"/>
  <c r="K66" i="23"/>
  <c r="K65" i="23"/>
  <c r="J66" i="21"/>
  <c r="J65" i="21"/>
  <c r="I66" i="21"/>
  <c r="I65" i="21"/>
  <c r="J66" i="29"/>
  <c r="J65" i="29"/>
  <c r="G66" i="30"/>
  <c r="G66" i="27"/>
  <c r="G65" i="27"/>
  <c r="C66" i="28"/>
  <c r="C65" i="28"/>
  <c r="E66" i="28"/>
  <c r="E65" i="28"/>
  <c r="E66" i="29"/>
  <c r="E65" i="29"/>
  <c r="F66" i="30"/>
  <c r="F65" i="30"/>
  <c r="E66" i="26"/>
  <c r="E65" i="26"/>
  <c r="H66" i="21"/>
  <c r="G66" i="28"/>
  <c r="G65" i="28"/>
  <c r="F66" i="21"/>
  <c r="F65" i="21"/>
  <c r="D66" i="29"/>
  <c r="F66" i="23"/>
  <c r="F65" i="23"/>
  <c r="H66" i="27"/>
  <c r="H65" i="27"/>
  <c r="H66" i="28"/>
  <c r="H65" i="28"/>
  <c r="E66" i="21"/>
  <c r="E65" i="21"/>
  <c r="F66" i="27"/>
  <c r="F65" i="27"/>
  <c r="H66" i="29"/>
  <c r="H65" i="29"/>
  <c r="F66" i="29"/>
  <c r="F65" i="29"/>
  <c r="G66" i="23"/>
  <c r="G65" i="23"/>
  <c r="G66" i="29"/>
  <c r="G65" i="29"/>
  <c r="G66" i="21"/>
  <c r="G65" i="21"/>
  <c r="G66" i="26"/>
  <c r="G65" i="26"/>
  <c r="F66" i="28"/>
  <c r="F65" i="28"/>
  <c r="B66" i="23"/>
  <c r="B65" i="23"/>
  <c r="B66" i="21"/>
  <c r="B65" i="21"/>
  <c r="B66" i="26"/>
  <c r="B65" i="26"/>
  <c r="B66" i="27"/>
  <c r="B65" i="27"/>
  <c r="B66" i="28"/>
  <c r="B65" i="28"/>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<sst xmlns="http://schemas.openxmlformats.org/spreadsheetml/2006/main" count="1819" uniqueCount="180">
  <si>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</si>
  <si>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</si>
  <si>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</si>
  <si>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</si>
  <si>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</si>
  <si>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</si>
  <si>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</si>
  <si>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</si>
  <si>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</si>
  <si>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</si>
  <si>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</si>
  <si>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</si>
  <si>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</si>
  <si>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</si>
  <si>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</si>
  <si>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</si>
  <si>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</si>
  <si>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</si>
  <si>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</si>
  <si>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</si>
  <si>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</si>
  <si>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</si>
  <si>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</si>
  <si>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</si>
  <si>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</si>
  <si>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</si>
  <si>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</si>
  <si>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</si>
  <si>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</si>
  <si>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</si>
  <si>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</si>
  <si>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</si>
  <si>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</si>
  <si>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</si>
  <si>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</si>
  <si>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</si>
  <si>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</si>
  <si>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</si>
  <si>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</si>
  <si>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</si>
  <si>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</si>
  <si>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</si>
  <si>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</si>
  <si>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</si>
  <si>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</si>
  <si>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</si>
  <si>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</si>
  <si>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</si>
  <si>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</si>
  <si>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</si>
  <si>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</si>
  <si>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</si>
  <si>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</si>
  <si>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</si>
  <si>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</si>
  <si>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</si>
  <si>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</si>
  <si>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</si>
  <si>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</si>
  <si>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</si>
  <si>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</si>
  <si>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</si>
  <si>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</si>
  <si>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</si>
  <si>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</si>
  <si>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</si>
  <si>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</si>
  <si>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</si>
  <si>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</si>
  <si>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</si>
  <si>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</si>
  <si>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</si>
  <si>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</si>
  <si>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</si>
  <si>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</si>
  <si>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</si>
  <si>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</si>
  <si>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</si>
  <si>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</si>
  <si>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</si>
  <si>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</si>
  <si>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</si>
  <si>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</si>
  <si>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</si>
  <si>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</si>
  <si>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</si>
  <si>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</si>
  <si>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</si>
  <si>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</si>
  <si>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</si>
  <si>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</si>
  <si>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</si>
  <si>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</si>
  <si>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</si>
  <si>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</si>
  <si>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</si>
  <si>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</si>
  <si>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</si>
  <si>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</si>
  <si>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</si>
  <si>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</si>
  <si>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</si>
  <si>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</si>
  <si>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</si>
  <si>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</si>
  <si>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</si>
  <si>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</si>
  <si>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</si>
  <si>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</si>
  <si>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</si>
  <si>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</si>
  <si>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</si>
  <si>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</si>
  <si>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</si>
  <si>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</si>
  <si>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</si>
  <si>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</si>
  <si>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</si>
  <si>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</si>
  <si>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</si>
  <si>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</si>
  <si>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</si>
  <si>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</si>
  <si>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</si>
  <si>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</si>
  <si>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</si>
  <si>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</si>
  <si>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</si>
  <si>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</si>
  <si>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</si>
  <si>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</si>
  <si>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</si>
  <si>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</si>
  <si>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</si>
  <si>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</si>
  <si>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</si>
  <si>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</si>
  <si>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</si>
  <si>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</si>
  <si>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</si>
  <si>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</si>
  <si>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</si>
  <si>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</si>
  <si>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</si>
  <si>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</si>
  <si>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</si>
  <si>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</si>
  <si>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</si>
  <si>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</si>
  <si>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</si>
  <si>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</si>
  <si>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</si>
  <si>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</si>
  <si>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</si>
  <si>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</si>
  <si>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</si>
  <si>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</si>
  <si>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</si>
  <si>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</si>
  <si>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</si>
  <si>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PAN-015997</t>
  </si>
  <si>
    <t>GP3792SK</t>
  </si>
  <si>
    <t>Jolyon Pridding</t>
  </si>
  <si>
    <t>Plas Bach,Cerrigceinwen,LL62 5NS</t>
  </si>
  <si>
    <t>Owen Clee</t>
  </si>
  <si>
    <t xml:space="preserve">19 09 02 </t>
  </si>
  <si>
    <t>Potable water treatment
sludge</t>
  </si>
  <si>
    <t>SJC1</t>
  </si>
  <si>
    <t>SJC2</t>
  </si>
  <si>
    <t>SJC3</t>
  </si>
  <si>
    <t>SJC4</t>
  </si>
  <si>
    <t>SJC5</t>
  </si>
  <si>
    <t>SJC6</t>
  </si>
  <si>
    <t>SJC7</t>
  </si>
  <si>
    <t>Bodnolwyn A</t>
  </si>
  <si>
    <t>Bodnolwyn B</t>
  </si>
  <si>
    <t>Moderate</t>
  </si>
  <si>
    <t>19 09 02</t>
  </si>
  <si>
    <t>02 07 02</t>
  </si>
  <si>
    <t>wastes from spirits distillation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</si>
</sst>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33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360F44E4-7249-415F-8D5E-41D249F9A162}" name="Crop" dataDxfId="299"/>
    <tableColumn id="2" xr3:uid="{55E07717-B4EC-4E8A-B9A9-34F3CF85E32D}" name="P Offtake" dataDxfId="298"/>
    <tableColumn id="3" xr3:uid="{7B25FA52-8104-4FE3-AED4-B53CBFDF89B2}" name="K Offtake" dataDxfId="297"/>
    <tableColumn id="4" xr3:uid="{0DBAE461-2D09-43C8-9342-3980D552AE4D}" name="Order" dataDxfId="296"/>
    <tableColumn id="5" xr3:uid="{52CACE7B-0CBA-46FC-9F24-02CBD6100239}" name="Lime pH requirement" dataDxfId="295"/>
    <tableColumn id="6" xr3:uid="{F1432630-9B16-4266-8147-CE754A715307}" name="Column1" dataDxfId="2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7E96A84B-948F-445F-BD6E-30CC8E6E6DD1}" name="Crop" dataDxfId="257"/>
    <tableColumn id="2" xr3:uid="{12657DDB-F680-47DE-ABB1-8675D5F91E41}" name="P Offtake" dataDxfId="256"/>
    <tableColumn id="3" xr3:uid="{DEB99109-D325-4F98-8A71-E70C03433437}" name="K Offtake" dataDxfId="255"/>
    <tableColumn id="4" xr3:uid="{E96A561F-7E7F-4FB3-97AA-0B35D8C8E93A}" name="Order" dataDxfId="254"/>
    <tableColumn id="5" xr3:uid="{181DD475-0A71-4C52-AF1A-8BFF46F5A827}" name="Lime pH requirement" dataDxfId="253"/>
    <tableColumn id="6" xr3:uid="{AC3FA7E8-D76B-43A3-B715-04446DFF63C6}" name="Column1" dataDxfId="25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06008BA1-A1E9-4286-B67A-352533C06A26}" name="Crop" dataDxfId="215"/>
    <tableColumn id="2" xr3:uid="{2AEB5EEB-C9D1-41DC-913E-953A33D1A4AF}" name="P Offtake" dataDxfId="214"/>
    <tableColumn id="3" xr3:uid="{8FA16A0B-1017-4CEE-862E-0A8CBD8EB3D3}" name="K Offtake" dataDxfId="213"/>
    <tableColumn id="4" xr3:uid="{E7A3B8CD-4036-47F4-B818-C3F22E80C749}" name="Order" dataDxfId="212"/>
    <tableColumn id="5" xr3:uid="{8F3EBD84-7904-4559-9B5C-63088B792C98}" name="Lime pH requirement" dataDxfId="211"/>
    <tableColumn id="6" xr3:uid="{A21DD95A-C955-4510-9114-E3F1CB645370}" name="Column1" dataDxfId="2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11579FCC-3D9F-49AD-888D-5D79B801F6AE}" name="Crop" dataDxfId="173"/>
    <tableColumn id="2" xr3:uid="{05C08116-56D5-4CC6-A649-B06AF891B931}" name="P Offtake" dataDxfId="172"/>
    <tableColumn id="3" xr3:uid="{59CDE959-192B-4757-9203-A0F691CF0F96}" name="K Offtake" dataDxfId="171"/>
    <tableColumn id="4" xr3:uid="{9FB8E4F7-B91F-4CE0-AF39-D4895D0ECF2F}" name="Order" dataDxfId="170"/>
    <tableColumn id="5" xr3:uid="{688FF2A4-D7C6-4425-A915-A9ADD700A9EE}" name="Lime pH requirement" dataDxfId="169"/>
    <tableColumn id="6" xr3:uid="{05FC5CFF-3D81-4B5F-87C7-2364076F2714}" name="Column1" dataDxfId="16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973D7FFB-D248-4199-9B2E-B3C6CC09D382}" name="Crop" dataDxfId="131"/>
    <tableColumn id="2" xr3:uid="{7F2A3986-EC86-4CF9-BD10-791170BA6682}" name="P Offtake" dataDxfId="130"/>
    <tableColumn id="3" xr3:uid="{D6129C35-9DC6-42E5-AE3F-EA3A083168E6}" name="K Offtake" dataDxfId="129"/>
    <tableColumn id="4" xr3:uid="{C1CC42B5-564A-4DE7-B817-B7D686FE9A11}" name="Order" dataDxfId="128"/>
    <tableColumn id="5" xr3:uid="{620F3ABD-564C-411A-8DEA-CE1A34F9FC36}" name="Lime pH requirement" dataDxfId="127"/>
    <tableColumn id="6" xr3:uid="{76C9BC4F-4FF3-4AFB-8E7B-16DC0CC3E97C}" name="Column1" dataDxfId="1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D13A12FC-EAE6-4280-A219-C2622262E5F4}" name="Crop" dataDxfId="89"/>
    <tableColumn id="2" xr3:uid="{FD06C4A3-4B75-490D-88CF-232C7DC3EFC6}" name="P Offtake" dataDxfId="88"/>
    <tableColumn id="3" xr3:uid="{B043BEFF-10D4-4840-989B-BB13A502ECDF}" name="K Offtake" dataDxfId="87"/>
    <tableColumn id="4" xr3:uid="{48481FDC-5D20-466C-B554-D45886EA366A}" name="Order" dataDxfId="86"/>
    <tableColumn id="5" xr3:uid="{9E0852D2-9D0D-44AB-98B7-FBA51F331ACF}" name="Lime pH requirement" dataDxfId="85"/>
    <tableColumn id="6" xr3:uid="{29F9C4A5-6854-4F37-8BD1-0DD9B6024A55}" name="Column1"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C4B2E6E9-5990-417D-9E04-7933BDF1FC69}" name="Crop" dataDxfId="47"/>
    <tableColumn id="2" xr3:uid="{E74EF8D0-6C68-49B8-AE52-40C276CA5FC9}" name="P Offtake" dataDxfId="46"/>
    <tableColumn id="3" xr3:uid="{9E0A7857-36E3-482D-B4B2-65B90760417F}" name="K Offtake" dataDxfId="45"/>
    <tableColumn id="4" xr3:uid="{A78867D2-7566-4070-AF99-15EE4CEB1699}" name="Order" dataDxfId="44"/>
    <tableColumn id="5" xr3:uid="{240FD5FA-5659-468E-8544-C93086800EC9}" name="Lime pH requirement" dataDxfId="43"/>
    <tableColumn id="6" xr3:uid="{D5C8E9C3-9076-473B-AE62-DA32692BAABC}" name="Column1"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82F1A1D2-F5AA-4D76-98E8-3C18592FB8CF}" name="Crop" dataDxfId="5"/>
    <tableColumn id="2" xr3:uid="{17F60BEE-3BBA-4198-AA21-518EC4696EB6}" name="P Offtake" dataDxfId="4"/>
    <tableColumn id="3" xr3:uid="{95D820EB-2583-433A-A070-6E8356E186E7}" name="K Offtake" dataDxfId="3"/>
    <tableColumn id="4" xr3:uid="{F3AE1839-F59F-4A70-B11A-A32E3FDD1A00}" name="Order" dataDxfId="2"/>
    <tableColumn id="5" xr3:uid="{C52880C5-B266-4CF0-9A11-778ABC47F9F0}" name="Lime pH requirement" dataDxfId="1"/>
    <tableColumn id="6" xr3:uid="{233F7657-9414-44B1-9E43-A91A69CB9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7" zoomScale="50" zoomScaleNormal="50" workbookViewId="0">
      <selection activeCell="F25" sqref="F2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0" t="s">
        <v>41</v>
      </c>
      <c r="B1" s="120"/>
      <c r="C1" s="136" t="s">
        <v>160</v>
      </c>
      <c r="D1" s="137"/>
      <c r="E1" s="92" t="s">
        <v>45</v>
      </c>
      <c r="F1" s="95">
        <v>48</v>
      </c>
      <c r="G1" s="121" t="s">
        <v>43</v>
      </c>
      <c r="H1" s="122"/>
      <c r="I1" s="95">
        <v>7.2</v>
      </c>
      <c r="J1" s="120" t="s">
        <v>153</v>
      </c>
      <c r="K1" s="120"/>
      <c r="L1" s="95">
        <v>325</v>
      </c>
      <c r="AB1" s="18"/>
      <c r="AC1" s="18"/>
      <c r="AD1" s="29" t="s">
        <v>126</v>
      </c>
      <c r="AE1" s="17"/>
      <c r="AF1" s="17"/>
      <c r="AG1" s="18"/>
      <c r="AH1" s="18"/>
      <c r="AI1" s="39" t="s">
        <v>79</v>
      </c>
      <c r="AJ1" s="40" t="s">
        <v>94</v>
      </c>
      <c r="AK1" s="41" t="s">
        <v>95</v>
      </c>
      <c r="AL1" s="42" t="s">
        <v>125</v>
      </c>
      <c r="AM1" s="42" t="s">
        <v>131</v>
      </c>
      <c r="AN1" s="42" t="s">
        <v>111</v>
      </c>
    </row>
    <row r="2" spans="1:40" ht="13" x14ac:dyDescent="0.3">
      <c r="A2" s="120" t="s">
        <v>87</v>
      </c>
      <c r="B2" s="120"/>
      <c r="C2" s="134" t="s">
        <v>161</v>
      </c>
      <c r="D2" s="135"/>
      <c r="E2" s="92" t="s">
        <v>109</v>
      </c>
      <c r="F2" s="95" t="s">
        <v>165</v>
      </c>
      <c r="G2" s="139" t="s">
        <v>110</v>
      </c>
      <c r="H2" s="140"/>
      <c r="I2" s="95"/>
      <c r="J2" s="120" t="s">
        <v>158</v>
      </c>
      <c r="K2" s="120"/>
      <c r="L2" s="95">
        <v>1.32</v>
      </c>
      <c r="AB2" s="29" t="s">
        <v>56</v>
      </c>
      <c r="AC2" s="17"/>
      <c r="AD2" s="29" t="s">
        <v>70</v>
      </c>
      <c r="AE2" s="17"/>
      <c r="AF2" s="17"/>
      <c r="AG2" s="43" t="s">
        <v>76</v>
      </c>
      <c r="AH2" s="18"/>
      <c r="AI2" s="44" t="s">
        <v>126</v>
      </c>
      <c r="AJ2" s="45">
        <v>0</v>
      </c>
      <c r="AK2" s="46">
        <v>0</v>
      </c>
      <c r="AL2" s="10">
        <v>0</v>
      </c>
      <c r="AM2" s="11">
        <v>0</v>
      </c>
      <c r="AN2" s="11">
        <v>0</v>
      </c>
    </row>
    <row r="3" spans="1:40" ht="13" x14ac:dyDescent="0.25">
      <c r="A3" s="121" t="s">
        <v>42</v>
      </c>
      <c r="B3" s="122"/>
      <c r="C3" s="134" t="s">
        <v>162</v>
      </c>
      <c r="D3" s="135"/>
      <c r="E3" s="92" t="s">
        <v>108</v>
      </c>
      <c r="F3" s="30" t="s">
        <v>104</v>
      </c>
      <c r="G3" s="120" t="s">
        <v>159</v>
      </c>
      <c r="H3" s="120"/>
      <c r="I3" s="95"/>
      <c r="J3" s="121" t="s">
        <v>154</v>
      </c>
      <c r="K3" s="122"/>
      <c r="L3" s="95">
        <f>(L1/(L2*10000))*100</f>
        <v>2.4621212121212119</v>
      </c>
      <c r="AB3" s="29" t="s">
        <v>57</v>
      </c>
      <c r="AC3" s="17"/>
      <c r="AD3" s="29" t="s">
        <v>71</v>
      </c>
      <c r="AE3" s="17"/>
      <c r="AF3" s="17"/>
      <c r="AG3" s="43" t="s">
        <v>77</v>
      </c>
      <c r="AH3" s="18"/>
      <c r="AI3" s="47" t="s">
        <v>113</v>
      </c>
      <c r="AJ3" s="48">
        <v>1.7</v>
      </c>
      <c r="AK3" s="49">
        <v>6</v>
      </c>
      <c r="AL3" s="50">
        <v>1</v>
      </c>
      <c r="AM3" s="11">
        <v>6.2</v>
      </c>
      <c r="AN3" s="11" t="s">
        <v>112</v>
      </c>
    </row>
    <row r="4" spans="1:40" ht="25" x14ac:dyDescent="0.25">
      <c r="A4" s="120" t="s">
        <v>0</v>
      </c>
      <c r="B4" s="120"/>
      <c r="C4" s="136" t="s">
        <v>163</v>
      </c>
      <c r="D4" s="137"/>
      <c r="E4" s="93" t="s">
        <v>1</v>
      </c>
      <c r="F4" s="118" t="s">
        <v>166</v>
      </c>
      <c r="G4" s="120"/>
      <c r="H4" s="120"/>
      <c r="I4" s="95"/>
      <c r="J4" s="121"/>
      <c r="K4" s="122"/>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0" t="s">
        <v>47</v>
      </c>
      <c r="B5" s="120"/>
      <c r="C5" s="138" t="s">
        <v>164</v>
      </c>
      <c r="D5" s="138"/>
      <c r="E5" s="93"/>
      <c r="F5" s="94"/>
      <c r="G5" s="120"/>
      <c r="H5" s="120"/>
      <c r="I5" s="95"/>
      <c r="J5" s="121"/>
      <c r="K5" s="122"/>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0" t="s">
        <v>2</v>
      </c>
      <c r="B8" s="120"/>
      <c r="C8" s="15" t="s">
        <v>167</v>
      </c>
      <c r="D8" s="15" t="s">
        <v>168</v>
      </c>
      <c r="E8" s="15" t="s">
        <v>169</v>
      </c>
      <c r="F8" s="15" t="s">
        <v>170</v>
      </c>
      <c r="G8" s="15" t="s">
        <v>171</v>
      </c>
      <c r="H8" s="15" t="s">
        <v>172</v>
      </c>
      <c r="I8" s="15" t="s">
        <v>173</v>
      </c>
      <c r="J8" s="15" t="s">
        <v>174</v>
      </c>
      <c r="K8" s="15" t="s">
        <v>175</v>
      </c>
      <c r="L8" s="15"/>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0" t="s">
        <v>3</v>
      </c>
      <c r="B9" s="120"/>
      <c r="C9" s="15" t="s">
        <v>176</v>
      </c>
      <c r="D9" s="15" t="s">
        <v>176</v>
      </c>
      <c r="E9" s="15" t="s">
        <v>176</v>
      </c>
      <c r="F9" s="15" t="s">
        <v>176</v>
      </c>
      <c r="G9" s="15" t="s">
        <v>176</v>
      </c>
      <c r="H9" s="15" t="s">
        <v>176</v>
      </c>
      <c r="I9" s="15" t="s">
        <v>176</v>
      </c>
      <c r="J9" s="15" t="s">
        <v>176</v>
      </c>
      <c r="K9" s="15" t="s">
        <v>176</v>
      </c>
      <c r="L9" s="15"/>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0" t="s">
        <v>4</v>
      </c>
      <c r="B10" s="120"/>
      <c r="C10" s="15">
        <v>6.3</v>
      </c>
      <c r="D10" s="15">
        <v>7</v>
      </c>
      <c r="E10" s="15">
        <v>7.5</v>
      </c>
      <c r="F10" s="15">
        <v>7.7</v>
      </c>
      <c r="G10" s="15">
        <v>7.3</v>
      </c>
      <c r="H10" s="15">
        <v>7</v>
      </c>
      <c r="I10" s="15">
        <v>6.8</v>
      </c>
      <c r="J10" s="15">
        <v>8.8000000000000007</v>
      </c>
      <c r="K10" s="15">
        <v>8.5</v>
      </c>
      <c r="L10" s="15"/>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0" t="s">
        <v>5</v>
      </c>
      <c r="B11" s="120"/>
      <c r="C11" s="15">
        <v>3</v>
      </c>
      <c r="D11" s="15">
        <v>3</v>
      </c>
      <c r="E11" s="15">
        <v>3</v>
      </c>
      <c r="F11" s="15">
        <v>3</v>
      </c>
      <c r="G11" s="15">
        <v>4</v>
      </c>
      <c r="H11" s="15">
        <v>4</v>
      </c>
      <c r="I11" s="15">
        <v>4</v>
      </c>
      <c r="J11" s="15">
        <v>2</v>
      </c>
      <c r="K11" s="15">
        <v>2</v>
      </c>
      <c r="L11" s="15"/>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0" t="s">
        <v>6</v>
      </c>
      <c r="B12" s="120"/>
      <c r="C12" s="15">
        <v>2</v>
      </c>
      <c r="D12" s="15">
        <v>2</v>
      </c>
      <c r="E12" s="15">
        <v>2</v>
      </c>
      <c r="F12" s="15">
        <v>2</v>
      </c>
      <c r="G12" s="15">
        <v>2</v>
      </c>
      <c r="H12" s="15">
        <v>2</v>
      </c>
      <c r="I12" s="15">
        <v>2</v>
      </c>
      <c r="J12" s="15">
        <v>2</v>
      </c>
      <c r="K12" s="15">
        <v>3</v>
      </c>
      <c r="L12" s="15"/>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0" t="s">
        <v>7</v>
      </c>
      <c r="B13" s="120"/>
      <c r="C13" s="15">
        <v>3</v>
      </c>
      <c r="D13" s="15">
        <v>3</v>
      </c>
      <c r="E13" s="15">
        <v>3</v>
      </c>
      <c r="F13" s="15">
        <v>3</v>
      </c>
      <c r="G13" s="15">
        <v>4</v>
      </c>
      <c r="H13" s="15">
        <v>3</v>
      </c>
      <c r="I13" s="15">
        <v>3</v>
      </c>
      <c r="J13" s="15">
        <v>3</v>
      </c>
      <c r="K13" s="15">
        <v>3</v>
      </c>
      <c r="L13" s="15"/>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2" t="s">
        <v>8</v>
      </c>
      <c r="B14" s="132"/>
      <c r="C14" s="99" t="s">
        <v>113</v>
      </c>
      <c r="D14" s="99" t="s">
        <v>113</v>
      </c>
      <c r="E14" s="99" t="s">
        <v>113</v>
      </c>
      <c r="F14" s="99" t="s">
        <v>113</v>
      </c>
      <c r="G14" s="99" t="s">
        <v>113</v>
      </c>
      <c r="H14" s="99" t="s">
        <v>113</v>
      </c>
      <c r="I14" s="99" t="s">
        <v>113</v>
      </c>
      <c r="J14" s="99" t="s">
        <v>113</v>
      </c>
      <c r="K14" s="99" t="s">
        <v>113</v>
      </c>
      <c r="L14" s="99"/>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1" t="s">
        <v>9</v>
      </c>
      <c r="B15" s="131"/>
      <c r="C15" s="15">
        <v>38</v>
      </c>
      <c r="D15" s="15">
        <v>38</v>
      </c>
      <c r="E15" s="15">
        <v>38</v>
      </c>
      <c r="F15" s="15">
        <v>38</v>
      </c>
      <c r="G15" s="15">
        <v>38</v>
      </c>
      <c r="H15" s="15">
        <v>38</v>
      </c>
      <c r="I15" s="15">
        <v>38</v>
      </c>
      <c r="J15" s="15">
        <v>38</v>
      </c>
      <c r="K15" s="15">
        <v>38</v>
      </c>
      <c r="L15" s="15"/>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3" t="s">
        <v>44</v>
      </c>
      <c r="B16" s="133"/>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35.009343749999999</v>
      </c>
      <c r="D18" s="16">
        <f>$D32</f>
        <v>35.009343749999999</v>
      </c>
      <c r="E18" s="16">
        <f>$D33</f>
        <v>35.009343749999999</v>
      </c>
      <c r="F18" s="16">
        <f>$D34</f>
        <v>35.009343749999999</v>
      </c>
      <c r="G18" s="16">
        <f>$D35</f>
        <v>35.009343749999999</v>
      </c>
      <c r="H18" s="16">
        <f>$D36</f>
        <v>35.009343749999999</v>
      </c>
      <c r="I18" s="16">
        <f>$D37</f>
        <v>35.009343749999999</v>
      </c>
      <c r="J18" s="16">
        <f>$D38</f>
        <v>35.009343749999999</v>
      </c>
      <c r="K18" s="16">
        <f>$D39</f>
        <v>35.009343749999999</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-29.590656249999995</v>
      </c>
      <c r="D19" s="16">
        <f t="shared" ref="D19:V19" si="1">D18-D17</f>
        <v>-29.590656249999995</v>
      </c>
      <c r="E19" s="16">
        <f t="shared" si="1"/>
        <v>-29.590656249999995</v>
      </c>
      <c r="F19" s="16">
        <f t="shared" si="1"/>
        <v>-29.590656249999995</v>
      </c>
      <c r="G19" s="16">
        <f t="shared" si="1"/>
        <v>-29.590656249999995</v>
      </c>
      <c r="H19" s="16">
        <f t="shared" si="1"/>
        <v>-29.590656249999995</v>
      </c>
      <c r="I19" s="16">
        <f t="shared" si="1"/>
        <v>-29.590656249999995</v>
      </c>
      <c r="J19" s="16">
        <f t="shared" si="1"/>
        <v>-29.590656249999995</v>
      </c>
      <c r="K19" s="16">
        <f t="shared" si="1"/>
        <v>-29.590656249999995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6.2132812500000005</v>
      </c>
      <c r="D22" s="16">
        <f>$E32</f>
        <v>6.2132812500000005</v>
      </c>
      <c r="E22" s="16">
        <f>$E33</f>
        <v>6.2132812500000005</v>
      </c>
      <c r="F22" s="16">
        <f>$E34</f>
        <v>6.2132812500000005</v>
      </c>
      <c r="G22" s="16">
        <f>$E35</f>
        <v>6.2132812500000005</v>
      </c>
      <c r="H22" s="16">
        <f>$E36</f>
        <v>6.2132812500000005</v>
      </c>
      <c r="I22" s="16">
        <f>$E37</f>
        <v>6.2132812500000005</v>
      </c>
      <c r="J22" s="16">
        <f>$E38</f>
        <v>6.2132812500000005</v>
      </c>
      <c r="K22" s="16">
        <f>$E39</f>
        <v>6.2132812500000005</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-221.78671875000001</v>
      </c>
      <c r="D23" s="16">
        <f t="shared" ref="D23:V23" si="3">D22-D21</f>
        <v>-221.78671875000001</v>
      </c>
      <c r="E23" s="16">
        <f t="shared" si="3"/>
        <v>-221.78671875000001</v>
      </c>
      <c r="F23" s="16">
        <f t="shared" si="3"/>
        <v>-221.78671875000001</v>
      </c>
      <c r="G23" s="16">
        <f t="shared" si="3"/>
        <v>-221.78671875000001</v>
      </c>
      <c r="H23" s="16">
        <f t="shared" si="3"/>
        <v>-221.78671875000001</v>
      </c>
      <c r="I23" s="16">
        <f t="shared" si="3"/>
        <v>-221.78671875000001</v>
      </c>
      <c r="J23" s="16">
        <f t="shared" si="3"/>
        <v>-221.78671875000001</v>
      </c>
      <c r="K23" s="16">
        <f t="shared" si="3"/>
        <v>-221.78671875000001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15</v>
      </c>
      <c r="C28" s="15">
        <v>1.32</v>
      </c>
      <c r="D28" s="15">
        <v>8.1500000000000003E-2</v>
      </c>
      <c r="E28" s="15">
        <v>2.75E-2</v>
      </c>
      <c r="F28" s="15">
        <v>377</v>
      </c>
      <c r="G28" s="15">
        <v>50.1</v>
      </c>
      <c r="H28" s="15">
        <v>17.3</v>
      </c>
      <c r="I28" s="15">
        <v>2.16</v>
      </c>
      <c r="J28" s="15">
        <v>0.16</v>
      </c>
      <c r="K28" s="15">
        <v>0.34</v>
      </c>
      <c r="L28" s="15">
        <v>12.9</v>
      </c>
      <c r="M28" s="15">
        <v>5.5</v>
      </c>
      <c r="N28" s="15">
        <v>241000</v>
      </c>
      <c r="O28" s="15">
        <v>5900</v>
      </c>
      <c r="P28" s="15"/>
      <c r="Q28" s="15">
        <v>8730</v>
      </c>
      <c r="R28" s="15"/>
      <c r="S28" s="15">
        <v>14.1</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SJC1</v>
      </c>
      <c r="B31" s="15">
        <v>125</v>
      </c>
      <c r="C31" s="76">
        <f>IF(C$27="%w/w SAR",((C$28*10)*$B31),IF(C$27="%w/w DM",(((C$28*10)*($B$28/100))*$B31),IF(C$27="kg/t SAR",(C$28*$B31),IF(C$27="kg/t DM",((C$28*($B$28/100))*$B31),IF(C$27="mg/kg SAR",((C$28*0.001)*$B31),IF(C$27="mg/kg DM",(((C$28*0.001)*($B$28/100))*$B31),0))))))</f>
        <v>247.5</v>
      </c>
      <c r="D31" s="76">
        <f>(IF(D$27="%w/w SAR",((D$28*10)*$B31),IF(D$27="%w/w DM",(((D$28*10)*($B$28/100))*$B31),IF(D$27="kg/t SAR",(D$28*$B31),IF(D$27="kg/t DM",((D$28*($B$28/100))*$B31),IF(D$27="mg/kg SAR",((D$28*0.001)*$B31),IF(D$27="mg/kg DM",(((D$28*0.001)*($B$28/100))*$B31),"0")))))))*2.291</f>
        <v>35.009343749999999</v>
      </c>
      <c r="E31" s="76">
        <f>(IF(E$27="%w/w SAR",((E$28*10)*$B31),IF(E$27="%w/w DM",(((E$28*10)*($B$28/100))*$B31),IF(E$27="kg/t SAR",(E$28*$B31),IF(E$27="kg/t DM",((E$28*($B$28/100))*$B31),IF(E$27="mg/kg SAR",((E$28*0.001)*$B31),IF(E$27="mg/kg DM",(((E$28*0.001)*($B$28/100))*$B31),"0")))))))*1.205</f>
        <v>6.2132812500000005</v>
      </c>
      <c r="F31" s="76">
        <f>(IF(F$27="%w/w SAR",((F$28*10)*$B31),IF(F$27="%w/w DM",(((F$28*10)*($B$28/100))*$B31),IF(F$27="kg/t SAR",(F$28*$B31),IF(F$27="kg/t DM",((F$28*($B$28/100))*$B31),IF(F$27="mg/kg SAR",((F$28*0.001)*$B31),IF(F$27="mg/kg DM",(((F$28*0.001)*($B$28/100))*$B31),"0")))))))*1.658</f>
        <v>11.719987499999998</v>
      </c>
      <c r="G31" s="76">
        <f t="shared" ref="G31:P31" si="5">IF(G$27="%w/w SAR",((G$28*10)*$B31),IF(G$27="%w/w DM",(((G$28*10)*($B$28/100))*$B31),IF(G$27="kg/t SAR",(G$28*$B31),IF(G$27="kg/t DM",((G$28*($B$28/100))*$B31),IF(G$27="mg/kg SAR",((G$28*0.001)*$B31),IF(G$27="mg/kg DM",(((G$28*0.001)*($B$28/100))*$B31),0))))))</f>
        <v>0.93937500000000007</v>
      </c>
      <c r="H31" s="76">
        <f t="shared" si="5"/>
        <v>0.32437499999999997</v>
      </c>
      <c r="I31" s="76">
        <f t="shared" si="5"/>
        <v>4.0500000000000001E-2</v>
      </c>
      <c r="J31" s="76">
        <f t="shared" si="5"/>
        <v>3.0000000000000001E-3</v>
      </c>
      <c r="K31" s="76">
        <f t="shared" si="5"/>
        <v>6.3749999999999996E-3</v>
      </c>
      <c r="L31" s="76">
        <f t="shared" si="5"/>
        <v>0.24187499999999998</v>
      </c>
      <c r="M31" s="76">
        <f t="shared" si="5"/>
        <v>0.10312499999999998</v>
      </c>
      <c r="N31" s="76">
        <f t="shared" si="5"/>
        <v>4518.75</v>
      </c>
      <c r="O31" s="76">
        <f t="shared" si="5"/>
        <v>110.625</v>
      </c>
      <c r="P31" s="76">
        <f t="shared" si="5"/>
        <v>0</v>
      </c>
      <c r="Q31" s="76">
        <f>(IF(Q$27="%w/w SAR",((Q$28*10)*$B31),IF(Q$27="%w/w DM",(((Q$28*10)*($B$28/100))*$B31),IF(Q$27="kg/t SAR",(Q$28*$B31),IF(Q$27="kg/t DM",((Q$28*($B$28/100))*$B31),IF(Q$27="mg/kg SAR",((Q$28*0.001)*$B31),IF(Q$27="mg/kg DM",(((Q$28*0.001)*($B$28/100))*$B31),0)))))))*2.5</f>
        <v>409.21875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0.26437499999999997</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SJC2</v>
      </c>
      <c r="B32" s="15">
        <v>125</v>
      </c>
      <c r="C32" s="76">
        <f t="shared" ref="C32:C50" si="6">IF(C$27="%w/w SAR",((C$28*10)*$B32),IF(C$27="%w/w DM",(((C$28*10)*($B$28/100))*$B32),IF(C$27="kg/t SAR",(C$28*$B32),IF(C$27="kg/t DM",((C$28*($B$28/100))*$B32),IF(C$27="mg/kg SAR",((C$28*0.001)*$B32),IF(C$27="mg/kg DM",(((C$28*0.001)*($B$28/100))*$B32),0))))))</f>
        <v>247.5</v>
      </c>
      <c r="D32" s="76">
        <f t="shared" ref="D32:D50" si="7">(IF(D$27="%w/w SAR",((D$28*10)*$B32),IF(D$27="%w/w DM",(((D$28*10)*($B$28/100))*$B32),IF(D$27="kg/t SAR",(D$28*$B32),IF(D$27="kg/t DM",((D$28*($B$28/100))*$B32),IF(D$27="mg/kg SAR",((D$28*0.001)*$B32),IF(D$27="mg/kg DM",(((D$28*0.001)*($B$28/100))*$B32),"0")))))))*2.291</f>
        <v>35.009343749999999</v>
      </c>
      <c r="E32" s="76">
        <f t="shared" ref="E32:E50" si="8">(IF(E$27="%w/w SAR",((E$28*10)*$B32),IF(E$27="%w/w DM",(((E$28*10)*($B$28/100))*$B32),IF(E$27="kg/t SAR",(E$28*$B32),IF(E$27="kg/t DM",((E$28*($B$28/100))*$B32),IF(E$27="mg/kg SAR",((E$28*0.001)*$B32),IF(E$27="mg/kg DM",(((E$28*0.001)*($B$28/100))*$B32),"0")))))))*1.205</f>
        <v>6.2132812500000005</v>
      </c>
      <c r="F32" s="76">
        <f t="shared" ref="F32:F50" si="9">(IF(F$27="%w/w SAR",((F$28*10)*$B32),IF(F$27="%w/w DM",(((F$28*10)*($B$28/100))*$B32),IF(F$27="kg/t SAR",(F$28*$B32),IF(F$27="kg/t DM",((F$28*($B$28/100))*$B32),IF(F$27="mg/kg SAR",((F$28*0.001)*$B32),IF(F$27="mg/kg DM",(((F$28*0.001)*($B$28/100))*$B32),"0")))))))*1.658</f>
        <v>11.719987499999998</v>
      </c>
      <c r="G32" s="76">
        <f t="shared" ref="G32:P50" si="10">IF(G$27="%w/w SAR",((G$28*10)*$B32),IF(G$27="%w/w DM",(((G$28*10)*($B$28/100))*$B32),IF(G$27="kg/t SAR",(G$28*$B32),IF(G$27="kg/t DM",((G$28*($B$28/100))*$B32),IF(G$27="mg/kg SAR",((G$28*0.001)*$B32),IF(G$27="mg/kg DM",(((G$28*0.001)*($B$28/100))*$B32),0))))))</f>
        <v>0.93937500000000007</v>
      </c>
      <c r="H32" s="76">
        <f t="shared" si="10"/>
        <v>0.32437499999999997</v>
      </c>
      <c r="I32" s="76">
        <f t="shared" si="10"/>
        <v>4.0500000000000001E-2</v>
      </c>
      <c r="J32" s="76">
        <f t="shared" si="10"/>
        <v>3.0000000000000001E-3</v>
      </c>
      <c r="K32" s="76">
        <f t="shared" si="10"/>
        <v>6.3749999999999996E-3</v>
      </c>
      <c r="L32" s="76">
        <f t="shared" si="10"/>
        <v>0.24187499999999998</v>
      </c>
      <c r="M32" s="76">
        <f t="shared" si="10"/>
        <v>0.10312499999999998</v>
      </c>
      <c r="N32" s="76">
        <f t="shared" si="10"/>
        <v>4518.75</v>
      </c>
      <c r="O32" s="76">
        <f t="shared" si="10"/>
        <v>110.625</v>
      </c>
      <c r="P32" s="76">
        <f t="shared" si="10"/>
        <v>0</v>
      </c>
      <c r="Q32" s="76">
        <f t="shared" ref="Q32:Q50" si="11">(IF(Q$27="%w/w SAR",((Q$28*10)*$B32),IF(Q$27="%w/w DM",(((Q$28*10)*($B$28/100))*$B32),IF(Q$27="kg/t SAR",(Q$28*$B32),IF(Q$27="kg/t DM",((Q$28*($B$28/100))*$B32),IF(Q$27="mg/kg SAR",((Q$28*0.001)*$B32),IF(Q$27="mg/kg DM",(((Q$28*0.001)*($B$28/100))*$B32),0)))))))*2.5</f>
        <v>409.21875</v>
      </c>
      <c r="R32" s="76">
        <f t="shared" ref="R32:U50" si="12">IF(R$27="%w/w SAR",((R$28*10)*$B32),IF(R$27="%w/w DM",(((R$28*10)*($B$28/100))*$B32),IF(R$27="kg/t SAR",(R$28*$B32),IF(R$27="kg/t DM",((R$28*($B$28/100))*$B32),IF(R$27="mg/kg SAR",((R$28*0.001)*$B32),IF(R$27="mg/kg DM",(((R$28*0.001)*($B$28/100))*$B32),0))))))</f>
        <v>0</v>
      </c>
      <c r="S32" s="76">
        <f t="shared" si="12"/>
        <v>0.26437499999999997</v>
      </c>
      <c r="T32" s="76">
        <f t="shared" si="12"/>
        <v>0</v>
      </c>
      <c r="U32" s="76">
        <f t="shared" si="12"/>
        <v>0</v>
      </c>
      <c r="AB32" s="58"/>
      <c r="AC32" s="58"/>
      <c r="AD32" s="58"/>
      <c r="AE32" s="58"/>
      <c r="AF32" s="58"/>
      <c r="AG32" s="58"/>
      <c r="AH32" s="58"/>
      <c r="AI32" s="58"/>
    </row>
    <row r="33" spans="1:35" s="71" customFormat="1" ht="13" x14ac:dyDescent="0.35">
      <c r="A33" s="13" t="str">
        <f>E8</f>
        <v>SJC3</v>
      </c>
      <c r="B33" s="15">
        <v>125</v>
      </c>
      <c r="C33" s="76">
        <f t="shared" si="6"/>
        <v>247.5</v>
      </c>
      <c r="D33" s="76">
        <f t="shared" si="7"/>
        <v>35.009343749999999</v>
      </c>
      <c r="E33" s="76">
        <f t="shared" si="8"/>
        <v>6.2132812500000005</v>
      </c>
      <c r="F33" s="76">
        <f t="shared" si="9"/>
        <v>11.719987499999998</v>
      </c>
      <c r="G33" s="76">
        <f t="shared" si="10"/>
        <v>0.93937500000000007</v>
      </c>
      <c r="H33" s="76">
        <f t="shared" si="10"/>
        <v>0.32437499999999997</v>
      </c>
      <c r="I33" s="76">
        <f t="shared" si="10"/>
        <v>4.0500000000000001E-2</v>
      </c>
      <c r="J33" s="76">
        <f t="shared" si="10"/>
        <v>3.0000000000000001E-3</v>
      </c>
      <c r="K33" s="76">
        <f t="shared" si="10"/>
        <v>6.3749999999999996E-3</v>
      </c>
      <c r="L33" s="76">
        <f t="shared" si="10"/>
        <v>0.24187499999999998</v>
      </c>
      <c r="M33" s="76">
        <f t="shared" si="10"/>
        <v>0.10312499999999998</v>
      </c>
      <c r="N33" s="76">
        <f t="shared" si="10"/>
        <v>4518.75</v>
      </c>
      <c r="O33" s="76">
        <f t="shared" si="10"/>
        <v>110.625</v>
      </c>
      <c r="P33" s="76">
        <f t="shared" si="10"/>
        <v>0</v>
      </c>
      <c r="Q33" s="76">
        <f t="shared" si="11"/>
        <v>409.21875</v>
      </c>
      <c r="R33" s="76">
        <f t="shared" si="12"/>
        <v>0</v>
      </c>
      <c r="S33" s="76">
        <f t="shared" si="12"/>
        <v>0.26437499999999997</v>
      </c>
      <c r="T33" s="76">
        <f t="shared" si="12"/>
        <v>0</v>
      </c>
      <c r="U33" s="76">
        <f t="shared" si="12"/>
        <v>0</v>
      </c>
      <c r="AB33" s="58"/>
      <c r="AC33" s="58"/>
      <c r="AD33" s="58"/>
      <c r="AE33" s="58"/>
      <c r="AF33" s="58"/>
      <c r="AG33" s="58"/>
      <c r="AH33" s="58"/>
      <c r="AI33" s="58"/>
    </row>
    <row r="34" spans="1:35" s="71" customFormat="1" ht="13" x14ac:dyDescent="0.35">
      <c r="A34" s="13" t="str">
        <f>F8</f>
        <v>SJC4</v>
      </c>
      <c r="B34" s="15">
        <v>125</v>
      </c>
      <c r="C34" s="76">
        <f t="shared" si="6"/>
        <v>247.5</v>
      </c>
      <c r="D34" s="76">
        <f t="shared" si="7"/>
        <v>35.009343749999999</v>
      </c>
      <c r="E34" s="76">
        <f t="shared" si="8"/>
        <v>6.2132812500000005</v>
      </c>
      <c r="F34" s="76">
        <f t="shared" si="9"/>
        <v>11.719987499999998</v>
      </c>
      <c r="G34" s="76">
        <f t="shared" si="10"/>
        <v>0.93937500000000007</v>
      </c>
      <c r="H34" s="76">
        <f t="shared" si="10"/>
        <v>0.32437499999999997</v>
      </c>
      <c r="I34" s="76">
        <f t="shared" si="10"/>
        <v>4.0500000000000001E-2</v>
      </c>
      <c r="J34" s="76">
        <f t="shared" si="10"/>
        <v>3.0000000000000001E-3</v>
      </c>
      <c r="K34" s="76">
        <f t="shared" si="10"/>
        <v>6.3749999999999996E-3</v>
      </c>
      <c r="L34" s="76">
        <f t="shared" si="10"/>
        <v>0.24187499999999998</v>
      </c>
      <c r="M34" s="76">
        <f t="shared" si="10"/>
        <v>0.10312499999999998</v>
      </c>
      <c r="N34" s="76">
        <f t="shared" si="10"/>
        <v>4518.75</v>
      </c>
      <c r="O34" s="76">
        <f t="shared" si="10"/>
        <v>110.625</v>
      </c>
      <c r="P34" s="76">
        <f t="shared" si="10"/>
        <v>0</v>
      </c>
      <c r="Q34" s="76">
        <f t="shared" si="11"/>
        <v>409.21875</v>
      </c>
      <c r="R34" s="76">
        <f t="shared" si="12"/>
        <v>0</v>
      </c>
      <c r="S34" s="76">
        <f t="shared" si="12"/>
        <v>0.26437499999999997</v>
      </c>
      <c r="T34" s="76">
        <f t="shared" si="12"/>
        <v>0</v>
      </c>
      <c r="U34" s="76">
        <f t="shared" si="12"/>
        <v>0</v>
      </c>
      <c r="AB34" s="58"/>
      <c r="AC34" s="58"/>
      <c r="AD34" s="58"/>
      <c r="AE34" s="58"/>
      <c r="AF34" s="58"/>
      <c r="AG34" s="58"/>
      <c r="AH34" s="58"/>
      <c r="AI34" s="58"/>
    </row>
    <row r="35" spans="1:35" s="71" customFormat="1" ht="13" x14ac:dyDescent="0.35">
      <c r="A35" s="13" t="str">
        <f>G8</f>
        <v>SJC5</v>
      </c>
      <c r="B35" s="15">
        <v>125</v>
      </c>
      <c r="C35" s="76">
        <f t="shared" si="6"/>
        <v>247.5</v>
      </c>
      <c r="D35" s="76">
        <f t="shared" si="7"/>
        <v>35.009343749999999</v>
      </c>
      <c r="E35" s="76">
        <f t="shared" si="8"/>
        <v>6.2132812500000005</v>
      </c>
      <c r="F35" s="76">
        <f t="shared" si="9"/>
        <v>11.719987499999998</v>
      </c>
      <c r="G35" s="76">
        <f t="shared" si="10"/>
        <v>0.93937500000000007</v>
      </c>
      <c r="H35" s="76">
        <f t="shared" si="10"/>
        <v>0.32437499999999997</v>
      </c>
      <c r="I35" s="76">
        <f t="shared" si="10"/>
        <v>4.0500000000000001E-2</v>
      </c>
      <c r="J35" s="76">
        <f t="shared" si="10"/>
        <v>3.0000000000000001E-3</v>
      </c>
      <c r="K35" s="76">
        <f t="shared" si="10"/>
        <v>6.3749999999999996E-3</v>
      </c>
      <c r="L35" s="76">
        <f t="shared" si="10"/>
        <v>0.24187499999999998</v>
      </c>
      <c r="M35" s="76">
        <f t="shared" si="10"/>
        <v>0.10312499999999998</v>
      </c>
      <c r="N35" s="76">
        <f t="shared" si="10"/>
        <v>4518.75</v>
      </c>
      <c r="O35" s="76">
        <f t="shared" si="10"/>
        <v>110.625</v>
      </c>
      <c r="P35" s="76">
        <f t="shared" si="10"/>
        <v>0</v>
      </c>
      <c r="Q35" s="76">
        <f t="shared" si="11"/>
        <v>409.21875</v>
      </c>
      <c r="R35" s="76">
        <f t="shared" si="12"/>
        <v>0</v>
      </c>
      <c r="S35" s="76">
        <f t="shared" si="12"/>
        <v>0.26437499999999997</v>
      </c>
      <c r="T35" s="76">
        <f t="shared" si="12"/>
        <v>0</v>
      </c>
      <c r="U35" s="76">
        <f t="shared" si="12"/>
        <v>0</v>
      </c>
      <c r="AB35" s="58"/>
      <c r="AC35" s="58"/>
      <c r="AD35" s="58"/>
      <c r="AE35" s="58"/>
      <c r="AF35" s="58"/>
      <c r="AG35" s="58"/>
      <c r="AH35" s="58"/>
      <c r="AI35" s="58"/>
    </row>
    <row r="36" spans="1:35" s="71" customFormat="1" ht="13" x14ac:dyDescent="0.35">
      <c r="A36" s="13" t="str">
        <f>H8</f>
        <v>SJC6</v>
      </c>
      <c r="B36" s="15">
        <v>125</v>
      </c>
      <c r="C36" s="76">
        <f t="shared" si="6"/>
        <v>247.5</v>
      </c>
      <c r="D36" s="76">
        <f t="shared" si="7"/>
        <v>35.009343749999999</v>
      </c>
      <c r="E36" s="76">
        <f t="shared" si="8"/>
        <v>6.2132812500000005</v>
      </c>
      <c r="F36" s="76">
        <f t="shared" si="9"/>
        <v>11.719987499999998</v>
      </c>
      <c r="G36" s="76">
        <f t="shared" si="10"/>
        <v>0.93937500000000007</v>
      </c>
      <c r="H36" s="76">
        <f t="shared" si="10"/>
        <v>0.32437499999999997</v>
      </c>
      <c r="I36" s="76">
        <f t="shared" si="10"/>
        <v>4.0500000000000001E-2</v>
      </c>
      <c r="J36" s="76">
        <f t="shared" si="10"/>
        <v>3.0000000000000001E-3</v>
      </c>
      <c r="K36" s="76">
        <f t="shared" si="10"/>
        <v>6.3749999999999996E-3</v>
      </c>
      <c r="L36" s="76">
        <f t="shared" si="10"/>
        <v>0.24187499999999998</v>
      </c>
      <c r="M36" s="76">
        <f t="shared" si="10"/>
        <v>0.10312499999999998</v>
      </c>
      <c r="N36" s="76">
        <f t="shared" si="10"/>
        <v>4518.75</v>
      </c>
      <c r="O36" s="76">
        <f t="shared" si="10"/>
        <v>110.625</v>
      </c>
      <c r="P36" s="76">
        <f t="shared" si="10"/>
        <v>0</v>
      </c>
      <c r="Q36" s="76">
        <f t="shared" si="11"/>
        <v>409.21875</v>
      </c>
      <c r="R36" s="76">
        <f t="shared" si="12"/>
        <v>0</v>
      </c>
      <c r="S36" s="76">
        <f t="shared" si="12"/>
        <v>0.26437499999999997</v>
      </c>
      <c r="T36" s="76">
        <f t="shared" si="12"/>
        <v>0</v>
      </c>
      <c r="U36" s="76">
        <f t="shared" si="12"/>
        <v>0</v>
      </c>
      <c r="AB36" s="58"/>
      <c r="AC36" s="58"/>
      <c r="AD36" s="58"/>
      <c r="AE36" s="58"/>
      <c r="AF36" s="58"/>
      <c r="AG36" s="58"/>
      <c r="AH36" s="58"/>
      <c r="AI36" s="58"/>
    </row>
    <row r="37" spans="1:35" s="71" customFormat="1" ht="13" x14ac:dyDescent="0.35">
      <c r="A37" s="13" t="str">
        <f>I8</f>
        <v>SJC7</v>
      </c>
      <c r="B37" s="15">
        <v>125</v>
      </c>
      <c r="C37" s="76">
        <f t="shared" si="6"/>
        <v>247.5</v>
      </c>
      <c r="D37" s="76">
        <f t="shared" si="7"/>
        <v>35.009343749999999</v>
      </c>
      <c r="E37" s="76">
        <f t="shared" si="8"/>
        <v>6.2132812500000005</v>
      </c>
      <c r="F37" s="76">
        <f t="shared" si="9"/>
        <v>11.719987499999998</v>
      </c>
      <c r="G37" s="76">
        <f t="shared" si="10"/>
        <v>0.93937500000000007</v>
      </c>
      <c r="H37" s="76">
        <f t="shared" si="10"/>
        <v>0.32437499999999997</v>
      </c>
      <c r="I37" s="76">
        <f t="shared" si="10"/>
        <v>4.0500000000000001E-2</v>
      </c>
      <c r="J37" s="76">
        <f t="shared" si="10"/>
        <v>3.0000000000000001E-3</v>
      </c>
      <c r="K37" s="76">
        <f t="shared" si="10"/>
        <v>6.3749999999999996E-3</v>
      </c>
      <c r="L37" s="76">
        <f t="shared" si="10"/>
        <v>0.24187499999999998</v>
      </c>
      <c r="M37" s="76">
        <f t="shared" si="10"/>
        <v>0.10312499999999998</v>
      </c>
      <c r="N37" s="76">
        <f t="shared" si="10"/>
        <v>4518.75</v>
      </c>
      <c r="O37" s="76">
        <f t="shared" si="10"/>
        <v>110.625</v>
      </c>
      <c r="P37" s="76">
        <f t="shared" si="10"/>
        <v>0</v>
      </c>
      <c r="Q37" s="76">
        <f t="shared" si="11"/>
        <v>409.21875</v>
      </c>
      <c r="R37" s="76">
        <f t="shared" si="12"/>
        <v>0</v>
      </c>
      <c r="S37" s="76">
        <f t="shared" si="12"/>
        <v>0.26437499999999997</v>
      </c>
      <c r="T37" s="76">
        <f t="shared" si="12"/>
        <v>0</v>
      </c>
      <c r="U37" s="76">
        <f t="shared" si="12"/>
        <v>0</v>
      </c>
      <c r="AB37" s="58"/>
      <c r="AC37" s="58"/>
      <c r="AD37" s="58"/>
      <c r="AE37" s="58"/>
      <c r="AF37" s="58"/>
      <c r="AG37" s="58"/>
      <c r="AH37" s="58"/>
      <c r="AI37" s="58"/>
    </row>
    <row r="38" spans="1:35" s="71" customFormat="1" ht="13" x14ac:dyDescent="0.35">
      <c r="A38" s="13" t="str">
        <f>J8</f>
        <v>Bodnolwyn A</v>
      </c>
      <c r="B38" s="15">
        <v>125</v>
      </c>
      <c r="C38" s="76">
        <f t="shared" si="6"/>
        <v>247.5</v>
      </c>
      <c r="D38" s="76">
        <f t="shared" si="7"/>
        <v>35.009343749999999</v>
      </c>
      <c r="E38" s="76">
        <f t="shared" si="8"/>
        <v>6.2132812500000005</v>
      </c>
      <c r="F38" s="76">
        <f t="shared" si="9"/>
        <v>11.719987499999998</v>
      </c>
      <c r="G38" s="76">
        <f t="shared" si="10"/>
        <v>0.93937500000000007</v>
      </c>
      <c r="H38" s="76">
        <f t="shared" si="10"/>
        <v>0.32437499999999997</v>
      </c>
      <c r="I38" s="76">
        <f t="shared" si="10"/>
        <v>4.0500000000000001E-2</v>
      </c>
      <c r="J38" s="76">
        <f t="shared" si="10"/>
        <v>3.0000000000000001E-3</v>
      </c>
      <c r="K38" s="76">
        <f t="shared" si="10"/>
        <v>6.3749999999999996E-3</v>
      </c>
      <c r="L38" s="76">
        <f t="shared" si="10"/>
        <v>0.24187499999999998</v>
      </c>
      <c r="M38" s="76">
        <f t="shared" si="10"/>
        <v>0.10312499999999998</v>
      </c>
      <c r="N38" s="76">
        <f t="shared" si="10"/>
        <v>4518.75</v>
      </c>
      <c r="O38" s="76">
        <f t="shared" si="10"/>
        <v>110.625</v>
      </c>
      <c r="P38" s="76">
        <f t="shared" si="10"/>
        <v>0</v>
      </c>
      <c r="Q38" s="76">
        <f t="shared" si="11"/>
        <v>409.21875</v>
      </c>
      <c r="R38" s="76">
        <f t="shared" si="12"/>
        <v>0</v>
      </c>
      <c r="S38" s="76">
        <f t="shared" si="12"/>
        <v>0.26437499999999997</v>
      </c>
      <c r="T38" s="76">
        <f t="shared" si="12"/>
        <v>0</v>
      </c>
      <c r="U38" s="76">
        <f t="shared" si="12"/>
        <v>0</v>
      </c>
      <c r="AB38" s="58"/>
      <c r="AC38" s="58"/>
      <c r="AD38" s="58"/>
      <c r="AE38" s="58"/>
      <c r="AF38" s="58"/>
      <c r="AG38" s="58"/>
      <c r="AH38" s="58"/>
      <c r="AI38" s="58"/>
    </row>
    <row r="39" spans="1:35" s="71" customFormat="1" ht="13" x14ac:dyDescent="0.35">
      <c r="A39" s="13" t="str">
        <f>K8</f>
        <v>Bodnolwyn B</v>
      </c>
      <c r="B39" s="15">
        <v>125</v>
      </c>
      <c r="C39" s="76">
        <f t="shared" si="6"/>
        <v>247.5</v>
      </c>
      <c r="D39" s="76">
        <f t="shared" si="7"/>
        <v>35.009343749999999</v>
      </c>
      <c r="E39" s="76">
        <f t="shared" si="8"/>
        <v>6.2132812500000005</v>
      </c>
      <c r="F39" s="76">
        <f t="shared" si="9"/>
        <v>11.719987499999998</v>
      </c>
      <c r="G39" s="76">
        <f t="shared" si="10"/>
        <v>0.93937500000000007</v>
      </c>
      <c r="H39" s="76">
        <f t="shared" si="10"/>
        <v>0.32437499999999997</v>
      </c>
      <c r="I39" s="76">
        <f t="shared" si="10"/>
        <v>4.0500000000000001E-2</v>
      </c>
      <c r="J39" s="76">
        <f t="shared" si="10"/>
        <v>3.0000000000000001E-3</v>
      </c>
      <c r="K39" s="76">
        <f t="shared" si="10"/>
        <v>6.3749999999999996E-3</v>
      </c>
      <c r="L39" s="76">
        <f t="shared" si="10"/>
        <v>0.24187499999999998</v>
      </c>
      <c r="M39" s="76">
        <f t="shared" si="10"/>
        <v>0.10312499999999998</v>
      </c>
      <c r="N39" s="76">
        <f t="shared" si="10"/>
        <v>4518.75</v>
      </c>
      <c r="O39" s="76">
        <f t="shared" si="10"/>
        <v>110.625</v>
      </c>
      <c r="P39" s="76">
        <f t="shared" si="10"/>
        <v>0</v>
      </c>
      <c r="Q39" s="76">
        <f t="shared" si="11"/>
        <v>409.21875</v>
      </c>
      <c r="R39" s="76">
        <f t="shared" si="12"/>
        <v>0</v>
      </c>
      <c r="S39" s="76">
        <f t="shared" si="12"/>
        <v>0.26437499999999997</v>
      </c>
      <c r="T39" s="76">
        <f t="shared" si="12"/>
        <v>0</v>
      </c>
      <c r="U39" s="76">
        <f t="shared" si="12"/>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10"/>
        <v>0</v>
      </c>
      <c r="H40" s="76">
        <f t="shared" si="10"/>
        <v>0</v>
      </c>
      <c r="I40" s="76">
        <f t="shared" si="10"/>
        <v>0</v>
      </c>
      <c r="J40" s="76">
        <f t="shared" si="10"/>
        <v>0</v>
      </c>
      <c r="K40" s="76">
        <f t="shared" si="10"/>
        <v>0</v>
      </c>
      <c r="L40" s="76">
        <f t="shared" si="10"/>
        <v>0</v>
      </c>
      <c r="M40" s="76">
        <f t="shared" si="10"/>
        <v>0</v>
      </c>
      <c r="N40" s="76">
        <f t="shared" si="10"/>
        <v>0</v>
      </c>
      <c r="O40" s="76">
        <f t="shared" si="10"/>
        <v>0</v>
      </c>
      <c r="P40" s="76">
        <f t="shared" si="10"/>
        <v>0</v>
      </c>
      <c r="Q40" s="76">
        <f t="shared" si="11"/>
        <v>0</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Bodnolwyn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6.3</v>
      </c>
      <c r="C60" s="75">
        <f t="shared" ref="C60:U60" si="14">D10</f>
        <v>7</v>
      </c>
      <c r="D60" s="75">
        <f t="shared" si="14"/>
        <v>7.5</v>
      </c>
      <c r="E60" s="75">
        <f t="shared" si="14"/>
        <v>7.7</v>
      </c>
      <c r="F60" s="75">
        <f t="shared" si="14"/>
        <v>7.3</v>
      </c>
      <c r="G60" s="75">
        <f t="shared" si="14"/>
        <v>7</v>
      </c>
      <c r="H60" s="75">
        <f t="shared" si="14"/>
        <v>6.8</v>
      </c>
      <c r="I60" s="75">
        <f t="shared" si="14"/>
        <v>8.8000000000000007</v>
      </c>
      <c r="J60" s="75">
        <f t="shared" si="14"/>
        <v>8.5</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125</v>
      </c>
      <c r="C62" s="76">
        <f>B32</f>
        <v>125</v>
      </c>
      <c r="D62" s="76">
        <f>B33</f>
        <v>125</v>
      </c>
      <c r="E62" s="76">
        <f>B34</f>
        <v>125</v>
      </c>
      <c r="F62" s="76">
        <f>B35</f>
        <v>125</v>
      </c>
      <c r="G62" s="76">
        <f>B36</f>
        <v>125</v>
      </c>
      <c r="H62" s="76">
        <f>B37</f>
        <v>125</v>
      </c>
      <c r="I62" s="76">
        <f>B38</f>
        <v>125</v>
      </c>
      <c r="J62" s="76">
        <f>B39</f>
        <v>125</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-0.59999999999999787</v>
      </c>
      <c r="C64" s="76">
        <f t="shared" ref="C64:U64" si="17">(C59-C60)*C61</f>
        <v>-4.7999999999999989</v>
      </c>
      <c r="D64" s="76">
        <f t="shared" si="17"/>
        <v>-7.7999999999999989</v>
      </c>
      <c r="E64" s="76">
        <f t="shared" si="17"/>
        <v>-9</v>
      </c>
      <c r="F64" s="76">
        <f t="shared" si="17"/>
        <v>-6.5999999999999979</v>
      </c>
      <c r="G64" s="76">
        <f t="shared" si="17"/>
        <v>-4.7999999999999989</v>
      </c>
      <c r="H64" s="76">
        <f t="shared" si="17"/>
        <v>-3.5999999999999979</v>
      </c>
      <c r="I64" s="76">
        <f t="shared" si="17"/>
        <v>-15.600000000000003</v>
      </c>
      <c r="J64" s="76">
        <f t="shared" si="17"/>
        <v>-13.799999999999999</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0.59999999999999787</v>
      </c>
      <c r="C65" s="76">
        <f t="shared" ref="C65:U65" si="18">C63-C64</f>
        <v>4.7999999999999989</v>
      </c>
      <c r="D65" s="76">
        <f t="shared" si="18"/>
        <v>7.7999999999999989</v>
      </c>
      <c r="E65" s="76">
        <f t="shared" si="18"/>
        <v>9</v>
      </c>
      <c r="F65" s="76">
        <f t="shared" si="18"/>
        <v>6.5999999999999979</v>
      </c>
      <c r="G65" s="76">
        <f t="shared" si="18"/>
        <v>4.7999999999999989</v>
      </c>
      <c r="H65" s="76">
        <f t="shared" si="18"/>
        <v>3.5999999999999979</v>
      </c>
      <c r="I65" s="76">
        <f t="shared" si="18"/>
        <v>15.600000000000003</v>
      </c>
      <c r="J65" s="76">
        <f t="shared" si="18"/>
        <v>13.799999999999999</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335" priority="43" operator="equal">
      <formula>"DECREASE"</formula>
    </cfRule>
    <cfRule type="cellIs" dxfId="334" priority="44" operator="equal">
      <formula>"INCREASE"</formula>
    </cfRule>
  </conditionalFormatting>
  <conditionalFormatting sqref="B62:U66 B31:B50">
    <cfRule type="cellIs" dxfId="333" priority="42" operator="greaterThan">
      <formula>$B$51</formula>
    </cfRule>
  </conditionalFormatting>
  <conditionalFormatting sqref="C31:C50">
    <cfRule type="cellIs" dxfId="332" priority="41" operator="greaterThan">
      <formula>$C$51</formula>
    </cfRule>
  </conditionalFormatting>
  <conditionalFormatting sqref="C18:V18">
    <cfRule type="cellIs" dxfId="331" priority="37" operator="equal">
      <formula>0</formula>
    </cfRule>
  </conditionalFormatting>
  <conditionalFormatting sqref="C17:V17">
    <cfRule type="cellIs" dxfId="330" priority="35" operator="equal">
      <formula>0</formula>
    </cfRule>
  </conditionalFormatting>
  <conditionalFormatting sqref="C19:V19">
    <cfRule type="cellIs" dxfId="329" priority="34"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7" operator="greaterThan">
      <formula>$K$51</formula>
    </cfRule>
  </conditionalFormatting>
  <conditionalFormatting sqref="L31:L50">
    <cfRule type="cellIs" dxfId="324" priority="26" operator="greaterThan">
      <formula>$L$51</formula>
    </cfRule>
  </conditionalFormatting>
  <conditionalFormatting sqref="M31:M50">
    <cfRule type="cellIs" dxfId="323" priority="25" operator="greaterThan">
      <formula>$M$51</formula>
    </cfRule>
  </conditionalFormatting>
  <conditionalFormatting sqref="P31:P50">
    <cfRule type="cellIs" dxfId="322" priority="24" operator="greaterThan">
      <formula>$P$51</formula>
    </cfRule>
  </conditionalFormatting>
  <conditionalFormatting sqref="R31:R50">
    <cfRule type="cellIs" dxfId="321" priority="23" operator="greaterThan">
      <formula>$R$51</formula>
    </cfRule>
  </conditionalFormatting>
  <conditionalFormatting sqref="S31:S50">
    <cfRule type="cellIs" dxfId="320" priority="22" operator="greaterThan">
      <formula>$S$51</formula>
    </cfRule>
  </conditionalFormatting>
  <conditionalFormatting sqref="T31:T50">
    <cfRule type="cellIs" dxfId="319" priority="21" operator="greaterThan">
      <formula>$T$51</formula>
    </cfRule>
  </conditionalFormatting>
  <conditionalFormatting sqref="U31:U50">
    <cfRule type="cellIs" dxfId="318" priority="20" operator="greaterThan">
      <formula>$U$51</formula>
    </cfRule>
  </conditionalFormatting>
  <conditionalFormatting sqref="C22:V22">
    <cfRule type="cellIs" dxfId="317" priority="18" operator="equal">
      <formula>0</formula>
    </cfRule>
  </conditionalFormatting>
  <conditionalFormatting sqref="C24:V24">
    <cfRule type="cellIs" dxfId="316" priority="16" operator="equal">
      <formula>"DECREASE"</formula>
    </cfRule>
    <cfRule type="cellIs" dxfId="315" priority="17" operator="equal">
      <formula>"INCREASE"</formula>
    </cfRule>
  </conditionalFormatting>
  <conditionalFormatting sqref="C23:V23">
    <cfRule type="cellIs" dxfId="314" priority="15" operator="equal">
      <formula>0</formula>
    </cfRule>
  </conditionalFormatting>
  <conditionalFormatting sqref="I1">
    <cfRule type="cellIs" dxfId="313" priority="11" operator="between">
      <formula>0.1</formula>
      <formula>5</formula>
    </cfRule>
  </conditionalFormatting>
  <conditionalFormatting sqref="I2">
    <cfRule type="cellIs" dxfId="312" priority="10" operator="greaterThan">
      <formula>5000.1</formula>
    </cfRule>
  </conditionalFormatting>
  <conditionalFormatting sqref="I3">
    <cfRule type="cellIs" dxfId="311" priority="9" operator="greaterThan">
      <formula>40000.01</formula>
    </cfRule>
  </conditionalFormatting>
  <conditionalFormatting sqref="C21:V21">
    <cfRule type="cellIs" dxfId="310" priority="8" operator="equal">
      <formula>0</formula>
    </cfRule>
  </conditionalFormatting>
  <conditionalFormatting sqref="B66:U66">
    <cfRule type="cellIs" dxfId="309" priority="4" operator="equal">
      <formula>"UNDER"</formula>
    </cfRule>
    <cfRule type="cellIs" dxfId="308" priority="5" operator="equal">
      <formula>"OVER"</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48" zoomScaleNormal="48" workbookViewId="0">
      <selection activeCell="F27" sqref="F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1" t="str">
        <f>'ALAW WTW SLUDGE'!C1:D1</f>
        <v>PAN-015997</v>
      </c>
      <c r="D1" s="142"/>
      <c r="E1" s="92" t="s">
        <v>45</v>
      </c>
      <c r="F1" s="38">
        <f>'ALAW WTW SLUDGE'!F1</f>
        <v>48</v>
      </c>
      <c r="G1" s="121" t="s">
        <v>43</v>
      </c>
      <c r="H1" s="122"/>
      <c r="I1" s="117">
        <v>6</v>
      </c>
      <c r="J1" s="120" t="s">
        <v>153</v>
      </c>
      <c r="K1" s="120"/>
      <c r="L1" s="96">
        <v>23.2</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3" t="str">
        <f>'ALAW WTW SLUDGE'!C2:D2</f>
        <v>GP3792SK</v>
      </c>
      <c r="D2" s="144"/>
      <c r="E2" s="92" t="s">
        <v>109</v>
      </c>
      <c r="F2" s="95" t="s">
        <v>177</v>
      </c>
      <c r="G2" s="139" t="s">
        <v>110</v>
      </c>
      <c r="H2" s="140"/>
      <c r="I2" s="117"/>
      <c r="J2" s="120" t="s">
        <v>158</v>
      </c>
      <c r="K2" s="120"/>
      <c r="L2" s="96">
        <v>0.41799999999999998</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3" t="str">
        <f>'ALAW WTW SLUDGE'!C3:D3</f>
        <v>Jolyon Pridding</v>
      </c>
      <c r="D3" s="144"/>
      <c r="E3" s="92" t="s">
        <v>108</v>
      </c>
      <c r="F3" s="30" t="s">
        <v>104</v>
      </c>
      <c r="G3" s="120" t="s">
        <v>159</v>
      </c>
      <c r="H3" s="120"/>
      <c r="I3" s="117"/>
      <c r="J3" s="121" t="s">
        <v>154</v>
      </c>
      <c r="K3" s="122"/>
      <c r="L3" s="96">
        <f>(L1/(L2*10000))*100</f>
        <v>0.55502392344497598</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1" t="str">
        <f>'ALAW WTW SLUDGE'!C4:D4</f>
        <v>Plas Bach,Cerrigceinwen,LL62 5NS</v>
      </c>
      <c r="D4" s="142"/>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1" t="str">
        <f>'ALAW WTW SLUDGE'!C5:D5</f>
        <v>Owen Clee</v>
      </c>
      <c r="D5" s="142"/>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'ALAW WTW SLUDGE'!C8</f>
        <v>SJC1</v>
      </c>
      <c r="D8" s="59" t="str">
        <f>'ALAW WTW SLUDGE'!D8</f>
        <v>SJC2</v>
      </c>
      <c r="E8" s="59" t="str">
        <f>'ALAW WTW SLUDGE'!E8</f>
        <v>SJC3</v>
      </c>
      <c r="F8" s="59" t="str">
        <f>'ALAW WTW SLUDGE'!F8</f>
        <v>SJC4</v>
      </c>
      <c r="G8" s="59" t="str">
        <f>'ALAW WTW SLUDGE'!G8</f>
        <v>SJC5</v>
      </c>
      <c r="H8" s="59" t="str">
        <f>'ALAW WTW SLUDGE'!H8</f>
        <v>SJC6</v>
      </c>
      <c r="I8" s="59" t="str">
        <f>'ALAW WTW SLUDGE'!I8</f>
        <v>SJC7</v>
      </c>
      <c r="J8" s="59" t="str">
        <f>'ALAW WTW SLUDGE'!J8</f>
        <v>Bodnolwyn A</v>
      </c>
      <c r="K8" s="59" t="str">
        <f>'ALAW WTW SLUDGE'!K8</f>
        <v>Bodnolwyn B</v>
      </c>
      <c r="L8" s="59">
        <f>'ALAW WTW SLUDGE'!L8</f>
        <v>0</v>
      </c>
      <c r="M8" s="59">
        <f>'ALAW WTW SLUDGE'!M8</f>
        <v>0</v>
      </c>
      <c r="N8" s="59">
        <f>'ALAW WTW SLUDGE'!N8</f>
        <v>0</v>
      </c>
      <c r="O8" s="59">
        <f>'ALAW WTW SLUDGE'!O8</f>
        <v>0</v>
      </c>
      <c r="P8" s="59">
        <f>'ALAW WTW SLUDGE'!P8</f>
        <v>0</v>
      </c>
      <c r="Q8" s="59">
        <f>'ALAW WTW SLUDGE'!Q8</f>
        <v>0</v>
      </c>
      <c r="R8" s="59">
        <f>'ALAW WTW SLUDGE'!R8</f>
        <v>0</v>
      </c>
      <c r="S8" s="59">
        <f>'ALAW WTW SLUDGE'!S8</f>
        <v>0</v>
      </c>
      <c r="T8" s="59">
        <f>'ALAW WTW SLUDGE'!T8</f>
        <v>0</v>
      </c>
      <c r="U8" s="59">
        <f>'ALAW WTW SLUDGE'!U8</f>
        <v>0</v>
      </c>
      <c r="V8" s="59">
        <f>'ALAW WTW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'ALAW WTW SLUDGE'!C9</f>
        <v>Moderate</v>
      </c>
      <c r="D9" s="59" t="str">
        <f>'ALAW WTW SLUDGE'!D9</f>
        <v>Moderate</v>
      </c>
      <c r="E9" s="59" t="str">
        <f>'ALAW WTW SLUDGE'!E9</f>
        <v>Moderate</v>
      </c>
      <c r="F9" s="59" t="str">
        <f>'ALAW WTW SLUDGE'!F9</f>
        <v>Moderate</v>
      </c>
      <c r="G9" s="59" t="str">
        <f>'ALAW WTW SLUDGE'!G9</f>
        <v>Moderate</v>
      </c>
      <c r="H9" s="59" t="str">
        <f>'ALAW WTW SLUDGE'!H9</f>
        <v>Moderate</v>
      </c>
      <c r="I9" s="59" t="str">
        <f>'ALAW WTW SLUDGE'!I9</f>
        <v>Moderate</v>
      </c>
      <c r="J9" s="59" t="str">
        <f>'ALAW WTW SLUDGE'!J9</f>
        <v>Moderate</v>
      </c>
      <c r="K9" s="59" t="str">
        <f>'ALAW WTW SLUDGE'!K9</f>
        <v>Moderate</v>
      </c>
      <c r="L9" s="59">
        <f>'ALAW WTW SLUDGE'!L9</f>
        <v>0</v>
      </c>
      <c r="M9" s="59">
        <f>'ALAW WTW SLUDGE'!M9</f>
        <v>0</v>
      </c>
      <c r="N9" s="59">
        <f>'ALAW WTW SLUDGE'!N9</f>
        <v>0</v>
      </c>
      <c r="O9" s="59">
        <f>'ALAW WTW SLUDGE'!O9</f>
        <v>0</v>
      </c>
      <c r="P9" s="59">
        <f>'ALAW WTW SLUDGE'!P9</f>
        <v>0</v>
      </c>
      <c r="Q9" s="59">
        <f>'ALAW WTW SLUDGE'!Q9</f>
        <v>0</v>
      </c>
      <c r="R9" s="59">
        <f>'ALAW WTW SLUDGE'!R9</f>
        <v>0</v>
      </c>
      <c r="S9" s="59">
        <f>'ALAW WTW SLUDGE'!S9</f>
        <v>0</v>
      </c>
      <c r="T9" s="59">
        <f>'ALAW WTW SLUDGE'!T9</f>
        <v>0</v>
      </c>
      <c r="U9" s="59">
        <f>'ALAW WTW SLUDGE'!U9</f>
        <v>0</v>
      </c>
      <c r="V9" s="59">
        <f>'ALAW WTW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'ALAW WTW SLUDGE'!C10</f>
        <v>6.3</v>
      </c>
      <c r="D10" s="59">
        <f>'ALAW WTW SLUDGE'!D10</f>
        <v>7</v>
      </c>
      <c r="E10" s="59">
        <f>'ALAW WTW SLUDGE'!E10</f>
        <v>7.5</v>
      </c>
      <c r="F10" s="59">
        <f>'ALAW WTW SLUDGE'!F10</f>
        <v>7.7</v>
      </c>
      <c r="G10" s="59">
        <f>'ALAW WTW SLUDGE'!G10</f>
        <v>7.3</v>
      </c>
      <c r="H10" s="59">
        <f>'ALAW WTW SLUDGE'!H10</f>
        <v>7</v>
      </c>
      <c r="I10" s="59">
        <f>'ALAW WTW SLUDGE'!I10</f>
        <v>6.8</v>
      </c>
      <c r="J10" s="59">
        <f>'ALAW WTW SLUDGE'!J10</f>
        <v>8.8000000000000007</v>
      </c>
      <c r="K10" s="59">
        <f>'ALAW WTW SLUDGE'!K10</f>
        <v>8.5</v>
      </c>
      <c r="L10" s="59">
        <f>'ALAW WTW SLUDGE'!L10</f>
        <v>0</v>
      </c>
      <c r="M10" s="59">
        <f>'ALAW WTW SLUDGE'!M10</f>
        <v>0</v>
      </c>
      <c r="N10" s="59">
        <f>'ALAW WTW SLUDGE'!N10</f>
        <v>0</v>
      </c>
      <c r="O10" s="59">
        <f>'ALAW WTW SLUDGE'!O10</f>
        <v>0</v>
      </c>
      <c r="P10" s="59">
        <f>'ALAW WTW SLUDGE'!P10</f>
        <v>0</v>
      </c>
      <c r="Q10" s="59">
        <f>'ALAW WTW SLUDGE'!Q10</f>
        <v>0</v>
      </c>
      <c r="R10" s="59">
        <f>'ALAW WTW SLUDGE'!R10</f>
        <v>0</v>
      </c>
      <c r="S10" s="59">
        <f>'ALAW WTW SLUDGE'!S10</f>
        <v>0</v>
      </c>
      <c r="T10" s="59">
        <f>'ALAW WTW SLUDGE'!T10</f>
        <v>0</v>
      </c>
      <c r="U10" s="59">
        <f>'ALAW WTW SLUDGE'!U10</f>
        <v>0</v>
      </c>
      <c r="V10" s="59">
        <f>'ALAW WTW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'ALAW WTW SLUDGE'!C11</f>
        <v>3</v>
      </c>
      <c r="D11" s="59">
        <f>'ALAW WTW SLUDGE'!D11</f>
        <v>3</v>
      </c>
      <c r="E11" s="59">
        <f>'ALAW WTW SLUDGE'!E11</f>
        <v>3</v>
      </c>
      <c r="F11" s="59">
        <f>'ALAW WTW SLUDGE'!F11</f>
        <v>3</v>
      </c>
      <c r="G11" s="59">
        <f>'ALAW WTW SLUDGE'!G11</f>
        <v>4</v>
      </c>
      <c r="H11" s="59">
        <f>'ALAW WTW SLUDGE'!H11</f>
        <v>4</v>
      </c>
      <c r="I11" s="59">
        <f>'ALAW WTW SLUDGE'!I11</f>
        <v>4</v>
      </c>
      <c r="J11" s="59">
        <f>'ALAW WTW SLUDGE'!J11</f>
        <v>2</v>
      </c>
      <c r="K11" s="59">
        <f>'ALAW WTW SLUDGE'!K11</f>
        <v>2</v>
      </c>
      <c r="L11" s="59">
        <f>'ALAW WTW SLUDGE'!L11</f>
        <v>0</v>
      </c>
      <c r="M11" s="59">
        <f>'ALAW WTW SLUDGE'!M11</f>
        <v>0</v>
      </c>
      <c r="N11" s="59">
        <f>'ALAW WTW SLUDGE'!N11</f>
        <v>0</v>
      </c>
      <c r="O11" s="59">
        <f>'ALAW WTW SLUDGE'!O11</f>
        <v>0</v>
      </c>
      <c r="P11" s="59">
        <f>'ALAW WTW SLUDGE'!P11</f>
        <v>0</v>
      </c>
      <c r="Q11" s="59">
        <f>'ALAW WTW SLUDGE'!Q11</f>
        <v>0</v>
      </c>
      <c r="R11" s="59">
        <f>'ALAW WTW SLUDGE'!R11</f>
        <v>0</v>
      </c>
      <c r="S11" s="59">
        <f>'ALAW WTW SLUDGE'!S11</f>
        <v>0</v>
      </c>
      <c r="T11" s="59">
        <f>'ALAW WTW SLUDGE'!T11</f>
        <v>0</v>
      </c>
      <c r="U11" s="59">
        <f>'ALAW WTW SLUDGE'!U11</f>
        <v>0</v>
      </c>
      <c r="V11" s="59">
        <f>'ALAW WTW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'ALAW WTW SLUDGE'!C12</f>
        <v>2</v>
      </c>
      <c r="D12" s="59">
        <f>'ALAW WTW SLUDGE'!D12</f>
        <v>2</v>
      </c>
      <c r="E12" s="59">
        <f>'ALAW WTW SLUDGE'!E12</f>
        <v>2</v>
      </c>
      <c r="F12" s="59">
        <f>'ALAW WTW SLUDGE'!F12</f>
        <v>2</v>
      </c>
      <c r="G12" s="59">
        <f>'ALAW WTW SLUDGE'!G12</f>
        <v>2</v>
      </c>
      <c r="H12" s="59">
        <f>'ALAW WTW SLUDGE'!H12</f>
        <v>2</v>
      </c>
      <c r="I12" s="59">
        <f>'ALAW WTW SLUDGE'!I12</f>
        <v>2</v>
      </c>
      <c r="J12" s="59">
        <f>'ALAW WTW SLUDGE'!J12</f>
        <v>2</v>
      </c>
      <c r="K12" s="59">
        <f>'ALAW WTW SLUDGE'!K12</f>
        <v>3</v>
      </c>
      <c r="L12" s="59">
        <f>'ALAW WTW SLUDGE'!L12</f>
        <v>0</v>
      </c>
      <c r="M12" s="59">
        <f>'ALAW WTW SLUDGE'!M12</f>
        <v>0</v>
      </c>
      <c r="N12" s="59">
        <f>'ALAW WTW SLUDGE'!N12</f>
        <v>0</v>
      </c>
      <c r="O12" s="59">
        <f>'ALAW WTW SLUDGE'!O12</f>
        <v>0</v>
      </c>
      <c r="P12" s="59">
        <f>'ALAW WTW SLUDGE'!P12</f>
        <v>0</v>
      </c>
      <c r="Q12" s="59">
        <f>'ALAW WTW SLUDGE'!Q12</f>
        <v>0</v>
      </c>
      <c r="R12" s="59">
        <f>'ALAW WTW SLUDGE'!R12</f>
        <v>0</v>
      </c>
      <c r="S12" s="59">
        <f>'ALAW WTW SLUDGE'!S12</f>
        <v>0</v>
      </c>
      <c r="T12" s="59">
        <f>'ALAW WTW SLUDGE'!T12</f>
        <v>0</v>
      </c>
      <c r="U12" s="59">
        <f>'ALAW WTW SLUDGE'!U12</f>
        <v>0</v>
      </c>
      <c r="V12" s="59">
        <f>'ALAW WTW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'ALAW WTW SLUDGE'!C13</f>
        <v>3</v>
      </c>
      <c r="D13" s="59">
        <f>'ALAW WTW SLUDGE'!D13</f>
        <v>3</v>
      </c>
      <c r="E13" s="59">
        <f>'ALAW WTW SLUDGE'!E13</f>
        <v>3</v>
      </c>
      <c r="F13" s="59">
        <f>'ALAW WTW SLUDGE'!F13</f>
        <v>3</v>
      </c>
      <c r="G13" s="59">
        <f>'ALAW WTW SLUDGE'!G13</f>
        <v>4</v>
      </c>
      <c r="H13" s="59">
        <f>'ALAW WTW SLUDGE'!H13</f>
        <v>3</v>
      </c>
      <c r="I13" s="59">
        <f>'ALAW WTW SLUDGE'!I13</f>
        <v>3</v>
      </c>
      <c r="J13" s="59">
        <f>'ALAW WTW SLUDGE'!J13</f>
        <v>3</v>
      </c>
      <c r="K13" s="59">
        <f>'ALAW WTW SLUDGE'!K13</f>
        <v>3</v>
      </c>
      <c r="L13" s="59">
        <f>'ALAW WTW SLUDGE'!L13</f>
        <v>0</v>
      </c>
      <c r="M13" s="59">
        <f>'ALAW WTW SLUDGE'!M13</f>
        <v>0</v>
      </c>
      <c r="N13" s="59">
        <f>'ALAW WTW SLUDGE'!N13</f>
        <v>0</v>
      </c>
      <c r="O13" s="59">
        <f>'ALAW WTW SLUDGE'!O13</f>
        <v>0</v>
      </c>
      <c r="P13" s="59">
        <f>'ALAW WTW SLUDGE'!P13</f>
        <v>0</v>
      </c>
      <c r="Q13" s="59">
        <f>'ALAW WTW SLUDGE'!Q13</f>
        <v>0</v>
      </c>
      <c r="R13" s="59">
        <f>'ALAW WTW SLUDGE'!R13</f>
        <v>0</v>
      </c>
      <c r="S13" s="59">
        <f>'ALAW WTW SLUDGE'!S13</f>
        <v>0</v>
      </c>
      <c r="T13" s="59">
        <f>'ALAW WTW SLUDGE'!T13</f>
        <v>0</v>
      </c>
      <c r="U13" s="59">
        <f>'ALAW WTW SLUDGE'!U13</f>
        <v>0</v>
      </c>
      <c r="V13" s="59">
        <f>'ALAW WTW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'ALAW WTW SLUDGE'!C14</f>
        <v xml:space="preserve">Grass Silage (25% DM) </v>
      </c>
      <c r="D14" s="101" t="str">
        <f>'ALAW WTW SLUDGE'!D14</f>
        <v xml:space="preserve">Grass Silage (25% DM) </v>
      </c>
      <c r="E14" s="101" t="str">
        <f>'ALAW WTW SLUDGE'!E14</f>
        <v xml:space="preserve">Grass Silage (25% DM) </v>
      </c>
      <c r="F14" s="101" t="str">
        <f>'ALAW WTW SLUDGE'!F14</f>
        <v xml:space="preserve">Grass Silage (25% DM) </v>
      </c>
      <c r="G14" s="101" t="str">
        <f>'ALAW WTW SLUDGE'!G14</f>
        <v xml:space="preserve">Grass Silage (25% DM) </v>
      </c>
      <c r="H14" s="101" t="str">
        <f>'ALAW WTW SLUDGE'!H14</f>
        <v xml:space="preserve">Grass Silage (25% DM) </v>
      </c>
      <c r="I14" s="101" t="str">
        <f>'ALAW WTW SLUDGE'!I14</f>
        <v xml:space="preserve">Grass Silage (25% DM) </v>
      </c>
      <c r="J14" s="101" t="str">
        <f>'ALAW WTW SLUDGE'!J14</f>
        <v xml:space="preserve">Grass Silage (25% DM) </v>
      </c>
      <c r="K14" s="101" t="str">
        <f>'ALAW WTW SLUDGE'!K14</f>
        <v xml:space="preserve">Grass Silage (25% DM) </v>
      </c>
      <c r="L14" s="101">
        <f>'ALAW WTW SLUDGE'!L14</f>
        <v>0</v>
      </c>
      <c r="M14" s="101">
        <f>'ALAW WTW SLUDGE'!M14</f>
        <v>0</v>
      </c>
      <c r="N14" s="101">
        <f>'ALAW WTW SLUDGE'!N14</f>
        <v>0</v>
      </c>
      <c r="O14" s="101">
        <f>'ALAW WTW SLUDGE'!O14</f>
        <v>0</v>
      </c>
      <c r="P14" s="101">
        <f>'ALAW WTW SLUDGE'!P14</f>
        <v>0</v>
      </c>
      <c r="Q14" s="101">
        <f>'ALAW WTW SLUDGE'!Q14</f>
        <v>0</v>
      </c>
      <c r="R14" s="101">
        <f>'ALAW WTW SLUDGE'!R14</f>
        <v>0</v>
      </c>
      <c r="S14" s="101">
        <f>'ALAW WTW SLUDGE'!S14</f>
        <v>0</v>
      </c>
      <c r="T14" s="101">
        <f>'ALAW WTW SLUDGE'!T14</f>
        <v>0</v>
      </c>
      <c r="U14" s="101">
        <f>'ALAW WTW SLUDGE'!U14</f>
        <v>0</v>
      </c>
      <c r="V14" s="101">
        <f>'ALAW WTW SLUDGE'!V14</f>
        <v>0</v>
      </c>
      <c r="AD14" s="29" t="s">
        <v>138</v>
      </c>
      <c r="AE14" s="29">
        <v>6</v>
      </c>
      <c r="AI14" s="52" t="s">
        <v>119</v>
      </c>
      <c r="AJ14" s="53">
        <v>0.8</v>
      </c>
      <c r="AK14" s="54">
        <v>1.7</v>
      </c>
      <c r="AL14" s="11">
        <v>12</v>
      </c>
      <c r="AM14" s="11">
        <v>6.7</v>
      </c>
      <c r="AN14" s="11" t="s">
        <v>135</v>
      </c>
    </row>
    <row r="15" spans="1:41" ht="13" x14ac:dyDescent="0.25">
      <c r="A15" s="131" t="s">
        <v>9</v>
      </c>
      <c r="B15" s="131"/>
      <c r="C15" s="59">
        <f>'ALAW WTW SLUDGE'!C15</f>
        <v>38</v>
      </c>
      <c r="D15" s="59">
        <f>'ALAW WTW SLUDGE'!D15</f>
        <v>38</v>
      </c>
      <c r="E15" s="59">
        <f>'ALAW WTW SLUDGE'!E15</f>
        <v>38</v>
      </c>
      <c r="F15" s="59">
        <f>'ALAW WTW SLUDGE'!F15</f>
        <v>38</v>
      </c>
      <c r="G15" s="59">
        <f>'ALAW WTW SLUDGE'!G15</f>
        <v>38</v>
      </c>
      <c r="H15" s="59">
        <f>'ALAW WTW SLUDGE'!H15</f>
        <v>38</v>
      </c>
      <c r="I15" s="59">
        <f>'ALAW WTW SLUDGE'!I15</f>
        <v>38</v>
      </c>
      <c r="J15" s="59">
        <f>'ALAW WTW SLUDGE'!J15</f>
        <v>38</v>
      </c>
      <c r="K15" s="59">
        <f>'ALAW WTW SLUDGE'!K15</f>
        <v>38</v>
      </c>
      <c r="L15" s="59">
        <f>'ALAW WTW SLUDGE'!L15</f>
        <v>0</v>
      </c>
      <c r="M15" s="59">
        <f>'ALAW WTW SLUDGE'!M15</f>
        <v>0</v>
      </c>
      <c r="N15" s="59">
        <f>'ALAW WTW SLUDGE'!N15</f>
        <v>0</v>
      </c>
      <c r="O15" s="59">
        <f>'ALAW WTW SLUDGE'!O15</f>
        <v>0</v>
      </c>
      <c r="P15" s="59">
        <f>'ALAW WTW SLUDGE'!P15</f>
        <v>0</v>
      </c>
      <c r="Q15" s="59">
        <f>'ALAW WTW SLUDGE'!Q15</f>
        <v>0</v>
      </c>
      <c r="R15" s="59">
        <f>'ALAW WTW SLUDGE'!R15</f>
        <v>0</v>
      </c>
      <c r="S15" s="59">
        <f>'ALAW WTW SLUDGE'!S15</f>
        <v>0</v>
      </c>
      <c r="T15" s="59">
        <f>'ALAW WTW SLUDGE'!T15</f>
        <v>0</v>
      </c>
      <c r="U15" s="59">
        <f>'ALAW WTW SLUDGE'!U15</f>
        <v>0</v>
      </c>
      <c r="V15" s="59">
        <f>'ALAW WTW SLUDGE'!V15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'ALAW WTW SLUDGE'!C16</f>
        <v>Medium/Clay</v>
      </c>
      <c r="D16" s="102" t="str">
        <f>'ALAW WTW SLUDGE'!D16</f>
        <v>Medium/Clay</v>
      </c>
      <c r="E16" s="102" t="str">
        <f>'ALAW WTW SLUDGE'!E16</f>
        <v>Medium/Clay</v>
      </c>
      <c r="F16" s="102" t="str">
        <f>'ALAW WTW SLUDGE'!F16</f>
        <v>Medium/Clay</v>
      </c>
      <c r="G16" s="102" t="str">
        <f>'ALAW WTW SLUDGE'!G16</f>
        <v>Medium/Clay</v>
      </c>
      <c r="H16" s="102" t="str">
        <f>'ALAW WTW SLUDGE'!H16</f>
        <v>Medium/Clay</v>
      </c>
      <c r="I16" s="102" t="str">
        <f>'ALAW WTW SLUDGE'!I16</f>
        <v>Medium/Clay</v>
      </c>
      <c r="J16" s="102" t="str">
        <f>'ALAW WTW SLUDGE'!J16</f>
        <v>Medium/Clay</v>
      </c>
      <c r="K16" s="102" t="str">
        <f>'ALAW WTW SLUDGE'!K16</f>
        <v>Medium/Clay</v>
      </c>
      <c r="L16" s="102">
        <f>'ALAW WTW SLUDGE'!L16</f>
        <v>0</v>
      </c>
      <c r="M16" s="102">
        <f>'ALAW WTW SLUDGE'!M16</f>
        <v>0</v>
      </c>
      <c r="N16" s="102">
        <f>'ALAW WTW SLUDGE'!N16</f>
        <v>0</v>
      </c>
      <c r="O16" s="102">
        <f>'ALAW WTW SLUDGE'!O16</f>
        <v>0</v>
      </c>
      <c r="P16" s="102">
        <f>'ALAW WTW SLUDGE'!P16</f>
        <v>0</v>
      </c>
      <c r="Q16" s="102">
        <f>'ALAW WTW SLUDGE'!Q16</f>
        <v>0</v>
      </c>
      <c r="R16" s="102">
        <f>'ALAW WTW SLUDGE'!R16</f>
        <v>0</v>
      </c>
      <c r="S16" s="102">
        <f>'ALAW WTW SLUDGE'!S16</f>
        <v>0</v>
      </c>
      <c r="T16" s="102">
        <f>'ALAW WTW SLUDGE'!T16</f>
        <v>0</v>
      </c>
      <c r="U16" s="102">
        <f>'ALAW WTW SLUDGE'!U16</f>
        <v>0</v>
      </c>
      <c r="V16" s="102">
        <f>'ALAW WTW SLUDGE'!V16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11.259577699999998</v>
      </c>
      <c r="D18" s="16">
        <f>$D32</f>
        <v>11.259577699999998</v>
      </c>
      <c r="E18" s="16">
        <f>$D33</f>
        <v>11.259577699999998</v>
      </c>
      <c r="F18" s="16">
        <f>$D34</f>
        <v>11.259577699999998</v>
      </c>
      <c r="G18" s="16">
        <f>$D35</f>
        <v>11.259577699999998</v>
      </c>
      <c r="H18" s="16">
        <f>$D36</f>
        <v>11.259577699999998</v>
      </c>
      <c r="I18" s="16">
        <f>$D37</f>
        <v>11.259577699999998</v>
      </c>
      <c r="J18" s="16">
        <f>$D38</f>
        <v>11.259577699999998</v>
      </c>
      <c r="K18" s="16">
        <f>$D39</f>
        <v>11.259577699999998</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-53.3404223</v>
      </c>
      <c r="D19" s="16">
        <f t="shared" ref="D19:V19" si="1">D18-D17</f>
        <v>-53.3404223</v>
      </c>
      <c r="E19" s="16">
        <f t="shared" si="1"/>
        <v>-53.3404223</v>
      </c>
      <c r="F19" s="16">
        <f t="shared" si="1"/>
        <v>-53.3404223</v>
      </c>
      <c r="G19" s="16">
        <f t="shared" si="1"/>
        <v>-53.3404223</v>
      </c>
      <c r="H19" s="16">
        <f t="shared" si="1"/>
        <v>-53.3404223</v>
      </c>
      <c r="I19" s="16">
        <f t="shared" si="1"/>
        <v>-53.3404223</v>
      </c>
      <c r="J19" s="16">
        <f t="shared" si="1"/>
        <v>-53.3404223</v>
      </c>
      <c r="K19" s="16">
        <f t="shared" si="1"/>
        <v>-53.3404223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8.7829437500000012</v>
      </c>
      <c r="D22" s="16">
        <f>$E32</f>
        <v>8.7829437500000012</v>
      </c>
      <c r="E22" s="16">
        <f>$E33</f>
        <v>8.7829437500000012</v>
      </c>
      <c r="F22" s="16">
        <f>$E34</f>
        <v>8.7829437500000012</v>
      </c>
      <c r="G22" s="16">
        <f>$E35</f>
        <v>8.7829437500000012</v>
      </c>
      <c r="H22" s="16">
        <f>$E36</f>
        <v>8.7829437500000012</v>
      </c>
      <c r="I22" s="16">
        <f>$E37</f>
        <v>8.7829437500000012</v>
      </c>
      <c r="J22" s="16">
        <f>$E38</f>
        <v>8.7829437500000012</v>
      </c>
      <c r="K22" s="16">
        <f>$E39</f>
        <v>8.7829437500000012</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-219.21705624999998</v>
      </c>
      <c r="D23" s="16">
        <f t="shared" ref="D23:V23" si="3">D22-D21</f>
        <v>-219.21705624999998</v>
      </c>
      <c r="E23" s="16">
        <f t="shared" si="3"/>
        <v>-219.21705624999998</v>
      </c>
      <c r="F23" s="16">
        <f t="shared" si="3"/>
        <v>-219.21705624999998</v>
      </c>
      <c r="G23" s="16">
        <f t="shared" si="3"/>
        <v>-219.21705624999998</v>
      </c>
      <c r="H23" s="16">
        <f t="shared" si="3"/>
        <v>-219.21705624999998</v>
      </c>
      <c r="I23" s="16">
        <f t="shared" si="3"/>
        <v>-219.21705624999998</v>
      </c>
      <c r="J23" s="16">
        <f t="shared" si="3"/>
        <v>-219.21705624999998</v>
      </c>
      <c r="K23" s="16">
        <f t="shared" si="3"/>
        <v>-219.21705624999998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t="s">
        <v>55</v>
      </c>
      <c r="S27" s="106" t="s">
        <v>55</v>
      </c>
      <c r="T27" s="106" t="s">
        <v>55</v>
      </c>
      <c r="U27" s="106" t="s">
        <v>55</v>
      </c>
    </row>
    <row r="28" spans="1:40" s="56" customFormat="1" x14ac:dyDescent="0.35">
      <c r="A28" s="107"/>
      <c r="B28" s="23">
        <v>8.33</v>
      </c>
      <c r="C28" s="15">
        <v>0.41799999999999998</v>
      </c>
      <c r="D28" s="15">
        <v>2.3599999999999999E-2</v>
      </c>
      <c r="E28" s="15">
        <v>3.5000000000000003E-2</v>
      </c>
      <c r="F28" s="15">
        <v>1090</v>
      </c>
      <c r="G28" s="15">
        <v>7.8</v>
      </c>
      <c r="H28" s="15">
        <v>120</v>
      </c>
      <c r="I28" s="15">
        <v>15.1</v>
      </c>
      <c r="J28" s="15">
        <v>0.23</v>
      </c>
      <c r="K28" s="15">
        <v>0.25</v>
      </c>
      <c r="L28" s="15">
        <v>18.7</v>
      </c>
      <c r="M28" s="15">
        <v>5.4</v>
      </c>
      <c r="N28" s="15">
        <v>1560</v>
      </c>
      <c r="O28" s="15">
        <v>446000</v>
      </c>
      <c r="P28" s="15"/>
      <c r="Q28" s="15">
        <v>2430</v>
      </c>
      <c r="R28" s="15"/>
      <c r="S28" s="15">
        <v>8</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SJC1</v>
      </c>
      <c r="B31" s="15">
        <v>250</v>
      </c>
      <c r="C31" s="76">
        <f>IF(C$27="%w/w SAR",((C$28*10)*$B31),IF(C$27="%w/w DM",(((C$28*10)*($B$28/100))*$B31),IF(C$27="kg/t SAR",(C$28*$B31),IF(C$27="kg/t DM",((C$28*($B$28/100))*$B31),IF(C$27="mg/kg SAR",((C$28*0.001)*$B31),IF(C$27="mg/kg DM",(((C$28*0.001)*($B$28/100))*$B31),0))))))</f>
        <v>87.04849999999999</v>
      </c>
      <c r="D31" s="76">
        <f>(IF(D$27="%w/w SAR",((D$28*10)*$B31),IF(D$27="%w/w DM",(((D$28*10)*($B$28/100))*$B31),IF(D$27="kg/t SAR",(D$28*$B31),IF(D$27="kg/t DM",((D$28*($B$28/100))*$B31),IF(D$27="mg/kg SAR",((D$28*0.001)*$B31),IF(D$27="mg/kg DM",(((D$28*0.001)*($B$28/100))*$B31),"0")))))))*2.291</f>
        <v>11.259577699999998</v>
      </c>
      <c r="E31" s="76">
        <f>(IF(E$27="%w/w SAR",((E$28*10)*$B31),IF(E$27="%w/w DM",(((E$28*10)*($B$28/100))*$B31),IF(E$27="kg/t SAR",(E$28*$B31),IF(E$27="kg/t DM",((E$28*($B$28/100))*$B31),IF(E$27="mg/kg SAR",((E$28*0.001)*$B31),IF(E$27="mg/kg DM",(((E$28*0.001)*($B$28/100))*$B31),"0")))))))*1.205</f>
        <v>8.7829437500000012</v>
      </c>
      <c r="F31" s="76">
        <f>(IF(F$27="%w/w SAR",((F$28*10)*$B31),IF(F$27="%w/w DM",(((F$28*10)*($B$28/100))*$B31),IF(F$27="kg/t SAR",(F$28*$B31),IF(F$27="kg/t DM",((F$28*($B$28/100))*$B31),IF(F$27="mg/kg SAR",((F$28*0.001)*$B31),IF(F$27="mg/kg DM",(((F$28*0.001)*($B$28/100))*$B31),"0")))))))*1.658</f>
        <v>37.6353565</v>
      </c>
      <c r="G31" s="76">
        <f t="shared" ref="G31:P46" si="5">IF(G$27="%w/w SAR",((G$28*10)*$B31),IF(G$27="%w/w DM",(((G$28*10)*($B$28/100))*$B31),IF(G$27="kg/t SAR",(G$28*$B31),IF(G$27="kg/t DM",((G$28*($B$28/100))*$B31),IF(G$27="mg/kg SAR",((G$28*0.001)*$B31),IF(G$27="mg/kg DM",(((G$28*0.001)*($B$28/100))*$B31),0))))))</f>
        <v>0.162435</v>
      </c>
      <c r="H31" s="76">
        <f t="shared" si="5"/>
        <v>2.4990000000000001</v>
      </c>
      <c r="I31" s="76">
        <f t="shared" si="5"/>
        <v>0.3144575</v>
      </c>
      <c r="J31" s="76">
        <f t="shared" si="5"/>
        <v>4.7897500000000006E-3</v>
      </c>
      <c r="K31" s="76">
        <f t="shared" si="5"/>
        <v>5.2062499999999999E-3</v>
      </c>
      <c r="L31" s="76">
        <f t="shared" si="5"/>
        <v>0.38942750000000004</v>
      </c>
      <c r="M31" s="76">
        <f t="shared" si="5"/>
        <v>0.11245500000000001</v>
      </c>
      <c r="N31" s="76">
        <f t="shared" si="5"/>
        <v>32.487000000000002</v>
      </c>
      <c r="O31" s="76">
        <f t="shared" si="5"/>
        <v>9287.9500000000007</v>
      </c>
      <c r="P31" s="76">
        <f t="shared" si="5"/>
        <v>0</v>
      </c>
      <c r="Q31" s="76">
        <f>(IF(Q$27="%w/w SAR",((Q$28*10)*$B31),IF(Q$27="%w/w DM",(((Q$28*10)*($B$28/100))*$B31),IF(Q$27="kg/t SAR",(Q$28*$B31),IF(Q$27="kg/t DM",((Q$28*($B$28/100))*$B31),IF(Q$27="mg/kg SAR",((Q$28*0.001)*$B31),IF(Q$27="mg/kg DM",(((Q$28*0.001)*($B$28/100))*$B31),0)))))))*2.5</f>
        <v>126.511875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0.1666</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SJC2</v>
      </c>
      <c r="B32" s="15">
        <v>250</v>
      </c>
      <c r="C32" s="76">
        <f t="shared" ref="C32:C50" si="6">IF(C$27="%w/w SAR",((C$28*10)*$B32),IF(C$27="%w/w DM",(((C$28*10)*($B$28/100))*$B32),IF(C$27="kg/t SAR",(C$28*$B32),IF(C$27="kg/t DM",((C$28*($B$28/100))*$B32),IF(C$27="mg/kg SAR",((C$28*0.001)*$B32),IF(C$27="mg/kg DM",(((C$28*0.001)*($B$28/100))*$B32),0))))))</f>
        <v>87.04849999999999</v>
      </c>
      <c r="D32" s="76">
        <f t="shared" ref="D32:D50" si="7">(IF(D$27="%w/w SAR",((D$28*10)*$B32),IF(D$27="%w/w DM",(((D$28*10)*($B$28/100))*$B32),IF(D$27="kg/t SAR",(D$28*$B32),IF(D$27="kg/t DM",((D$28*($B$28/100))*$B32),IF(D$27="mg/kg SAR",((D$28*0.001)*$B32),IF(D$27="mg/kg DM",(((D$28*0.001)*($B$28/100))*$B32),"0")))))))*2.291</f>
        <v>11.259577699999998</v>
      </c>
      <c r="E32" s="76">
        <f t="shared" ref="E32:E50" si="8">(IF(E$27="%w/w SAR",((E$28*10)*$B32),IF(E$27="%w/w DM",(((E$28*10)*($B$28/100))*$B32),IF(E$27="kg/t SAR",(E$28*$B32),IF(E$27="kg/t DM",((E$28*($B$28/100))*$B32),IF(E$27="mg/kg SAR",((E$28*0.001)*$B32),IF(E$27="mg/kg DM",(((E$28*0.001)*($B$28/100))*$B32),"0")))))))*1.205</f>
        <v>8.7829437500000012</v>
      </c>
      <c r="F32" s="76">
        <f t="shared" ref="F32:F50" si="9">(IF(F$27="%w/w SAR",((F$28*10)*$B32),IF(F$27="%w/w DM",(((F$28*10)*($B$28/100))*$B32),IF(F$27="kg/t SAR",(F$28*$B32),IF(F$27="kg/t DM",((F$28*($B$28/100))*$B32),IF(F$27="mg/kg SAR",((F$28*0.001)*$B32),IF(F$27="mg/kg DM",(((F$28*0.001)*($B$28/100))*$B32),"0")))))))*1.658</f>
        <v>37.6353565</v>
      </c>
      <c r="G32" s="76">
        <f t="shared" si="5"/>
        <v>0.162435</v>
      </c>
      <c r="H32" s="76">
        <f t="shared" si="5"/>
        <v>2.4990000000000001</v>
      </c>
      <c r="I32" s="76">
        <f t="shared" si="5"/>
        <v>0.3144575</v>
      </c>
      <c r="J32" s="76">
        <f t="shared" si="5"/>
        <v>4.7897500000000006E-3</v>
      </c>
      <c r="K32" s="76">
        <f t="shared" si="5"/>
        <v>5.2062499999999999E-3</v>
      </c>
      <c r="L32" s="76">
        <f t="shared" si="5"/>
        <v>0.38942750000000004</v>
      </c>
      <c r="M32" s="76">
        <f t="shared" si="5"/>
        <v>0.11245500000000001</v>
      </c>
      <c r="N32" s="76">
        <f t="shared" si="5"/>
        <v>32.487000000000002</v>
      </c>
      <c r="O32" s="76">
        <f t="shared" si="5"/>
        <v>9287.9500000000007</v>
      </c>
      <c r="P32" s="76">
        <f t="shared" si="5"/>
        <v>0</v>
      </c>
      <c r="Q32" s="76">
        <f t="shared" ref="Q32:Q50" si="10">(IF(Q$27="%w/w SAR",((Q$28*10)*$B32),IF(Q$27="%w/w DM",(((Q$28*10)*($B$28/100))*$B32),IF(Q$27="kg/t SAR",(Q$28*$B32),IF(Q$27="kg/t DM",((Q$28*($B$28/100))*$B32),IF(Q$27="mg/kg SAR",((Q$28*0.001)*$B32),IF(Q$27="mg/kg DM",(((Q$28*0.001)*($B$28/100))*$B32),0)))))))*2.5</f>
        <v>126.511875</v>
      </c>
      <c r="R32" s="76">
        <f t="shared" ref="R32:U50" si="11">IF(R$27="%w/w SAR",((R$28*10)*$B32),IF(R$27="%w/w DM",(((R$28*10)*($B$28/100))*$B32),IF(R$27="kg/t SAR",(R$28*$B32),IF(R$27="kg/t DM",((R$28*($B$28/100))*$B32),IF(R$27="mg/kg SAR",((R$28*0.001)*$B32),IF(R$27="mg/kg DM",(((R$28*0.001)*($B$28/100))*$B32),0))))))</f>
        <v>0</v>
      </c>
      <c r="S32" s="76">
        <f t="shared" si="11"/>
        <v>0.1666</v>
      </c>
      <c r="T32" s="76">
        <f t="shared" si="11"/>
        <v>0</v>
      </c>
      <c r="U32" s="76">
        <f t="shared" si="11"/>
        <v>0</v>
      </c>
      <c r="AB32" s="58"/>
      <c r="AC32" s="58"/>
      <c r="AD32" s="58"/>
      <c r="AE32" s="58"/>
      <c r="AF32" s="58"/>
      <c r="AG32" s="58"/>
      <c r="AH32" s="58"/>
      <c r="AI32" s="58"/>
    </row>
    <row r="33" spans="1:35" s="71" customFormat="1" ht="13" x14ac:dyDescent="0.35">
      <c r="A33" s="13" t="str">
        <f>E8</f>
        <v>SJC3</v>
      </c>
      <c r="B33" s="15">
        <v>250</v>
      </c>
      <c r="C33" s="76">
        <f t="shared" si="6"/>
        <v>87.04849999999999</v>
      </c>
      <c r="D33" s="76">
        <f t="shared" si="7"/>
        <v>11.259577699999998</v>
      </c>
      <c r="E33" s="76">
        <f t="shared" si="8"/>
        <v>8.7829437500000012</v>
      </c>
      <c r="F33" s="76">
        <f t="shared" si="9"/>
        <v>37.6353565</v>
      </c>
      <c r="G33" s="76">
        <f t="shared" si="5"/>
        <v>0.162435</v>
      </c>
      <c r="H33" s="76">
        <f t="shared" si="5"/>
        <v>2.4990000000000001</v>
      </c>
      <c r="I33" s="76">
        <f t="shared" si="5"/>
        <v>0.3144575</v>
      </c>
      <c r="J33" s="76">
        <f t="shared" si="5"/>
        <v>4.7897500000000006E-3</v>
      </c>
      <c r="K33" s="76">
        <f t="shared" si="5"/>
        <v>5.2062499999999999E-3</v>
      </c>
      <c r="L33" s="76">
        <f t="shared" si="5"/>
        <v>0.38942750000000004</v>
      </c>
      <c r="M33" s="76">
        <f t="shared" si="5"/>
        <v>0.11245500000000001</v>
      </c>
      <c r="N33" s="76">
        <f t="shared" si="5"/>
        <v>32.487000000000002</v>
      </c>
      <c r="O33" s="76">
        <f t="shared" si="5"/>
        <v>9287.9500000000007</v>
      </c>
      <c r="P33" s="76">
        <f t="shared" si="5"/>
        <v>0</v>
      </c>
      <c r="Q33" s="76">
        <f t="shared" si="10"/>
        <v>126.511875</v>
      </c>
      <c r="R33" s="76">
        <f t="shared" si="11"/>
        <v>0</v>
      </c>
      <c r="S33" s="76">
        <f t="shared" si="11"/>
        <v>0.1666</v>
      </c>
      <c r="T33" s="76">
        <f t="shared" si="11"/>
        <v>0</v>
      </c>
      <c r="U33" s="76">
        <f t="shared" si="11"/>
        <v>0</v>
      </c>
      <c r="AB33" s="58"/>
      <c r="AC33" s="58"/>
      <c r="AD33" s="58"/>
      <c r="AE33" s="58"/>
      <c r="AF33" s="58"/>
      <c r="AG33" s="58"/>
      <c r="AH33" s="58"/>
      <c r="AI33" s="58"/>
    </row>
    <row r="34" spans="1:35" s="71" customFormat="1" ht="13" x14ac:dyDescent="0.35">
      <c r="A34" s="13" t="str">
        <f>F8</f>
        <v>SJC4</v>
      </c>
      <c r="B34" s="15">
        <v>250</v>
      </c>
      <c r="C34" s="76">
        <f t="shared" si="6"/>
        <v>87.04849999999999</v>
      </c>
      <c r="D34" s="76">
        <f t="shared" si="7"/>
        <v>11.259577699999998</v>
      </c>
      <c r="E34" s="76">
        <f t="shared" si="8"/>
        <v>8.7829437500000012</v>
      </c>
      <c r="F34" s="76">
        <f t="shared" si="9"/>
        <v>37.6353565</v>
      </c>
      <c r="G34" s="76">
        <f t="shared" si="5"/>
        <v>0.162435</v>
      </c>
      <c r="H34" s="76">
        <f t="shared" si="5"/>
        <v>2.4990000000000001</v>
      </c>
      <c r="I34" s="76">
        <f t="shared" si="5"/>
        <v>0.3144575</v>
      </c>
      <c r="J34" s="76">
        <f t="shared" si="5"/>
        <v>4.7897500000000006E-3</v>
      </c>
      <c r="K34" s="76">
        <f t="shared" si="5"/>
        <v>5.2062499999999999E-3</v>
      </c>
      <c r="L34" s="76">
        <f t="shared" si="5"/>
        <v>0.38942750000000004</v>
      </c>
      <c r="M34" s="76">
        <f t="shared" si="5"/>
        <v>0.11245500000000001</v>
      </c>
      <c r="N34" s="76">
        <f t="shared" si="5"/>
        <v>32.487000000000002</v>
      </c>
      <c r="O34" s="76">
        <f t="shared" si="5"/>
        <v>9287.9500000000007</v>
      </c>
      <c r="P34" s="76">
        <f t="shared" si="5"/>
        <v>0</v>
      </c>
      <c r="Q34" s="76">
        <f t="shared" si="10"/>
        <v>126.511875</v>
      </c>
      <c r="R34" s="76">
        <f t="shared" si="11"/>
        <v>0</v>
      </c>
      <c r="S34" s="76">
        <f t="shared" si="11"/>
        <v>0.1666</v>
      </c>
      <c r="T34" s="76">
        <f t="shared" si="11"/>
        <v>0</v>
      </c>
      <c r="U34" s="76">
        <f t="shared" si="11"/>
        <v>0</v>
      </c>
      <c r="AB34" s="58"/>
      <c r="AC34" s="58"/>
      <c r="AD34" s="58"/>
      <c r="AE34" s="58"/>
      <c r="AF34" s="58"/>
      <c r="AG34" s="58"/>
      <c r="AH34" s="58"/>
      <c r="AI34" s="58"/>
    </row>
    <row r="35" spans="1:35" s="71" customFormat="1" ht="13" x14ac:dyDescent="0.35">
      <c r="A35" s="13" t="str">
        <f>G8</f>
        <v>SJC5</v>
      </c>
      <c r="B35" s="15">
        <v>250</v>
      </c>
      <c r="C35" s="76">
        <f t="shared" si="6"/>
        <v>87.04849999999999</v>
      </c>
      <c r="D35" s="76">
        <f t="shared" si="7"/>
        <v>11.259577699999998</v>
      </c>
      <c r="E35" s="76">
        <f t="shared" si="8"/>
        <v>8.7829437500000012</v>
      </c>
      <c r="F35" s="76">
        <f t="shared" si="9"/>
        <v>37.6353565</v>
      </c>
      <c r="G35" s="76">
        <f t="shared" si="5"/>
        <v>0.162435</v>
      </c>
      <c r="H35" s="76">
        <f t="shared" si="5"/>
        <v>2.4990000000000001</v>
      </c>
      <c r="I35" s="76">
        <f t="shared" si="5"/>
        <v>0.3144575</v>
      </c>
      <c r="J35" s="76">
        <f t="shared" si="5"/>
        <v>4.7897500000000006E-3</v>
      </c>
      <c r="K35" s="76">
        <f t="shared" si="5"/>
        <v>5.2062499999999999E-3</v>
      </c>
      <c r="L35" s="76">
        <f t="shared" si="5"/>
        <v>0.38942750000000004</v>
      </c>
      <c r="M35" s="76">
        <f t="shared" si="5"/>
        <v>0.11245500000000001</v>
      </c>
      <c r="N35" s="76">
        <f t="shared" si="5"/>
        <v>32.487000000000002</v>
      </c>
      <c r="O35" s="76">
        <f t="shared" si="5"/>
        <v>9287.9500000000007</v>
      </c>
      <c r="P35" s="76">
        <f t="shared" si="5"/>
        <v>0</v>
      </c>
      <c r="Q35" s="76">
        <f t="shared" si="10"/>
        <v>126.511875</v>
      </c>
      <c r="R35" s="76">
        <f t="shared" si="11"/>
        <v>0</v>
      </c>
      <c r="S35" s="76">
        <f t="shared" si="11"/>
        <v>0.1666</v>
      </c>
      <c r="T35" s="76">
        <f t="shared" si="11"/>
        <v>0</v>
      </c>
      <c r="U35" s="76">
        <f t="shared" si="11"/>
        <v>0</v>
      </c>
      <c r="AB35" s="58"/>
      <c r="AC35" s="58"/>
      <c r="AD35" s="58"/>
      <c r="AE35" s="58"/>
      <c r="AF35" s="58"/>
      <c r="AG35" s="58"/>
      <c r="AH35" s="58"/>
      <c r="AI35" s="58"/>
    </row>
    <row r="36" spans="1:35" s="71" customFormat="1" ht="13" x14ac:dyDescent="0.35">
      <c r="A36" s="13" t="str">
        <f>H8</f>
        <v>SJC6</v>
      </c>
      <c r="B36" s="15">
        <v>250</v>
      </c>
      <c r="C36" s="76">
        <f t="shared" si="6"/>
        <v>87.04849999999999</v>
      </c>
      <c r="D36" s="76">
        <f t="shared" si="7"/>
        <v>11.259577699999998</v>
      </c>
      <c r="E36" s="76">
        <f t="shared" si="8"/>
        <v>8.7829437500000012</v>
      </c>
      <c r="F36" s="76">
        <f t="shared" si="9"/>
        <v>37.6353565</v>
      </c>
      <c r="G36" s="76">
        <f t="shared" si="5"/>
        <v>0.162435</v>
      </c>
      <c r="H36" s="76">
        <f t="shared" si="5"/>
        <v>2.4990000000000001</v>
      </c>
      <c r="I36" s="76">
        <f t="shared" si="5"/>
        <v>0.3144575</v>
      </c>
      <c r="J36" s="76">
        <f t="shared" si="5"/>
        <v>4.7897500000000006E-3</v>
      </c>
      <c r="K36" s="76">
        <f t="shared" si="5"/>
        <v>5.2062499999999999E-3</v>
      </c>
      <c r="L36" s="76">
        <f t="shared" si="5"/>
        <v>0.38942750000000004</v>
      </c>
      <c r="M36" s="76">
        <f t="shared" si="5"/>
        <v>0.11245500000000001</v>
      </c>
      <c r="N36" s="76">
        <f t="shared" si="5"/>
        <v>32.487000000000002</v>
      </c>
      <c r="O36" s="76">
        <f t="shared" si="5"/>
        <v>9287.9500000000007</v>
      </c>
      <c r="P36" s="76">
        <f t="shared" si="5"/>
        <v>0</v>
      </c>
      <c r="Q36" s="76">
        <f t="shared" si="10"/>
        <v>126.511875</v>
      </c>
      <c r="R36" s="76">
        <f t="shared" si="11"/>
        <v>0</v>
      </c>
      <c r="S36" s="76">
        <f t="shared" si="11"/>
        <v>0.1666</v>
      </c>
      <c r="T36" s="76">
        <f t="shared" si="11"/>
        <v>0</v>
      </c>
      <c r="U36" s="76">
        <f t="shared" si="11"/>
        <v>0</v>
      </c>
      <c r="AB36" s="58"/>
      <c r="AC36" s="58"/>
      <c r="AD36" s="58"/>
      <c r="AE36" s="58"/>
      <c r="AF36" s="58"/>
      <c r="AG36" s="58"/>
      <c r="AH36" s="58"/>
      <c r="AI36" s="58"/>
    </row>
    <row r="37" spans="1:35" s="71" customFormat="1" ht="13" x14ac:dyDescent="0.35">
      <c r="A37" s="13" t="str">
        <f>I8</f>
        <v>SJC7</v>
      </c>
      <c r="B37" s="15">
        <v>250</v>
      </c>
      <c r="C37" s="76">
        <f t="shared" si="6"/>
        <v>87.04849999999999</v>
      </c>
      <c r="D37" s="76">
        <f t="shared" si="7"/>
        <v>11.259577699999998</v>
      </c>
      <c r="E37" s="76">
        <f t="shared" si="8"/>
        <v>8.7829437500000012</v>
      </c>
      <c r="F37" s="76">
        <f t="shared" si="9"/>
        <v>37.6353565</v>
      </c>
      <c r="G37" s="76">
        <f t="shared" si="5"/>
        <v>0.162435</v>
      </c>
      <c r="H37" s="76">
        <f t="shared" si="5"/>
        <v>2.4990000000000001</v>
      </c>
      <c r="I37" s="76">
        <f t="shared" si="5"/>
        <v>0.3144575</v>
      </c>
      <c r="J37" s="76">
        <f t="shared" si="5"/>
        <v>4.7897500000000006E-3</v>
      </c>
      <c r="K37" s="76">
        <f t="shared" si="5"/>
        <v>5.2062499999999999E-3</v>
      </c>
      <c r="L37" s="76">
        <f t="shared" si="5"/>
        <v>0.38942750000000004</v>
      </c>
      <c r="M37" s="76">
        <f t="shared" si="5"/>
        <v>0.11245500000000001</v>
      </c>
      <c r="N37" s="76">
        <f t="shared" si="5"/>
        <v>32.487000000000002</v>
      </c>
      <c r="O37" s="76">
        <f t="shared" si="5"/>
        <v>9287.9500000000007</v>
      </c>
      <c r="P37" s="76">
        <f t="shared" si="5"/>
        <v>0</v>
      </c>
      <c r="Q37" s="76">
        <f t="shared" si="10"/>
        <v>126.511875</v>
      </c>
      <c r="R37" s="76">
        <f t="shared" si="11"/>
        <v>0</v>
      </c>
      <c r="S37" s="76">
        <f t="shared" si="11"/>
        <v>0.1666</v>
      </c>
      <c r="T37" s="76">
        <f t="shared" si="11"/>
        <v>0</v>
      </c>
      <c r="U37" s="76">
        <f t="shared" si="11"/>
        <v>0</v>
      </c>
      <c r="AB37" s="58"/>
      <c r="AC37" s="58"/>
      <c r="AD37" s="58"/>
      <c r="AE37" s="58"/>
      <c r="AF37" s="58"/>
      <c r="AG37" s="58"/>
      <c r="AH37" s="58"/>
      <c r="AI37" s="58"/>
    </row>
    <row r="38" spans="1:35" s="71" customFormat="1" ht="13" x14ac:dyDescent="0.35">
      <c r="A38" s="13" t="str">
        <f>J8</f>
        <v>Bodnolwyn A</v>
      </c>
      <c r="B38" s="15">
        <v>250</v>
      </c>
      <c r="C38" s="76">
        <f t="shared" si="6"/>
        <v>87.04849999999999</v>
      </c>
      <c r="D38" s="76">
        <f t="shared" si="7"/>
        <v>11.259577699999998</v>
      </c>
      <c r="E38" s="76">
        <f t="shared" si="8"/>
        <v>8.7829437500000012</v>
      </c>
      <c r="F38" s="76">
        <f t="shared" si="9"/>
        <v>37.6353565</v>
      </c>
      <c r="G38" s="76">
        <f t="shared" si="5"/>
        <v>0.162435</v>
      </c>
      <c r="H38" s="76">
        <f t="shared" si="5"/>
        <v>2.4990000000000001</v>
      </c>
      <c r="I38" s="76">
        <f t="shared" si="5"/>
        <v>0.3144575</v>
      </c>
      <c r="J38" s="76">
        <f t="shared" si="5"/>
        <v>4.7897500000000006E-3</v>
      </c>
      <c r="K38" s="76">
        <f t="shared" si="5"/>
        <v>5.2062499999999999E-3</v>
      </c>
      <c r="L38" s="76">
        <f t="shared" si="5"/>
        <v>0.38942750000000004</v>
      </c>
      <c r="M38" s="76">
        <f t="shared" si="5"/>
        <v>0.11245500000000001</v>
      </c>
      <c r="N38" s="76">
        <f t="shared" si="5"/>
        <v>32.487000000000002</v>
      </c>
      <c r="O38" s="76">
        <f t="shared" si="5"/>
        <v>9287.9500000000007</v>
      </c>
      <c r="P38" s="76">
        <f t="shared" si="5"/>
        <v>0</v>
      </c>
      <c r="Q38" s="76">
        <f t="shared" si="10"/>
        <v>126.511875</v>
      </c>
      <c r="R38" s="76">
        <f t="shared" si="11"/>
        <v>0</v>
      </c>
      <c r="S38" s="76">
        <f t="shared" si="11"/>
        <v>0.1666</v>
      </c>
      <c r="T38" s="76">
        <f t="shared" si="11"/>
        <v>0</v>
      </c>
      <c r="U38" s="76">
        <f t="shared" si="11"/>
        <v>0</v>
      </c>
      <c r="AB38" s="58"/>
      <c r="AC38" s="58"/>
      <c r="AD38" s="58"/>
      <c r="AE38" s="58"/>
      <c r="AF38" s="58"/>
      <c r="AG38" s="58"/>
      <c r="AH38" s="58"/>
      <c r="AI38" s="58"/>
    </row>
    <row r="39" spans="1:35" s="71" customFormat="1" ht="13" x14ac:dyDescent="0.35">
      <c r="A39" s="13" t="str">
        <f>K8</f>
        <v>Bodnolwyn B</v>
      </c>
      <c r="B39" s="15">
        <v>250</v>
      </c>
      <c r="C39" s="76">
        <f t="shared" si="6"/>
        <v>87.04849999999999</v>
      </c>
      <c r="D39" s="76">
        <f t="shared" si="7"/>
        <v>11.259577699999998</v>
      </c>
      <c r="E39" s="76">
        <f t="shared" si="8"/>
        <v>8.7829437500000012</v>
      </c>
      <c r="F39" s="76">
        <f t="shared" si="9"/>
        <v>37.6353565</v>
      </c>
      <c r="G39" s="76">
        <f t="shared" si="5"/>
        <v>0.162435</v>
      </c>
      <c r="H39" s="76">
        <f t="shared" si="5"/>
        <v>2.4990000000000001</v>
      </c>
      <c r="I39" s="76">
        <f t="shared" si="5"/>
        <v>0.3144575</v>
      </c>
      <c r="J39" s="76">
        <f t="shared" si="5"/>
        <v>4.7897500000000006E-3</v>
      </c>
      <c r="K39" s="76">
        <f t="shared" si="5"/>
        <v>5.2062499999999999E-3</v>
      </c>
      <c r="L39" s="76">
        <f t="shared" si="5"/>
        <v>0.38942750000000004</v>
      </c>
      <c r="M39" s="76">
        <f t="shared" si="5"/>
        <v>0.11245500000000001</v>
      </c>
      <c r="N39" s="76">
        <f t="shared" si="5"/>
        <v>32.487000000000002</v>
      </c>
      <c r="O39" s="76">
        <f t="shared" si="5"/>
        <v>9287.9500000000007</v>
      </c>
      <c r="P39" s="76">
        <f t="shared" si="5"/>
        <v>0</v>
      </c>
      <c r="Q39" s="76">
        <f t="shared" si="10"/>
        <v>126.511875</v>
      </c>
      <c r="R39" s="76">
        <f t="shared" si="11"/>
        <v>0</v>
      </c>
      <c r="S39" s="76">
        <f t="shared" si="11"/>
        <v>0.1666</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Bodnolwyn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6.3</v>
      </c>
      <c r="C60" s="75">
        <f t="shared" ref="C60:U60" si="14">D10</f>
        <v>7</v>
      </c>
      <c r="D60" s="75">
        <f t="shared" si="14"/>
        <v>7.5</v>
      </c>
      <c r="E60" s="75">
        <f t="shared" si="14"/>
        <v>7.7</v>
      </c>
      <c r="F60" s="75">
        <f t="shared" si="14"/>
        <v>7.3</v>
      </c>
      <c r="G60" s="75">
        <f t="shared" si="14"/>
        <v>7</v>
      </c>
      <c r="H60" s="75">
        <f t="shared" si="14"/>
        <v>6.8</v>
      </c>
      <c r="I60" s="75">
        <f t="shared" si="14"/>
        <v>8.8000000000000007</v>
      </c>
      <c r="J60" s="75">
        <f t="shared" si="14"/>
        <v>8.5</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-0.59999999999999787</v>
      </c>
      <c r="C64" s="76">
        <f t="shared" ref="C64:U64" si="17">(C59-C60)*C61</f>
        <v>-4.7999999999999989</v>
      </c>
      <c r="D64" s="76">
        <f t="shared" si="17"/>
        <v>-7.7999999999999989</v>
      </c>
      <c r="E64" s="76">
        <f t="shared" si="17"/>
        <v>-9</v>
      </c>
      <c r="F64" s="76">
        <f t="shared" si="17"/>
        <v>-6.5999999999999979</v>
      </c>
      <c r="G64" s="76">
        <f t="shared" si="17"/>
        <v>-4.7999999999999989</v>
      </c>
      <c r="H64" s="76">
        <f t="shared" si="17"/>
        <v>-3.5999999999999979</v>
      </c>
      <c r="I64" s="76">
        <f t="shared" si="17"/>
        <v>-15.600000000000003</v>
      </c>
      <c r="J64" s="76">
        <f t="shared" si="17"/>
        <v>-13.799999999999999</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0.59999999999999787</v>
      </c>
      <c r="C65" s="76">
        <f t="shared" ref="C65:U65" si="18">C63-C64</f>
        <v>4.7999999999999989</v>
      </c>
      <c r="D65" s="76">
        <f t="shared" si="18"/>
        <v>7.7999999999999989</v>
      </c>
      <c r="E65" s="76">
        <f t="shared" si="18"/>
        <v>9</v>
      </c>
      <c r="F65" s="76">
        <f t="shared" si="18"/>
        <v>6.5999999999999979</v>
      </c>
      <c r="G65" s="76">
        <f t="shared" si="18"/>
        <v>4.7999999999999989</v>
      </c>
      <c r="H65" s="76">
        <f t="shared" si="18"/>
        <v>3.5999999999999979</v>
      </c>
      <c r="I65" s="76">
        <f t="shared" si="18"/>
        <v>15.600000000000003</v>
      </c>
      <c r="J65" s="76">
        <f t="shared" si="18"/>
        <v>13.799999999999999</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50" zoomScaleNormal="50" workbookViewId="0">
      <selection activeCell="B41" sqref="B4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1" t="str">
        <f>'ALAW WTW SLUDGE'!C1:D1</f>
        <v>PAN-015997</v>
      </c>
      <c r="D1" s="142"/>
      <c r="E1" s="92" t="s">
        <v>45</v>
      </c>
      <c r="F1" s="38">
        <f>'ALAW WTW SLUDGE'!F1</f>
        <v>48</v>
      </c>
      <c r="G1" s="121" t="s">
        <v>43</v>
      </c>
      <c r="H1" s="122"/>
      <c r="I1" s="117">
        <v>7</v>
      </c>
      <c r="J1" s="120" t="s">
        <v>153</v>
      </c>
      <c r="K1" s="120"/>
      <c r="L1" s="96">
        <v>76.5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3" t="str">
        <f>'ALAW WTW SLUDGE'!C2:D2</f>
        <v>GP3792SK</v>
      </c>
      <c r="D2" s="144"/>
      <c r="E2" s="92" t="s">
        <v>109</v>
      </c>
      <c r="F2" s="95" t="s">
        <v>177</v>
      </c>
      <c r="G2" s="139" t="s">
        <v>110</v>
      </c>
      <c r="H2" s="140"/>
      <c r="I2" s="117"/>
      <c r="J2" s="120" t="s">
        <v>158</v>
      </c>
      <c r="K2" s="120"/>
      <c r="L2" s="96">
        <v>1.03</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3" t="str">
        <f>'ALAW WTW SLUDGE'!C3:D3</f>
        <v>Jolyon Pridding</v>
      </c>
      <c r="D3" s="144"/>
      <c r="E3" s="92" t="s">
        <v>108</v>
      </c>
      <c r="F3" s="30" t="s">
        <v>78</v>
      </c>
      <c r="G3" s="120" t="s">
        <v>159</v>
      </c>
      <c r="H3" s="120"/>
      <c r="I3" s="117"/>
      <c r="J3" s="121" t="s">
        <v>154</v>
      </c>
      <c r="K3" s="122"/>
      <c r="L3" s="96">
        <f>(L1/(L2*10000))*100</f>
        <v>0.74271844660194175</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1" t="str">
        <f>'ALAW WTW SLUDGE'!C4:D4</f>
        <v>Plas Bach,Cerrigceinwen,LL62 5NS</v>
      </c>
      <c r="D4" s="142"/>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1" t="str">
        <f>'ALAW WTW SLUDGE'!C5:D5</f>
        <v>Owen Clee</v>
      </c>
      <c r="D5" s="142"/>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'ALAW WTW SLUDGE'!C8</f>
        <v>SJC1</v>
      </c>
      <c r="D8" s="59" t="str">
        <f>'ALAW WTW SLUDGE'!D8</f>
        <v>SJC2</v>
      </c>
      <c r="E8" s="59" t="str">
        <f>'ALAW WTW SLUDGE'!E8</f>
        <v>SJC3</v>
      </c>
      <c r="F8" s="59" t="str">
        <f>'ALAW WTW SLUDGE'!F8</f>
        <v>SJC4</v>
      </c>
      <c r="G8" s="59" t="str">
        <f>'ALAW WTW SLUDGE'!G8</f>
        <v>SJC5</v>
      </c>
      <c r="H8" s="59" t="str">
        <f>'ALAW WTW SLUDGE'!H8</f>
        <v>SJC6</v>
      </c>
      <c r="I8" s="59" t="str">
        <f>'ALAW WTW SLUDGE'!I8</f>
        <v>SJC7</v>
      </c>
      <c r="J8" s="59" t="str">
        <f>'ALAW WTW SLUDGE'!J8</f>
        <v>Bodnolwyn A</v>
      </c>
      <c r="K8" s="59" t="str">
        <f>'ALAW WTW SLUDGE'!K8</f>
        <v>Bodnolwyn B</v>
      </c>
      <c r="L8" s="59">
        <f>'ALAW WTW SLUDGE'!L8</f>
        <v>0</v>
      </c>
      <c r="M8" s="59">
        <f>'ALAW WTW SLUDGE'!M8</f>
        <v>0</v>
      </c>
      <c r="N8" s="59">
        <f>'ALAW WTW SLUDGE'!N8</f>
        <v>0</v>
      </c>
      <c r="O8" s="59">
        <f>'ALAW WTW SLUDGE'!O8</f>
        <v>0</v>
      </c>
      <c r="P8" s="59">
        <f>'ALAW WTW SLUDGE'!P8</f>
        <v>0</v>
      </c>
      <c r="Q8" s="59">
        <f>'ALAW WTW SLUDGE'!Q8</f>
        <v>0</v>
      </c>
      <c r="R8" s="59">
        <f>'ALAW WTW SLUDGE'!R8</f>
        <v>0</v>
      </c>
      <c r="S8" s="59">
        <f>'ALAW WTW SLUDGE'!S8</f>
        <v>0</v>
      </c>
      <c r="T8" s="59">
        <f>'ALAW WTW SLUDGE'!T8</f>
        <v>0</v>
      </c>
      <c r="U8" s="59">
        <f>'ALAW WTW SLUDGE'!U8</f>
        <v>0</v>
      </c>
      <c r="V8" s="59">
        <f>'ALAW WTW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'ALAW WTW SLUDGE'!C9</f>
        <v>Moderate</v>
      </c>
      <c r="D9" s="59" t="str">
        <f>'ALAW WTW SLUDGE'!D9</f>
        <v>Moderate</v>
      </c>
      <c r="E9" s="59" t="str">
        <f>'ALAW WTW SLUDGE'!E9</f>
        <v>Moderate</v>
      </c>
      <c r="F9" s="59" t="str">
        <f>'ALAW WTW SLUDGE'!F9</f>
        <v>Moderate</v>
      </c>
      <c r="G9" s="59" t="str">
        <f>'ALAW WTW SLUDGE'!G9</f>
        <v>Moderate</v>
      </c>
      <c r="H9" s="59" t="str">
        <f>'ALAW WTW SLUDGE'!H9</f>
        <v>Moderate</v>
      </c>
      <c r="I9" s="59" t="str">
        <f>'ALAW WTW SLUDGE'!I9</f>
        <v>Moderate</v>
      </c>
      <c r="J9" s="59" t="str">
        <f>'ALAW WTW SLUDGE'!J9</f>
        <v>Moderate</v>
      </c>
      <c r="K9" s="59" t="str">
        <f>'ALAW WTW SLUDGE'!K9</f>
        <v>Moderate</v>
      </c>
      <c r="L9" s="59">
        <f>'ALAW WTW SLUDGE'!L9</f>
        <v>0</v>
      </c>
      <c r="M9" s="59">
        <f>'ALAW WTW SLUDGE'!M9</f>
        <v>0</v>
      </c>
      <c r="N9" s="59">
        <f>'ALAW WTW SLUDGE'!N9</f>
        <v>0</v>
      </c>
      <c r="O9" s="59">
        <f>'ALAW WTW SLUDGE'!O9</f>
        <v>0</v>
      </c>
      <c r="P9" s="59">
        <f>'ALAW WTW SLUDGE'!P9</f>
        <v>0</v>
      </c>
      <c r="Q9" s="59">
        <f>'ALAW WTW SLUDGE'!Q9</f>
        <v>0</v>
      </c>
      <c r="R9" s="59">
        <f>'ALAW WTW SLUDGE'!R9</f>
        <v>0</v>
      </c>
      <c r="S9" s="59">
        <f>'ALAW WTW SLUDGE'!S9</f>
        <v>0</v>
      </c>
      <c r="T9" s="59">
        <f>'ALAW WTW SLUDGE'!T9</f>
        <v>0</v>
      </c>
      <c r="U9" s="59">
        <f>'ALAW WTW SLUDGE'!U9</f>
        <v>0</v>
      </c>
      <c r="V9" s="59">
        <f>'ALAW WTW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'ALAW WTW SLUDGE'!C10</f>
        <v>6.3</v>
      </c>
      <c r="D10" s="59">
        <f>'ALAW WTW SLUDGE'!D10</f>
        <v>7</v>
      </c>
      <c r="E10" s="59">
        <f>'ALAW WTW SLUDGE'!E10</f>
        <v>7.5</v>
      </c>
      <c r="F10" s="59">
        <f>'ALAW WTW SLUDGE'!F10</f>
        <v>7.7</v>
      </c>
      <c r="G10" s="59">
        <f>'ALAW WTW SLUDGE'!G10</f>
        <v>7.3</v>
      </c>
      <c r="H10" s="59">
        <f>'ALAW WTW SLUDGE'!H10</f>
        <v>7</v>
      </c>
      <c r="I10" s="59">
        <f>'ALAW WTW SLUDGE'!I10</f>
        <v>6.8</v>
      </c>
      <c r="J10" s="59">
        <f>'ALAW WTW SLUDGE'!J10</f>
        <v>8.8000000000000007</v>
      </c>
      <c r="K10" s="59">
        <f>'ALAW WTW SLUDGE'!K10</f>
        <v>8.5</v>
      </c>
      <c r="L10" s="59">
        <f>'ALAW WTW SLUDGE'!L10</f>
        <v>0</v>
      </c>
      <c r="M10" s="59">
        <f>'ALAW WTW SLUDGE'!M10</f>
        <v>0</v>
      </c>
      <c r="N10" s="59">
        <f>'ALAW WTW SLUDGE'!N10</f>
        <v>0</v>
      </c>
      <c r="O10" s="59">
        <f>'ALAW WTW SLUDGE'!O10</f>
        <v>0</v>
      </c>
      <c r="P10" s="59">
        <f>'ALAW WTW SLUDGE'!P10</f>
        <v>0</v>
      </c>
      <c r="Q10" s="59">
        <f>'ALAW WTW SLUDGE'!Q10</f>
        <v>0</v>
      </c>
      <c r="R10" s="59">
        <f>'ALAW WTW SLUDGE'!R10</f>
        <v>0</v>
      </c>
      <c r="S10" s="59">
        <f>'ALAW WTW SLUDGE'!S10</f>
        <v>0</v>
      </c>
      <c r="T10" s="59">
        <f>'ALAW WTW SLUDGE'!T10</f>
        <v>0</v>
      </c>
      <c r="U10" s="59">
        <f>'ALAW WTW SLUDGE'!U10</f>
        <v>0</v>
      </c>
      <c r="V10" s="59">
        <f>'ALAW WTW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'ALAW WTW SLUDGE'!C11</f>
        <v>3</v>
      </c>
      <c r="D11" s="59">
        <f>'ALAW WTW SLUDGE'!D11</f>
        <v>3</v>
      </c>
      <c r="E11" s="59">
        <f>'ALAW WTW SLUDGE'!E11</f>
        <v>3</v>
      </c>
      <c r="F11" s="59">
        <f>'ALAW WTW SLUDGE'!F11</f>
        <v>3</v>
      </c>
      <c r="G11" s="59">
        <f>'ALAW WTW SLUDGE'!G11</f>
        <v>4</v>
      </c>
      <c r="H11" s="59">
        <f>'ALAW WTW SLUDGE'!H11</f>
        <v>4</v>
      </c>
      <c r="I11" s="59">
        <f>'ALAW WTW SLUDGE'!I11</f>
        <v>4</v>
      </c>
      <c r="J11" s="59">
        <f>'ALAW WTW SLUDGE'!J11</f>
        <v>2</v>
      </c>
      <c r="K11" s="59">
        <f>'ALAW WTW SLUDGE'!K11</f>
        <v>2</v>
      </c>
      <c r="L11" s="59">
        <f>'ALAW WTW SLUDGE'!L11</f>
        <v>0</v>
      </c>
      <c r="M11" s="59">
        <f>'ALAW WTW SLUDGE'!M11</f>
        <v>0</v>
      </c>
      <c r="N11" s="59">
        <f>'ALAW WTW SLUDGE'!N11</f>
        <v>0</v>
      </c>
      <c r="O11" s="59">
        <f>'ALAW WTW SLUDGE'!O11</f>
        <v>0</v>
      </c>
      <c r="P11" s="59">
        <f>'ALAW WTW SLUDGE'!P11</f>
        <v>0</v>
      </c>
      <c r="Q11" s="59">
        <f>'ALAW WTW SLUDGE'!Q11</f>
        <v>0</v>
      </c>
      <c r="R11" s="59">
        <f>'ALAW WTW SLUDGE'!R11</f>
        <v>0</v>
      </c>
      <c r="S11" s="59">
        <f>'ALAW WTW SLUDGE'!S11</f>
        <v>0</v>
      </c>
      <c r="T11" s="59">
        <f>'ALAW WTW SLUDGE'!T11</f>
        <v>0</v>
      </c>
      <c r="U11" s="59">
        <f>'ALAW WTW SLUDGE'!U11</f>
        <v>0</v>
      </c>
      <c r="V11" s="59">
        <f>'ALAW WTW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'ALAW WTW SLUDGE'!C12</f>
        <v>2</v>
      </c>
      <c r="D12" s="59">
        <f>'ALAW WTW SLUDGE'!D12</f>
        <v>2</v>
      </c>
      <c r="E12" s="59">
        <f>'ALAW WTW SLUDGE'!E12</f>
        <v>2</v>
      </c>
      <c r="F12" s="59">
        <f>'ALAW WTW SLUDGE'!F12</f>
        <v>2</v>
      </c>
      <c r="G12" s="59">
        <f>'ALAW WTW SLUDGE'!G12</f>
        <v>2</v>
      </c>
      <c r="H12" s="59">
        <f>'ALAW WTW SLUDGE'!H12</f>
        <v>2</v>
      </c>
      <c r="I12" s="59">
        <f>'ALAW WTW SLUDGE'!I12</f>
        <v>2</v>
      </c>
      <c r="J12" s="59">
        <f>'ALAW WTW SLUDGE'!J12</f>
        <v>2</v>
      </c>
      <c r="K12" s="59">
        <f>'ALAW WTW SLUDGE'!K12</f>
        <v>3</v>
      </c>
      <c r="L12" s="59">
        <f>'ALAW WTW SLUDGE'!L12</f>
        <v>0</v>
      </c>
      <c r="M12" s="59">
        <f>'ALAW WTW SLUDGE'!M12</f>
        <v>0</v>
      </c>
      <c r="N12" s="59">
        <f>'ALAW WTW SLUDGE'!N12</f>
        <v>0</v>
      </c>
      <c r="O12" s="59">
        <f>'ALAW WTW SLUDGE'!O12</f>
        <v>0</v>
      </c>
      <c r="P12" s="59">
        <f>'ALAW WTW SLUDGE'!P12</f>
        <v>0</v>
      </c>
      <c r="Q12" s="59">
        <f>'ALAW WTW SLUDGE'!Q12</f>
        <v>0</v>
      </c>
      <c r="R12" s="59">
        <f>'ALAW WTW SLUDGE'!R12</f>
        <v>0</v>
      </c>
      <c r="S12" s="59">
        <f>'ALAW WTW SLUDGE'!S12</f>
        <v>0</v>
      </c>
      <c r="T12" s="59">
        <f>'ALAW WTW SLUDGE'!T12</f>
        <v>0</v>
      </c>
      <c r="U12" s="59">
        <f>'ALAW WTW SLUDGE'!U12</f>
        <v>0</v>
      </c>
      <c r="V12" s="59">
        <f>'ALAW WTW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'ALAW WTW SLUDGE'!C13</f>
        <v>3</v>
      </c>
      <c r="D13" s="59">
        <f>'ALAW WTW SLUDGE'!D13</f>
        <v>3</v>
      </c>
      <c r="E13" s="59">
        <f>'ALAW WTW SLUDGE'!E13</f>
        <v>3</v>
      </c>
      <c r="F13" s="59">
        <f>'ALAW WTW SLUDGE'!F13</f>
        <v>3</v>
      </c>
      <c r="G13" s="59">
        <f>'ALAW WTW SLUDGE'!G13</f>
        <v>4</v>
      </c>
      <c r="H13" s="59">
        <f>'ALAW WTW SLUDGE'!H13</f>
        <v>3</v>
      </c>
      <c r="I13" s="59">
        <f>'ALAW WTW SLUDGE'!I13</f>
        <v>3</v>
      </c>
      <c r="J13" s="59">
        <f>'ALAW WTW SLUDGE'!J13</f>
        <v>3</v>
      </c>
      <c r="K13" s="59">
        <f>'ALAW WTW SLUDGE'!K13</f>
        <v>3</v>
      </c>
      <c r="L13" s="59">
        <f>'ALAW WTW SLUDGE'!L13</f>
        <v>0</v>
      </c>
      <c r="M13" s="59">
        <f>'ALAW WTW SLUDGE'!M13</f>
        <v>0</v>
      </c>
      <c r="N13" s="59">
        <f>'ALAW WTW SLUDGE'!N13</f>
        <v>0</v>
      </c>
      <c r="O13" s="59">
        <f>'ALAW WTW SLUDGE'!O13</f>
        <v>0</v>
      </c>
      <c r="P13" s="59">
        <f>'ALAW WTW SLUDGE'!P13</f>
        <v>0</v>
      </c>
      <c r="Q13" s="59">
        <f>'ALAW WTW SLUDGE'!Q13</f>
        <v>0</v>
      </c>
      <c r="R13" s="59">
        <f>'ALAW WTW SLUDGE'!R13</f>
        <v>0</v>
      </c>
      <c r="S13" s="59">
        <f>'ALAW WTW SLUDGE'!S13</f>
        <v>0</v>
      </c>
      <c r="T13" s="59">
        <f>'ALAW WTW SLUDGE'!T13</f>
        <v>0</v>
      </c>
      <c r="U13" s="59">
        <f>'ALAW WTW SLUDGE'!U13</f>
        <v>0</v>
      </c>
      <c r="V13" s="59">
        <f>'ALAW WTW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'ALAW WTW SLUDGE'!C14</f>
        <v xml:space="preserve">Grass Silage (25% DM) </v>
      </c>
      <c r="D14" s="101" t="str">
        <f>'ALAW WTW SLUDGE'!D14</f>
        <v xml:space="preserve">Grass Silage (25% DM) </v>
      </c>
      <c r="E14" s="101" t="str">
        <f>'ALAW WTW SLUDGE'!E14</f>
        <v xml:space="preserve">Grass Silage (25% DM) </v>
      </c>
      <c r="F14" s="101" t="str">
        <f>'ALAW WTW SLUDGE'!F14</f>
        <v xml:space="preserve">Grass Silage (25% DM) </v>
      </c>
      <c r="G14" s="101" t="str">
        <f>'ALAW WTW SLUDGE'!G14</f>
        <v xml:space="preserve">Grass Silage (25% DM) </v>
      </c>
      <c r="H14" s="101" t="str">
        <f>'ALAW WTW SLUDGE'!H14</f>
        <v xml:space="preserve">Grass Silage (25% DM) </v>
      </c>
      <c r="I14" s="101" t="str">
        <f>'ALAW WTW SLUDGE'!I14</f>
        <v xml:space="preserve">Grass Silage (25% DM) </v>
      </c>
      <c r="J14" s="101" t="str">
        <f>'ALAW WTW SLUDGE'!J14</f>
        <v xml:space="preserve">Grass Silage (25% DM) </v>
      </c>
      <c r="K14" s="101" t="str">
        <f>'ALAW WTW SLUDGE'!K14</f>
        <v xml:space="preserve">Grass Silage (25% DM) </v>
      </c>
      <c r="L14" s="101">
        <f>'ALAW WTW SLUDGE'!L14</f>
        <v>0</v>
      </c>
      <c r="M14" s="101">
        <f>'ALAW WTW SLUDGE'!M14</f>
        <v>0</v>
      </c>
      <c r="N14" s="101">
        <f>'ALAW WTW SLUDGE'!N14</f>
        <v>0</v>
      </c>
      <c r="O14" s="101">
        <f>'ALAW WTW SLUDGE'!O14</f>
        <v>0</v>
      </c>
      <c r="P14" s="101">
        <f>'ALAW WTW SLUDGE'!P14</f>
        <v>0</v>
      </c>
      <c r="Q14" s="101">
        <f>'ALAW WTW SLUDGE'!Q14</f>
        <v>0</v>
      </c>
      <c r="R14" s="101">
        <f>'ALAW WTW SLUDGE'!R14</f>
        <v>0</v>
      </c>
      <c r="S14" s="101">
        <f>'ALAW WTW SLUDGE'!S14</f>
        <v>0</v>
      </c>
      <c r="T14" s="101">
        <f>'ALAW WTW SLUDGE'!T14</f>
        <v>0</v>
      </c>
      <c r="U14" s="101">
        <f>'ALAW WTW SLUDGE'!U14</f>
        <v>0</v>
      </c>
      <c r="V14" s="101">
        <f>'ALAW WTW SLUDGE'!V14</f>
        <v>0</v>
      </c>
      <c r="AD14" s="29" t="s">
        <v>138</v>
      </c>
      <c r="AE14" s="29">
        <v>6</v>
      </c>
      <c r="AI14" s="52" t="s">
        <v>119</v>
      </c>
      <c r="AJ14" s="53">
        <v>0.8</v>
      </c>
      <c r="AK14" s="54">
        <v>1.7</v>
      </c>
      <c r="AL14" s="11">
        <v>12</v>
      </c>
      <c r="AM14" s="11">
        <v>6.7</v>
      </c>
      <c r="AN14" s="11" t="s">
        <v>135</v>
      </c>
    </row>
    <row r="15" spans="1:41" ht="13" x14ac:dyDescent="0.25">
      <c r="A15" s="131" t="s">
        <v>9</v>
      </c>
      <c r="B15" s="131"/>
      <c r="C15" s="59">
        <f>'ALAW WTW SLUDGE'!C15</f>
        <v>38</v>
      </c>
      <c r="D15" s="59">
        <f>'ALAW WTW SLUDGE'!D15</f>
        <v>38</v>
      </c>
      <c r="E15" s="59">
        <f>'ALAW WTW SLUDGE'!E15</f>
        <v>38</v>
      </c>
      <c r="F15" s="59">
        <f>'ALAW WTW SLUDGE'!F15</f>
        <v>38</v>
      </c>
      <c r="G15" s="59">
        <f>'ALAW WTW SLUDGE'!G15</f>
        <v>38</v>
      </c>
      <c r="H15" s="59">
        <f>'ALAW WTW SLUDGE'!H15</f>
        <v>38</v>
      </c>
      <c r="I15" s="59">
        <f>'ALAW WTW SLUDGE'!I15</f>
        <v>38</v>
      </c>
      <c r="J15" s="59">
        <f>'ALAW WTW SLUDGE'!J15</f>
        <v>38</v>
      </c>
      <c r="K15" s="59">
        <f>'ALAW WTW SLUDGE'!K15</f>
        <v>38</v>
      </c>
      <c r="L15" s="59">
        <f>'ALAW WTW SLUDGE'!L15</f>
        <v>0</v>
      </c>
      <c r="M15" s="59">
        <f>'ALAW WTW SLUDGE'!M15</f>
        <v>0</v>
      </c>
      <c r="N15" s="59">
        <f>'ALAW WTW SLUDGE'!N15</f>
        <v>0</v>
      </c>
      <c r="O15" s="59">
        <f>'ALAW WTW SLUDGE'!O15</f>
        <v>0</v>
      </c>
      <c r="P15" s="59">
        <f>'ALAW WTW SLUDGE'!P15</f>
        <v>0</v>
      </c>
      <c r="Q15" s="59">
        <f>'ALAW WTW SLUDGE'!Q15</f>
        <v>0</v>
      </c>
      <c r="R15" s="59">
        <f>'ALAW WTW SLUDGE'!R15</f>
        <v>0</v>
      </c>
      <c r="S15" s="59">
        <f>'ALAW WTW SLUDGE'!S15</f>
        <v>0</v>
      </c>
      <c r="T15" s="59">
        <f>'ALAW WTW SLUDGE'!T15</f>
        <v>0</v>
      </c>
      <c r="U15" s="59">
        <f>'ALAW WTW SLUDGE'!U15</f>
        <v>0</v>
      </c>
      <c r="V15" s="59">
        <f>'ALAW WTW SLUDGE'!V15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'ALAW WTW SLUDGE'!C16</f>
        <v>Medium/Clay</v>
      </c>
      <c r="D16" s="102" t="str">
        <f>'ALAW WTW SLUDGE'!D16</f>
        <v>Medium/Clay</v>
      </c>
      <c r="E16" s="102" t="str">
        <f>'ALAW WTW SLUDGE'!E16</f>
        <v>Medium/Clay</v>
      </c>
      <c r="F16" s="102" t="str">
        <f>'ALAW WTW SLUDGE'!F16</f>
        <v>Medium/Clay</v>
      </c>
      <c r="G16" s="102" t="str">
        <f>'ALAW WTW SLUDGE'!G16</f>
        <v>Medium/Clay</v>
      </c>
      <c r="H16" s="102" t="str">
        <f>'ALAW WTW SLUDGE'!H16</f>
        <v>Medium/Clay</v>
      </c>
      <c r="I16" s="102" t="str">
        <f>'ALAW WTW SLUDGE'!I16</f>
        <v>Medium/Clay</v>
      </c>
      <c r="J16" s="102" t="str">
        <f>'ALAW WTW SLUDGE'!J16</f>
        <v>Medium/Clay</v>
      </c>
      <c r="K16" s="102" t="str">
        <f>'ALAW WTW SLUDGE'!K16</f>
        <v>Medium/Clay</v>
      </c>
      <c r="L16" s="102">
        <f>'ALAW WTW SLUDGE'!L16</f>
        <v>0</v>
      </c>
      <c r="M16" s="102">
        <f>'ALAW WTW SLUDGE'!M16</f>
        <v>0</v>
      </c>
      <c r="N16" s="102">
        <f>'ALAW WTW SLUDGE'!N16</f>
        <v>0</v>
      </c>
      <c r="O16" s="102">
        <f>'ALAW WTW SLUDGE'!O16</f>
        <v>0</v>
      </c>
      <c r="P16" s="102">
        <f>'ALAW WTW SLUDGE'!P16</f>
        <v>0</v>
      </c>
      <c r="Q16" s="102">
        <f>'ALAW WTW SLUDGE'!Q16</f>
        <v>0</v>
      </c>
      <c r="R16" s="102">
        <f>'ALAW WTW SLUDGE'!R16</f>
        <v>0</v>
      </c>
      <c r="S16" s="102">
        <f>'ALAW WTW SLUDGE'!S16</f>
        <v>0</v>
      </c>
      <c r="T16" s="102">
        <f>'ALAW WTW SLUDGE'!T16</f>
        <v>0</v>
      </c>
      <c r="U16" s="102">
        <f>'ALAW WTW SLUDGE'!U16</f>
        <v>0</v>
      </c>
      <c r="V16" s="102">
        <f>'ALAW WTW SLUDGE'!V16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56.486896000000002</v>
      </c>
      <c r="D18" s="16">
        <f>$D32</f>
        <v>56.486896000000002</v>
      </c>
      <c r="E18" s="16">
        <f>$D33</f>
        <v>56.486896000000002</v>
      </c>
      <c r="F18" s="16">
        <f>$D34</f>
        <v>56.486896000000002</v>
      </c>
      <c r="G18" s="16">
        <f>$D35</f>
        <v>56.486896000000002</v>
      </c>
      <c r="H18" s="16">
        <f>$D36</f>
        <v>56.486896000000002</v>
      </c>
      <c r="I18" s="16">
        <f>$D37</f>
        <v>56.486896000000002</v>
      </c>
      <c r="J18" s="16">
        <f>$D38</f>
        <v>56.486896000000002</v>
      </c>
      <c r="K18" s="16">
        <f>$D39</f>
        <v>56.486896000000002</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-8.1131039999999928</v>
      </c>
      <c r="D19" s="16">
        <f t="shared" ref="D19:V19" si="1">D18-D17</f>
        <v>-8.1131039999999928</v>
      </c>
      <c r="E19" s="16">
        <f t="shared" si="1"/>
        <v>-8.1131039999999928</v>
      </c>
      <c r="F19" s="16">
        <f t="shared" si="1"/>
        <v>-8.1131039999999928</v>
      </c>
      <c r="G19" s="16">
        <f t="shared" si="1"/>
        <v>-8.1131039999999928</v>
      </c>
      <c r="H19" s="16">
        <f t="shared" si="1"/>
        <v>-8.1131039999999928</v>
      </c>
      <c r="I19" s="16">
        <f t="shared" si="1"/>
        <v>-8.1131039999999928</v>
      </c>
      <c r="J19" s="16">
        <f t="shared" si="1"/>
        <v>-8.1131039999999928</v>
      </c>
      <c r="K19" s="16">
        <f t="shared" si="1"/>
        <v>-8.1131039999999928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2.084168</v>
      </c>
      <c r="D22" s="16">
        <f>$E32</f>
        <v>2.084168</v>
      </c>
      <c r="E22" s="16">
        <f>$E33</f>
        <v>2.084168</v>
      </c>
      <c r="F22" s="16">
        <f>$E34</f>
        <v>2.084168</v>
      </c>
      <c r="G22" s="16">
        <f>$E35</f>
        <v>2.084168</v>
      </c>
      <c r="H22" s="16">
        <f>$E36</f>
        <v>2.084168</v>
      </c>
      <c r="I22" s="16">
        <f>$E37</f>
        <v>2.084168</v>
      </c>
      <c r="J22" s="16">
        <f>$E38</f>
        <v>2.084168</v>
      </c>
      <c r="K22" s="16">
        <f>$E39</f>
        <v>2.084168</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-225.91583199999999</v>
      </c>
      <c r="D23" s="16">
        <f t="shared" ref="D23:V23" si="3">D22-D21</f>
        <v>-225.91583199999999</v>
      </c>
      <c r="E23" s="16">
        <f t="shared" si="3"/>
        <v>-225.91583199999999</v>
      </c>
      <c r="F23" s="16">
        <f t="shared" si="3"/>
        <v>-225.91583199999999</v>
      </c>
      <c r="G23" s="16">
        <f t="shared" si="3"/>
        <v>-225.91583199999999</v>
      </c>
      <c r="H23" s="16">
        <f t="shared" si="3"/>
        <v>-225.91583199999999</v>
      </c>
      <c r="I23" s="16">
        <f t="shared" si="3"/>
        <v>-225.91583199999999</v>
      </c>
      <c r="J23" s="16">
        <f t="shared" si="3"/>
        <v>-225.91583199999999</v>
      </c>
      <c r="K23" s="16">
        <f t="shared" si="3"/>
        <v>-225.91583199999999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c r="S27" s="106" t="s">
        <v>55</v>
      </c>
      <c r="T27" s="106"/>
      <c r="U27" s="106"/>
    </row>
    <row r="28" spans="1:40" s="56" customFormat="1" x14ac:dyDescent="0.35">
      <c r="A28" s="107"/>
      <c r="B28" s="23">
        <v>3.68</v>
      </c>
      <c r="C28" s="15">
        <v>1.03</v>
      </c>
      <c r="D28" s="15">
        <v>0.26800000000000002</v>
      </c>
      <c r="E28" s="15">
        <v>1.8800000000000001E-2</v>
      </c>
      <c r="F28" s="15">
        <v>898</v>
      </c>
      <c r="G28" s="15">
        <v>66.8</v>
      </c>
      <c r="H28" s="15">
        <v>118</v>
      </c>
      <c r="I28" s="15">
        <v>3.56</v>
      </c>
      <c r="J28" s="15">
        <v>0.52</v>
      </c>
      <c r="K28" s="15">
        <v>0.55000000000000004</v>
      </c>
      <c r="L28" s="15">
        <v>5.0999999999999996</v>
      </c>
      <c r="M28" s="15">
        <v>6.74</v>
      </c>
      <c r="N28" s="15">
        <v>187000</v>
      </c>
      <c r="O28" s="15">
        <v>5210</v>
      </c>
      <c r="P28" s="15">
        <v>1.03</v>
      </c>
      <c r="Q28" s="15">
        <v>8790</v>
      </c>
      <c r="R28" s="15"/>
      <c r="S28" s="15">
        <v>16.600000000000001</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SJC1</v>
      </c>
      <c r="B31" s="15">
        <v>250</v>
      </c>
      <c r="C31" s="76">
        <f>IF(C$27="%w/w SAR",((C$28*10)*$B31),IF(C$27="%w/w DM",(((C$28*10)*($B$28/100))*$B31),IF(C$27="kg/t SAR",(C$28*$B31),IF(C$27="kg/t DM",((C$28*($B$28/100))*$B31),IF(C$27="mg/kg SAR",((C$28*0.001)*$B31),IF(C$27="mg/kg DM",(((C$28*0.001)*($B$28/100))*$B31),0))))))</f>
        <v>94.76</v>
      </c>
      <c r="D31" s="76">
        <f>(IF(D$27="%w/w SAR",((D$28*10)*$B31),IF(D$27="%w/w DM",(((D$28*10)*($B$28/100))*$B31),IF(D$27="kg/t SAR",(D$28*$B31),IF(D$27="kg/t DM",((D$28*($B$28/100))*$B31),IF(D$27="mg/kg SAR",((D$28*0.001)*$B31),IF(D$27="mg/kg DM",(((D$28*0.001)*($B$28/100))*$B31),"0")))))))*2.291</f>
        <v>56.486896000000002</v>
      </c>
      <c r="E31" s="76">
        <f>(IF(E$27="%w/w SAR",((E$28*10)*$B31),IF(E$27="%w/w DM",(((E$28*10)*($B$28/100))*$B31),IF(E$27="kg/t SAR",(E$28*$B31),IF(E$27="kg/t DM",((E$28*($B$28/100))*$B31),IF(E$27="mg/kg SAR",((E$28*0.001)*$B31),IF(E$27="mg/kg DM",(((E$28*0.001)*($B$28/100))*$B31),"0")))))))*1.205</f>
        <v>2.084168</v>
      </c>
      <c r="F31" s="76">
        <f>(IF(F$27="%w/w SAR",((F$28*10)*$B31),IF(F$27="%w/w DM",(((F$28*10)*($B$28/100))*$B31),IF(F$27="kg/t SAR",(F$28*$B31),IF(F$27="kg/t DM",((F$28*($B$28/100))*$B31),IF(F$27="mg/kg SAR",((F$28*0.001)*$B31),IF(F$27="mg/kg DM",(((F$28*0.001)*($B$28/100))*$B31),"0")))))))*1.658</f>
        <v>13.697732800000002</v>
      </c>
      <c r="G31" s="76">
        <f t="shared" ref="G31:P46" si="5">IF(G$27="%w/w SAR",((G$28*10)*$B31),IF(G$27="%w/w DM",(((G$28*10)*($B$28/100))*$B31),IF(G$27="kg/t SAR",(G$28*$B31),IF(G$27="kg/t DM",((G$28*($B$28/100))*$B31),IF(G$27="mg/kg SAR",((G$28*0.001)*$B31),IF(G$27="mg/kg DM",(((G$28*0.001)*($B$28/100))*$B31),0))))))</f>
        <v>0.61456</v>
      </c>
      <c r="H31" s="76">
        <f t="shared" si="5"/>
        <v>1.0856000000000001</v>
      </c>
      <c r="I31" s="76">
        <f t="shared" si="5"/>
        <v>3.2752000000000003E-2</v>
      </c>
      <c r="J31" s="76">
        <f t="shared" si="5"/>
        <v>4.7840000000000001E-3</v>
      </c>
      <c r="K31" s="76">
        <f t="shared" si="5"/>
        <v>5.0600000000000003E-3</v>
      </c>
      <c r="L31" s="76">
        <f t="shared" si="5"/>
        <v>4.6919999999999989E-2</v>
      </c>
      <c r="M31" s="76">
        <f t="shared" si="5"/>
        <v>6.2008000000000008E-2</v>
      </c>
      <c r="N31" s="76">
        <f t="shared" si="5"/>
        <v>1720.3999999999999</v>
      </c>
      <c r="O31" s="76">
        <f t="shared" si="5"/>
        <v>47.931999999999995</v>
      </c>
      <c r="P31" s="76">
        <f t="shared" si="5"/>
        <v>9.476E-3</v>
      </c>
      <c r="Q31" s="76">
        <f>(IF(Q$27="%w/w SAR",((Q$28*10)*$B31),IF(Q$27="%w/w DM",(((Q$28*10)*($B$28/100))*$B31),IF(Q$27="kg/t SAR",(Q$28*$B31),IF(Q$27="kg/t DM",((Q$28*($B$28/100))*$B31),IF(Q$27="mg/kg SAR",((Q$28*0.001)*$B31),IF(Q$27="mg/kg DM",(((Q$28*0.001)*($B$28/100))*$B31),0)))))))*2.5</f>
        <v>202.17000000000002</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0.15271999999999999</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SJC2</v>
      </c>
      <c r="B32" s="15">
        <v>250</v>
      </c>
      <c r="C32" s="76">
        <f t="shared" ref="C32:C50" si="6">IF(C$27="%w/w SAR",((C$28*10)*$B32),IF(C$27="%w/w DM",(((C$28*10)*($B$28/100))*$B32),IF(C$27="kg/t SAR",(C$28*$B32),IF(C$27="kg/t DM",((C$28*($B$28/100))*$B32),IF(C$27="mg/kg SAR",((C$28*0.001)*$B32),IF(C$27="mg/kg DM",(((C$28*0.001)*($B$28/100))*$B32),0))))))</f>
        <v>94.76</v>
      </c>
      <c r="D32" s="76">
        <f t="shared" ref="D32:D50" si="7">(IF(D$27="%w/w SAR",((D$28*10)*$B32),IF(D$27="%w/w DM",(((D$28*10)*($B$28/100))*$B32),IF(D$27="kg/t SAR",(D$28*$B32),IF(D$27="kg/t DM",((D$28*($B$28/100))*$B32),IF(D$27="mg/kg SAR",((D$28*0.001)*$B32),IF(D$27="mg/kg DM",(((D$28*0.001)*($B$28/100))*$B32),"0")))))))*2.291</f>
        <v>56.486896000000002</v>
      </c>
      <c r="E32" s="76">
        <f t="shared" ref="E32:E50" si="8">(IF(E$27="%w/w SAR",((E$28*10)*$B32),IF(E$27="%w/w DM",(((E$28*10)*($B$28/100))*$B32),IF(E$27="kg/t SAR",(E$28*$B32),IF(E$27="kg/t DM",((E$28*($B$28/100))*$B32),IF(E$27="mg/kg SAR",((E$28*0.001)*$B32),IF(E$27="mg/kg DM",(((E$28*0.001)*($B$28/100))*$B32),"0")))))))*1.205</f>
        <v>2.084168</v>
      </c>
      <c r="F32" s="76">
        <f t="shared" ref="F32:F50" si="9">(IF(F$27="%w/w SAR",((F$28*10)*$B32),IF(F$27="%w/w DM",(((F$28*10)*($B$28/100))*$B32),IF(F$27="kg/t SAR",(F$28*$B32),IF(F$27="kg/t DM",((F$28*($B$28/100))*$B32),IF(F$27="mg/kg SAR",((F$28*0.001)*$B32),IF(F$27="mg/kg DM",(((F$28*0.001)*($B$28/100))*$B32),"0")))))))*1.658</f>
        <v>13.697732800000002</v>
      </c>
      <c r="G32" s="76">
        <f t="shared" si="5"/>
        <v>0.61456</v>
      </c>
      <c r="H32" s="76">
        <f t="shared" si="5"/>
        <v>1.0856000000000001</v>
      </c>
      <c r="I32" s="76">
        <f t="shared" si="5"/>
        <v>3.2752000000000003E-2</v>
      </c>
      <c r="J32" s="76">
        <f t="shared" si="5"/>
        <v>4.7840000000000001E-3</v>
      </c>
      <c r="K32" s="76">
        <f t="shared" si="5"/>
        <v>5.0600000000000003E-3</v>
      </c>
      <c r="L32" s="76">
        <f t="shared" si="5"/>
        <v>4.6919999999999989E-2</v>
      </c>
      <c r="M32" s="76">
        <f t="shared" si="5"/>
        <v>6.2008000000000008E-2</v>
      </c>
      <c r="N32" s="76">
        <f t="shared" si="5"/>
        <v>1720.3999999999999</v>
      </c>
      <c r="O32" s="76">
        <f t="shared" si="5"/>
        <v>47.931999999999995</v>
      </c>
      <c r="P32" s="76">
        <f t="shared" si="5"/>
        <v>9.476E-3</v>
      </c>
      <c r="Q32" s="76">
        <f t="shared" ref="Q32:Q50" si="10">(IF(Q$27="%w/w SAR",((Q$28*10)*$B32),IF(Q$27="%w/w DM",(((Q$28*10)*($B$28/100))*$B32),IF(Q$27="kg/t SAR",(Q$28*$B32),IF(Q$27="kg/t DM",((Q$28*($B$28/100))*$B32),IF(Q$27="mg/kg SAR",((Q$28*0.001)*$B32),IF(Q$27="mg/kg DM",(((Q$28*0.001)*($B$28/100))*$B32),0)))))))*2.5</f>
        <v>202.17000000000002</v>
      </c>
      <c r="R32" s="76">
        <f t="shared" ref="R32:U50" si="11">IF(R$27="%w/w SAR",((R$28*10)*$B32),IF(R$27="%w/w DM",(((R$28*10)*($B$28/100))*$B32),IF(R$27="kg/t SAR",(R$28*$B32),IF(R$27="kg/t DM",((R$28*($B$28/100))*$B32),IF(R$27="mg/kg SAR",((R$28*0.001)*$B32),IF(R$27="mg/kg DM",(((R$28*0.001)*($B$28/100))*$B32),0))))))</f>
        <v>0</v>
      </c>
      <c r="S32" s="76">
        <f t="shared" si="11"/>
        <v>0.15271999999999999</v>
      </c>
      <c r="T32" s="76">
        <f t="shared" si="11"/>
        <v>0</v>
      </c>
      <c r="U32" s="76">
        <f t="shared" si="11"/>
        <v>0</v>
      </c>
      <c r="AB32" s="58"/>
      <c r="AC32" s="58"/>
      <c r="AD32" s="58"/>
      <c r="AE32" s="58"/>
      <c r="AF32" s="58"/>
      <c r="AG32" s="58"/>
      <c r="AH32" s="58"/>
      <c r="AI32" s="58"/>
    </row>
    <row r="33" spans="1:35" s="71" customFormat="1" ht="13" x14ac:dyDescent="0.35">
      <c r="A33" s="13" t="str">
        <f>E8</f>
        <v>SJC3</v>
      </c>
      <c r="B33" s="15">
        <v>250</v>
      </c>
      <c r="C33" s="76">
        <f t="shared" si="6"/>
        <v>94.76</v>
      </c>
      <c r="D33" s="76">
        <f t="shared" si="7"/>
        <v>56.486896000000002</v>
      </c>
      <c r="E33" s="76">
        <f t="shared" si="8"/>
        <v>2.084168</v>
      </c>
      <c r="F33" s="76">
        <f t="shared" si="9"/>
        <v>13.697732800000002</v>
      </c>
      <c r="G33" s="76">
        <f t="shared" si="5"/>
        <v>0.61456</v>
      </c>
      <c r="H33" s="76">
        <f t="shared" si="5"/>
        <v>1.0856000000000001</v>
      </c>
      <c r="I33" s="76">
        <f t="shared" si="5"/>
        <v>3.2752000000000003E-2</v>
      </c>
      <c r="J33" s="76">
        <f t="shared" si="5"/>
        <v>4.7840000000000001E-3</v>
      </c>
      <c r="K33" s="76">
        <f t="shared" si="5"/>
        <v>5.0600000000000003E-3</v>
      </c>
      <c r="L33" s="76">
        <f t="shared" si="5"/>
        <v>4.6919999999999989E-2</v>
      </c>
      <c r="M33" s="76">
        <f t="shared" si="5"/>
        <v>6.2008000000000008E-2</v>
      </c>
      <c r="N33" s="76">
        <f t="shared" si="5"/>
        <v>1720.3999999999999</v>
      </c>
      <c r="O33" s="76">
        <f t="shared" si="5"/>
        <v>47.931999999999995</v>
      </c>
      <c r="P33" s="76">
        <f t="shared" si="5"/>
        <v>9.476E-3</v>
      </c>
      <c r="Q33" s="76">
        <f t="shared" si="10"/>
        <v>202.17000000000002</v>
      </c>
      <c r="R33" s="76">
        <f t="shared" si="11"/>
        <v>0</v>
      </c>
      <c r="S33" s="76">
        <f t="shared" si="11"/>
        <v>0.15271999999999999</v>
      </c>
      <c r="T33" s="76">
        <f t="shared" si="11"/>
        <v>0</v>
      </c>
      <c r="U33" s="76">
        <f t="shared" si="11"/>
        <v>0</v>
      </c>
      <c r="AB33" s="58"/>
      <c r="AC33" s="58"/>
      <c r="AD33" s="58"/>
      <c r="AE33" s="58"/>
      <c r="AF33" s="58"/>
      <c r="AG33" s="58"/>
      <c r="AH33" s="58"/>
      <c r="AI33" s="58"/>
    </row>
    <row r="34" spans="1:35" s="71" customFormat="1" ht="13" x14ac:dyDescent="0.35">
      <c r="A34" s="13" t="str">
        <f>F8</f>
        <v>SJC4</v>
      </c>
      <c r="B34" s="15">
        <v>250</v>
      </c>
      <c r="C34" s="76">
        <f t="shared" si="6"/>
        <v>94.76</v>
      </c>
      <c r="D34" s="76">
        <f t="shared" si="7"/>
        <v>56.486896000000002</v>
      </c>
      <c r="E34" s="76">
        <f t="shared" si="8"/>
        <v>2.084168</v>
      </c>
      <c r="F34" s="76">
        <f t="shared" si="9"/>
        <v>13.697732800000002</v>
      </c>
      <c r="G34" s="76">
        <f t="shared" si="5"/>
        <v>0.61456</v>
      </c>
      <c r="H34" s="76">
        <f t="shared" si="5"/>
        <v>1.0856000000000001</v>
      </c>
      <c r="I34" s="76">
        <f t="shared" si="5"/>
        <v>3.2752000000000003E-2</v>
      </c>
      <c r="J34" s="76">
        <f t="shared" si="5"/>
        <v>4.7840000000000001E-3</v>
      </c>
      <c r="K34" s="76">
        <f t="shared" si="5"/>
        <v>5.0600000000000003E-3</v>
      </c>
      <c r="L34" s="76">
        <f t="shared" si="5"/>
        <v>4.6919999999999989E-2</v>
      </c>
      <c r="M34" s="76">
        <f t="shared" si="5"/>
        <v>6.2008000000000008E-2</v>
      </c>
      <c r="N34" s="76">
        <f t="shared" si="5"/>
        <v>1720.3999999999999</v>
      </c>
      <c r="O34" s="76">
        <f t="shared" si="5"/>
        <v>47.931999999999995</v>
      </c>
      <c r="P34" s="76">
        <f t="shared" si="5"/>
        <v>9.476E-3</v>
      </c>
      <c r="Q34" s="76">
        <f t="shared" si="10"/>
        <v>202.17000000000002</v>
      </c>
      <c r="R34" s="76">
        <f t="shared" si="11"/>
        <v>0</v>
      </c>
      <c r="S34" s="76">
        <f t="shared" si="11"/>
        <v>0.15271999999999999</v>
      </c>
      <c r="T34" s="76">
        <f t="shared" si="11"/>
        <v>0</v>
      </c>
      <c r="U34" s="76">
        <f t="shared" si="11"/>
        <v>0</v>
      </c>
      <c r="AB34" s="58"/>
      <c r="AC34" s="58"/>
      <c r="AD34" s="58"/>
      <c r="AE34" s="58"/>
      <c r="AF34" s="58"/>
      <c r="AG34" s="58"/>
      <c r="AH34" s="58"/>
      <c r="AI34" s="58"/>
    </row>
    <row r="35" spans="1:35" s="71" customFormat="1" ht="13" x14ac:dyDescent="0.35">
      <c r="A35" s="13" t="str">
        <f>G8</f>
        <v>SJC5</v>
      </c>
      <c r="B35" s="15">
        <v>250</v>
      </c>
      <c r="C35" s="76">
        <f t="shared" si="6"/>
        <v>94.76</v>
      </c>
      <c r="D35" s="76">
        <f t="shared" si="7"/>
        <v>56.486896000000002</v>
      </c>
      <c r="E35" s="76">
        <f t="shared" si="8"/>
        <v>2.084168</v>
      </c>
      <c r="F35" s="76">
        <f t="shared" si="9"/>
        <v>13.697732800000002</v>
      </c>
      <c r="G35" s="76">
        <f t="shared" si="5"/>
        <v>0.61456</v>
      </c>
      <c r="H35" s="76">
        <f t="shared" si="5"/>
        <v>1.0856000000000001</v>
      </c>
      <c r="I35" s="76">
        <f t="shared" si="5"/>
        <v>3.2752000000000003E-2</v>
      </c>
      <c r="J35" s="76">
        <f t="shared" si="5"/>
        <v>4.7840000000000001E-3</v>
      </c>
      <c r="K35" s="76">
        <f t="shared" si="5"/>
        <v>5.0600000000000003E-3</v>
      </c>
      <c r="L35" s="76">
        <f t="shared" si="5"/>
        <v>4.6919999999999989E-2</v>
      </c>
      <c r="M35" s="76">
        <f t="shared" si="5"/>
        <v>6.2008000000000008E-2</v>
      </c>
      <c r="N35" s="76">
        <f t="shared" si="5"/>
        <v>1720.3999999999999</v>
      </c>
      <c r="O35" s="76">
        <f t="shared" si="5"/>
        <v>47.931999999999995</v>
      </c>
      <c r="P35" s="76">
        <f t="shared" si="5"/>
        <v>9.476E-3</v>
      </c>
      <c r="Q35" s="76">
        <f t="shared" si="10"/>
        <v>202.17000000000002</v>
      </c>
      <c r="R35" s="76">
        <f t="shared" si="11"/>
        <v>0</v>
      </c>
      <c r="S35" s="76">
        <f t="shared" si="11"/>
        <v>0.15271999999999999</v>
      </c>
      <c r="T35" s="76">
        <f t="shared" si="11"/>
        <v>0</v>
      </c>
      <c r="U35" s="76">
        <f t="shared" si="11"/>
        <v>0</v>
      </c>
      <c r="AB35" s="58"/>
      <c r="AC35" s="58"/>
      <c r="AD35" s="58"/>
      <c r="AE35" s="58"/>
      <c r="AF35" s="58"/>
      <c r="AG35" s="58"/>
      <c r="AH35" s="58"/>
      <c r="AI35" s="58"/>
    </row>
    <row r="36" spans="1:35" s="71" customFormat="1" ht="13" x14ac:dyDescent="0.35">
      <c r="A36" s="13" t="str">
        <f>H8</f>
        <v>SJC6</v>
      </c>
      <c r="B36" s="15">
        <v>250</v>
      </c>
      <c r="C36" s="76">
        <f t="shared" si="6"/>
        <v>94.76</v>
      </c>
      <c r="D36" s="76">
        <f t="shared" si="7"/>
        <v>56.486896000000002</v>
      </c>
      <c r="E36" s="76">
        <f t="shared" si="8"/>
        <v>2.084168</v>
      </c>
      <c r="F36" s="76">
        <f t="shared" si="9"/>
        <v>13.697732800000002</v>
      </c>
      <c r="G36" s="76">
        <f t="shared" si="5"/>
        <v>0.61456</v>
      </c>
      <c r="H36" s="76">
        <f t="shared" si="5"/>
        <v>1.0856000000000001</v>
      </c>
      <c r="I36" s="76">
        <f t="shared" si="5"/>
        <v>3.2752000000000003E-2</v>
      </c>
      <c r="J36" s="76">
        <f t="shared" si="5"/>
        <v>4.7840000000000001E-3</v>
      </c>
      <c r="K36" s="76">
        <f t="shared" si="5"/>
        <v>5.0600000000000003E-3</v>
      </c>
      <c r="L36" s="76">
        <f t="shared" si="5"/>
        <v>4.6919999999999989E-2</v>
      </c>
      <c r="M36" s="76">
        <f t="shared" si="5"/>
        <v>6.2008000000000008E-2</v>
      </c>
      <c r="N36" s="76">
        <f t="shared" si="5"/>
        <v>1720.3999999999999</v>
      </c>
      <c r="O36" s="76">
        <f t="shared" si="5"/>
        <v>47.931999999999995</v>
      </c>
      <c r="P36" s="76">
        <f t="shared" si="5"/>
        <v>9.476E-3</v>
      </c>
      <c r="Q36" s="76">
        <f t="shared" si="10"/>
        <v>202.17000000000002</v>
      </c>
      <c r="R36" s="76">
        <f t="shared" si="11"/>
        <v>0</v>
      </c>
      <c r="S36" s="76">
        <f t="shared" si="11"/>
        <v>0.15271999999999999</v>
      </c>
      <c r="T36" s="76">
        <f t="shared" si="11"/>
        <v>0</v>
      </c>
      <c r="U36" s="76">
        <f t="shared" si="11"/>
        <v>0</v>
      </c>
      <c r="AB36" s="58"/>
      <c r="AC36" s="58"/>
      <c r="AD36" s="58"/>
      <c r="AE36" s="58"/>
      <c r="AF36" s="58"/>
      <c r="AG36" s="58"/>
      <c r="AH36" s="58"/>
      <c r="AI36" s="58"/>
    </row>
    <row r="37" spans="1:35" s="71" customFormat="1" ht="13" x14ac:dyDescent="0.35">
      <c r="A37" s="13" t="str">
        <f>I8</f>
        <v>SJC7</v>
      </c>
      <c r="B37" s="15">
        <v>250</v>
      </c>
      <c r="C37" s="76">
        <f t="shared" si="6"/>
        <v>94.76</v>
      </c>
      <c r="D37" s="76">
        <f t="shared" si="7"/>
        <v>56.486896000000002</v>
      </c>
      <c r="E37" s="76">
        <f t="shared" si="8"/>
        <v>2.084168</v>
      </c>
      <c r="F37" s="76">
        <f t="shared" si="9"/>
        <v>13.697732800000002</v>
      </c>
      <c r="G37" s="76">
        <f t="shared" si="5"/>
        <v>0.61456</v>
      </c>
      <c r="H37" s="76">
        <f t="shared" si="5"/>
        <v>1.0856000000000001</v>
      </c>
      <c r="I37" s="76">
        <f t="shared" si="5"/>
        <v>3.2752000000000003E-2</v>
      </c>
      <c r="J37" s="76">
        <f t="shared" si="5"/>
        <v>4.7840000000000001E-3</v>
      </c>
      <c r="K37" s="76">
        <f t="shared" si="5"/>
        <v>5.0600000000000003E-3</v>
      </c>
      <c r="L37" s="76">
        <f t="shared" si="5"/>
        <v>4.6919999999999989E-2</v>
      </c>
      <c r="M37" s="76">
        <f t="shared" si="5"/>
        <v>6.2008000000000008E-2</v>
      </c>
      <c r="N37" s="76">
        <f t="shared" si="5"/>
        <v>1720.3999999999999</v>
      </c>
      <c r="O37" s="76">
        <f t="shared" si="5"/>
        <v>47.931999999999995</v>
      </c>
      <c r="P37" s="76">
        <f t="shared" si="5"/>
        <v>9.476E-3</v>
      </c>
      <c r="Q37" s="76">
        <f t="shared" si="10"/>
        <v>202.17000000000002</v>
      </c>
      <c r="R37" s="76">
        <f t="shared" si="11"/>
        <v>0</v>
      </c>
      <c r="S37" s="76">
        <f t="shared" si="11"/>
        <v>0.15271999999999999</v>
      </c>
      <c r="T37" s="76">
        <f t="shared" si="11"/>
        <v>0</v>
      </c>
      <c r="U37" s="76">
        <f t="shared" si="11"/>
        <v>0</v>
      </c>
      <c r="AB37" s="58"/>
      <c r="AC37" s="58"/>
      <c r="AD37" s="58"/>
      <c r="AE37" s="58"/>
      <c r="AF37" s="58"/>
      <c r="AG37" s="58"/>
      <c r="AH37" s="58"/>
      <c r="AI37" s="58"/>
    </row>
    <row r="38" spans="1:35" s="71" customFormat="1" ht="13" x14ac:dyDescent="0.35">
      <c r="A38" s="13" t="str">
        <f>J8</f>
        <v>Bodnolwyn A</v>
      </c>
      <c r="B38" s="15">
        <v>250</v>
      </c>
      <c r="C38" s="76">
        <f t="shared" si="6"/>
        <v>94.76</v>
      </c>
      <c r="D38" s="76">
        <f t="shared" si="7"/>
        <v>56.486896000000002</v>
      </c>
      <c r="E38" s="76">
        <f t="shared" si="8"/>
        <v>2.084168</v>
      </c>
      <c r="F38" s="76">
        <f t="shared" si="9"/>
        <v>13.697732800000002</v>
      </c>
      <c r="G38" s="76">
        <f t="shared" si="5"/>
        <v>0.61456</v>
      </c>
      <c r="H38" s="76">
        <f t="shared" si="5"/>
        <v>1.0856000000000001</v>
      </c>
      <c r="I38" s="76">
        <f t="shared" si="5"/>
        <v>3.2752000000000003E-2</v>
      </c>
      <c r="J38" s="76">
        <f t="shared" si="5"/>
        <v>4.7840000000000001E-3</v>
      </c>
      <c r="K38" s="76">
        <f t="shared" si="5"/>
        <v>5.0600000000000003E-3</v>
      </c>
      <c r="L38" s="76">
        <f t="shared" si="5"/>
        <v>4.6919999999999989E-2</v>
      </c>
      <c r="M38" s="76">
        <f t="shared" si="5"/>
        <v>6.2008000000000008E-2</v>
      </c>
      <c r="N38" s="76">
        <f t="shared" si="5"/>
        <v>1720.3999999999999</v>
      </c>
      <c r="O38" s="76">
        <f t="shared" si="5"/>
        <v>47.931999999999995</v>
      </c>
      <c r="P38" s="76">
        <f t="shared" si="5"/>
        <v>9.476E-3</v>
      </c>
      <c r="Q38" s="76">
        <f t="shared" si="10"/>
        <v>202.17000000000002</v>
      </c>
      <c r="R38" s="76">
        <f t="shared" si="11"/>
        <v>0</v>
      </c>
      <c r="S38" s="76">
        <f t="shared" si="11"/>
        <v>0.15271999999999999</v>
      </c>
      <c r="T38" s="76">
        <f t="shared" si="11"/>
        <v>0</v>
      </c>
      <c r="U38" s="76">
        <f t="shared" si="11"/>
        <v>0</v>
      </c>
      <c r="AB38" s="58"/>
      <c r="AC38" s="58"/>
      <c r="AD38" s="58"/>
      <c r="AE38" s="58"/>
      <c r="AF38" s="58"/>
      <c r="AG38" s="58"/>
      <c r="AH38" s="58"/>
      <c r="AI38" s="58"/>
    </row>
    <row r="39" spans="1:35" s="71" customFormat="1" ht="13" x14ac:dyDescent="0.35">
      <c r="A39" s="13" t="str">
        <f>K8</f>
        <v>Bodnolwyn B</v>
      </c>
      <c r="B39" s="15">
        <v>250</v>
      </c>
      <c r="C39" s="76">
        <f t="shared" si="6"/>
        <v>94.76</v>
      </c>
      <c r="D39" s="76">
        <f t="shared" si="7"/>
        <v>56.486896000000002</v>
      </c>
      <c r="E39" s="76">
        <f t="shared" si="8"/>
        <v>2.084168</v>
      </c>
      <c r="F39" s="76">
        <f t="shared" si="9"/>
        <v>13.697732800000002</v>
      </c>
      <c r="G39" s="76">
        <f t="shared" si="5"/>
        <v>0.61456</v>
      </c>
      <c r="H39" s="76">
        <f t="shared" si="5"/>
        <v>1.0856000000000001</v>
      </c>
      <c r="I39" s="76">
        <f t="shared" si="5"/>
        <v>3.2752000000000003E-2</v>
      </c>
      <c r="J39" s="76">
        <f t="shared" si="5"/>
        <v>4.7840000000000001E-3</v>
      </c>
      <c r="K39" s="76">
        <f t="shared" si="5"/>
        <v>5.0600000000000003E-3</v>
      </c>
      <c r="L39" s="76">
        <f t="shared" si="5"/>
        <v>4.6919999999999989E-2</v>
      </c>
      <c r="M39" s="76">
        <f t="shared" si="5"/>
        <v>6.2008000000000008E-2</v>
      </c>
      <c r="N39" s="76">
        <f t="shared" si="5"/>
        <v>1720.3999999999999</v>
      </c>
      <c r="O39" s="76">
        <f t="shared" si="5"/>
        <v>47.931999999999995</v>
      </c>
      <c r="P39" s="76">
        <f t="shared" si="5"/>
        <v>9.476E-3</v>
      </c>
      <c r="Q39" s="76">
        <f t="shared" si="10"/>
        <v>202.17000000000002</v>
      </c>
      <c r="R39" s="76">
        <f t="shared" si="11"/>
        <v>0</v>
      </c>
      <c r="S39" s="76">
        <f t="shared" si="11"/>
        <v>0.15271999999999999</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Bodnolwyn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6.3</v>
      </c>
      <c r="C60" s="75">
        <f t="shared" ref="C60:U60" si="14">D10</f>
        <v>7</v>
      </c>
      <c r="D60" s="75">
        <f t="shared" si="14"/>
        <v>7.5</v>
      </c>
      <c r="E60" s="75">
        <f t="shared" si="14"/>
        <v>7.7</v>
      </c>
      <c r="F60" s="75">
        <f t="shared" si="14"/>
        <v>7.3</v>
      </c>
      <c r="G60" s="75">
        <f t="shared" si="14"/>
        <v>7</v>
      </c>
      <c r="H60" s="75">
        <f t="shared" si="14"/>
        <v>6.8</v>
      </c>
      <c r="I60" s="75">
        <f t="shared" si="14"/>
        <v>8.8000000000000007</v>
      </c>
      <c r="J60" s="75">
        <f t="shared" si="14"/>
        <v>8.5</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-0.59999999999999787</v>
      </c>
      <c r="C64" s="76">
        <f t="shared" ref="C64:U64" si="17">(C59-C60)*C61</f>
        <v>-4.7999999999999989</v>
      </c>
      <c r="D64" s="76">
        <f t="shared" si="17"/>
        <v>-7.7999999999999989</v>
      </c>
      <c r="E64" s="76">
        <f t="shared" si="17"/>
        <v>-9</v>
      </c>
      <c r="F64" s="76">
        <f t="shared" si="17"/>
        <v>-6.5999999999999979</v>
      </c>
      <c r="G64" s="76">
        <f t="shared" si="17"/>
        <v>-4.7999999999999989</v>
      </c>
      <c r="H64" s="76">
        <f t="shared" si="17"/>
        <v>-3.5999999999999979</v>
      </c>
      <c r="I64" s="76">
        <f t="shared" si="17"/>
        <v>-15.600000000000003</v>
      </c>
      <c r="J64" s="76">
        <f t="shared" si="17"/>
        <v>-13.799999999999999</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0.59999999999999787</v>
      </c>
      <c r="C65" s="76">
        <f t="shared" ref="C65:U65" si="18">C63-C64</f>
        <v>4.7999999999999989</v>
      </c>
      <c r="D65" s="76">
        <f t="shared" si="18"/>
        <v>7.7999999999999989</v>
      </c>
      <c r="E65" s="76">
        <f t="shared" si="18"/>
        <v>9</v>
      </c>
      <c r="F65" s="76">
        <f t="shared" si="18"/>
        <v>6.5999999999999979</v>
      </c>
      <c r="G65" s="76">
        <f t="shared" si="18"/>
        <v>4.7999999999999989</v>
      </c>
      <c r="H65" s="76">
        <f t="shared" si="18"/>
        <v>3.5999999999999979</v>
      </c>
      <c r="I65" s="76">
        <f t="shared" si="18"/>
        <v>15.600000000000003</v>
      </c>
      <c r="J65" s="76">
        <f t="shared" si="18"/>
        <v>13.799999999999999</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6" zoomScale="50" zoomScaleNormal="50" workbookViewId="0">
      <selection activeCell="D29" sqref="D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1" t="str">
        <f>'ALAW WTW SLUDGE'!C1:D1</f>
        <v>PAN-015997</v>
      </c>
      <c r="D1" s="142"/>
      <c r="E1" s="92" t="s">
        <v>45</v>
      </c>
      <c r="F1" s="38">
        <f>'ALAW WTW SLUDGE'!F1</f>
        <v>48</v>
      </c>
      <c r="G1" s="121" t="s">
        <v>43</v>
      </c>
      <c r="H1" s="122"/>
      <c r="I1" s="117">
        <v>7.2</v>
      </c>
      <c r="J1" s="120" t="s">
        <v>153</v>
      </c>
      <c r="K1" s="120"/>
      <c r="L1" s="96">
        <v>1240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3" t="str">
        <f>'ALAW WTW SLUDGE'!C2:D2</f>
        <v>GP3792SK</v>
      </c>
      <c r="D2" s="144"/>
      <c r="E2" s="92" t="s">
        <v>109</v>
      </c>
      <c r="F2" s="95" t="s">
        <v>165</v>
      </c>
      <c r="G2" s="139" t="s">
        <v>110</v>
      </c>
      <c r="H2" s="140"/>
      <c r="I2" s="117"/>
      <c r="J2" s="120" t="s">
        <v>158</v>
      </c>
      <c r="K2" s="120"/>
      <c r="L2" s="96">
        <v>1.76</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3" t="str">
        <f>'ALAW WTW SLUDGE'!C3:D3</f>
        <v>Jolyon Pridding</v>
      </c>
      <c r="D3" s="144"/>
      <c r="E3" s="92" t="s">
        <v>108</v>
      </c>
      <c r="F3" s="30" t="s">
        <v>78</v>
      </c>
      <c r="G3" s="120" t="s">
        <v>159</v>
      </c>
      <c r="H3" s="120"/>
      <c r="I3" s="117"/>
      <c r="J3" s="121" t="s">
        <v>154</v>
      </c>
      <c r="K3" s="122"/>
      <c r="L3" s="96">
        <f>(L1/(L2*10000))*100</f>
        <v>7.045454545454545</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1" t="str">
        <f>'ALAW WTW SLUDGE'!C4:D4</f>
        <v>Plas Bach,Cerrigceinwen,LL62 5NS</v>
      </c>
      <c r="D4" s="142"/>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1" t="str">
        <f>'ALAW WTW SLUDGE'!C5:D5</f>
        <v>Owen Clee</v>
      </c>
      <c r="D5" s="142"/>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'ALAW WTW SLUDGE'!C8</f>
        <v>SJC1</v>
      </c>
      <c r="D8" s="59" t="str">
        <f>'ALAW WTW SLUDGE'!D8</f>
        <v>SJC2</v>
      </c>
      <c r="E8" s="59" t="str">
        <f>'ALAW WTW SLUDGE'!E8</f>
        <v>SJC3</v>
      </c>
      <c r="F8" s="59" t="str">
        <f>'ALAW WTW SLUDGE'!F8</f>
        <v>SJC4</v>
      </c>
      <c r="G8" s="59" t="str">
        <f>'ALAW WTW SLUDGE'!G8</f>
        <v>SJC5</v>
      </c>
      <c r="H8" s="59" t="str">
        <f>'ALAW WTW SLUDGE'!H8</f>
        <v>SJC6</v>
      </c>
      <c r="I8" s="59" t="str">
        <f>'ALAW WTW SLUDGE'!I8</f>
        <v>SJC7</v>
      </c>
      <c r="J8" s="59" t="str">
        <f>'ALAW WTW SLUDGE'!J8</f>
        <v>Bodnolwyn A</v>
      </c>
      <c r="K8" s="59" t="str">
        <f>'ALAW WTW SLUDGE'!K8</f>
        <v>Bodnolwyn B</v>
      </c>
      <c r="L8" s="59">
        <f>'ALAW WTW SLUDGE'!L8</f>
        <v>0</v>
      </c>
      <c r="M8" s="59">
        <f>'ALAW WTW SLUDGE'!M8</f>
        <v>0</v>
      </c>
      <c r="N8" s="59">
        <f>'ALAW WTW SLUDGE'!N8</f>
        <v>0</v>
      </c>
      <c r="O8" s="59">
        <f>'ALAW WTW SLUDGE'!O8</f>
        <v>0</v>
      </c>
      <c r="P8" s="59">
        <f>'ALAW WTW SLUDGE'!P8</f>
        <v>0</v>
      </c>
      <c r="Q8" s="59">
        <f>'ALAW WTW SLUDGE'!Q8</f>
        <v>0</v>
      </c>
      <c r="R8" s="59">
        <f>'ALAW WTW SLUDGE'!R8</f>
        <v>0</v>
      </c>
      <c r="S8" s="59">
        <f>'ALAW WTW SLUDGE'!S8</f>
        <v>0</v>
      </c>
      <c r="T8" s="59">
        <f>'ALAW WTW SLUDGE'!T8</f>
        <v>0</v>
      </c>
      <c r="U8" s="59">
        <f>'ALAW WTW SLUDGE'!U8</f>
        <v>0</v>
      </c>
      <c r="V8" s="59">
        <f>'ALAW WTW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'ALAW WTW SLUDGE'!C9</f>
        <v>Moderate</v>
      </c>
      <c r="D9" s="59" t="str">
        <f>'ALAW WTW SLUDGE'!D9</f>
        <v>Moderate</v>
      </c>
      <c r="E9" s="59" t="str">
        <f>'ALAW WTW SLUDGE'!E9</f>
        <v>Moderate</v>
      </c>
      <c r="F9" s="59" t="str">
        <f>'ALAW WTW SLUDGE'!F9</f>
        <v>Moderate</v>
      </c>
      <c r="G9" s="59" t="str">
        <f>'ALAW WTW SLUDGE'!G9</f>
        <v>Moderate</v>
      </c>
      <c r="H9" s="59" t="str">
        <f>'ALAW WTW SLUDGE'!H9</f>
        <v>Moderate</v>
      </c>
      <c r="I9" s="59" t="str">
        <f>'ALAW WTW SLUDGE'!I9</f>
        <v>Moderate</v>
      </c>
      <c r="J9" s="59" t="str">
        <f>'ALAW WTW SLUDGE'!J9</f>
        <v>Moderate</v>
      </c>
      <c r="K9" s="59" t="str">
        <f>'ALAW WTW SLUDGE'!K9</f>
        <v>Moderate</v>
      </c>
      <c r="L9" s="59">
        <f>'ALAW WTW SLUDGE'!L9</f>
        <v>0</v>
      </c>
      <c r="M9" s="59">
        <f>'ALAW WTW SLUDGE'!M9</f>
        <v>0</v>
      </c>
      <c r="N9" s="59">
        <f>'ALAW WTW SLUDGE'!N9</f>
        <v>0</v>
      </c>
      <c r="O9" s="59">
        <f>'ALAW WTW SLUDGE'!O9</f>
        <v>0</v>
      </c>
      <c r="P9" s="59">
        <f>'ALAW WTW SLUDGE'!P9</f>
        <v>0</v>
      </c>
      <c r="Q9" s="59">
        <f>'ALAW WTW SLUDGE'!Q9</f>
        <v>0</v>
      </c>
      <c r="R9" s="59">
        <f>'ALAW WTW SLUDGE'!R9</f>
        <v>0</v>
      </c>
      <c r="S9" s="59">
        <f>'ALAW WTW SLUDGE'!S9</f>
        <v>0</v>
      </c>
      <c r="T9" s="59">
        <f>'ALAW WTW SLUDGE'!T9</f>
        <v>0</v>
      </c>
      <c r="U9" s="59">
        <f>'ALAW WTW SLUDGE'!U9</f>
        <v>0</v>
      </c>
      <c r="V9" s="59">
        <f>'ALAW WTW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'ALAW WTW SLUDGE'!C10</f>
        <v>6.3</v>
      </c>
      <c r="D10" s="59">
        <f>'ALAW WTW SLUDGE'!D10</f>
        <v>7</v>
      </c>
      <c r="E10" s="59">
        <f>'ALAW WTW SLUDGE'!E10</f>
        <v>7.5</v>
      </c>
      <c r="F10" s="59">
        <f>'ALAW WTW SLUDGE'!F10</f>
        <v>7.7</v>
      </c>
      <c r="G10" s="59">
        <f>'ALAW WTW SLUDGE'!G10</f>
        <v>7.3</v>
      </c>
      <c r="H10" s="59">
        <f>'ALAW WTW SLUDGE'!H10</f>
        <v>7</v>
      </c>
      <c r="I10" s="59">
        <f>'ALAW WTW SLUDGE'!I10</f>
        <v>6.8</v>
      </c>
      <c r="J10" s="59">
        <f>'ALAW WTW SLUDGE'!J10</f>
        <v>8.8000000000000007</v>
      </c>
      <c r="K10" s="59">
        <f>'ALAW WTW SLUDGE'!K10</f>
        <v>8.5</v>
      </c>
      <c r="L10" s="59">
        <f>'ALAW WTW SLUDGE'!L10</f>
        <v>0</v>
      </c>
      <c r="M10" s="59">
        <f>'ALAW WTW SLUDGE'!M10</f>
        <v>0</v>
      </c>
      <c r="N10" s="59">
        <f>'ALAW WTW SLUDGE'!N10</f>
        <v>0</v>
      </c>
      <c r="O10" s="59">
        <f>'ALAW WTW SLUDGE'!O10</f>
        <v>0</v>
      </c>
      <c r="P10" s="59">
        <f>'ALAW WTW SLUDGE'!P10</f>
        <v>0</v>
      </c>
      <c r="Q10" s="59">
        <f>'ALAW WTW SLUDGE'!Q10</f>
        <v>0</v>
      </c>
      <c r="R10" s="59">
        <f>'ALAW WTW SLUDGE'!R10</f>
        <v>0</v>
      </c>
      <c r="S10" s="59">
        <f>'ALAW WTW SLUDGE'!S10</f>
        <v>0</v>
      </c>
      <c r="T10" s="59">
        <f>'ALAW WTW SLUDGE'!T10</f>
        <v>0</v>
      </c>
      <c r="U10" s="59">
        <f>'ALAW WTW SLUDGE'!U10</f>
        <v>0</v>
      </c>
      <c r="V10" s="59">
        <f>'ALAW WTW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'ALAW WTW SLUDGE'!C11</f>
        <v>3</v>
      </c>
      <c r="D11" s="59">
        <f>'ALAW WTW SLUDGE'!D11</f>
        <v>3</v>
      </c>
      <c r="E11" s="59">
        <f>'ALAW WTW SLUDGE'!E11</f>
        <v>3</v>
      </c>
      <c r="F11" s="59">
        <f>'ALAW WTW SLUDGE'!F11</f>
        <v>3</v>
      </c>
      <c r="G11" s="59">
        <f>'ALAW WTW SLUDGE'!G11</f>
        <v>4</v>
      </c>
      <c r="H11" s="59">
        <f>'ALAW WTW SLUDGE'!H11</f>
        <v>4</v>
      </c>
      <c r="I11" s="59">
        <f>'ALAW WTW SLUDGE'!I11</f>
        <v>4</v>
      </c>
      <c r="J11" s="59">
        <f>'ALAW WTW SLUDGE'!J11</f>
        <v>2</v>
      </c>
      <c r="K11" s="59">
        <f>'ALAW WTW SLUDGE'!K11</f>
        <v>2</v>
      </c>
      <c r="L11" s="59">
        <f>'ALAW WTW SLUDGE'!L11</f>
        <v>0</v>
      </c>
      <c r="M11" s="59">
        <f>'ALAW WTW SLUDGE'!M11</f>
        <v>0</v>
      </c>
      <c r="N11" s="59">
        <f>'ALAW WTW SLUDGE'!N11</f>
        <v>0</v>
      </c>
      <c r="O11" s="59">
        <f>'ALAW WTW SLUDGE'!O11</f>
        <v>0</v>
      </c>
      <c r="P11" s="59">
        <f>'ALAW WTW SLUDGE'!P11</f>
        <v>0</v>
      </c>
      <c r="Q11" s="59">
        <f>'ALAW WTW SLUDGE'!Q11</f>
        <v>0</v>
      </c>
      <c r="R11" s="59">
        <f>'ALAW WTW SLUDGE'!R11</f>
        <v>0</v>
      </c>
      <c r="S11" s="59">
        <f>'ALAW WTW SLUDGE'!S11</f>
        <v>0</v>
      </c>
      <c r="T11" s="59">
        <f>'ALAW WTW SLUDGE'!T11</f>
        <v>0</v>
      </c>
      <c r="U11" s="59">
        <f>'ALAW WTW SLUDGE'!U11</f>
        <v>0</v>
      </c>
      <c r="V11" s="59">
        <f>'ALAW WTW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'ALAW WTW SLUDGE'!C12</f>
        <v>2</v>
      </c>
      <c r="D12" s="59">
        <f>'ALAW WTW SLUDGE'!D12</f>
        <v>2</v>
      </c>
      <c r="E12" s="59">
        <f>'ALAW WTW SLUDGE'!E12</f>
        <v>2</v>
      </c>
      <c r="F12" s="59">
        <f>'ALAW WTW SLUDGE'!F12</f>
        <v>2</v>
      </c>
      <c r="G12" s="59">
        <f>'ALAW WTW SLUDGE'!G12</f>
        <v>2</v>
      </c>
      <c r="H12" s="59">
        <f>'ALAW WTW SLUDGE'!H12</f>
        <v>2</v>
      </c>
      <c r="I12" s="59">
        <f>'ALAW WTW SLUDGE'!I12</f>
        <v>2</v>
      </c>
      <c r="J12" s="59">
        <f>'ALAW WTW SLUDGE'!J12</f>
        <v>2</v>
      </c>
      <c r="K12" s="59">
        <f>'ALAW WTW SLUDGE'!K12</f>
        <v>3</v>
      </c>
      <c r="L12" s="59">
        <f>'ALAW WTW SLUDGE'!L12</f>
        <v>0</v>
      </c>
      <c r="M12" s="59">
        <f>'ALAW WTW SLUDGE'!M12</f>
        <v>0</v>
      </c>
      <c r="N12" s="59">
        <f>'ALAW WTW SLUDGE'!N12</f>
        <v>0</v>
      </c>
      <c r="O12" s="59">
        <f>'ALAW WTW SLUDGE'!O12</f>
        <v>0</v>
      </c>
      <c r="P12" s="59">
        <f>'ALAW WTW SLUDGE'!P12</f>
        <v>0</v>
      </c>
      <c r="Q12" s="59">
        <f>'ALAW WTW SLUDGE'!Q12</f>
        <v>0</v>
      </c>
      <c r="R12" s="59">
        <f>'ALAW WTW SLUDGE'!R12</f>
        <v>0</v>
      </c>
      <c r="S12" s="59">
        <f>'ALAW WTW SLUDGE'!S12</f>
        <v>0</v>
      </c>
      <c r="T12" s="59">
        <f>'ALAW WTW SLUDGE'!T12</f>
        <v>0</v>
      </c>
      <c r="U12" s="59">
        <f>'ALAW WTW SLUDGE'!U12</f>
        <v>0</v>
      </c>
      <c r="V12" s="59">
        <f>'ALAW WTW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'ALAW WTW SLUDGE'!C13</f>
        <v>3</v>
      </c>
      <c r="D13" s="59">
        <f>'ALAW WTW SLUDGE'!D13</f>
        <v>3</v>
      </c>
      <c r="E13" s="59">
        <f>'ALAW WTW SLUDGE'!E13</f>
        <v>3</v>
      </c>
      <c r="F13" s="59">
        <f>'ALAW WTW SLUDGE'!F13</f>
        <v>3</v>
      </c>
      <c r="G13" s="59">
        <f>'ALAW WTW SLUDGE'!G13</f>
        <v>4</v>
      </c>
      <c r="H13" s="59">
        <f>'ALAW WTW SLUDGE'!H13</f>
        <v>3</v>
      </c>
      <c r="I13" s="59">
        <f>'ALAW WTW SLUDGE'!I13</f>
        <v>3</v>
      </c>
      <c r="J13" s="59">
        <f>'ALAW WTW SLUDGE'!J13</f>
        <v>3</v>
      </c>
      <c r="K13" s="59">
        <f>'ALAW WTW SLUDGE'!K13</f>
        <v>3</v>
      </c>
      <c r="L13" s="59">
        <f>'ALAW WTW SLUDGE'!L13</f>
        <v>0</v>
      </c>
      <c r="M13" s="59">
        <f>'ALAW WTW SLUDGE'!M13</f>
        <v>0</v>
      </c>
      <c r="N13" s="59">
        <f>'ALAW WTW SLUDGE'!N13</f>
        <v>0</v>
      </c>
      <c r="O13" s="59">
        <f>'ALAW WTW SLUDGE'!O13</f>
        <v>0</v>
      </c>
      <c r="P13" s="59">
        <f>'ALAW WTW SLUDGE'!P13</f>
        <v>0</v>
      </c>
      <c r="Q13" s="59">
        <f>'ALAW WTW SLUDGE'!Q13</f>
        <v>0</v>
      </c>
      <c r="R13" s="59">
        <f>'ALAW WTW SLUDGE'!R13</f>
        <v>0</v>
      </c>
      <c r="S13" s="59">
        <f>'ALAW WTW SLUDGE'!S13</f>
        <v>0</v>
      </c>
      <c r="T13" s="59">
        <f>'ALAW WTW SLUDGE'!T13</f>
        <v>0</v>
      </c>
      <c r="U13" s="59">
        <f>'ALAW WTW SLUDGE'!U13</f>
        <v>0</v>
      </c>
      <c r="V13" s="59">
        <f>'ALAW WTW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'ALAW WTW SLUDGE'!C14</f>
        <v xml:space="preserve">Grass Silage (25% DM) </v>
      </c>
      <c r="D14" s="101" t="str">
        <f>'ALAW WTW SLUDGE'!D14</f>
        <v xml:space="preserve">Grass Silage (25% DM) </v>
      </c>
      <c r="E14" s="101" t="str">
        <f>'ALAW WTW SLUDGE'!E14</f>
        <v xml:space="preserve">Grass Silage (25% DM) </v>
      </c>
      <c r="F14" s="101" t="str">
        <f>'ALAW WTW SLUDGE'!F14</f>
        <v xml:space="preserve">Grass Silage (25% DM) </v>
      </c>
      <c r="G14" s="101" t="str">
        <f>'ALAW WTW SLUDGE'!G14</f>
        <v xml:space="preserve">Grass Silage (25% DM) </v>
      </c>
      <c r="H14" s="101" t="str">
        <f>'ALAW WTW SLUDGE'!H14</f>
        <v xml:space="preserve">Grass Silage (25% DM) </v>
      </c>
      <c r="I14" s="101" t="str">
        <f>'ALAW WTW SLUDGE'!I14</f>
        <v xml:space="preserve">Grass Silage (25% DM) </v>
      </c>
      <c r="J14" s="101" t="str">
        <f>'ALAW WTW SLUDGE'!J14</f>
        <v xml:space="preserve">Grass Silage (25% DM) </v>
      </c>
      <c r="K14" s="101" t="str">
        <f>'ALAW WTW SLUDGE'!K14</f>
        <v xml:space="preserve">Grass Silage (25% DM) </v>
      </c>
      <c r="L14" s="101">
        <f>'ALAW WTW SLUDGE'!L14</f>
        <v>0</v>
      </c>
      <c r="M14" s="101">
        <f>'ALAW WTW SLUDGE'!M14</f>
        <v>0</v>
      </c>
      <c r="N14" s="101">
        <f>'ALAW WTW SLUDGE'!N14</f>
        <v>0</v>
      </c>
      <c r="O14" s="101">
        <f>'ALAW WTW SLUDGE'!O14</f>
        <v>0</v>
      </c>
      <c r="P14" s="101">
        <f>'ALAW WTW SLUDGE'!P14</f>
        <v>0</v>
      </c>
      <c r="Q14" s="101">
        <f>'ALAW WTW SLUDGE'!Q14</f>
        <v>0</v>
      </c>
      <c r="R14" s="101">
        <f>'ALAW WTW SLUDGE'!R14</f>
        <v>0</v>
      </c>
      <c r="S14" s="101">
        <f>'ALAW WTW SLUDGE'!S14</f>
        <v>0</v>
      </c>
      <c r="T14" s="101">
        <f>'ALAW WTW SLUDGE'!T14</f>
        <v>0</v>
      </c>
      <c r="U14" s="101">
        <f>'ALAW WTW SLUDGE'!U14</f>
        <v>0</v>
      </c>
      <c r="V14" s="101">
        <f>'ALAW WTW SLUDGE'!V14</f>
        <v>0</v>
      </c>
      <c r="AD14" s="29" t="s">
        <v>138</v>
      </c>
      <c r="AE14" s="29">
        <v>6</v>
      </c>
      <c r="AI14" s="52" t="s">
        <v>119</v>
      </c>
      <c r="AJ14" s="53">
        <v>0.8</v>
      </c>
      <c r="AK14" s="54">
        <v>1.7</v>
      </c>
      <c r="AL14" s="11">
        <v>12</v>
      </c>
      <c r="AM14" s="11">
        <v>6.7</v>
      </c>
      <c r="AN14" s="11" t="s">
        <v>135</v>
      </c>
    </row>
    <row r="15" spans="1:41" ht="13" x14ac:dyDescent="0.25">
      <c r="A15" s="131" t="s">
        <v>9</v>
      </c>
      <c r="B15" s="131"/>
      <c r="C15" s="59">
        <f>'ALAW WTW SLUDGE'!C15</f>
        <v>38</v>
      </c>
      <c r="D15" s="59">
        <f>'ALAW WTW SLUDGE'!D15</f>
        <v>38</v>
      </c>
      <c r="E15" s="59">
        <f>'ALAW WTW SLUDGE'!E15</f>
        <v>38</v>
      </c>
      <c r="F15" s="59">
        <f>'ALAW WTW SLUDGE'!F15</f>
        <v>38</v>
      </c>
      <c r="G15" s="59">
        <f>'ALAW WTW SLUDGE'!G15</f>
        <v>38</v>
      </c>
      <c r="H15" s="59">
        <f>'ALAW WTW SLUDGE'!H15</f>
        <v>38</v>
      </c>
      <c r="I15" s="59">
        <f>'ALAW WTW SLUDGE'!I15</f>
        <v>38</v>
      </c>
      <c r="J15" s="59">
        <f>'ALAW WTW SLUDGE'!J15</f>
        <v>38</v>
      </c>
      <c r="K15" s="59">
        <f>'ALAW WTW SLUDGE'!K15</f>
        <v>38</v>
      </c>
      <c r="L15" s="59">
        <f>'ALAW WTW SLUDGE'!L15</f>
        <v>0</v>
      </c>
      <c r="M15" s="59">
        <f>'ALAW WTW SLUDGE'!M15</f>
        <v>0</v>
      </c>
      <c r="N15" s="59">
        <f>'ALAW WTW SLUDGE'!N15</f>
        <v>0</v>
      </c>
      <c r="O15" s="59">
        <f>'ALAW WTW SLUDGE'!O15</f>
        <v>0</v>
      </c>
      <c r="P15" s="59">
        <f>'ALAW WTW SLUDGE'!P15</f>
        <v>0</v>
      </c>
      <c r="Q15" s="59">
        <f>'ALAW WTW SLUDGE'!Q15</f>
        <v>0</v>
      </c>
      <c r="R15" s="59">
        <f>'ALAW WTW SLUDGE'!R15</f>
        <v>0</v>
      </c>
      <c r="S15" s="59">
        <f>'ALAW WTW SLUDGE'!S15</f>
        <v>0</v>
      </c>
      <c r="T15" s="59">
        <f>'ALAW WTW SLUDGE'!T15</f>
        <v>0</v>
      </c>
      <c r="U15" s="59">
        <f>'ALAW WTW SLUDGE'!U15</f>
        <v>0</v>
      </c>
      <c r="V15" s="59">
        <f>'ALAW WTW SLUDGE'!V15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'ALAW WTW SLUDGE'!C16</f>
        <v>Medium/Clay</v>
      </c>
      <c r="D16" s="102" t="str">
        <f>'ALAW WTW SLUDGE'!D16</f>
        <v>Medium/Clay</v>
      </c>
      <c r="E16" s="102" t="str">
        <f>'ALAW WTW SLUDGE'!E16</f>
        <v>Medium/Clay</v>
      </c>
      <c r="F16" s="102" t="str">
        <f>'ALAW WTW SLUDGE'!F16</f>
        <v>Medium/Clay</v>
      </c>
      <c r="G16" s="102" t="str">
        <f>'ALAW WTW SLUDGE'!G16</f>
        <v>Medium/Clay</v>
      </c>
      <c r="H16" s="102" t="str">
        <f>'ALAW WTW SLUDGE'!H16</f>
        <v>Medium/Clay</v>
      </c>
      <c r="I16" s="102" t="str">
        <f>'ALAW WTW SLUDGE'!I16</f>
        <v>Medium/Clay</v>
      </c>
      <c r="J16" s="102" t="str">
        <f>'ALAW WTW SLUDGE'!J16</f>
        <v>Medium/Clay</v>
      </c>
      <c r="K16" s="102" t="str">
        <f>'ALAW WTW SLUDGE'!K16</f>
        <v>Medium/Clay</v>
      </c>
      <c r="L16" s="102">
        <f>'ALAW WTW SLUDGE'!L16</f>
        <v>0</v>
      </c>
      <c r="M16" s="102">
        <f>'ALAW WTW SLUDGE'!M16</f>
        <v>0</v>
      </c>
      <c r="N16" s="102">
        <f>'ALAW WTW SLUDGE'!N16</f>
        <v>0</v>
      </c>
      <c r="O16" s="102">
        <f>'ALAW WTW SLUDGE'!O16</f>
        <v>0</v>
      </c>
      <c r="P16" s="102">
        <f>'ALAW WTW SLUDGE'!P16</f>
        <v>0</v>
      </c>
      <c r="Q16" s="102">
        <f>'ALAW WTW SLUDGE'!Q16</f>
        <v>0</v>
      </c>
      <c r="R16" s="102">
        <f>'ALAW WTW SLUDGE'!R16</f>
        <v>0</v>
      </c>
      <c r="S16" s="102">
        <f>'ALAW WTW SLUDGE'!S16</f>
        <v>0</v>
      </c>
      <c r="T16" s="102">
        <f>'ALAW WTW SLUDGE'!T16</f>
        <v>0</v>
      </c>
      <c r="U16" s="102">
        <f>'ALAW WTW SLUDGE'!U16</f>
        <v>0</v>
      </c>
      <c r="V16" s="102">
        <f>'ALAW WTW SLUDGE'!V16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56.691940499999987</v>
      </c>
      <c r="D18" s="16">
        <f>$D32</f>
        <v>56.691940499999987</v>
      </c>
      <c r="E18" s="16">
        <f>$D33</f>
        <v>56.691940499999987</v>
      </c>
      <c r="F18" s="16">
        <f>$D34</f>
        <v>56.691940499999987</v>
      </c>
      <c r="G18" s="16">
        <f>$D35</f>
        <v>56.691940499999987</v>
      </c>
      <c r="H18" s="16">
        <f>$D36</f>
        <v>56.691940499999987</v>
      </c>
      <c r="I18" s="16">
        <f>$D37</f>
        <v>56.691940499999987</v>
      </c>
      <c r="J18" s="16">
        <f>$D38</f>
        <v>56.691940499999987</v>
      </c>
      <c r="K18" s="16">
        <f>$D39</f>
        <v>56.691940499999987</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-7.9080595000000073</v>
      </c>
      <c r="D19" s="16">
        <f t="shared" ref="D19:V19" si="1">D18-D17</f>
        <v>-7.9080595000000073</v>
      </c>
      <c r="E19" s="16">
        <f t="shared" si="1"/>
        <v>-7.9080595000000073</v>
      </c>
      <c r="F19" s="16">
        <f t="shared" si="1"/>
        <v>-7.9080595000000073</v>
      </c>
      <c r="G19" s="16">
        <f t="shared" si="1"/>
        <v>-7.9080595000000073</v>
      </c>
      <c r="H19" s="16">
        <f t="shared" si="1"/>
        <v>-7.9080595000000073</v>
      </c>
      <c r="I19" s="16">
        <f t="shared" si="1"/>
        <v>-7.9080595000000073</v>
      </c>
      <c r="J19" s="16">
        <f t="shared" si="1"/>
        <v>-7.9080595000000073</v>
      </c>
      <c r="K19" s="16">
        <f t="shared" si="1"/>
        <v>-7.9080595000000073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5.46006708</v>
      </c>
      <c r="D22" s="16">
        <f>$E32</f>
        <v>5.46006708</v>
      </c>
      <c r="E22" s="16">
        <f>$E33</f>
        <v>5.46006708</v>
      </c>
      <c r="F22" s="16">
        <f>$E34</f>
        <v>5.46006708</v>
      </c>
      <c r="G22" s="16">
        <f>$E35</f>
        <v>5.46006708</v>
      </c>
      <c r="H22" s="16">
        <f>$E36</f>
        <v>5.46006708</v>
      </c>
      <c r="I22" s="16">
        <f>$E37</f>
        <v>5.46006708</v>
      </c>
      <c r="J22" s="16">
        <f>$E38</f>
        <v>5.46006708</v>
      </c>
      <c r="K22" s="16">
        <f>$E39</f>
        <v>5.46006708</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-222.53993292000001</v>
      </c>
      <c r="D23" s="16">
        <f t="shared" ref="D23:V23" si="3">D22-D21</f>
        <v>-222.53993292000001</v>
      </c>
      <c r="E23" s="16">
        <f t="shared" si="3"/>
        <v>-222.53993292000001</v>
      </c>
      <c r="F23" s="16">
        <f t="shared" si="3"/>
        <v>-222.53993292000001</v>
      </c>
      <c r="G23" s="16">
        <f t="shared" si="3"/>
        <v>-222.53993292000001</v>
      </c>
      <c r="H23" s="16">
        <f t="shared" si="3"/>
        <v>-222.53993292000001</v>
      </c>
      <c r="I23" s="16">
        <f t="shared" si="3"/>
        <v>-222.53993292000001</v>
      </c>
      <c r="J23" s="16">
        <f t="shared" si="3"/>
        <v>-222.53993292000001</v>
      </c>
      <c r="K23" s="16">
        <f t="shared" si="3"/>
        <v>-222.53993292000001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c r="S27" s="106" t="s">
        <v>55</v>
      </c>
      <c r="T27" s="106"/>
      <c r="U27" s="106"/>
    </row>
    <row r="28" spans="1:40" s="56" customFormat="1" x14ac:dyDescent="0.35">
      <c r="A28" s="107"/>
      <c r="B28" s="23">
        <v>4.68</v>
      </c>
      <c r="C28" s="15">
        <v>1.76</v>
      </c>
      <c r="D28" s="15">
        <v>0.22500000000000001</v>
      </c>
      <c r="E28" s="15">
        <v>4.1200000000000001E-2</v>
      </c>
      <c r="F28" s="15">
        <v>725</v>
      </c>
      <c r="G28" s="15">
        <v>23.4</v>
      </c>
      <c r="H28" s="15">
        <v>35.9</v>
      </c>
      <c r="I28" s="15">
        <v>2.76</v>
      </c>
      <c r="J28" s="15">
        <v>0.48</v>
      </c>
      <c r="K28" s="15">
        <v>0.43</v>
      </c>
      <c r="L28" s="15">
        <v>19.7</v>
      </c>
      <c r="M28" s="15">
        <v>4.49</v>
      </c>
      <c r="N28" s="15">
        <v>148000</v>
      </c>
      <c r="O28" s="15">
        <v>9970</v>
      </c>
      <c r="P28" s="15"/>
      <c r="Q28" s="15">
        <v>11000</v>
      </c>
      <c r="R28" s="15"/>
      <c r="S28" s="15">
        <v>26</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SJC1</v>
      </c>
      <c r="B31" s="15">
        <v>235</v>
      </c>
      <c r="C31" s="76">
        <f>IF(C$27="%w/w SAR",((C$28*10)*$B31),IF(C$27="%w/w DM",(((C$28*10)*($B$28/100))*$B31),IF(C$27="kg/t SAR",(C$28*$B31),IF(C$27="kg/t DM",((C$28*($B$28/100))*$B31),IF(C$27="mg/kg SAR",((C$28*0.001)*$B31),IF(C$27="mg/kg DM",(((C$28*0.001)*($B$28/100))*$B31),0))))))</f>
        <v>193.56479999999999</v>
      </c>
      <c r="D31" s="76">
        <f>(IF(D$27="%w/w SAR",((D$28*10)*$B31),IF(D$27="%w/w DM",(((D$28*10)*($B$28/100))*$B31),IF(D$27="kg/t SAR",(D$28*$B31),IF(D$27="kg/t DM",((D$28*($B$28/100))*$B31),IF(D$27="mg/kg SAR",((D$28*0.001)*$B31),IF(D$27="mg/kg DM",(((D$28*0.001)*($B$28/100))*$B31),"0")))))))*2.291</f>
        <v>56.691940499999987</v>
      </c>
      <c r="E31" s="76">
        <f>(IF(E$27="%w/w SAR",((E$28*10)*$B31),IF(E$27="%w/w DM",(((E$28*10)*($B$28/100))*$B31),IF(E$27="kg/t SAR",(E$28*$B31),IF(E$27="kg/t DM",((E$28*($B$28/100))*$B31),IF(E$27="mg/kg SAR",((E$28*0.001)*$B31),IF(E$27="mg/kg DM",(((E$28*0.001)*($B$28/100))*$B31),"0")))))))*1.205</f>
        <v>5.46006708</v>
      </c>
      <c r="F31" s="76">
        <f>(IF(F$27="%w/w SAR",((F$28*10)*$B31),IF(F$27="%w/w DM",(((F$28*10)*($B$28/100))*$B31),IF(F$27="kg/t SAR",(F$28*$B31),IF(F$27="kg/t DM",((F$28*($B$28/100))*$B31),IF(F$27="mg/kg SAR",((F$28*0.001)*$B31),IF(F$27="mg/kg DM",(((F$28*0.001)*($B$28/100))*$B31),"0")))))))*1.658</f>
        <v>13.220145899999997</v>
      </c>
      <c r="G31" s="76">
        <f t="shared" ref="G31:P46" si="5">IF(G$27="%w/w SAR",((G$28*10)*$B31),IF(G$27="%w/w DM",(((G$28*10)*($B$28/100))*$B31),IF(G$27="kg/t SAR",(G$28*$B31),IF(G$27="kg/t DM",((G$28*($B$28/100))*$B31),IF(G$27="mg/kg SAR",((G$28*0.001)*$B31),IF(G$27="mg/kg DM",(((G$28*0.001)*($B$28/100))*$B31),0))))))</f>
        <v>0.2573532</v>
      </c>
      <c r="H31" s="76">
        <f t="shared" si="5"/>
        <v>0.39482819999999996</v>
      </c>
      <c r="I31" s="76">
        <f t="shared" si="5"/>
        <v>3.0354479999999996E-2</v>
      </c>
      <c r="J31" s="76">
        <f t="shared" si="5"/>
        <v>5.2790399999999996E-3</v>
      </c>
      <c r="K31" s="76">
        <f t="shared" si="5"/>
        <v>4.7291399999999989E-3</v>
      </c>
      <c r="L31" s="76">
        <f t="shared" si="5"/>
        <v>0.21666059999999998</v>
      </c>
      <c r="M31" s="76">
        <f t="shared" si="5"/>
        <v>4.9381019999999991E-2</v>
      </c>
      <c r="N31" s="76">
        <f t="shared" si="5"/>
        <v>1627.7039999999997</v>
      </c>
      <c r="O31" s="76">
        <f t="shared" si="5"/>
        <v>109.65006</v>
      </c>
      <c r="P31" s="76">
        <f t="shared" si="5"/>
        <v>0</v>
      </c>
      <c r="Q31" s="76">
        <f>(IF(Q$27="%w/w SAR",((Q$28*10)*$B31),IF(Q$27="%w/w DM",(((Q$28*10)*($B$28/100))*$B31),IF(Q$27="kg/t SAR",(Q$28*$B31),IF(Q$27="kg/t DM",((Q$28*($B$28/100))*$B31),IF(Q$27="mg/kg SAR",((Q$28*0.001)*$B31),IF(Q$27="mg/kg DM",(((Q$28*0.001)*($B$28/100))*$B31),0)))))))*2.5</f>
        <v>302.44499999999994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0.28594799999999998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SJC2</v>
      </c>
      <c r="B32" s="15">
        <v>235</v>
      </c>
      <c r="C32" s="76">
        <f t="shared" ref="C32:C50" si="6">IF(C$27="%w/w SAR",((C$28*10)*$B32),IF(C$27="%w/w DM",(((C$28*10)*($B$28/100))*$B32),IF(C$27="kg/t SAR",(C$28*$B32),IF(C$27="kg/t DM",((C$28*($B$28/100))*$B32),IF(C$27="mg/kg SAR",((C$28*0.001)*$B32),IF(C$27="mg/kg DM",(((C$28*0.001)*($B$28/100))*$B32),0))))))</f>
        <v>193.56479999999999</v>
      </c>
      <c r="D32" s="76">
        <f t="shared" ref="D32:D50" si="7">(IF(D$27="%w/w SAR",((D$28*10)*$B32),IF(D$27="%w/w DM",(((D$28*10)*($B$28/100))*$B32),IF(D$27="kg/t SAR",(D$28*$B32),IF(D$27="kg/t DM",((D$28*($B$28/100))*$B32),IF(D$27="mg/kg SAR",((D$28*0.001)*$B32),IF(D$27="mg/kg DM",(((D$28*0.001)*($B$28/100))*$B32),"0")))))))*2.291</f>
        <v>56.691940499999987</v>
      </c>
      <c r="E32" s="76">
        <f t="shared" ref="E32:E50" si="8">(IF(E$27="%w/w SAR",((E$28*10)*$B32),IF(E$27="%w/w DM",(((E$28*10)*($B$28/100))*$B32),IF(E$27="kg/t SAR",(E$28*$B32),IF(E$27="kg/t DM",((E$28*($B$28/100))*$B32),IF(E$27="mg/kg SAR",((E$28*0.001)*$B32),IF(E$27="mg/kg DM",(((E$28*0.001)*($B$28/100))*$B32),"0")))))))*1.205</f>
        <v>5.46006708</v>
      </c>
      <c r="F32" s="76">
        <f t="shared" ref="F32:F50" si="9">(IF(F$27="%w/w SAR",((F$28*10)*$B32),IF(F$27="%w/w DM",(((F$28*10)*($B$28/100))*$B32),IF(F$27="kg/t SAR",(F$28*$B32),IF(F$27="kg/t DM",((F$28*($B$28/100))*$B32),IF(F$27="mg/kg SAR",((F$28*0.001)*$B32),IF(F$27="mg/kg DM",(((F$28*0.001)*($B$28/100))*$B32),"0")))))))*1.658</f>
        <v>13.220145899999997</v>
      </c>
      <c r="G32" s="76">
        <f t="shared" si="5"/>
        <v>0.2573532</v>
      </c>
      <c r="H32" s="76">
        <f t="shared" si="5"/>
        <v>0.39482819999999996</v>
      </c>
      <c r="I32" s="76">
        <f t="shared" si="5"/>
        <v>3.0354479999999996E-2</v>
      </c>
      <c r="J32" s="76">
        <f t="shared" si="5"/>
        <v>5.2790399999999996E-3</v>
      </c>
      <c r="K32" s="76">
        <f t="shared" si="5"/>
        <v>4.7291399999999989E-3</v>
      </c>
      <c r="L32" s="76">
        <f t="shared" si="5"/>
        <v>0.21666059999999998</v>
      </c>
      <c r="M32" s="76">
        <f t="shared" si="5"/>
        <v>4.9381019999999991E-2</v>
      </c>
      <c r="N32" s="76">
        <f t="shared" si="5"/>
        <v>1627.7039999999997</v>
      </c>
      <c r="O32" s="76">
        <f t="shared" si="5"/>
        <v>109.65006</v>
      </c>
      <c r="P32" s="76">
        <f t="shared" si="5"/>
        <v>0</v>
      </c>
      <c r="Q32" s="76">
        <f t="shared" ref="Q32:Q50" si="10">(IF(Q$27="%w/w SAR",((Q$28*10)*$B32),IF(Q$27="%w/w DM",(((Q$28*10)*($B$28/100))*$B32),IF(Q$27="kg/t SAR",(Q$28*$B32),IF(Q$27="kg/t DM",((Q$28*($B$28/100))*$B32),IF(Q$27="mg/kg SAR",((Q$28*0.001)*$B32),IF(Q$27="mg/kg DM",(((Q$28*0.001)*($B$28/100))*$B32),0)))))))*2.5</f>
        <v>302.44499999999994</v>
      </c>
      <c r="R32" s="76">
        <f t="shared" ref="R32:U50" si="11">IF(R$27="%w/w SAR",((R$28*10)*$B32),IF(R$27="%w/w DM",(((R$28*10)*($B$28/100))*$B32),IF(R$27="kg/t SAR",(R$28*$B32),IF(R$27="kg/t DM",((R$28*($B$28/100))*$B32),IF(R$27="mg/kg SAR",((R$28*0.001)*$B32),IF(R$27="mg/kg DM",(((R$28*0.001)*($B$28/100))*$B32),0))))))</f>
        <v>0</v>
      </c>
      <c r="S32" s="76">
        <f t="shared" si="11"/>
        <v>0.28594799999999998</v>
      </c>
      <c r="T32" s="76">
        <f t="shared" si="11"/>
        <v>0</v>
      </c>
      <c r="U32" s="76">
        <f t="shared" si="11"/>
        <v>0</v>
      </c>
      <c r="AB32" s="58"/>
      <c r="AC32" s="58"/>
      <c r="AD32" s="58"/>
      <c r="AE32" s="58"/>
      <c r="AF32" s="58"/>
      <c r="AG32" s="58"/>
      <c r="AH32" s="58"/>
      <c r="AI32" s="58"/>
    </row>
    <row r="33" spans="1:35" s="71" customFormat="1" ht="13" x14ac:dyDescent="0.35">
      <c r="A33" s="13" t="str">
        <f>E8</f>
        <v>SJC3</v>
      </c>
      <c r="B33" s="15">
        <v>235</v>
      </c>
      <c r="C33" s="76">
        <f t="shared" si="6"/>
        <v>193.56479999999999</v>
      </c>
      <c r="D33" s="76">
        <f t="shared" si="7"/>
        <v>56.691940499999987</v>
      </c>
      <c r="E33" s="76">
        <f t="shared" si="8"/>
        <v>5.46006708</v>
      </c>
      <c r="F33" s="76">
        <f t="shared" si="9"/>
        <v>13.220145899999997</v>
      </c>
      <c r="G33" s="76">
        <f t="shared" si="5"/>
        <v>0.2573532</v>
      </c>
      <c r="H33" s="76">
        <f t="shared" si="5"/>
        <v>0.39482819999999996</v>
      </c>
      <c r="I33" s="76">
        <f t="shared" si="5"/>
        <v>3.0354479999999996E-2</v>
      </c>
      <c r="J33" s="76">
        <f t="shared" si="5"/>
        <v>5.2790399999999996E-3</v>
      </c>
      <c r="K33" s="76">
        <f t="shared" si="5"/>
        <v>4.7291399999999989E-3</v>
      </c>
      <c r="L33" s="76">
        <f t="shared" si="5"/>
        <v>0.21666059999999998</v>
      </c>
      <c r="M33" s="76">
        <f t="shared" si="5"/>
        <v>4.9381019999999991E-2</v>
      </c>
      <c r="N33" s="76">
        <f t="shared" si="5"/>
        <v>1627.7039999999997</v>
      </c>
      <c r="O33" s="76">
        <f t="shared" si="5"/>
        <v>109.65006</v>
      </c>
      <c r="P33" s="76">
        <f t="shared" si="5"/>
        <v>0</v>
      </c>
      <c r="Q33" s="76">
        <f t="shared" si="10"/>
        <v>302.44499999999994</v>
      </c>
      <c r="R33" s="76">
        <f t="shared" si="11"/>
        <v>0</v>
      </c>
      <c r="S33" s="76">
        <f t="shared" si="11"/>
        <v>0.28594799999999998</v>
      </c>
      <c r="T33" s="76">
        <f t="shared" si="11"/>
        <v>0</v>
      </c>
      <c r="U33" s="76">
        <f t="shared" si="11"/>
        <v>0</v>
      </c>
      <c r="AB33" s="58"/>
      <c r="AC33" s="58"/>
      <c r="AD33" s="58"/>
      <c r="AE33" s="58"/>
      <c r="AF33" s="58"/>
      <c r="AG33" s="58"/>
      <c r="AH33" s="58"/>
      <c r="AI33" s="58"/>
    </row>
    <row r="34" spans="1:35" s="71" customFormat="1" ht="13" x14ac:dyDescent="0.35">
      <c r="A34" s="13" t="str">
        <f>F8</f>
        <v>SJC4</v>
      </c>
      <c r="B34" s="15">
        <v>235</v>
      </c>
      <c r="C34" s="76">
        <f t="shared" si="6"/>
        <v>193.56479999999999</v>
      </c>
      <c r="D34" s="76">
        <f t="shared" si="7"/>
        <v>56.691940499999987</v>
      </c>
      <c r="E34" s="76">
        <f t="shared" si="8"/>
        <v>5.46006708</v>
      </c>
      <c r="F34" s="76">
        <f t="shared" si="9"/>
        <v>13.220145899999997</v>
      </c>
      <c r="G34" s="76">
        <f t="shared" si="5"/>
        <v>0.2573532</v>
      </c>
      <c r="H34" s="76">
        <f t="shared" si="5"/>
        <v>0.39482819999999996</v>
      </c>
      <c r="I34" s="76">
        <f t="shared" si="5"/>
        <v>3.0354479999999996E-2</v>
      </c>
      <c r="J34" s="76">
        <f t="shared" si="5"/>
        <v>5.2790399999999996E-3</v>
      </c>
      <c r="K34" s="76">
        <f t="shared" si="5"/>
        <v>4.7291399999999989E-3</v>
      </c>
      <c r="L34" s="76">
        <f t="shared" si="5"/>
        <v>0.21666059999999998</v>
      </c>
      <c r="M34" s="76">
        <f t="shared" si="5"/>
        <v>4.9381019999999991E-2</v>
      </c>
      <c r="N34" s="76">
        <f t="shared" si="5"/>
        <v>1627.7039999999997</v>
      </c>
      <c r="O34" s="76">
        <f t="shared" si="5"/>
        <v>109.65006</v>
      </c>
      <c r="P34" s="76">
        <f t="shared" si="5"/>
        <v>0</v>
      </c>
      <c r="Q34" s="76">
        <f t="shared" si="10"/>
        <v>302.44499999999994</v>
      </c>
      <c r="R34" s="76">
        <f t="shared" si="11"/>
        <v>0</v>
      </c>
      <c r="S34" s="76">
        <f t="shared" si="11"/>
        <v>0.28594799999999998</v>
      </c>
      <c r="T34" s="76">
        <f t="shared" si="11"/>
        <v>0</v>
      </c>
      <c r="U34" s="76">
        <f t="shared" si="11"/>
        <v>0</v>
      </c>
      <c r="AB34" s="58"/>
      <c r="AC34" s="58"/>
      <c r="AD34" s="58"/>
      <c r="AE34" s="58"/>
      <c r="AF34" s="58"/>
      <c r="AG34" s="58"/>
      <c r="AH34" s="58"/>
      <c r="AI34" s="58"/>
    </row>
    <row r="35" spans="1:35" s="71" customFormat="1" ht="13" x14ac:dyDescent="0.35">
      <c r="A35" s="13" t="str">
        <f>G8</f>
        <v>SJC5</v>
      </c>
      <c r="B35" s="15">
        <v>235</v>
      </c>
      <c r="C35" s="76">
        <f t="shared" si="6"/>
        <v>193.56479999999999</v>
      </c>
      <c r="D35" s="76">
        <f t="shared" si="7"/>
        <v>56.691940499999987</v>
      </c>
      <c r="E35" s="76">
        <f t="shared" si="8"/>
        <v>5.46006708</v>
      </c>
      <c r="F35" s="76">
        <f t="shared" si="9"/>
        <v>13.220145899999997</v>
      </c>
      <c r="G35" s="76">
        <f t="shared" si="5"/>
        <v>0.2573532</v>
      </c>
      <c r="H35" s="76">
        <f t="shared" si="5"/>
        <v>0.39482819999999996</v>
      </c>
      <c r="I35" s="76">
        <f t="shared" si="5"/>
        <v>3.0354479999999996E-2</v>
      </c>
      <c r="J35" s="76">
        <f t="shared" si="5"/>
        <v>5.2790399999999996E-3</v>
      </c>
      <c r="K35" s="76">
        <f t="shared" si="5"/>
        <v>4.7291399999999989E-3</v>
      </c>
      <c r="L35" s="76">
        <f t="shared" si="5"/>
        <v>0.21666059999999998</v>
      </c>
      <c r="M35" s="76">
        <f t="shared" si="5"/>
        <v>4.9381019999999991E-2</v>
      </c>
      <c r="N35" s="76">
        <f t="shared" si="5"/>
        <v>1627.7039999999997</v>
      </c>
      <c r="O35" s="76">
        <f t="shared" si="5"/>
        <v>109.65006</v>
      </c>
      <c r="P35" s="76">
        <f t="shared" si="5"/>
        <v>0</v>
      </c>
      <c r="Q35" s="76">
        <f t="shared" si="10"/>
        <v>302.44499999999994</v>
      </c>
      <c r="R35" s="76">
        <f t="shared" si="11"/>
        <v>0</v>
      </c>
      <c r="S35" s="76">
        <f t="shared" si="11"/>
        <v>0.28594799999999998</v>
      </c>
      <c r="T35" s="76">
        <f t="shared" si="11"/>
        <v>0</v>
      </c>
      <c r="U35" s="76">
        <f t="shared" si="11"/>
        <v>0</v>
      </c>
      <c r="AB35" s="58"/>
      <c r="AC35" s="58"/>
      <c r="AD35" s="58"/>
      <c r="AE35" s="58"/>
      <c r="AF35" s="58"/>
      <c r="AG35" s="58"/>
      <c r="AH35" s="58"/>
      <c r="AI35" s="58"/>
    </row>
    <row r="36" spans="1:35" s="71" customFormat="1" ht="13" x14ac:dyDescent="0.35">
      <c r="A36" s="13" t="str">
        <f>H8</f>
        <v>SJC6</v>
      </c>
      <c r="B36" s="15">
        <v>235</v>
      </c>
      <c r="C36" s="76">
        <f t="shared" si="6"/>
        <v>193.56479999999999</v>
      </c>
      <c r="D36" s="76">
        <f t="shared" si="7"/>
        <v>56.691940499999987</v>
      </c>
      <c r="E36" s="76">
        <f t="shared" si="8"/>
        <v>5.46006708</v>
      </c>
      <c r="F36" s="76">
        <f t="shared" si="9"/>
        <v>13.220145899999997</v>
      </c>
      <c r="G36" s="76">
        <f t="shared" si="5"/>
        <v>0.2573532</v>
      </c>
      <c r="H36" s="76">
        <f t="shared" si="5"/>
        <v>0.39482819999999996</v>
      </c>
      <c r="I36" s="76">
        <f t="shared" si="5"/>
        <v>3.0354479999999996E-2</v>
      </c>
      <c r="J36" s="76">
        <f t="shared" si="5"/>
        <v>5.2790399999999996E-3</v>
      </c>
      <c r="K36" s="76">
        <f t="shared" si="5"/>
        <v>4.7291399999999989E-3</v>
      </c>
      <c r="L36" s="76">
        <f t="shared" si="5"/>
        <v>0.21666059999999998</v>
      </c>
      <c r="M36" s="76">
        <f t="shared" si="5"/>
        <v>4.9381019999999991E-2</v>
      </c>
      <c r="N36" s="76">
        <f t="shared" si="5"/>
        <v>1627.7039999999997</v>
      </c>
      <c r="O36" s="76">
        <f t="shared" si="5"/>
        <v>109.65006</v>
      </c>
      <c r="P36" s="76">
        <f t="shared" si="5"/>
        <v>0</v>
      </c>
      <c r="Q36" s="76">
        <f t="shared" si="10"/>
        <v>302.44499999999994</v>
      </c>
      <c r="R36" s="76">
        <f t="shared" si="11"/>
        <v>0</v>
      </c>
      <c r="S36" s="76">
        <f t="shared" si="11"/>
        <v>0.28594799999999998</v>
      </c>
      <c r="T36" s="76">
        <f t="shared" si="11"/>
        <v>0</v>
      </c>
      <c r="U36" s="76">
        <f t="shared" si="11"/>
        <v>0</v>
      </c>
      <c r="AB36" s="58"/>
      <c r="AC36" s="58"/>
      <c r="AD36" s="58"/>
      <c r="AE36" s="58"/>
      <c r="AF36" s="58"/>
      <c r="AG36" s="58"/>
      <c r="AH36" s="58"/>
      <c r="AI36" s="58"/>
    </row>
    <row r="37" spans="1:35" s="71" customFormat="1" ht="13" x14ac:dyDescent="0.35">
      <c r="A37" s="13" t="str">
        <f>I8</f>
        <v>SJC7</v>
      </c>
      <c r="B37" s="15">
        <v>235</v>
      </c>
      <c r="C37" s="76">
        <f t="shared" si="6"/>
        <v>193.56479999999999</v>
      </c>
      <c r="D37" s="76">
        <f t="shared" si="7"/>
        <v>56.691940499999987</v>
      </c>
      <c r="E37" s="76">
        <f t="shared" si="8"/>
        <v>5.46006708</v>
      </c>
      <c r="F37" s="76">
        <f t="shared" si="9"/>
        <v>13.220145899999997</v>
      </c>
      <c r="G37" s="76">
        <f t="shared" si="5"/>
        <v>0.2573532</v>
      </c>
      <c r="H37" s="76">
        <f t="shared" si="5"/>
        <v>0.39482819999999996</v>
      </c>
      <c r="I37" s="76">
        <f t="shared" si="5"/>
        <v>3.0354479999999996E-2</v>
      </c>
      <c r="J37" s="76">
        <f t="shared" si="5"/>
        <v>5.2790399999999996E-3</v>
      </c>
      <c r="K37" s="76">
        <f t="shared" si="5"/>
        <v>4.7291399999999989E-3</v>
      </c>
      <c r="L37" s="76">
        <f t="shared" si="5"/>
        <v>0.21666059999999998</v>
      </c>
      <c r="M37" s="76">
        <f t="shared" si="5"/>
        <v>4.9381019999999991E-2</v>
      </c>
      <c r="N37" s="76">
        <f t="shared" si="5"/>
        <v>1627.7039999999997</v>
      </c>
      <c r="O37" s="76">
        <f t="shared" si="5"/>
        <v>109.65006</v>
      </c>
      <c r="P37" s="76">
        <f t="shared" si="5"/>
        <v>0</v>
      </c>
      <c r="Q37" s="76">
        <f t="shared" si="10"/>
        <v>302.44499999999994</v>
      </c>
      <c r="R37" s="76">
        <f t="shared" si="11"/>
        <v>0</v>
      </c>
      <c r="S37" s="76">
        <f t="shared" si="11"/>
        <v>0.28594799999999998</v>
      </c>
      <c r="T37" s="76">
        <f t="shared" si="11"/>
        <v>0</v>
      </c>
      <c r="U37" s="76">
        <f t="shared" si="11"/>
        <v>0</v>
      </c>
      <c r="AB37" s="58"/>
      <c r="AC37" s="58"/>
      <c r="AD37" s="58"/>
      <c r="AE37" s="58"/>
      <c r="AF37" s="58"/>
      <c r="AG37" s="58"/>
      <c r="AH37" s="58"/>
      <c r="AI37" s="58"/>
    </row>
    <row r="38" spans="1:35" s="71" customFormat="1" ht="13" x14ac:dyDescent="0.35">
      <c r="A38" s="13" t="str">
        <f>J8</f>
        <v>Bodnolwyn A</v>
      </c>
      <c r="B38" s="15">
        <v>235</v>
      </c>
      <c r="C38" s="76">
        <f t="shared" si="6"/>
        <v>193.56479999999999</v>
      </c>
      <c r="D38" s="76">
        <f t="shared" si="7"/>
        <v>56.691940499999987</v>
      </c>
      <c r="E38" s="76">
        <f t="shared" si="8"/>
        <v>5.46006708</v>
      </c>
      <c r="F38" s="76">
        <f t="shared" si="9"/>
        <v>13.220145899999997</v>
      </c>
      <c r="G38" s="76">
        <f t="shared" si="5"/>
        <v>0.2573532</v>
      </c>
      <c r="H38" s="76">
        <f t="shared" si="5"/>
        <v>0.39482819999999996</v>
      </c>
      <c r="I38" s="76">
        <f t="shared" si="5"/>
        <v>3.0354479999999996E-2</v>
      </c>
      <c r="J38" s="76">
        <f t="shared" si="5"/>
        <v>5.2790399999999996E-3</v>
      </c>
      <c r="K38" s="76">
        <f t="shared" si="5"/>
        <v>4.7291399999999989E-3</v>
      </c>
      <c r="L38" s="76">
        <f t="shared" si="5"/>
        <v>0.21666059999999998</v>
      </c>
      <c r="M38" s="76">
        <f t="shared" si="5"/>
        <v>4.9381019999999991E-2</v>
      </c>
      <c r="N38" s="76">
        <f t="shared" si="5"/>
        <v>1627.7039999999997</v>
      </c>
      <c r="O38" s="76">
        <f t="shared" si="5"/>
        <v>109.65006</v>
      </c>
      <c r="P38" s="76">
        <f t="shared" si="5"/>
        <v>0</v>
      </c>
      <c r="Q38" s="76">
        <f t="shared" si="10"/>
        <v>302.44499999999994</v>
      </c>
      <c r="R38" s="76">
        <f t="shared" si="11"/>
        <v>0</v>
      </c>
      <c r="S38" s="76">
        <f t="shared" si="11"/>
        <v>0.28594799999999998</v>
      </c>
      <c r="T38" s="76">
        <f t="shared" si="11"/>
        <v>0</v>
      </c>
      <c r="U38" s="76">
        <f t="shared" si="11"/>
        <v>0</v>
      </c>
      <c r="AB38" s="58"/>
      <c r="AC38" s="58"/>
      <c r="AD38" s="58"/>
      <c r="AE38" s="58"/>
      <c r="AF38" s="58"/>
      <c r="AG38" s="58"/>
      <c r="AH38" s="58"/>
      <c r="AI38" s="58"/>
    </row>
    <row r="39" spans="1:35" s="71" customFormat="1" ht="13" x14ac:dyDescent="0.35">
      <c r="A39" s="13" t="str">
        <f>K8</f>
        <v>Bodnolwyn B</v>
      </c>
      <c r="B39" s="15">
        <v>235</v>
      </c>
      <c r="C39" s="76">
        <f t="shared" si="6"/>
        <v>193.56479999999999</v>
      </c>
      <c r="D39" s="76">
        <f t="shared" si="7"/>
        <v>56.691940499999987</v>
      </c>
      <c r="E39" s="76">
        <f t="shared" si="8"/>
        <v>5.46006708</v>
      </c>
      <c r="F39" s="76">
        <f t="shared" si="9"/>
        <v>13.220145899999997</v>
      </c>
      <c r="G39" s="76">
        <f t="shared" si="5"/>
        <v>0.2573532</v>
      </c>
      <c r="H39" s="76">
        <f t="shared" si="5"/>
        <v>0.39482819999999996</v>
      </c>
      <c r="I39" s="76">
        <f t="shared" si="5"/>
        <v>3.0354479999999996E-2</v>
      </c>
      <c r="J39" s="76">
        <f t="shared" si="5"/>
        <v>5.2790399999999996E-3</v>
      </c>
      <c r="K39" s="76">
        <f t="shared" si="5"/>
        <v>4.7291399999999989E-3</v>
      </c>
      <c r="L39" s="76">
        <f t="shared" si="5"/>
        <v>0.21666059999999998</v>
      </c>
      <c r="M39" s="76">
        <f t="shared" si="5"/>
        <v>4.9381019999999991E-2</v>
      </c>
      <c r="N39" s="76">
        <f t="shared" si="5"/>
        <v>1627.7039999999997</v>
      </c>
      <c r="O39" s="76">
        <f t="shared" si="5"/>
        <v>109.65006</v>
      </c>
      <c r="P39" s="76">
        <f t="shared" si="5"/>
        <v>0</v>
      </c>
      <c r="Q39" s="76">
        <f t="shared" si="10"/>
        <v>302.44499999999994</v>
      </c>
      <c r="R39" s="76">
        <f t="shared" si="11"/>
        <v>0</v>
      </c>
      <c r="S39" s="76">
        <f t="shared" si="11"/>
        <v>0.28594799999999998</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Bodnolwyn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t="e">
        <f>VLOOKUP(L$14,Table24581112[],5,FALSE)</f>
        <v>#N/A</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6.3</v>
      </c>
      <c r="C60" s="75">
        <f t="shared" ref="C60:U60" si="14">D10</f>
        <v>7</v>
      </c>
      <c r="D60" s="75">
        <f t="shared" si="14"/>
        <v>7.5</v>
      </c>
      <c r="E60" s="75">
        <f t="shared" si="14"/>
        <v>7.7</v>
      </c>
      <c r="F60" s="75">
        <f t="shared" si="14"/>
        <v>7.3</v>
      </c>
      <c r="G60" s="75">
        <f t="shared" si="14"/>
        <v>7</v>
      </c>
      <c r="H60" s="75">
        <f t="shared" si="14"/>
        <v>6.8</v>
      </c>
      <c r="I60" s="75">
        <f t="shared" si="14"/>
        <v>8.8000000000000007</v>
      </c>
      <c r="J60" s="75">
        <f t="shared" si="14"/>
        <v>8.5</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235</v>
      </c>
      <c r="C62" s="76">
        <f>B32</f>
        <v>235</v>
      </c>
      <c r="D62" s="76">
        <f>B33</f>
        <v>235</v>
      </c>
      <c r="E62" s="76">
        <f>B34</f>
        <v>235</v>
      </c>
      <c r="F62" s="76">
        <f>B35</f>
        <v>235</v>
      </c>
      <c r="G62" s="76">
        <f>B36</f>
        <v>235</v>
      </c>
      <c r="H62" s="76">
        <f>B37</f>
        <v>235</v>
      </c>
      <c r="I62" s="76">
        <f>B38</f>
        <v>235</v>
      </c>
      <c r="J62" s="76">
        <f>B39</f>
        <v>235</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-0.59999999999999787</v>
      </c>
      <c r="C64" s="76">
        <f t="shared" ref="C64:U64" si="17">(C59-C60)*C61</f>
        <v>-4.7999999999999989</v>
      </c>
      <c r="D64" s="76">
        <f t="shared" si="17"/>
        <v>-7.7999999999999989</v>
      </c>
      <c r="E64" s="76">
        <f t="shared" si="17"/>
        <v>-9</v>
      </c>
      <c r="F64" s="76">
        <f t="shared" si="17"/>
        <v>-6.5999999999999979</v>
      </c>
      <c r="G64" s="76">
        <f t="shared" si="17"/>
        <v>-4.7999999999999989</v>
      </c>
      <c r="H64" s="76">
        <f t="shared" si="17"/>
        <v>-3.5999999999999979</v>
      </c>
      <c r="I64" s="76">
        <f t="shared" si="17"/>
        <v>-15.600000000000003</v>
      </c>
      <c r="J64" s="76">
        <f t="shared" si="17"/>
        <v>-13.799999999999999</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0.59999999999999787</v>
      </c>
      <c r="C65" s="76">
        <f t="shared" ref="C65:U65" si="18">C63-C64</f>
        <v>4.7999999999999989</v>
      </c>
      <c r="D65" s="76">
        <f t="shared" si="18"/>
        <v>7.7999999999999989</v>
      </c>
      <c r="E65" s="76">
        <f t="shared" si="18"/>
        <v>9</v>
      </c>
      <c r="F65" s="76">
        <f t="shared" si="18"/>
        <v>6.5999999999999979</v>
      </c>
      <c r="G65" s="76">
        <f t="shared" si="18"/>
        <v>4.7999999999999989</v>
      </c>
      <c r="H65" s="76">
        <f t="shared" si="18"/>
        <v>3.5999999999999979</v>
      </c>
      <c r="I65" s="76">
        <f t="shared" si="18"/>
        <v>15.600000000000003</v>
      </c>
      <c r="J65" s="76">
        <f t="shared" si="18"/>
        <v>13.799999999999999</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7" zoomScale="50" zoomScaleNormal="50" workbookViewId="0">
      <selection activeCell="X23" sqref="X2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0" t="s">
        <v>41</v>
      </c>
      <c r="B1" s="120"/>
      <c r="C1" s="141" t="str">
        <f>'ALAW WTW SLUDGE'!C1:D1</f>
        <v>PAN-015997</v>
      </c>
      <c r="D1" s="142"/>
      <c r="E1" s="92" t="s">
        <v>45</v>
      </c>
      <c r="F1" s="38">
        <f>'ALAW WTW SLUDGE'!F1</f>
        <v>48</v>
      </c>
      <c r="G1" s="121" t="s">
        <v>43</v>
      </c>
      <c r="H1" s="122"/>
      <c r="I1" s="117">
        <v>6.5</v>
      </c>
      <c r="J1" s="120" t="s">
        <v>153</v>
      </c>
      <c r="K1" s="120"/>
      <c r="L1" s="96">
        <v>555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3" t="str">
        <f>'ALAW WTW SLUDGE'!C2:D2</f>
        <v>GP3792SK</v>
      </c>
      <c r="D2" s="144"/>
      <c r="E2" s="92" t="s">
        <v>109</v>
      </c>
      <c r="F2" s="95" t="s">
        <v>177</v>
      </c>
      <c r="G2" s="139" t="s">
        <v>110</v>
      </c>
      <c r="H2" s="140"/>
      <c r="I2" s="117"/>
      <c r="J2" s="120" t="s">
        <v>158</v>
      </c>
      <c r="K2" s="120"/>
      <c r="L2" s="96">
        <v>1.81</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3" t="str">
        <f>'ALAW WTW SLUDGE'!C3:D3</f>
        <v>Jolyon Pridding</v>
      </c>
      <c r="D3" s="144"/>
      <c r="E3" s="92" t="s">
        <v>108</v>
      </c>
      <c r="F3" s="30" t="s">
        <v>78</v>
      </c>
      <c r="G3" s="120" t="s">
        <v>159</v>
      </c>
      <c r="H3" s="120"/>
      <c r="I3" s="117"/>
      <c r="J3" s="121" t="s">
        <v>154</v>
      </c>
      <c r="K3" s="122"/>
      <c r="L3" s="96">
        <f>(L1/(L2*10000))*100</f>
        <v>3.0662983425414363</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1" t="str">
        <f>'ALAW WTW SLUDGE'!C4:D4</f>
        <v>Plas Bach,Cerrigceinwen,LL62 5NS</v>
      </c>
      <c r="D4" s="142"/>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1" t="str">
        <f>'ALAW WTW SLUDGE'!C5:D5</f>
        <v>Owen Clee</v>
      </c>
      <c r="D5" s="142"/>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'ALAW WTW SLUDGE'!C8</f>
        <v>SJC1</v>
      </c>
      <c r="D8" s="59" t="str">
        <f>'ALAW WTW SLUDGE'!D8</f>
        <v>SJC2</v>
      </c>
      <c r="E8" s="59" t="str">
        <f>'ALAW WTW SLUDGE'!E8</f>
        <v>SJC3</v>
      </c>
      <c r="F8" s="59" t="str">
        <f>'ALAW WTW SLUDGE'!F8</f>
        <v>SJC4</v>
      </c>
      <c r="G8" s="59" t="str">
        <f>'ALAW WTW SLUDGE'!G8</f>
        <v>SJC5</v>
      </c>
      <c r="H8" s="59" t="str">
        <f>'ALAW WTW SLUDGE'!H8</f>
        <v>SJC6</v>
      </c>
      <c r="I8" s="59" t="str">
        <f>'ALAW WTW SLUDGE'!I8</f>
        <v>SJC7</v>
      </c>
      <c r="J8" s="59" t="str">
        <f>'ALAW WTW SLUDGE'!J8</f>
        <v>Bodnolwyn A</v>
      </c>
      <c r="K8" s="59" t="str">
        <f>'ALAW WTW SLUDGE'!K8</f>
        <v>Bodnolwyn B</v>
      </c>
      <c r="L8" s="59">
        <f>'ALAW WTW SLUDGE'!L8</f>
        <v>0</v>
      </c>
      <c r="M8" s="59">
        <f>'ALAW WTW SLUDGE'!M8</f>
        <v>0</v>
      </c>
      <c r="N8" s="59">
        <f>'ALAW WTW SLUDGE'!N8</f>
        <v>0</v>
      </c>
      <c r="O8" s="59">
        <f>'ALAW WTW SLUDGE'!O8</f>
        <v>0</v>
      </c>
      <c r="P8" s="59">
        <f>'ALAW WTW SLUDGE'!P8</f>
        <v>0</v>
      </c>
      <c r="Q8" s="59">
        <f>'ALAW WTW SLUDGE'!Q8</f>
        <v>0</v>
      </c>
      <c r="R8" s="59">
        <f>'ALAW WTW SLUDGE'!R8</f>
        <v>0</v>
      </c>
      <c r="S8" s="59">
        <f>'ALAW WTW SLUDGE'!S8</f>
        <v>0</v>
      </c>
      <c r="T8" s="59">
        <f>'ALAW WTW SLUDGE'!T8</f>
        <v>0</v>
      </c>
      <c r="U8" s="59">
        <f>'ALAW WTW SLUDGE'!U8</f>
        <v>0</v>
      </c>
      <c r="V8" s="59">
        <f>'ALAW WTW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'ALAW WTW SLUDGE'!C9</f>
        <v>Moderate</v>
      </c>
      <c r="D9" s="59" t="str">
        <f>'ALAW WTW SLUDGE'!D9</f>
        <v>Moderate</v>
      </c>
      <c r="E9" s="59" t="str">
        <f>'ALAW WTW SLUDGE'!E9</f>
        <v>Moderate</v>
      </c>
      <c r="F9" s="59" t="str">
        <f>'ALAW WTW SLUDGE'!F9</f>
        <v>Moderate</v>
      </c>
      <c r="G9" s="59" t="str">
        <f>'ALAW WTW SLUDGE'!G9</f>
        <v>Moderate</v>
      </c>
      <c r="H9" s="59" t="str">
        <f>'ALAW WTW SLUDGE'!H9</f>
        <v>Moderate</v>
      </c>
      <c r="I9" s="59" t="str">
        <f>'ALAW WTW SLUDGE'!I9</f>
        <v>Moderate</v>
      </c>
      <c r="J9" s="59" t="str">
        <f>'ALAW WTW SLUDGE'!J9</f>
        <v>Moderate</v>
      </c>
      <c r="K9" s="59" t="str">
        <f>'ALAW WTW SLUDGE'!K9</f>
        <v>Moderate</v>
      </c>
      <c r="L9" s="59">
        <f>'ALAW WTW SLUDGE'!L9</f>
        <v>0</v>
      </c>
      <c r="M9" s="59">
        <f>'ALAW WTW SLUDGE'!M9</f>
        <v>0</v>
      </c>
      <c r="N9" s="59">
        <f>'ALAW WTW SLUDGE'!N9</f>
        <v>0</v>
      </c>
      <c r="O9" s="59">
        <f>'ALAW WTW SLUDGE'!O9</f>
        <v>0</v>
      </c>
      <c r="P9" s="59">
        <f>'ALAW WTW SLUDGE'!P9</f>
        <v>0</v>
      </c>
      <c r="Q9" s="59">
        <f>'ALAW WTW SLUDGE'!Q9</f>
        <v>0</v>
      </c>
      <c r="R9" s="59">
        <f>'ALAW WTW SLUDGE'!R9</f>
        <v>0</v>
      </c>
      <c r="S9" s="59">
        <f>'ALAW WTW SLUDGE'!S9</f>
        <v>0</v>
      </c>
      <c r="T9" s="59">
        <f>'ALAW WTW SLUDGE'!T9</f>
        <v>0</v>
      </c>
      <c r="U9" s="59">
        <f>'ALAW WTW SLUDGE'!U9</f>
        <v>0</v>
      </c>
      <c r="V9" s="59">
        <f>'ALAW WTW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'ALAW WTW SLUDGE'!C10</f>
        <v>6.3</v>
      </c>
      <c r="D10" s="59">
        <f>'ALAW WTW SLUDGE'!D10</f>
        <v>7</v>
      </c>
      <c r="E10" s="59">
        <f>'ALAW WTW SLUDGE'!E10</f>
        <v>7.5</v>
      </c>
      <c r="F10" s="59">
        <f>'ALAW WTW SLUDGE'!F10</f>
        <v>7.7</v>
      </c>
      <c r="G10" s="59">
        <f>'ALAW WTW SLUDGE'!G10</f>
        <v>7.3</v>
      </c>
      <c r="H10" s="59">
        <f>'ALAW WTW SLUDGE'!H10</f>
        <v>7</v>
      </c>
      <c r="I10" s="59">
        <f>'ALAW WTW SLUDGE'!I10</f>
        <v>6.8</v>
      </c>
      <c r="J10" s="59">
        <f>'ALAW WTW SLUDGE'!J10</f>
        <v>8.8000000000000007</v>
      </c>
      <c r="K10" s="59">
        <f>'ALAW WTW SLUDGE'!K10</f>
        <v>8.5</v>
      </c>
      <c r="L10" s="59">
        <f>'ALAW WTW SLUDGE'!L10</f>
        <v>0</v>
      </c>
      <c r="M10" s="59">
        <f>'ALAW WTW SLUDGE'!M10</f>
        <v>0</v>
      </c>
      <c r="N10" s="59">
        <f>'ALAW WTW SLUDGE'!N10</f>
        <v>0</v>
      </c>
      <c r="O10" s="59">
        <f>'ALAW WTW SLUDGE'!O10</f>
        <v>0</v>
      </c>
      <c r="P10" s="59">
        <f>'ALAW WTW SLUDGE'!P10</f>
        <v>0</v>
      </c>
      <c r="Q10" s="59">
        <f>'ALAW WTW SLUDGE'!Q10</f>
        <v>0</v>
      </c>
      <c r="R10" s="59">
        <f>'ALAW WTW SLUDGE'!R10</f>
        <v>0</v>
      </c>
      <c r="S10" s="59">
        <f>'ALAW WTW SLUDGE'!S10</f>
        <v>0</v>
      </c>
      <c r="T10" s="59">
        <f>'ALAW WTW SLUDGE'!T10</f>
        <v>0</v>
      </c>
      <c r="U10" s="59">
        <f>'ALAW WTW SLUDGE'!U10</f>
        <v>0</v>
      </c>
      <c r="V10" s="59">
        <f>'ALAW WTW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'ALAW WTW SLUDGE'!C11</f>
        <v>3</v>
      </c>
      <c r="D11" s="59">
        <f>'ALAW WTW SLUDGE'!D11</f>
        <v>3</v>
      </c>
      <c r="E11" s="59">
        <f>'ALAW WTW SLUDGE'!E11</f>
        <v>3</v>
      </c>
      <c r="F11" s="59">
        <f>'ALAW WTW SLUDGE'!F11</f>
        <v>3</v>
      </c>
      <c r="G11" s="59">
        <f>'ALAW WTW SLUDGE'!G11</f>
        <v>4</v>
      </c>
      <c r="H11" s="59">
        <f>'ALAW WTW SLUDGE'!H11</f>
        <v>4</v>
      </c>
      <c r="I11" s="59">
        <f>'ALAW WTW SLUDGE'!I11</f>
        <v>4</v>
      </c>
      <c r="J11" s="59">
        <f>'ALAW WTW SLUDGE'!J11</f>
        <v>2</v>
      </c>
      <c r="K11" s="59">
        <f>'ALAW WTW SLUDGE'!K11</f>
        <v>2</v>
      </c>
      <c r="L11" s="59">
        <f>'ALAW WTW SLUDGE'!L11</f>
        <v>0</v>
      </c>
      <c r="M11" s="59">
        <f>'ALAW WTW SLUDGE'!M11</f>
        <v>0</v>
      </c>
      <c r="N11" s="59">
        <f>'ALAW WTW SLUDGE'!N11</f>
        <v>0</v>
      </c>
      <c r="O11" s="59">
        <f>'ALAW WTW SLUDGE'!O11</f>
        <v>0</v>
      </c>
      <c r="P11" s="59">
        <f>'ALAW WTW SLUDGE'!P11</f>
        <v>0</v>
      </c>
      <c r="Q11" s="59">
        <f>'ALAW WTW SLUDGE'!Q11</f>
        <v>0</v>
      </c>
      <c r="R11" s="59">
        <f>'ALAW WTW SLUDGE'!R11</f>
        <v>0</v>
      </c>
      <c r="S11" s="59">
        <f>'ALAW WTW SLUDGE'!S11</f>
        <v>0</v>
      </c>
      <c r="T11" s="59">
        <f>'ALAW WTW SLUDGE'!T11</f>
        <v>0</v>
      </c>
      <c r="U11" s="59">
        <f>'ALAW WTW SLUDGE'!U11</f>
        <v>0</v>
      </c>
      <c r="V11" s="59">
        <f>'ALAW WTW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'ALAW WTW SLUDGE'!C12</f>
        <v>2</v>
      </c>
      <c r="D12" s="59">
        <f>'ALAW WTW SLUDGE'!D12</f>
        <v>2</v>
      </c>
      <c r="E12" s="59">
        <f>'ALAW WTW SLUDGE'!E12</f>
        <v>2</v>
      </c>
      <c r="F12" s="59">
        <f>'ALAW WTW SLUDGE'!F12</f>
        <v>2</v>
      </c>
      <c r="G12" s="59">
        <f>'ALAW WTW SLUDGE'!G12</f>
        <v>2</v>
      </c>
      <c r="H12" s="59">
        <f>'ALAW WTW SLUDGE'!H12</f>
        <v>2</v>
      </c>
      <c r="I12" s="59">
        <f>'ALAW WTW SLUDGE'!I12</f>
        <v>2</v>
      </c>
      <c r="J12" s="59">
        <f>'ALAW WTW SLUDGE'!J12</f>
        <v>2</v>
      </c>
      <c r="K12" s="59">
        <f>'ALAW WTW SLUDGE'!K12</f>
        <v>3</v>
      </c>
      <c r="L12" s="59">
        <f>'ALAW WTW SLUDGE'!L12</f>
        <v>0</v>
      </c>
      <c r="M12" s="59">
        <f>'ALAW WTW SLUDGE'!M12</f>
        <v>0</v>
      </c>
      <c r="N12" s="59">
        <f>'ALAW WTW SLUDGE'!N12</f>
        <v>0</v>
      </c>
      <c r="O12" s="59">
        <f>'ALAW WTW SLUDGE'!O12</f>
        <v>0</v>
      </c>
      <c r="P12" s="59">
        <f>'ALAW WTW SLUDGE'!P12</f>
        <v>0</v>
      </c>
      <c r="Q12" s="59">
        <f>'ALAW WTW SLUDGE'!Q12</f>
        <v>0</v>
      </c>
      <c r="R12" s="59">
        <f>'ALAW WTW SLUDGE'!R12</f>
        <v>0</v>
      </c>
      <c r="S12" s="59">
        <f>'ALAW WTW SLUDGE'!S12</f>
        <v>0</v>
      </c>
      <c r="T12" s="59">
        <f>'ALAW WTW SLUDGE'!T12</f>
        <v>0</v>
      </c>
      <c r="U12" s="59">
        <f>'ALAW WTW SLUDGE'!U12</f>
        <v>0</v>
      </c>
      <c r="V12" s="59">
        <f>'ALAW WTW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'ALAW WTW SLUDGE'!C13</f>
        <v>3</v>
      </c>
      <c r="D13" s="59">
        <f>'ALAW WTW SLUDGE'!D13</f>
        <v>3</v>
      </c>
      <c r="E13" s="59">
        <f>'ALAW WTW SLUDGE'!E13</f>
        <v>3</v>
      </c>
      <c r="F13" s="59">
        <f>'ALAW WTW SLUDGE'!F13</f>
        <v>3</v>
      </c>
      <c r="G13" s="59">
        <f>'ALAW WTW SLUDGE'!G13</f>
        <v>4</v>
      </c>
      <c r="H13" s="59">
        <f>'ALAW WTW SLUDGE'!H13</f>
        <v>3</v>
      </c>
      <c r="I13" s="59">
        <f>'ALAW WTW SLUDGE'!I13</f>
        <v>3</v>
      </c>
      <c r="J13" s="59">
        <f>'ALAW WTW SLUDGE'!J13</f>
        <v>3</v>
      </c>
      <c r="K13" s="59">
        <f>'ALAW WTW SLUDGE'!K13</f>
        <v>3</v>
      </c>
      <c r="L13" s="59">
        <f>'ALAW WTW SLUDGE'!L13</f>
        <v>0</v>
      </c>
      <c r="M13" s="59">
        <f>'ALAW WTW SLUDGE'!M13</f>
        <v>0</v>
      </c>
      <c r="N13" s="59">
        <f>'ALAW WTW SLUDGE'!N13</f>
        <v>0</v>
      </c>
      <c r="O13" s="59">
        <f>'ALAW WTW SLUDGE'!O13</f>
        <v>0</v>
      </c>
      <c r="P13" s="59">
        <f>'ALAW WTW SLUDGE'!P13</f>
        <v>0</v>
      </c>
      <c r="Q13" s="59">
        <f>'ALAW WTW SLUDGE'!Q13</f>
        <v>0</v>
      </c>
      <c r="R13" s="59">
        <f>'ALAW WTW SLUDGE'!R13</f>
        <v>0</v>
      </c>
      <c r="S13" s="59">
        <f>'ALAW WTW SLUDGE'!S13</f>
        <v>0</v>
      </c>
      <c r="T13" s="59">
        <f>'ALAW WTW SLUDGE'!T13</f>
        <v>0</v>
      </c>
      <c r="U13" s="59">
        <f>'ALAW WTW SLUDGE'!U13</f>
        <v>0</v>
      </c>
      <c r="V13" s="59">
        <f>'ALAW WTW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'ALAW WTW SLUDGE'!C14</f>
        <v xml:space="preserve">Grass Silage (25% DM) </v>
      </c>
      <c r="D14" s="101" t="str">
        <f>'ALAW WTW SLUDGE'!D14</f>
        <v xml:space="preserve">Grass Silage (25% DM) </v>
      </c>
      <c r="E14" s="101" t="str">
        <f>'ALAW WTW SLUDGE'!E14</f>
        <v xml:space="preserve">Grass Silage (25% DM) </v>
      </c>
      <c r="F14" s="101" t="str">
        <f>'ALAW WTW SLUDGE'!F14</f>
        <v xml:space="preserve">Grass Silage (25% DM) </v>
      </c>
      <c r="G14" s="101" t="str">
        <f>'ALAW WTW SLUDGE'!G14</f>
        <v xml:space="preserve">Grass Silage (25% DM) </v>
      </c>
      <c r="H14" s="101" t="str">
        <f>'ALAW WTW SLUDGE'!H14</f>
        <v xml:space="preserve">Grass Silage (25% DM) </v>
      </c>
      <c r="I14" s="101" t="str">
        <f>'ALAW WTW SLUDGE'!I14</f>
        <v xml:space="preserve">Grass Silage (25% DM) </v>
      </c>
      <c r="J14" s="101" t="str">
        <f>'ALAW WTW SLUDGE'!J14</f>
        <v xml:space="preserve">Grass Silage (25% DM) </v>
      </c>
      <c r="K14" s="101" t="str">
        <f>'ALAW WTW SLUDGE'!K14</f>
        <v xml:space="preserve">Grass Silage (25% DM) </v>
      </c>
      <c r="L14" s="101">
        <f>'ALAW WTW SLUDGE'!L14</f>
        <v>0</v>
      </c>
      <c r="M14" s="101">
        <f>'ALAW WTW SLUDGE'!M14</f>
        <v>0</v>
      </c>
      <c r="N14" s="101">
        <f>'ALAW WTW SLUDGE'!N14</f>
        <v>0</v>
      </c>
      <c r="O14" s="101">
        <f>'ALAW WTW SLUDGE'!O14</f>
        <v>0</v>
      </c>
      <c r="P14" s="101">
        <f>'ALAW WTW SLUDGE'!P14</f>
        <v>0</v>
      </c>
      <c r="Q14" s="101">
        <f>'ALAW WTW SLUDGE'!Q14</f>
        <v>0</v>
      </c>
      <c r="R14" s="101">
        <f>'ALAW WTW SLUDGE'!R14</f>
        <v>0</v>
      </c>
      <c r="S14" s="101">
        <f>'ALAW WTW SLUDGE'!S14</f>
        <v>0</v>
      </c>
      <c r="T14" s="101">
        <f>'ALAW WTW SLUDGE'!T14</f>
        <v>0</v>
      </c>
      <c r="U14" s="101">
        <f>'ALAW WTW SLUDGE'!U14</f>
        <v>0</v>
      </c>
      <c r="V14" s="101">
        <f>'ALAW WTW SLUDGE'!V14</f>
        <v>0</v>
      </c>
      <c r="AD14" s="29" t="s">
        <v>138</v>
      </c>
      <c r="AE14" s="29">
        <v>6</v>
      </c>
      <c r="AI14" s="52" t="s">
        <v>119</v>
      </c>
      <c r="AJ14" s="53">
        <v>0.8</v>
      </c>
      <c r="AK14" s="54">
        <v>1.7</v>
      </c>
      <c r="AL14" s="11">
        <v>12</v>
      </c>
      <c r="AM14" s="11">
        <v>6.7</v>
      </c>
      <c r="AN14" s="11" t="s">
        <v>135</v>
      </c>
    </row>
    <row r="15" spans="1:41" ht="13" x14ac:dyDescent="0.25">
      <c r="A15" s="131" t="s">
        <v>9</v>
      </c>
      <c r="B15" s="131"/>
      <c r="C15" s="59">
        <f>'ALAW WTW SLUDGE'!C15</f>
        <v>38</v>
      </c>
      <c r="D15" s="59">
        <f>'ALAW WTW SLUDGE'!D15</f>
        <v>38</v>
      </c>
      <c r="E15" s="59">
        <f>'ALAW WTW SLUDGE'!E15</f>
        <v>38</v>
      </c>
      <c r="F15" s="59">
        <f>'ALAW WTW SLUDGE'!F15</f>
        <v>38</v>
      </c>
      <c r="G15" s="59">
        <f>'ALAW WTW SLUDGE'!G15</f>
        <v>38</v>
      </c>
      <c r="H15" s="59">
        <f>'ALAW WTW SLUDGE'!H15</f>
        <v>38</v>
      </c>
      <c r="I15" s="59">
        <f>'ALAW WTW SLUDGE'!I15</f>
        <v>38</v>
      </c>
      <c r="J15" s="59">
        <f>'ALAW WTW SLUDGE'!J15</f>
        <v>38</v>
      </c>
      <c r="K15" s="59">
        <f>'ALAW WTW SLUDGE'!K15</f>
        <v>38</v>
      </c>
      <c r="L15" s="59">
        <f>'ALAW WTW SLUDGE'!L15</f>
        <v>0</v>
      </c>
      <c r="M15" s="59">
        <f>'ALAW WTW SLUDGE'!M15</f>
        <v>0</v>
      </c>
      <c r="N15" s="59">
        <f>'ALAW WTW SLUDGE'!N15</f>
        <v>0</v>
      </c>
      <c r="O15" s="59">
        <f>'ALAW WTW SLUDGE'!O15</f>
        <v>0</v>
      </c>
      <c r="P15" s="59">
        <f>'ALAW WTW SLUDGE'!P15</f>
        <v>0</v>
      </c>
      <c r="Q15" s="59">
        <f>'ALAW WTW SLUDGE'!Q15</f>
        <v>0</v>
      </c>
      <c r="R15" s="59">
        <f>'ALAW WTW SLUDGE'!R15</f>
        <v>0</v>
      </c>
      <c r="S15" s="59">
        <f>'ALAW WTW SLUDGE'!S15</f>
        <v>0</v>
      </c>
      <c r="T15" s="59">
        <f>'ALAW WTW SLUDGE'!T15</f>
        <v>0</v>
      </c>
      <c r="U15" s="59">
        <f>'ALAW WTW SLUDGE'!U15</f>
        <v>0</v>
      </c>
      <c r="V15" s="59">
        <f>'ALAW WTW SLUDGE'!V15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'ALAW WTW SLUDGE'!C16</f>
        <v>Medium/Clay</v>
      </c>
      <c r="D16" s="102" t="str">
        <f>'ALAW WTW SLUDGE'!D16</f>
        <v>Medium/Clay</v>
      </c>
      <c r="E16" s="102" t="str">
        <f>'ALAW WTW SLUDGE'!E16</f>
        <v>Medium/Clay</v>
      </c>
      <c r="F16" s="102" t="str">
        <f>'ALAW WTW SLUDGE'!F16</f>
        <v>Medium/Clay</v>
      </c>
      <c r="G16" s="102" t="str">
        <f>'ALAW WTW SLUDGE'!G16</f>
        <v>Medium/Clay</v>
      </c>
      <c r="H16" s="102" t="str">
        <f>'ALAW WTW SLUDGE'!H16</f>
        <v>Medium/Clay</v>
      </c>
      <c r="I16" s="102" t="str">
        <f>'ALAW WTW SLUDGE'!I16</f>
        <v>Medium/Clay</v>
      </c>
      <c r="J16" s="102" t="str">
        <f>'ALAW WTW SLUDGE'!J16</f>
        <v>Medium/Clay</v>
      </c>
      <c r="K16" s="102" t="str">
        <f>'ALAW WTW SLUDGE'!K16</f>
        <v>Medium/Clay</v>
      </c>
      <c r="L16" s="102">
        <f>'ALAW WTW SLUDGE'!L16</f>
        <v>0</v>
      </c>
      <c r="M16" s="102">
        <f>'ALAW WTW SLUDGE'!M16</f>
        <v>0</v>
      </c>
      <c r="N16" s="102">
        <f>'ALAW WTW SLUDGE'!N16</f>
        <v>0</v>
      </c>
      <c r="O16" s="102">
        <f>'ALAW WTW SLUDGE'!O16</f>
        <v>0</v>
      </c>
      <c r="P16" s="102">
        <f>'ALAW WTW SLUDGE'!P16</f>
        <v>0</v>
      </c>
      <c r="Q16" s="102">
        <f>'ALAW WTW SLUDGE'!Q16</f>
        <v>0</v>
      </c>
      <c r="R16" s="102">
        <f>'ALAW WTW SLUDGE'!R16</f>
        <v>0</v>
      </c>
      <c r="S16" s="102">
        <f>'ALAW WTW SLUDGE'!S16</f>
        <v>0</v>
      </c>
      <c r="T16" s="102">
        <f>'ALAW WTW SLUDGE'!T16</f>
        <v>0</v>
      </c>
      <c r="U16" s="102">
        <f>'ALAW WTW SLUDGE'!U16</f>
        <v>0</v>
      </c>
      <c r="V16" s="102">
        <f>'ALAW WTW SLUDGE'!V16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64.899333450000015</v>
      </c>
      <c r="D18" s="16">
        <f>$D32</f>
        <v>64.899333450000015</v>
      </c>
      <c r="E18" s="16">
        <f>$D33</f>
        <v>64.899333450000015</v>
      </c>
      <c r="F18" s="16">
        <f>$D34</f>
        <v>64.899333450000015</v>
      </c>
      <c r="G18" s="16">
        <f>$D35</f>
        <v>64.899333450000015</v>
      </c>
      <c r="H18" s="16">
        <f>$D36</f>
        <v>64.899333450000015</v>
      </c>
      <c r="I18" s="16">
        <f>$D37</f>
        <v>64.899333450000015</v>
      </c>
      <c r="J18" s="16">
        <f>$D38</f>
        <v>64.899333450000015</v>
      </c>
      <c r="K18" s="16">
        <f>$D39</f>
        <v>64.899333450000015</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0.29933345000002021</v>
      </c>
      <c r="D19" s="16">
        <f t="shared" ref="D19:V19" si="1">D18-D17</f>
        <v>0.29933345000002021</v>
      </c>
      <c r="E19" s="16">
        <f t="shared" si="1"/>
        <v>0.29933345000002021</v>
      </c>
      <c r="F19" s="16">
        <f t="shared" si="1"/>
        <v>0.29933345000002021</v>
      </c>
      <c r="G19" s="16">
        <f t="shared" si="1"/>
        <v>0.29933345000002021</v>
      </c>
      <c r="H19" s="16">
        <f t="shared" si="1"/>
        <v>0.29933345000002021</v>
      </c>
      <c r="I19" s="16">
        <f t="shared" si="1"/>
        <v>0.29933345000002021</v>
      </c>
      <c r="J19" s="16">
        <f t="shared" si="1"/>
        <v>0.29933345000002021</v>
      </c>
      <c r="K19" s="16">
        <f t="shared" si="1"/>
        <v>0.29933345000002021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3.4135179750000009</v>
      </c>
      <c r="D22" s="16">
        <f>$E32</f>
        <v>3.4135179750000009</v>
      </c>
      <c r="E22" s="16">
        <f>$E33</f>
        <v>3.4135179750000009</v>
      </c>
      <c r="F22" s="16">
        <f>$E34</f>
        <v>3.4135179750000009</v>
      </c>
      <c r="G22" s="16">
        <f>$E35</f>
        <v>3.4135179750000009</v>
      </c>
      <c r="H22" s="16">
        <f>$E36</f>
        <v>3.4135179750000009</v>
      </c>
      <c r="I22" s="16">
        <f>$E37</f>
        <v>3.4135179750000009</v>
      </c>
      <c r="J22" s="16">
        <f>$E38</f>
        <v>3.4135179750000009</v>
      </c>
      <c r="K22" s="16">
        <f>$E39</f>
        <v>3.4135179750000009</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-224.58648202500001</v>
      </c>
      <c r="D23" s="16">
        <f t="shared" ref="D23:V23" si="3">D22-D21</f>
        <v>-224.58648202500001</v>
      </c>
      <c r="E23" s="16">
        <f t="shared" si="3"/>
        <v>-224.58648202500001</v>
      </c>
      <c r="F23" s="16">
        <f t="shared" si="3"/>
        <v>-224.58648202500001</v>
      </c>
      <c r="G23" s="16">
        <f t="shared" si="3"/>
        <v>-224.58648202500001</v>
      </c>
      <c r="H23" s="16">
        <f t="shared" si="3"/>
        <v>-224.58648202500001</v>
      </c>
      <c r="I23" s="16">
        <f t="shared" si="3"/>
        <v>-224.58648202500001</v>
      </c>
      <c r="J23" s="16">
        <f t="shared" si="3"/>
        <v>-224.58648202500001</v>
      </c>
      <c r="K23" s="16">
        <f t="shared" si="3"/>
        <v>-224.58648202500001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c r="S27" s="106" t="s">
        <v>55</v>
      </c>
      <c r="T27" s="106"/>
      <c r="U27" s="106"/>
    </row>
    <row r="28" spans="1:40" s="56" customFormat="1" x14ac:dyDescent="0.35">
      <c r="A28" s="107"/>
      <c r="B28" s="23">
        <v>3.22</v>
      </c>
      <c r="C28" s="15">
        <v>1.81</v>
      </c>
      <c r="D28" s="15">
        <v>0.39100000000000001</v>
      </c>
      <c r="E28" s="15">
        <v>3.9100000000000003E-2</v>
      </c>
      <c r="F28" s="15">
        <v>371</v>
      </c>
      <c r="G28" s="15">
        <v>67.7</v>
      </c>
      <c r="H28" s="15">
        <v>150</v>
      </c>
      <c r="I28" s="15">
        <v>4.03</v>
      </c>
      <c r="J28" s="15">
        <v>0.76</v>
      </c>
      <c r="K28" s="15">
        <v>0.63</v>
      </c>
      <c r="L28" s="15">
        <v>20.9</v>
      </c>
      <c r="M28" s="15">
        <v>6.11</v>
      </c>
      <c r="N28" s="15">
        <v>210000</v>
      </c>
      <c r="O28" s="15">
        <v>4590</v>
      </c>
      <c r="P28" s="15"/>
      <c r="Q28" s="15">
        <v>13300</v>
      </c>
      <c r="R28" s="15"/>
      <c r="S28" s="15">
        <v>12.9</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SJC1</v>
      </c>
      <c r="B31" s="15">
        <v>225</v>
      </c>
      <c r="C31" s="76">
        <f>IF(C$27="%w/w SAR",((C$28*10)*$B31),IF(C$27="%w/w DM",(((C$28*10)*($B$28/100))*$B31),IF(C$27="kg/t SAR",(C$28*$B31),IF(C$27="kg/t DM",((C$28*($B$28/100))*$B31),IF(C$27="mg/kg SAR",((C$28*0.001)*$B31),IF(C$27="mg/kg DM",(((C$28*0.001)*($B$28/100))*$B31),0))))))</f>
        <v>131.1345</v>
      </c>
      <c r="D31" s="76">
        <f>(IF(D$27="%w/w SAR",((D$28*10)*$B31),IF(D$27="%w/w DM",(((D$28*10)*($B$28/100))*$B31),IF(D$27="kg/t SAR",(D$28*$B31),IF(D$27="kg/t DM",((D$28*($B$28/100))*$B31),IF(D$27="mg/kg SAR",((D$28*0.001)*$B31),IF(D$27="mg/kg DM",(((D$28*0.001)*($B$28/100))*$B31),"0")))))))*2.291</f>
        <v>64.899333450000015</v>
      </c>
      <c r="E31" s="76">
        <f>(IF(E$27="%w/w SAR",((E$28*10)*$B31),IF(E$27="%w/w DM",(((E$28*10)*($B$28/100))*$B31),IF(E$27="kg/t SAR",(E$28*$B31),IF(E$27="kg/t DM",((E$28*($B$28/100))*$B31),IF(E$27="mg/kg SAR",((E$28*0.001)*$B31),IF(E$27="mg/kg DM",(((E$28*0.001)*($B$28/100))*$B31),"0")))))))*1.205</f>
        <v>3.4135179750000009</v>
      </c>
      <c r="F31" s="76">
        <f>(IF(F$27="%w/w SAR",((F$28*10)*$B31),IF(F$27="%w/w DM",(((F$28*10)*($B$28/100))*$B31),IF(F$27="kg/t SAR",(F$28*$B31),IF(F$27="kg/t DM",((F$28*($B$28/100))*$B31),IF(F$27="mg/kg SAR",((F$28*0.001)*$B31),IF(F$27="mg/kg DM",(((F$28*0.001)*($B$28/100))*$B31),"0")))))))*1.658</f>
        <v>4.4565299099999995</v>
      </c>
      <c r="G31" s="76">
        <f t="shared" ref="G31:P46" si="5">IF(G$27="%w/w SAR",((G$28*10)*$B31),IF(G$27="%w/w DM",(((G$28*10)*($B$28/100))*$B31),IF(G$27="kg/t SAR",(G$28*$B31),IF(G$27="kg/t DM",((G$28*($B$28/100))*$B31),IF(G$27="mg/kg SAR",((G$28*0.001)*$B31),IF(G$27="mg/kg DM",(((G$28*0.001)*($B$28/100))*$B31),0))))))</f>
        <v>0.4904865000000001</v>
      </c>
      <c r="H31" s="76">
        <f t="shared" si="5"/>
        <v>1.0867500000000001</v>
      </c>
      <c r="I31" s="76">
        <f t="shared" si="5"/>
        <v>2.9197350000000004E-2</v>
      </c>
      <c r="J31" s="76">
        <f t="shared" si="5"/>
        <v>5.5062000000000002E-3</v>
      </c>
      <c r="K31" s="76">
        <f t="shared" si="5"/>
        <v>4.56435E-3</v>
      </c>
      <c r="L31" s="76">
        <f t="shared" si="5"/>
        <v>0.15142049999999999</v>
      </c>
      <c r="M31" s="76">
        <f t="shared" si="5"/>
        <v>4.4266950000000006E-2</v>
      </c>
      <c r="N31" s="76">
        <f t="shared" si="5"/>
        <v>1521.4499999999998</v>
      </c>
      <c r="O31" s="76">
        <f t="shared" si="5"/>
        <v>33.254549999999995</v>
      </c>
      <c r="P31" s="76">
        <f t="shared" si="5"/>
        <v>0</v>
      </c>
      <c r="Q31" s="76">
        <f>(IF(Q$27="%w/w SAR",((Q$28*10)*$B31),IF(Q$27="%w/w DM",(((Q$28*10)*($B$28/100))*$B31),IF(Q$27="kg/t SAR",(Q$28*$B31),IF(Q$27="kg/t DM",((Q$28*($B$28/100))*$B31),IF(Q$27="mg/kg SAR",((Q$28*0.001)*$B31),IF(Q$27="mg/kg DM",(((Q$28*0.001)*($B$28/100))*$B31),0)))))))*2.5</f>
        <v>240.89625000000001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9.3460499999999988E-2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SJC2</v>
      </c>
      <c r="B32" s="15">
        <v>225</v>
      </c>
      <c r="C32" s="76">
        <f t="shared" ref="C32:C50" si="6">IF(C$27="%w/w SAR",((C$28*10)*$B32),IF(C$27="%w/w DM",(((C$28*10)*($B$28/100))*$B32),IF(C$27="kg/t SAR",(C$28*$B32),IF(C$27="kg/t DM",((C$28*($B$28/100))*$B32),IF(C$27="mg/kg SAR",((C$28*0.001)*$B32),IF(C$27="mg/kg DM",(((C$28*0.001)*($B$28/100))*$B32),0))))))</f>
        <v>131.1345</v>
      </c>
      <c r="D32" s="76">
        <f t="shared" ref="D32:D50" si="7">(IF(D$27="%w/w SAR",((D$28*10)*$B32),IF(D$27="%w/w DM",(((D$28*10)*($B$28/100))*$B32),IF(D$27="kg/t SAR",(D$28*$B32),IF(D$27="kg/t DM",((D$28*($B$28/100))*$B32),IF(D$27="mg/kg SAR",((D$28*0.001)*$B32),IF(D$27="mg/kg DM",(((D$28*0.001)*($B$28/100))*$B32),"0")))))))*2.291</f>
        <v>64.899333450000015</v>
      </c>
      <c r="E32" s="76">
        <f t="shared" ref="E32:E50" si="8">(IF(E$27="%w/w SAR",((E$28*10)*$B32),IF(E$27="%w/w DM",(((E$28*10)*($B$28/100))*$B32),IF(E$27="kg/t SAR",(E$28*$B32),IF(E$27="kg/t DM",((E$28*($B$28/100))*$B32),IF(E$27="mg/kg SAR",((E$28*0.001)*$B32),IF(E$27="mg/kg DM",(((E$28*0.001)*($B$28/100))*$B32),"0")))))))*1.205</f>
        <v>3.4135179750000009</v>
      </c>
      <c r="F32" s="76">
        <f t="shared" ref="F32:F50" si="9">(IF(F$27="%w/w SAR",((F$28*10)*$B32),IF(F$27="%w/w DM",(((F$28*10)*($B$28/100))*$B32),IF(F$27="kg/t SAR",(F$28*$B32),IF(F$27="kg/t DM",((F$28*($B$28/100))*$B32),IF(F$27="mg/kg SAR",((F$28*0.001)*$B32),IF(F$27="mg/kg DM",(((F$28*0.001)*($B$28/100))*$B32),"0")))))))*1.658</f>
        <v>4.4565299099999995</v>
      </c>
      <c r="G32" s="76">
        <f t="shared" si="5"/>
        <v>0.4904865000000001</v>
      </c>
      <c r="H32" s="76">
        <f t="shared" si="5"/>
        <v>1.0867500000000001</v>
      </c>
      <c r="I32" s="76">
        <f t="shared" si="5"/>
        <v>2.9197350000000004E-2</v>
      </c>
      <c r="J32" s="76">
        <f t="shared" si="5"/>
        <v>5.5062000000000002E-3</v>
      </c>
      <c r="K32" s="76">
        <f t="shared" si="5"/>
        <v>4.56435E-3</v>
      </c>
      <c r="L32" s="76">
        <f t="shared" si="5"/>
        <v>0.15142049999999999</v>
      </c>
      <c r="M32" s="76">
        <f t="shared" si="5"/>
        <v>4.4266950000000006E-2</v>
      </c>
      <c r="N32" s="76">
        <f t="shared" si="5"/>
        <v>1521.4499999999998</v>
      </c>
      <c r="O32" s="76">
        <f t="shared" si="5"/>
        <v>33.254549999999995</v>
      </c>
      <c r="P32" s="76">
        <f t="shared" si="5"/>
        <v>0</v>
      </c>
      <c r="Q32" s="76">
        <f t="shared" ref="Q32:Q50" si="10">(IF(Q$27="%w/w SAR",((Q$28*10)*$B32),IF(Q$27="%w/w DM",(((Q$28*10)*($B$28/100))*$B32),IF(Q$27="kg/t SAR",(Q$28*$B32),IF(Q$27="kg/t DM",((Q$28*($B$28/100))*$B32),IF(Q$27="mg/kg SAR",((Q$28*0.001)*$B32),IF(Q$27="mg/kg DM",(((Q$28*0.001)*($B$28/100))*$B32),0)))))))*2.5</f>
        <v>240.89625000000001</v>
      </c>
      <c r="R32" s="76">
        <f t="shared" ref="R32:U50" si="11">IF(R$27="%w/w SAR",((R$28*10)*$B32),IF(R$27="%w/w DM",(((R$28*10)*($B$28/100))*$B32),IF(R$27="kg/t SAR",(R$28*$B32),IF(R$27="kg/t DM",((R$28*($B$28/100))*$B32),IF(R$27="mg/kg SAR",((R$28*0.001)*$B32),IF(R$27="mg/kg DM",(((R$28*0.001)*($B$28/100))*$B32),0))))))</f>
        <v>0</v>
      </c>
      <c r="S32" s="76">
        <f t="shared" si="11"/>
        <v>9.3460499999999988E-2</v>
      </c>
      <c r="T32" s="76">
        <f t="shared" si="11"/>
        <v>0</v>
      </c>
      <c r="U32" s="76">
        <f t="shared" si="11"/>
        <v>0</v>
      </c>
      <c r="AB32" s="58"/>
      <c r="AC32" s="58"/>
      <c r="AD32" s="58"/>
      <c r="AE32" s="58"/>
      <c r="AF32" s="58"/>
      <c r="AG32" s="58"/>
      <c r="AH32" s="58"/>
      <c r="AI32" s="58"/>
    </row>
    <row r="33" spans="1:35" s="71" customFormat="1" ht="13" x14ac:dyDescent="0.35">
      <c r="A33" s="13" t="str">
        <f>E8</f>
        <v>SJC3</v>
      </c>
      <c r="B33" s="15">
        <v>225</v>
      </c>
      <c r="C33" s="76">
        <f t="shared" si="6"/>
        <v>131.1345</v>
      </c>
      <c r="D33" s="76">
        <f t="shared" si="7"/>
        <v>64.899333450000015</v>
      </c>
      <c r="E33" s="76">
        <f t="shared" si="8"/>
        <v>3.4135179750000009</v>
      </c>
      <c r="F33" s="76">
        <f t="shared" si="9"/>
        <v>4.4565299099999995</v>
      </c>
      <c r="G33" s="76">
        <f t="shared" si="5"/>
        <v>0.4904865000000001</v>
      </c>
      <c r="H33" s="76">
        <f t="shared" si="5"/>
        <v>1.0867500000000001</v>
      </c>
      <c r="I33" s="76">
        <f t="shared" si="5"/>
        <v>2.9197350000000004E-2</v>
      </c>
      <c r="J33" s="76">
        <f t="shared" si="5"/>
        <v>5.5062000000000002E-3</v>
      </c>
      <c r="K33" s="76">
        <f t="shared" si="5"/>
        <v>4.56435E-3</v>
      </c>
      <c r="L33" s="76">
        <f t="shared" si="5"/>
        <v>0.15142049999999999</v>
      </c>
      <c r="M33" s="76">
        <f t="shared" si="5"/>
        <v>4.4266950000000006E-2</v>
      </c>
      <c r="N33" s="76">
        <f t="shared" si="5"/>
        <v>1521.4499999999998</v>
      </c>
      <c r="O33" s="76">
        <f t="shared" si="5"/>
        <v>33.254549999999995</v>
      </c>
      <c r="P33" s="76">
        <f t="shared" si="5"/>
        <v>0</v>
      </c>
      <c r="Q33" s="76">
        <f t="shared" si="10"/>
        <v>240.89625000000001</v>
      </c>
      <c r="R33" s="76">
        <f t="shared" si="11"/>
        <v>0</v>
      </c>
      <c r="S33" s="76">
        <f t="shared" si="11"/>
        <v>9.3460499999999988E-2</v>
      </c>
      <c r="T33" s="76">
        <f t="shared" si="11"/>
        <v>0</v>
      </c>
      <c r="U33" s="76">
        <f t="shared" si="11"/>
        <v>0</v>
      </c>
      <c r="AB33" s="58"/>
      <c r="AC33" s="58"/>
      <c r="AD33" s="58"/>
      <c r="AE33" s="58"/>
      <c r="AF33" s="58"/>
      <c r="AG33" s="58"/>
      <c r="AH33" s="58"/>
      <c r="AI33" s="58"/>
    </row>
    <row r="34" spans="1:35" s="71" customFormat="1" ht="13" x14ac:dyDescent="0.35">
      <c r="A34" s="13" t="str">
        <f>F8</f>
        <v>SJC4</v>
      </c>
      <c r="B34" s="15">
        <v>225</v>
      </c>
      <c r="C34" s="76">
        <f t="shared" si="6"/>
        <v>131.1345</v>
      </c>
      <c r="D34" s="76">
        <f t="shared" si="7"/>
        <v>64.899333450000015</v>
      </c>
      <c r="E34" s="76">
        <f t="shared" si="8"/>
        <v>3.4135179750000009</v>
      </c>
      <c r="F34" s="76">
        <f t="shared" si="9"/>
        <v>4.4565299099999995</v>
      </c>
      <c r="G34" s="76">
        <f t="shared" si="5"/>
        <v>0.4904865000000001</v>
      </c>
      <c r="H34" s="76">
        <f t="shared" si="5"/>
        <v>1.0867500000000001</v>
      </c>
      <c r="I34" s="76">
        <f t="shared" si="5"/>
        <v>2.9197350000000004E-2</v>
      </c>
      <c r="J34" s="76">
        <f t="shared" si="5"/>
        <v>5.5062000000000002E-3</v>
      </c>
      <c r="K34" s="76">
        <f t="shared" si="5"/>
        <v>4.56435E-3</v>
      </c>
      <c r="L34" s="76">
        <f t="shared" si="5"/>
        <v>0.15142049999999999</v>
      </c>
      <c r="M34" s="76">
        <f t="shared" si="5"/>
        <v>4.4266950000000006E-2</v>
      </c>
      <c r="N34" s="76">
        <f t="shared" si="5"/>
        <v>1521.4499999999998</v>
      </c>
      <c r="O34" s="76">
        <f t="shared" si="5"/>
        <v>33.254549999999995</v>
      </c>
      <c r="P34" s="76">
        <f t="shared" si="5"/>
        <v>0</v>
      </c>
      <c r="Q34" s="76">
        <f t="shared" si="10"/>
        <v>240.89625000000001</v>
      </c>
      <c r="R34" s="76">
        <f t="shared" si="11"/>
        <v>0</v>
      </c>
      <c r="S34" s="76">
        <f t="shared" si="11"/>
        <v>9.3460499999999988E-2</v>
      </c>
      <c r="T34" s="76">
        <f t="shared" si="11"/>
        <v>0</v>
      </c>
      <c r="U34" s="76">
        <f t="shared" si="11"/>
        <v>0</v>
      </c>
      <c r="AB34" s="58"/>
      <c r="AC34" s="58"/>
      <c r="AD34" s="58"/>
      <c r="AE34" s="58"/>
      <c r="AF34" s="58"/>
      <c r="AG34" s="58"/>
      <c r="AH34" s="58"/>
      <c r="AI34" s="58"/>
    </row>
    <row r="35" spans="1:35" s="71" customFormat="1" ht="13" x14ac:dyDescent="0.35">
      <c r="A35" s="13" t="str">
        <f>G8</f>
        <v>SJC5</v>
      </c>
      <c r="B35" s="15">
        <v>225</v>
      </c>
      <c r="C35" s="76">
        <f t="shared" si="6"/>
        <v>131.1345</v>
      </c>
      <c r="D35" s="76">
        <f t="shared" si="7"/>
        <v>64.899333450000015</v>
      </c>
      <c r="E35" s="76">
        <f t="shared" si="8"/>
        <v>3.4135179750000009</v>
      </c>
      <c r="F35" s="76">
        <f t="shared" si="9"/>
        <v>4.4565299099999995</v>
      </c>
      <c r="G35" s="76">
        <f t="shared" si="5"/>
        <v>0.4904865000000001</v>
      </c>
      <c r="H35" s="76">
        <f t="shared" si="5"/>
        <v>1.0867500000000001</v>
      </c>
      <c r="I35" s="76">
        <f t="shared" si="5"/>
        <v>2.9197350000000004E-2</v>
      </c>
      <c r="J35" s="76">
        <f t="shared" si="5"/>
        <v>5.5062000000000002E-3</v>
      </c>
      <c r="K35" s="76">
        <f t="shared" si="5"/>
        <v>4.56435E-3</v>
      </c>
      <c r="L35" s="76">
        <f t="shared" si="5"/>
        <v>0.15142049999999999</v>
      </c>
      <c r="M35" s="76">
        <f t="shared" si="5"/>
        <v>4.4266950000000006E-2</v>
      </c>
      <c r="N35" s="76">
        <f t="shared" si="5"/>
        <v>1521.4499999999998</v>
      </c>
      <c r="O35" s="76">
        <f t="shared" si="5"/>
        <v>33.254549999999995</v>
      </c>
      <c r="P35" s="76">
        <f t="shared" si="5"/>
        <v>0</v>
      </c>
      <c r="Q35" s="76">
        <f t="shared" si="10"/>
        <v>240.89625000000001</v>
      </c>
      <c r="R35" s="76">
        <f t="shared" si="11"/>
        <v>0</v>
      </c>
      <c r="S35" s="76">
        <f t="shared" si="11"/>
        <v>9.3460499999999988E-2</v>
      </c>
      <c r="T35" s="76">
        <f t="shared" si="11"/>
        <v>0</v>
      </c>
      <c r="U35" s="76">
        <f t="shared" si="11"/>
        <v>0</v>
      </c>
      <c r="AB35" s="58"/>
      <c r="AC35" s="58"/>
      <c r="AD35" s="58"/>
      <c r="AE35" s="58"/>
      <c r="AF35" s="58"/>
      <c r="AG35" s="58"/>
      <c r="AH35" s="58"/>
      <c r="AI35" s="58"/>
    </row>
    <row r="36" spans="1:35" s="71" customFormat="1" ht="13" x14ac:dyDescent="0.35">
      <c r="A36" s="13" t="str">
        <f>H8</f>
        <v>SJC6</v>
      </c>
      <c r="B36" s="15">
        <v>225</v>
      </c>
      <c r="C36" s="76">
        <f t="shared" si="6"/>
        <v>131.1345</v>
      </c>
      <c r="D36" s="76">
        <f t="shared" si="7"/>
        <v>64.899333450000015</v>
      </c>
      <c r="E36" s="76">
        <f t="shared" si="8"/>
        <v>3.4135179750000009</v>
      </c>
      <c r="F36" s="76">
        <f t="shared" si="9"/>
        <v>4.4565299099999995</v>
      </c>
      <c r="G36" s="76">
        <f t="shared" si="5"/>
        <v>0.4904865000000001</v>
      </c>
      <c r="H36" s="76">
        <f t="shared" si="5"/>
        <v>1.0867500000000001</v>
      </c>
      <c r="I36" s="76">
        <f t="shared" si="5"/>
        <v>2.9197350000000004E-2</v>
      </c>
      <c r="J36" s="76">
        <f t="shared" si="5"/>
        <v>5.5062000000000002E-3</v>
      </c>
      <c r="K36" s="76">
        <f t="shared" si="5"/>
        <v>4.56435E-3</v>
      </c>
      <c r="L36" s="76">
        <f t="shared" si="5"/>
        <v>0.15142049999999999</v>
      </c>
      <c r="M36" s="76">
        <f t="shared" si="5"/>
        <v>4.4266950000000006E-2</v>
      </c>
      <c r="N36" s="76">
        <f t="shared" si="5"/>
        <v>1521.4499999999998</v>
      </c>
      <c r="O36" s="76">
        <f t="shared" si="5"/>
        <v>33.254549999999995</v>
      </c>
      <c r="P36" s="76">
        <f t="shared" si="5"/>
        <v>0</v>
      </c>
      <c r="Q36" s="76">
        <f t="shared" si="10"/>
        <v>240.89625000000001</v>
      </c>
      <c r="R36" s="76">
        <f t="shared" si="11"/>
        <v>0</v>
      </c>
      <c r="S36" s="76">
        <f t="shared" si="11"/>
        <v>9.3460499999999988E-2</v>
      </c>
      <c r="T36" s="76">
        <f t="shared" si="11"/>
        <v>0</v>
      </c>
      <c r="U36" s="76">
        <f t="shared" si="11"/>
        <v>0</v>
      </c>
      <c r="AB36" s="58"/>
      <c r="AC36" s="58"/>
      <c r="AD36" s="58"/>
      <c r="AE36" s="58"/>
      <c r="AF36" s="58"/>
      <c r="AG36" s="58"/>
      <c r="AH36" s="58"/>
      <c r="AI36" s="58"/>
    </row>
    <row r="37" spans="1:35" s="71" customFormat="1" ht="13" x14ac:dyDescent="0.35">
      <c r="A37" s="13" t="str">
        <f>I8</f>
        <v>SJC7</v>
      </c>
      <c r="B37" s="15">
        <v>225</v>
      </c>
      <c r="C37" s="76">
        <f t="shared" si="6"/>
        <v>131.1345</v>
      </c>
      <c r="D37" s="76">
        <f t="shared" si="7"/>
        <v>64.899333450000015</v>
      </c>
      <c r="E37" s="76">
        <f t="shared" si="8"/>
        <v>3.4135179750000009</v>
      </c>
      <c r="F37" s="76">
        <f t="shared" si="9"/>
        <v>4.4565299099999995</v>
      </c>
      <c r="G37" s="76">
        <f t="shared" si="5"/>
        <v>0.4904865000000001</v>
      </c>
      <c r="H37" s="76">
        <f t="shared" si="5"/>
        <v>1.0867500000000001</v>
      </c>
      <c r="I37" s="76">
        <f t="shared" si="5"/>
        <v>2.9197350000000004E-2</v>
      </c>
      <c r="J37" s="76">
        <f t="shared" si="5"/>
        <v>5.5062000000000002E-3</v>
      </c>
      <c r="K37" s="76">
        <f t="shared" si="5"/>
        <v>4.56435E-3</v>
      </c>
      <c r="L37" s="76">
        <f t="shared" si="5"/>
        <v>0.15142049999999999</v>
      </c>
      <c r="M37" s="76">
        <f t="shared" si="5"/>
        <v>4.4266950000000006E-2</v>
      </c>
      <c r="N37" s="76">
        <f t="shared" si="5"/>
        <v>1521.4499999999998</v>
      </c>
      <c r="O37" s="76">
        <f t="shared" si="5"/>
        <v>33.254549999999995</v>
      </c>
      <c r="P37" s="76">
        <f t="shared" si="5"/>
        <v>0</v>
      </c>
      <c r="Q37" s="76">
        <f t="shared" si="10"/>
        <v>240.89625000000001</v>
      </c>
      <c r="R37" s="76">
        <f t="shared" si="11"/>
        <v>0</v>
      </c>
      <c r="S37" s="76">
        <f t="shared" si="11"/>
        <v>9.3460499999999988E-2</v>
      </c>
      <c r="T37" s="76">
        <f t="shared" si="11"/>
        <v>0</v>
      </c>
      <c r="U37" s="76">
        <f t="shared" si="11"/>
        <v>0</v>
      </c>
      <c r="AB37" s="58"/>
      <c r="AC37" s="58"/>
      <c r="AD37" s="58"/>
      <c r="AE37" s="58"/>
      <c r="AF37" s="58"/>
      <c r="AG37" s="58"/>
      <c r="AH37" s="58"/>
      <c r="AI37" s="58"/>
    </row>
    <row r="38" spans="1:35" s="71" customFormat="1" ht="13" x14ac:dyDescent="0.35">
      <c r="A38" s="13" t="str">
        <f>J8</f>
        <v>Bodnolwyn A</v>
      </c>
      <c r="B38" s="15">
        <v>225</v>
      </c>
      <c r="C38" s="76">
        <f t="shared" si="6"/>
        <v>131.1345</v>
      </c>
      <c r="D38" s="76">
        <f t="shared" si="7"/>
        <v>64.899333450000015</v>
      </c>
      <c r="E38" s="76">
        <f t="shared" si="8"/>
        <v>3.4135179750000009</v>
      </c>
      <c r="F38" s="76">
        <f t="shared" si="9"/>
        <v>4.4565299099999995</v>
      </c>
      <c r="G38" s="76">
        <f t="shared" si="5"/>
        <v>0.4904865000000001</v>
      </c>
      <c r="H38" s="76">
        <f t="shared" si="5"/>
        <v>1.0867500000000001</v>
      </c>
      <c r="I38" s="76">
        <f t="shared" si="5"/>
        <v>2.9197350000000004E-2</v>
      </c>
      <c r="J38" s="76">
        <f t="shared" si="5"/>
        <v>5.5062000000000002E-3</v>
      </c>
      <c r="K38" s="76">
        <f t="shared" si="5"/>
        <v>4.56435E-3</v>
      </c>
      <c r="L38" s="76">
        <f t="shared" si="5"/>
        <v>0.15142049999999999</v>
      </c>
      <c r="M38" s="76">
        <f t="shared" si="5"/>
        <v>4.4266950000000006E-2</v>
      </c>
      <c r="N38" s="76">
        <f t="shared" si="5"/>
        <v>1521.4499999999998</v>
      </c>
      <c r="O38" s="76">
        <f t="shared" si="5"/>
        <v>33.254549999999995</v>
      </c>
      <c r="P38" s="76">
        <f t="shared" si="5"/>
        <v>0</v>
      </c>
      <c r="Q38" s="76">
        <f t="shared" si="10"/>
        <v>240.89625000000001</v>
      </c>
      <c r="R38" s="76">
        <f t="shared" si="11"/>
        <v>0</v>
      </c>
      <c r="S38" s="76">
        <f t="shared" si="11"/>
        <v>9.3460499999999988E-2</v>
      </c>
      <c r="T38" s="76">
        <f t="shared" si="11"/>
        <v>0</v>
      </c>
      <c r="U38" s="76">
        <f t="shared" si="11"/>
        <v>0</v>
      </c>
      <c r="AB38" s="58"/>
      <c r="AC38" s="58"/>
      <c r="AD38" s="58"/>
      <c r="AE38" s="58"/>
      <c r="AF38" s="58"/>
      <c r="AG38" s="58"/>
      <c r="AH38" s="58"/>
      <c r="AI38" s="58"/>
    </row>
    <row r="39" spans="1:35" s="71" customFormat="1" ht="13" x14ac:dyDescent="0.35">
      <c r="A39" s="13" t="str">
        <f>K8</f>
        <v>Bodnolwyn B</v>
      </c>
      <c r="B39" s="15">
        <v>225</v>
      </c>
      <c r="C39" s="76">
        <f t="shared" si="6"/>
        <v>131.1345</v>
      </c>
      <c r="D39" s="76">
        <f t="shared" si="7"/>
        <v>64.899333450000015</v>
      </c>
      <c r="E39" s="76">
        <f t="shared" si="8"/>
        <v>3.4135179750000009</v>
      </c>
      <c r="F39" s="76">
        <f t="shared" si="9"/>
        <v>4.4565299099999995</v>
      </c>
      <c r="G39" s="76">
        <f t="shared" si="5"/>
        <v>0.4904865000000001</v>
      </c>
      <c r="H39" s="76">
        <f t="shared" si="5"/>
        <v>1.0867500000000001</v>
      </c>
      <c r="I39" s="76">
        <f t="shared" si="5"/>
        <v>2.9197350000000004E-2</v>
      </c>
      <c r="J39" s="76">
        <f t="shared" si="5"/>
        <v>5.5062000000000002E-3</v>
      </c>
      <c r="K39" s="76">
        <f t="shared" si="5"/>
        <v>4.56435E-3</v>
      </c>
      <c r="L39" s="76">
        <f t="shared" si="5"/>
        <v>0.15142049999999999</v>
      </c>
      <c r="M39" s="76">
        <f t="shared" si="5"/>
        <v>4.4266950000000006E-2</v>
      </c>
      <c r="N39" s="76">
        <f t="shared" si="5"/>
        <v>1521.4499999999998</v>
      </c>
      <c r="O39" s="76">
        <f t="shared" si="5"/>
        <v>33.254549999999995</v>
      </c>
      <c r="P39" s="76">
        <f t="shared" si="5"/>
        <v>0</v>
      </c>
      <c r="Q39" s="76">
        <f t="shared" si="10"/>
        <v>240.89625000000001</v>
      </c>
      <c r="R39" s="76">
        <f t="shared" si="11"/>
        <v>0</v>
      </c>
      <c r="S39" s="76">
        <f t="shared" si="11"/>
        <v>9.3460499999999988E-2</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Bodnolwyn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f>VLOOKUP(K$14,Table24581114[],5,FALSE)</f>
        <v>6.2</v>
      </c>
      <c r="K59" s="75" t="e">
        <f>VLOOKUP(L$14,Table24581114[],5,FALSE)</f>
        <v>#N/A</v>
      </c>
      <c r="L59" s="75" t="e">
        <f>VLOOKUP(M$14,Table24581114[],5,FALSE)</f>
        <v>#N/A</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6.3</v>
      </c>
      <c r="C60" s="75">
        <f t="shared" ref="C60:U60" si="14">D10</f>
        <v>7</v>
      </c>
      <c r="D60" s="75">
        <f t="shared" si="14"/>
        <v>7.5</v>
      </c>
      <c r="E60" s="75">
        <f t="shared" si="14"/>
        <v>7.7</v>
      </c>
      <c r="F60" s="75">
        <f t="shared" si="14"/>
        <v>7.3</v>
      </c>
      <c r="G60" s="75">
        <f t="shared" si="14"/>
        <v>7</v>
      </c>
      <c r="H60" s="75">
        <f t="shared" si="14"/>
        <v>6.8</v>
      </c>
      <c r="I60" s="75">
        <f t="shared" si="14"/>
        <v>8.8000000000000007</v>
      </c>
      <c r="J60" s="75">
        <f t="shared" si="14"/>
        <v>8.5</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225</v>
      </c>
      <c r="C62" s="76">
        <f>B32</f>
        <v>225</v>
      </c>
      <c r="D62" s="76">
        <f>B33</f>
        <v>225</v>
      </c>
      <c r="E62" s="76">
        <f>B34</f>
        <v>225</v>
      </c>
      <c r="F62" s="76">
        <f>B35</f>
        <v>225</v>
      </c>
      <c r="G62" s="76">
        <f>B36</f>
        <v>225</v>
      </c>
      <c r="H62" s="76">
        <f>B37</f>
        <v>225</v>
      </c>
      <c r="I62" s="76">
        <f>B38</f>
        <v>225</v>
      </c>
      <c r="J62" s="76">
        <f>B39</f>
        <v>225</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-0.59999999999999787</v>
      </c>
      <c r="C64" s="76">
        <f t="shared" ref="C64:U64" si="17">(C59-C60)*C61</f>
        <v>-4.7999999999999989</v>
      </c>
      <c r="D64" s="76">
        <f t="shared" si="17"/>
        <v>-7.7999999999999989</v>
      </c>
      <c r="E64" s="76">
        <f t="shared" si="17"/>
        <v>-9</v>
      </c>
      <c r="F64" s="76">
        <f t="shared" si="17"/>
        <v>-6.5999999999999979</v>
      </c>
      <c r="G64" s="76">
        <f t="shared" si="17"/>
        <v>-4.7999999999999989</v>
      </c>
      <c r="H64" s="76">
        <f t="shared" si="17"/>
        <v>-3.5999999999999979</v>
      </c>
      <c r="I64" s="76">
        <f t="shared" si="17"/>
        <v>-15.600000000000003</v>
      </c>
      <c r="J64" s="76">
        <f t="shared" si="17"/>
        <v>-13.799999999999999</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0.59999999999999787</v>
      </c>
      <c r="C65" s="76">
        <f t="shared" ref="C65:U65" si="18">C63-C64</f>
        <v>4.7999999999999989</v>
      </c>
      <c r="D65" s="76">
        <f t="shared" si="18"/>
        <v>7.7999999999999989</v>
      </c>
      <c r="E65" s="76">
        <f t="shared" si="18"/>
        <v>9</v>
      </c>
      <c r="F65" s="76">
        <f t="shared" si="18"/>
        <v>6.5999999999999979</v>
      </c>
      <c r="G65" s="76">
        <f t="shared" si="18"/>
        <v>4.7999999999999989</v>
      </c>
      <c r="H65" s="76">
        <f t="shared" si="18"/>
        <v>3.5999999999999979</v>
      </c>
      <c r="I65" s="76">
        <f t="shared" si="18"/>
        <v>15.600000000000003</v>
      </c>
      <c r="J65" s="76">
        <f t="shared" si="18"/>
        <v>13.799999999999999</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4" zoomScale="50" zoomScaleNormal="50" workbookViewId="0">
      <selection activeCell="P28" sqref="P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1" t="str">
        <f>'ALAW WTW SLUDGE'!C1:D1</f>
        <v>PAN-015997</v>
      </c>
      <c r="D1" s="142"/>
      <c r="E1" s="92" t="s">
        <v>45</v>
      </c>
      <c r="F1" s="38">
        <f>'ALAW WTW SLUDGE'!F1</f>
        <v>48</v>
      </c>
      <c r="G1" s="121" t="s">
        <v>43</v>
      </c>
      <c r="H1" s="122"/>
      <c r="I1" s="117">
        <v>6.8</v>
      </c>
      <c r="J1" s="120" t="s">
        <v>153</v>
      </c>
      <c r="K1" s="120"/>
      <c r="L1" s="96">
        <v>1670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3" t="str">
        <f>'ALAW WTW SLUDGE'!C2:D2</f>
        <v>GP3792SK</v>
      </c>
      <c r="D2" s="144"/>
      <c r="E2" s="92" t="s">
        <v>109</v>
      </c>
      <c r="F2" s="95" t="s">
        <v>177</v>
      </c>
      <c r="G2" s="139" t="s">
        <v>110</v>
      </c>
      <c r="H2" s="140"/>
      <c r="I2" s="117"/>
      <c r="J2" s="120" t="s">
        <v>158</v>
      </c>
      <c r="K2" s="120"/>
      <c r="L2" s="96">
        <v>1.62</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3" t="str">
        <f>'ALAW WTW SLUDGE'!C3:D3</f>
        <v>Jolyon Pridding</v>
      </c>
      <c r="D3" s="144"/>
      <c r="E3" s="92" t="s">
        <v>108</v>
      </c>
      <c r="F3" s="30" t="s">
        <v>78</v>
      </c>
      <c r="G3" s="120" t="s">
        <v>159</v>
      </c>
      <c r="H3" s="120"/>
      <c r="I3" s="117"/>
      <c r="J3" s="121" t="s">
        <v>154</v>
      </c>
      <c r="K3" s="122"/>
      <c r="L3" s="96">
        <f>(L1/(L2*10000))*100</f>
        <v>10.308641975308641</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1" t="str">
        <f>'ALAW WTW SLUDGE'!C4:D4</f>
        <v>Plas Bach,Cerrigceinwen,LL62 5NS</v>
      </c>
      <c r="D4" s="142"/>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1" t="str">
        <f>'ALAW WTW SLUDGE'!C5:D5</f>
        <v>Owen Clee</v>
      </c>
      <c r="D5" s="142"/>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'ALAW WTW SLUDGE'!C8</f>
        <v>SJC1</v>
      </c>
      <c r="D8" s="59" t="str">
        <f>'ALAW WTW SLUDGE'!D8</f>
        <v>SJC2</v>
      </c>
      <c r="E8" s="59" t="str">
        <f>'ALAW WTW SLUDGE'!E8</f>
        <v>SJC3</v>
      </c>
      <c r="F8" s="59" t="str">
        <f>'ALAW WTW SLUDGE'!F8</f>
        <v>SJC4</v>
      </c>
      <c r="G8" s="59" t="str">
        <f>'ALAW WTW SLUDGE'!G8</f>
        <v>SJC5</v>
      </c>
      <c r="H8" s="59" t="str">
        <f>'ALAW WTW SLUDGE'!H8</f>
        <v>SJC6</v>
      </c>
      <c r="I8" s="59" t="str">
        <f>'ALAW WTW SLUDGE'!I8</f>
        <v>SJC7</v>
      </c>
      <c r="J8" s="59" t="str">
        <f>'ALAW WTW SLUDGE'!J8</f>
        <v>Bodnolwyn A</v>
      </c>
      <c r="K8" s="59" t="str">
        <f>'ALAW WTW SLUDGE'!K8</f>
        <v>Bodnolwyn B</v>
      </c>
      <c r="L8" s="59">
        <f>'ALAW WTW SLUDGE'!L8</f>
        <v>0</v>
      </c>
      <c r="M8" s="59">
        <f>'ALAW WTW SLUDGE'!M8</f>
        <v>0</v>
      </c>
      <c r="N8" s="59">
        <f>'ALAW WTW SLUDGE'!N8</f>
        <v>0</v>
      </c>
      <c r="O8" s="59">
        <f>'ALAW WTW SLUDGE'!O8</f>
        <v>0</v>
      </c>
      <c r="P8" s="59">
        <f>'ALAW WTW SLUDGE'!P8</f>
        <v>0</v>
      </c>
      <c r="Q8" s="59">
        <f>'ALAW WTW SLUDGE'!Q8</f>
        <v>0</v>
      </c>
      <c r="R8" s="59">
        <f>'ALAW WTW SLUDGE'!R8</f>
        <v>0</v>
      </c>
      <c r="S8" s="59">
        <f>'ALAW WTW SLUDGE'!S8</f>
        <v>0</v>
      </c>
      <c r="T8" s="59">
        <f>'ALAW WTW SLUDGE'!T8</f>
        <v>0</v>
      </c>
      <c r="U8" s="59">
        <f>'ALAW WTW SLUDGE'!U8</f>
        <v>0</v>
      </c>
      <c r="V8" s="59">
        <f>'ALAW WTW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'ALAW WTW SLUDGE'!C9</f>
        <v>Moderate</v>
      </c>
      <c r="D9" s="59" t="str">
        <f>'ALAW WTW SLUDGE'!D9</f>
        <v>Moderate</v>
      </c>
      <c r="E9" s="59" t="str">
        <f>'ALAW WTW SLUDGE'!E9</f>
        <v>Moderate</v>
      </c>
      <c r="F9" s="59" t="str">
        <f>'ALAW WTW SLUDGE'!F9</f>
        <v>Moderate</v>
      </c>
      <c r="G9" s="59" t="str">
        <f>'ALAW WTW SLUDGE'!G9</f>
        <v>Moderate</v>
      </c>
      <c r="H9" s="59" t="str">
        <f>'ALAW WTW SLUDGE'!H9</f>
        <v>Moderate</v>
      </c>
      <c r="I9" s="59" t="str">
        <f>'ALAW WTW SLUDGE'!I9</f>
        <v>Moderate</v>
      </c>
      <c r="J9" s="59" t="str">
        <f>'ALAW WTW SLUDGE'!J9</f>
        <v>Moderate</v>
      </c>
      <c r="K9" s="59" t="str">
        <f>'ALAW WTW SLUDGE'!K9</f>
        <v>Moderate</v>
      </c>
      <c r="L9" s="59">
        <f>'ALAW WTW SLUDGE'!L9</f>
        <v>0</v>
      </c>
      <c r="M9" s="59">
        <f>'ALAW WTW SLUDGE'!M9</f>
        <v>0</v>
      </c>
      <c r="N9" s="59">
        <f>'ALAW WTW SLUDGE'!N9</f>
        <v>0</v>
      </c>
      <c r="O9" s="59">
        <f>'ALAW WTW SLUDGE'!O9</f>
        <v>0</v>
      </c>
      <c r="P9" s="59">
        <f>'ALAW WTW SLUDGE'!P9</f>
        <v>0</v>
      </c>
      <c r="Q9" s="59">
        <f>'ALAW WTW SLUDGE'!Q9</f>
        <v>0</v>
      </c>
      <c r="R9" s="59">
        <f>'ALAW WTW SLUDGE'!R9</f>
        <v>0</v>
      </c>
      <c r="S9" s="59">
        <f>'ALAW WTW SLUDGE'!S9</f>
        <v>0</v>
      </c>
      <c r="T9" s="59">
        <f>'ALAW WTW SLUDGE'!T9</f>
        <v>0</v>
      </c>
      <c r="U9" s="59">
        <f>'ALAW WTW SLUDGE'!U9</f>
        <v>0</v>
      </c>
      <c r="V9" s="59">
        <f>'ALAW WTW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'ALAW WTW SLUDGE'!C10</f>
        <v>6.3</v>
      </c>
      <c r="D10" s="59">
        <f>'ALAW WTW SLUDGE'!D10</f>
        <v>7</v>
      </c>
      <c r="E10" s="59">
        <f>'ALAW WTW SLUDGE'!E10</f>
        <v>7.5</v>
      </c>
      <c r="F10" s="59">
        <f>'ALAW WTW SLUDGE'!F10</f>
        <v>7.7</v>
      </c>
      <c r="G10" s="59">
        <f>'ALAW WTW SLUDGE'!G10</f>
        <v>7.3</v>
      </c>
      <c r="H10" s="59">
        <f>'ALAW WTW SLUDGE'!H10</f>
        <v>7</v>
      </c>
      <c r="I10" s="59">
        <f>'ALAW WTW SLUDGE'!I10</f>
        <v>6.8</v>
      </c>
      <c r="J10" s="59">
        <f>'ALAW WTW SLUDGE'!J10</f>
        <v>8.8000000000000007</v>
      </c>
      <c r="K10" s="59">
        <f>'ALAW WTW SLUDGE'!K10</f>
        <v>8.5</v>
      </c>
      <c r="L10" s="59">
        <f>'ALAW WTW SLUDGE'!L10</f>
        <v>0</v>
      </c>
      <c r="M10" s="59">
        <f>'ALAW WTW SLUDGE'!M10</f>
        <v>0</v>
      </c>
      <c r="N10" s="59">
        <f>'ALAW WTW SLUDGE'!N10</f>
        <v>0</v>
      </c>
      <c r="O10" s="59">
        <f>'ALAW WTW SLUDGE'!O10</f>
        <v>0</v>
      </c>
      <c r="P10" s="59">
        <f>'ALAW WTW SLUDGE'!P10</f>
        <v>0</v>
      </c>
      <c r="Q10" s="59">
        <f>'ALAW WTW SLUDGE'!Q10</f>
        <v>0</v>
      </c>
      <c r="R10" s="59">
        <f>'ALAW WTW SLUDGE'!R10</f>
        <v>0</v>
      </c>
      <c r="S10" s="59">
        <f>'ALAW WTW SLUDGE'!S10</f>
        <v>0</v>
      </c>
      <c r="T10" s="59">
        <f>'ALAW WTW SLUDGE'!T10</f>
        <v>0</v>
      </c>
      <c r="U10" s="59">
        <f>'ALAW WTW SLUDGE'!U10</f>
        <v>0</v>
      </c>
      <c r="V10" s="59">
        <f>'ALAW WTW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'ALAW WTW SLUDGE'!C11</f>
        <v>3</v>
      </c>
      <c r="D11" s="59">
        <f>'ALAW WTW SLUDGE'!D11</f>
        <v>3</v>
      </c>
      <c r="E11" s="59">
        <f>'ALAW WTW SLUDGE'!E11</f>
        <v>3</v>
      </c>
      <c r="F11" s="59">
        <f>'ALAW WTW SLUDGE'!F11</f>
        <v>3</v>
      </c>
      <c r="G11" s="59">
        <f>'ALAW WTW SLUDGE'!G11</f>
        <v>4</v>
      </c>
      <c r="H11" s="59">
        <f>'ALAW WTW SLUDGE'!H11</f>
        <v>4</v>
      </c>
      <c r="I11" s="59">
        <f>'ALAW WTW SLUDGE'!I11</f>
        <v>4</v>
      </c>
      <c r="J11" s="59">
        <f>'ALAW WTW SLUDGE'!J11</f>
        <v>2</v>
      </c>
      <c r="K11" s="59">
        <f>'ALAW WTW SLUDGE'!K11</f>
        <v>2</v>
      </c>
      <c r="L11" s="59">
        <f>'ALAW WTW SLUDGE'!L11</f>
        <v>0</v>
      </c>
      <c r="M11" s="59">
        <f>'ALAW WTW SLUDGE'!M11</f>
        <v>0</v>
      </c>
      <c r="N11" s="59">
        <f>'ALAW WTW SLUDGE'!N11</f>
        <v>0</v>
      </c>
      <c r="O11" s="59">
        <f>'ALAW WTW SLUDGE'!O11</f>
        <v>0</v>
      </c>
      <c r="P11" s="59">
        <f>'ALAW WTW SLUDGE'!P11</f>
        <v>0</v>
      </c>
      <c r="Q11" s="59">
        <f>'ALAW WTW SLUDGE'!Q11</f>
        <v>0</v>
      </c>
      <c r="R11" s="59">
        <f>'ALAW WTW SLUDGE'!R11</f>
        <v>0</v>
      </c>
      <c r="S11" s="59">
        <f>'ALAW WTW SLUDGE'!S11</f>
        <v>0</v>
      </c>
      <c r="T11" s="59">
        <f>'ALAW WTW SLUDGE'!T11</f>
        <v>0</v>
      </c>
      <c r="U11" s="59">
        <f>'ALAW WTW SLUDGE'!U11</f>
        <v>0</v>
      </c>
      <c r="V11" s="59">
        <f>'ALAW WTW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'ALAW WTW SLUDGE'!C12</f>
        <v>2</v>
      </c>
      <c r="D12" s="59">
        <f>'ALAW WTW SLUDGE'!D12</f>
        <v>2</v>
      </c>
      <c r="E12" s="59">
        <f>'ALAW WTW SLUDGE'!E12</f>
        <v>2</v>
      </c>
      <c r="F12" s="59">
        <f>'ALAW WTW SLUDGE'!F12</f>
        <v>2</v>
      </c>
      <c r="G12" s="59">
        <f>'ALAW WTW SLUDGE'!G12</f>
        <v>2</v>
      </c>
      <c r="H12" s="59">
        <f>'ALAW WTW SLUDGE'!H12</f>
        <v>2</v>
      </c>
      <c r="I12" s="59">
        <f>'ALAW WTW SLUDGE'!I12</f>
        <v>2</v>
      </c>
      <c r="J12" s="59">
        <f>'ALAW WTW SLUDGE'!J12</f>
        <v>2</v>
      </c>
      <c r="K12" s="59">
        <f>'ALAW WTW SLUDGE'!K12</f>
        <v>3</v>
      </c>
      <c r="L12" s="59">
        <f>'ALAW WTW SLUDGE'!L12</f>
        <v>0</v>
      </c>
      <c r="M12" s="59">
        <f>'ALAW WTW SLUDGE'!M12</f>
        <v>0</v>
      </c>
      <c r="N12" s="59">
        <f>'ALAW WTW SLUDGE'!N12</f>
        <v>0</v>
      </c>
      <c r="O12" s="59">
        <f>'ALAW WTW SLUDGE'!O12</f>
        <v>0</v>
      </c>
      <c r="P12" s="59">
        <f>'ALAW WTW SLUDGE'!P12</f>
        <v>0</v>
      </c>
      <c r="Q12" s="59">
        <f>'ALAW WTW SLUDGE'!Q12</f>
        <v>0</v>
      </c>
      <c r="R12" s="59">
        <f>'ALAW WTW SLUDGE'!R12</f>
        <v>0</v>
      </c>
      <c r="S12" s="59">
        <f>'ALAW WTW SLUDGE'!S12</f>
        <v>0</v>
      </c>
      <c r="T12" s="59">
        <f>'ALAW WTW SLUDGE'!T12</f>
        <v>0</v>
      </c>
      <c r="U12" s="59">
        <f>'ALAW WTW SLUDGE'!U12</f>
        <v>0</v>
      </c>
      <c r="V12" s="59">
        <f>'ALAW WTW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'ALAW WTW SLUDGE'!C13</f>
        <v>3</v>
      </c>
      <c r="D13" s="59">
        <f>'ALAW WTW SLUDGE'!D13</f>
        <v>3</v>
      </c>
      <c r="E13" s="59">
        <f>'ALAW WTW SLUDGE'!E13</f>
        <v>3</v>
      </c>
      <c r="F13" s="59">
        <f>'ALAW WTW SLUDGE'!F13</f>
        <v>3</v>
      </c>
      <c r="G13" s="59">
        <f>'ALAW WTW SLUDGE'!G13</f>
        <v>4</v>
      </c>
      <c r="H13" s="59">
        <f>'ALAW WTW SLUDGE'!H13</f>
        <v>3</v>
      </c>
      <c r="I13" s="59">
        <f>'ALAW WTW SLUDGE'!I13</f>
        <v>3</v>
      </c>
      <c r="J13" s="59">
        <f>'ALAW WTW SLUDGE'!J13</f>
        <v>3</v>
      </c>
      <c r="K13" s="59">
        <f>'ALAW WTW SLUDGE'!K13</f>
        <v>3</v>
      </c>
      <c r="L13" s="59">
        <f>'ALAW WTW SLUDGE'!L13</f>
        <v>0</v>
      </c>
      <c r="M13" s="59">
        <f>'ALAW WTW SLUDGE'!M13</f>
        <v>0</v>
      </c>
      <c r="N13" s="59">
        <f>'ALAW WTW SLUDGE'!N13</f>
        <v>0</v>
      </c>
      <c r="O13" s="59">
        <f>'ALAW WTW SLUDGE'!O13</f>
        <v>0</v>
      </c>
      <c r="P13" s="59">
        <f>'ALAW WTW SLUDGE'!P13</f>
        <v>0</v>
      </c>
      <c r="Q13" s="59">
        <f>'ALAW WTW SLUDGE'!Q13</f>
        <v>0</v>
      </c>
      <c r="R13" s="59">
        <f>'ALAW WTW SLUDGE'!R13</f>
        <v>0</v>
      </c>
      <c r="S13" s="59">
        <f>'ALAW WTW SLUDGE'!S13</f>
        <v>0</v>
      </c>
      <c r="T13" s="59">
        <f>'ALAW WTW SLUDGE'!T13</f>
        <v>0</v>
      </c>
      <c r="U13" s="59">
        <f>'ALAW WTW SLUDGE'!U13</f>
        <v>0</v>
      </c>
      <c r="V13" s="59">
        <f>'ALAW WTW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'ALAW WTW SLUDGE'!C14</f>
        <v xml:space="preserve">Grass Silage (25% DM) </v>
      </c>
      <c r="D14" s="101" t="str">
        <f>'ALAW WTW SLUDGE'!D14</f>
        <v xml:space="preserve">Grass Silage (25% DM) </v>
      </c>
      <c r="E14" s="101" t="str">
        <f>'ALAW WTW SLUDGE'!E14</f>
        <v xml:space="preserve">Grass Silage (25% DM) </v>
      </c>
      <c r="F14" s="101" t="str">
        <f>'ALAW WTW SLUDGE'!F14</f>
        <v xml:space="preserve">Grass Silage (25% DM) </v>
      </c>
      <c r="G14" s="101" t="str">
        <f>'ALAW WTW SLUDGE'!G14</f>
        <v xml:space="preserve">Grass Silage (25% DM) </v>
      </c>
      <c r="H14" s="101" t="str">
        <f>'ALAW WTW SLUDGE'!H14</f>
        <v xml:space="preserve">Grass Silage (25% DM) </v>
      </c>
      <c r="I14" s="101" t="str">
        <f>'ALAW WTW SLUDGE'!I14</f>
        <v xml:space="preserve">Grass Silage (25% DM) </v>
      </c>
      <c r="J14" s="101" t="str">
        <f>'ALAW WTW SLUDGE'!J14</f>
        <v xml:space="preserve">Grass Silage (25% DM) </v>
      </c>
      <c r="K14" s="101" t="str">
        <f>'ALAW WTW SLUDGE'!K14</f>
        <v xml:space="preserve">Grass Silage (25% DM) </v>
      </c>
      <c r="L14" s="101">
        <f>'ALAW WTW SLUDGE'!L14</f>
        <v>0</v>
      </c>
      <c r="M14" s="101">
        <f>'ALAW WTW SLUDGE'!M14</f>
        <v>0</v>
      </c>
      <c r="N14" s="101">
        <f>'ALAW WTW SLUDGE'!N14</f>
        <v>0</v>
      </c>
      <c r="O14" s="101">
        <f>'ALAW WTW SLUDGE'!O14</f>
        <v>0</v>
      </c>
      <c r="P14" s="101">
        <f>'ALAW WTW SLUDGE'!P14</f>
        <v>0</v>
      </c>
      <c r="Q14" s="101">
        <f>'ALAW WTW SLUDGE'!Q14</f>
        <v>0</v>
      </c>
      <c r="R14" s="101">
        <f>'ALAW WTW SLUDGE'!R14</f>
        <v>0</v>
      </c>
      <c r="S14" s="101">
        <f>'ALAW WTW SLUDGE'!S14</f>
        <v>0</v>
      </c>
      <c r="T14" s="101">
        <f>'ALAW WTW SLUDGE'!T14</f>
        <v>0</v>
      </c>
      <c r="U14" s="101">
        <f>'ALAW WTW SLUDGE'!U14</f>
        <v>0</v>
      </c>
      <c r="V14" s="101">
        <f>'ALAW WTW SLUDGE'!V14</f>
        <v>0</v>
      </c>
      <c r="AD14" s="29" t="s">
        <v>138</v>
      </c>
      <c r="AE14" s="29">
        <v>6</v>
      </c>
      <c r="AI14" s="52" t="s">
        <v>119</v>
      </c>
      <c r="AJ14" s="53">
        <v>0.8</v>
      </c>
      <c r="AK14" s="54">
        <v>1.7</v>
      </c>
      <c r="AL14" s="11">
        <v>12</v>
      </c>
      <c r="AM14" s="11">
        <v>6.7</v>
      </c>
      <c r="AN14" s="11" t="s">
        <v>135</v>
      </c>
    </row>
    <row r="15" spans="1:41" ht="13" x14ac:dyDescent="0.25">
      <c r="A15" s="131" t="s">
        <v>9</v>
      </c>
      <c r="B15" s="131"/>
      <c r="C15" s="59">
        <f>'ALAW WTW SLUDGE'!C15</f>
        <v>38</v>
      </c>
      <c r="D15" s="59">
        <f>'ALAW WTW SLUDGE'!D15</f>
        <v>38</v>
      </c>
      <c r="E15" s="59">
        <f>'ALAW WTW SLUDGE'!E15</f>
        <v>38</v>
      </c>
      <c r="F15" s="59">
        <f>'ALAW WTW SLUDGE'!F15</f>
        <v>38</v>
      </c>
      <c r="G15" s="59">
        <f>'ALAW WTW SLUDGE'!G15</f>
        <v>38</v>
      </c>
      <c r="H15" s="59">
        <f>'ALAW WTW SLUDGE'!H15</f>
        <v>38</v>
      </c>
      <c r="I15" s="59">
        <f>'ALAW WTW SLUDGE'!I15</f>
        <v>38</v>
      </c>
      <c r="J15" s="59">
        <f>'ALAW WTW SLUDGE'!J15</f>
        <v>38</v>
      </c>
      <c r="K15" s="59">
        <f>'ALAW WTW SLUDGE'!K15</f>
        <v>38</v>
      </c>
      <c r="L15" s="59">
        <f>'ALAW WTW SLUDGE'!L15</f>
        <v>0</v>
      </c>
      <c r="M15" s="59">
        <f>'ALAW WTW SLUDGE'!M15</f>
        <v>0</v>
      </c>
      <c r="N15" s="59">
        <f>'ALAW WTW SLUDGE'!N15</f>
        <v>0</v>
      </c>
      <c r="O15" s="59">
        <f>'ALAW WTW SLUDGE'!O15</f>
        <v>0</v>
      </c>
      <c r="P15" s="59">
        <f>'ALAW WTW SLUDGE'!P15</f>
        <v>0</v>
      </c>
      <c r="Q15" s="59">
        <f>'ALAW WTW SLUDGE'!Q15</f>
        <v>0</v>
      </c>
      <c r="R15" s="59">
        <f>'ALAW WTW SLUDGE'!R15</f>
        <v>0</v>
      </c>
      <c r="S15" s="59">
        <f>'ALAW WTW SLUDGE'!S15</f>
        <v>0</v>
      </c>
      <c r="T15" s="59">
        <f>'ALAW WTW SLUDGE'!T15</f>
        <v>0</v>
      </c>
      <c r="U15" s="59">
        <f>'ALAW WTW SLUDGE'!U15</f>
        <v>0</v>
      </c>
      <c r="V15" s="59">
        <f>'ALAW WTW SLUDGE'!V15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'ALAW WTW SLUDGE'!C16</f>
        <v>Medium/Clay</v>
      </c>
      <c r="D16" s="102" t="str">
        <f>'ALAW WTW SLUDGE'!D16</f>
        <v>Medium/Clay</v>
      </c>
      <c r="E16" s="102" t="str">
        <f>'ALAW WTW SLUDGE'!E16</f>
        <v>Medium/Clay</v>
      </c>
      <c r="F16" s="102" t="str">
        <f>'ALAW WTW SLUDGE'!F16</f>
        <v>Medium/Clay</v>
      </c>
      <c r="G16" s="102" t="str">
        <f>'ALAW WTW SLUDGE'!G16</f>
        <v>Medium/Clay</v>
      </c>
      <c r="H16" s="102" t="str">
        <f>'ALAW WTW SLUDGE'!H16</f>
        <v>Medium/Clay</v>
      </c>
      <c r="I16" s="102" t="str">
        <f>'ALAW WTW SLUDGE'!I16</f>
        <v>Medium/Clay</v>
      </c>
      <c r="J16" s="102" t="str">
        <f>'ALAW WTW SLUDGE'!J16</f>
        <v>Medium/Clay</v>
      </c>
      <c r="K16" s="102" t="str">
        <f>'ALAW WTW SLUDGE'!K16</f>
        <v>Medium/Clay</v>
      </c>
      <c r="L16" s="102">
        <f>'ALAW WTW SLUDGE'!L16</f>
        <v>0</v>
      </c>
      <c r="M16" s="102">
        <f>'ALAW WTW SLUDGE'!M16</f>
        <v>0</v>
      </c>
      <c r="N16" s="102">
        <f>'ALAW WTW SLUDGE'!N16</f>
        <v>0</v>
      </c>
      <c r="O16" s="102">
        <f>'ALAW WTW SLUDGE'!O16</f>
        <v>0</v>
      </c>
      <c r="P16" s="102">
        <f>'ALAW WTW SLUDGE'!P16</f>
        <v>0</v>
      </c>
      <c r="Q16" s="102">
        <f>'ALAW WTW SLUDGE'!Q16</f>
        <v>0</v>
      </c>
      <c r="R16" s="102">
        <f>'ALAW WTW SLUDGE'!R16</f>
        <v>0</v>
      </c>
      <c r="S16" s="102">
        <f>'ALAW WTW SLUDGE'!S16</f>
        <v>0</v>
      </c>
      <c r="T16" s="102">
        <f>'ALAW WTW SLUDGE'!T16</f>
        <v>0</v>
      </c>
      <c r="U16" s="102">
        <f>'ALAW WTW SLUDGE'!U16</f>
        <v>0</v>
      </c>
      <c r="V16" s="102">
        <f>'ALAW WTW SLUDGE'!V16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35.316910499999992</v>
      </c>
      <c r="D18" s="16">
        <f>$D32</f>
        <v>35.316910499999992</v>
      </c>
      <c r="E18" s="16">
        <f>$D33</f>
        <v>35.316910499999992</v>
      </c>
      <c r="F18" s="16">
        <f>$D34</f>
        <v>35.316910499999992</v>
      </c>
      <c r="G18" s="16">
        <f>$D35</f>
        <v>35.316910499999992</v>
      </c>
      <c r="H18" s="16">
        <f>$D36</f>
        <v>35.316910499999992</v>
      </c>
      <c r="I18" s="16">
        <f>$D37</f>
        <v>35.316910499999992</v>
      </c>
      <c r="J18" s="16">
        <f>$D38</f>
        <v>35.316910499999992</v>
      </c>
      <c r="K18" s="16">
        <f>$D39</f>
        <v>35.316910499999992</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-29.283089500000003</v>
      </c>
      <c r="D19" s="16">
        <f t="shared" ref="D19:V19" si="1">D18-D17</f>
        <v>-29.283089500000003</v>
      </c>
      <c r="E19" s="16">
        <f t="shared" si="1"/>
        <v>-29.283089500000003</v>
      </c>
      <c r="F19" s="16">
        <f t="shared" si="1"/>
        <v>-29.283089500000003</v>
      </c>
      <c r="G19" s="16">
        <f t="shared" si="1"/>
        <v>-29.283089500000003</v>
      </c>
      <c r="H19" s="16">
        <f t="shared" si="1"/>
        <v>-29.283089500000003</v>
      </c>
      <c r="I19" s="16">
        <f t="shared" si="1"/>
        <v>-29.283089500000003</v>
      </c>
      <c r="J19" s="16">
        <f t="shared" si="1"/>
        <v>-29.283089500000003</v>
      </c>
      <c r="K19" s="16">
        <f t="shared" si="1"/>
        <v>-29.283089500000003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2.4638032499999998</v>
      </c>
      <c r="D22" s="16">
        <f>$E32</f>
        <v>2.4638032499999998</v>
      </c>
      <c r="E22" s="16">
        <f>$E33</f>
        <v>2.4638032499999998</v>
      </c>
      <c r="F22" s="16">
        <f>$E34</f>
        <v>2.4638032499999998</v>
      </c>
      <c r="G22" s="16">
        <f>$E35</f>
        <v>2.4638032499999998</v>
      </c>
      <c r="H22" s="16">
        <f>$E36</f>
        <v>2.4638032499999998</v>
      </c>
      <c r="I22" s="16">
        <f>$E37</f>
        <v>2.4638032499999998</v>
      </c>
      <c r="J22" s="16">
        <f>$E38</f>
        <v>2.4638032499999998</v>
      </c>
      <c r="K22" s="16">
        <f>$E39</f>
        <v>2.4638032499999998</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-225.53619674999999</v>
      </c>
      <c r="D23" s="16">
        <f t="shared" ref="D23:V23" si="3">D22-D21</f>
        <v>-225.53619674999999</v>
      </c>
      <c r="E23" s="16">
        <f t="shared" si="3"/>
        <v>-225.53619674999999</v>
      </c>
      <c r="F23" s="16">
        <f t="shared" si="3"/>
        <v>-225.53619674999999</v>
      </c>
      <c r="G23" s="16">
        <f t="shared" si="3"/>
        <v>-225.53619674999999</v>
      </c>
      <c r="H23" s="16">
        <f t="shared" si="3"/>
        <v>-225.53619674999999</v>
      </c>
      <c r="I23" s="16">
        <f t="shared" si="3"/>
        <v>-225.53619674999999</v>
      </c>
      <c r="J23" s="16">
        <f t="shared" si="3"/>
        <v>-225.53619674999999</v>
      </c>
      <c r="K23" s="16">
        <f t="shared" si="3"/>
        <v>-225.53619674999999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2.58</v>
      </c>
      <c r="C28" s="15">
        <v>1.62</v>
      </c>
      <c r="D28" s="15">
        <v>0.23899999999999999</v>
      </c>
      <c r="E28" s="15">
        <v>3.1699999999999999E-2</v>
      </c>
      <c r="F28" s="15">
        <v>436</v>
      </c>
      <c r="G28" s="15">
        <v>39.700000000000003</v>
      </c>
      <c r="H28" s="15">
        <v>362</v>
      </c>
      <c r="I28" s="15">
        <v>5.03</v>
      </c>
      <c r="J28" s="15">
        <v>2.2999999999999998</v>
      </c>
      <c r="K28" s="15">
        <v>0.78</v>
      </c>
      <c r="L28" s="15">
        <v>15.4</v>
      </c>
      <c r="M28" s="15">
        <v>4.3</v>
      </c>
      <c r="N28" s="15">
        <v>202000</v>
      </c>
      <c r="O28" s="15">
        <v>7630</v>
      </c>
      <c r="P28" s="15"/>
      <c r="Q28" s="15">
        <v>10600</v>
      </c>
      <c r="R28" s="15"/>
      <c r="S28" s="15">
        <v>18.8</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SJC1</v>
      </c>
      <c r="B31" s="15">
        <v>250</v>
      </c>
      <c r="C31" s="76">
        <f>IF(C$27="%w/w SAR",((C$28*10)*$B31),IF(C$27="%w/w DM",(((C$28*10)*($B$28/100))*$B31),IF(C$27="kg/t SAR",(C$28*$B31),IF(C$27="kg/t DM",((C$28*($B$28/100))*$B31),IF(C$27="mg/kg SAR",((C$28*0.001)*$B31),IF(C$27="mg/kg DM",(((C$28*0.001)*($B$28/100))*$B31),0))))))</f>
        <v>104.49000000000001</v>
      </c>
      <c r="D31" s="76">
        <f>(IF(D$27="%w/w SAR",((D$28*10)*$B31),IF(D$27="%w/w DM",(((D$28*10)*($B$28/100))*$B31),IF(D$27="kg/t SAR",(D$28*$B31),IF(D$27="kg/t DM",((D$28*($B$28/100))*$B31),IF(D$27="mg/kg SAR",((D$28*0.001)*$B31),IF(D$27="mg/kg DM",(((D$28*0.001)*($B$28/100))*$B31),"0")))))))*2.291</f>
        <v>35.316910499999992</v>
      </c>
      <c r="E31" s="76">
        <f>(IF(E$27="%w/w SAR",((E$28*10)*$B31),IF(E$27="%w/w DM",(((E$28*10)*($B$28/100))*$B31),IF(E$27="kg/t SAR",(E$28*$B31),IF(E$27="kg/t DM",((E$28*($B$28/100))*$B31),IF(E$27="mg/kg SAR",((E$28*0.001)*$B31),IF(E$27="mg/kg DM",(((E$28*0.001)*($B$28/100))*$B31),"0")))))))*1.205</f>
        <v>2.4638032499999998</v>
      </c>
      <c r="F31" s="76">
        <f>(IF(F$27="%w/w SAR",((F$28*10)*$B31),IF(F$27="%w/w DM",(((F$28*10)*($B$28/100))*$B31),IF(F$27="kg/t SAR",(F$28*$B31),IF(F$27="kg/t DM",((F$28*($B$28/100))*$B31),IF(F$27="mg/kg SAR",((F$28*0.001)*$B31),IF(F$27="mg/kg DM",(((F$28*0.001)*($B$28/100))*$B31),"0")))))))*1.658</f>
        <v>4.6626275999999995</v>
      </c>
      <c r="G31" s="76">
        <f t="shared" ref="G31:P46" si="5">IF(G$27="%w/w SAR",((G$28*10)*$B31),IF(G$27="%w/w DM",(((G$28*10)*($B$28/100))*$B31),IF(G$27="kg/t SAR",(G$28*$B31),IF(G$27="kg/t DM",((G$28*($B$28/100))*$B31),IF(G$27="mg/kg SAR",((G$28*0.001)*$B31),IF(G$27="mg/kg DM",(((G$28*0.001)*($B$28/100))*$B31),0))))))</f>
        <v>0.25606500000000004</v>
      </c>
      <c r="H31" s="76">
        <f t="shared" si="5"/>
        <v>2.3349000000000002</v>
      </c>
      <c r="I31" s="76">
        <f t="shared" si="5"/>
        <v>3.24435E-2</v>
      </c>
      <c r="J31" s="76">
        <f t="shared" si="5"/>
        <v>1.4834999999999999E-2</v>
      </c>
      <c r="K31" s="76">
        <f t="shared" si="5"/>
        <v>5.0310000000000007E-3</v>
      </c>
      <c r="L31" s="76">
        <f t="shared" si="5"/>
        <v>9.9330000000000002E-2</v>
      </c>
      <c r="M31" s="76">
        <f t="shared" si="5"/>
        <v>2.7735000000000003E-2</v>
      </c>
      <c r="N31" s="76">
        <f t="shared" si="5"/>
        <v>1302.8999999999999</v>
      </c>
      <c r="O31" s="76">
        <f t="shared" si="5"/>
        <v>49.213500000000003</v>
      </c>
      <c r="P31" s="76">
        <f t="shared" si="5"/>
        <v>0</v>
      </c>
      <c r="Q31" s="76">
        <f>(IF(Q$27="%w/w SAR",((Q$28*10)*$B31),IF(Q$27="%w/w DM",(((Q$28*10)*($B$28/100))*$B31),IF(Q$27="kg/t SAR",(Q$28*$B31),IF(Q$27="kg/t DM",((Q$28*($B$28/100))*$B31),IF(Q$27="mg/kg SAR",((Q$28*0.001)*$B31),IF(Q$27="mg/kg DM",(((Q$28*0.001)*($B$28/100))*$B31),0)))))))*2.5</f>
        <v>170.92500000000001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0.12126000000000001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SJC2</v>
      </c>
      <c r="B32" s="15">
        <v>250</v>
      </c>
      <c r="C32" s="76">
        <f t="shared" ref="C32:C50" si="6">IF(C$27="%w/w SAR",((C$28*10)*$B32),IF(C$27="%w/w DM",(((C$28*10)*($B$28/100))*$B32),IF(C$27="kg/t SAR",(C$28*$B32),IF(C$27="kg/t DM",((C$28*($B$28/100))*$B32),IF(C$27="mg/kg SAR",((C$28*0.001)*$B32),IF(C$27="mg/kg DM",(((C$28*0.001)*($B$28/100))*$B32),0))))))</f>
        <v>104.49000000000001</v>
      </c>
      <c r="D32" s="76">
        <f t="shared" ref="D32:D50" si="7">(IF(D$27="%w/w SAR",((D$28*10)*$B32),IF(D$27="%w/w DM",(((D$28*10)*($B$28/100))*$B32),IF(D$27="kg/t SAR",(D$28*$B32),IF(D$27="kg/t DM",((D$28*($B$28/100))*$B32),IF(D$27="mg/kg SAR",((D$28*0.001)*$B32),IF(D$27="mg/kg DM",(((D$28*0.001)*($B$28/100))*$B32),"0")))))))*2.291</f>
        <v>35.316910499999992</v>
      </c>
      <c r="E32" s="76">
        <f t="shared" ref="E32:E50" si="8">(IF(E$27="%w/w SAR",((E$28*10)*$B32),IF(E$27="%w/w DM",(((E$28*10)*($B$28/100))*$B32),IF(E$27="kg/t SAR",(E$28*$B32),IF(E$27="kg/t DM",((E$28*($B$28/100))*$B32),IF(E$27="mg/kg SAR",((E$28*0.001)*$B32),IF(E$27="mg/kg DM",(((E$28*0.001)*($B$28/100))*$B32),"0")))))))*1.205</f>
        <v>2.4638032499999998</v>
      </c>
      <c r="F32" s="76">
        <f t="shared" ref="F32:F50" si="9">(IF(F$27="%w/w SAR",((F$28*10)*$B32),IF(F$27="%w/w DM",(((F$28*10)*($B$28/100))*$B32),IF(F$27="kg/t SAR",(F$28*$B32),IF(F$27="kg/t DM",((F$28*($B$28/100))*$B32),IF(F$27="mg/kg SAR",((F$28*0.001)*$B32),IF(F$27="mg/kg DM",(((F$28*0.001)*($B$28/100))*$B32),"0")))))))*1.658</f>
        <v>4.6626275999999995</v>
      </c>
      <c r="G32" s="76">
        <f t="shared" si="5"/>
        <v>0.25606500000000004</v>
      </c>
      <c r="H32" s="76">
        <f t="shared" si="5"/>
        <v>2.3349000000000002</v>
      </c>
      <c r="I32" s="76">
        <f t="shared" si="5"/>
        <v>3.24435E-2</v>
      </c>
      <c r="J32" s="76">
        <f t="shared" si="5"/>
        <v>1.4834999999999999E-2</v>
      </c>
      <c r="K32" s="76">
        <f t="shared" si="5"/>
        <v>5.0310000000000007E-3</v>
      </c>
      <c r="L32" s="76">
        <f t="shared" si="5"/>
        <v>9.9330000000000002E-2</v>
      </c>
      <c r="M32" s="76">
        <f t="shared" si="5"/>
        <v>2.7735000000000003E-2</v>
      </c>
      <c r="N32" s="76">
        <f t="shared" si="5"/>
        <v>1302.8999999999999</v>
      </c>
      <c r="O32" s="76">
        <f t="shared" si="5"/>
        <v>49.213500000000003</v>
      </c>
      <c r="P32" s="76">
        <f t="shared" si="5"/>
        <v>0</v>
      </c>
      <c r="Q32" s="76">
        <f t="shared" ref="Q32:Q50" si="10">(IF(Q$27="%w/w SAR",((Q$28*10)*$B32),IF(Q$27="%w/w DM",(((Q$28*10)*($B$28/100))*$B32),IF(Q$27="kg/t SAR",(Q$28*$B32),IF(Q$27="kg/t DM",((Q$28*($B$28/100))*$B32),IF(Q$27="mg/kg SAR",((Q$28*0.001)*$B32),IF(Q$27="mg/kg DM",(((Q$28*0.001)*($B$28/100))*$B32),0)))))))*2.5</f>
        <v>170.92500000000001</v>
      </c>
      <c r="R32" s="76">
        <f t="shared" ref="R32:U50" si="11">IF(R$27="%w/w SAR",((R$28*10)*$B32),IF(R$27="%w/w DM",(((R$28*10)*($B$28/100))*$B32),IF(R$27="kg/t SAR",(R$28*$B32),IF(R$27="kg/t DM",((R$28*($B$28/100))*$B32),IF(R$27="mg/kg SAR",((R$28*0.001)*$B32),IF(R$27="mg/kg DM",(((R$28*0.001)*($B$28/100))*$B32),0))))))</f>
        <v>0</v>
      </c>
      <c r="S32" s="76">
        <f t="shared" si="11"/>
        <v>0.12126000000000001</v>
      </c>
      <c r="T32" s="76">
        <f t="shared" si="11"/>
        <v>0</v>
      </c>
      <c r="U32" s="76">
        <f t="shared" si="11"/>
        <v>0</v>
      </c>
      <c r="AB32" s="58"/>
      <c r="AC32" s="58"/>
      <c r="AD32" s="58"/>
      <c r="AE32" s="58"/>
      <c r="AF32" s="58"/>
      <c r="AG32" s="58"/>
      <c r="AH32" s="58"/>
      <c r="AI32" s="58"/>
    </row>
    <row r="33" spans="1:35" s="71" customFormat="1" ht="13" x14ac:dyDescent="0.35">
      <c r="A33" s="13" t="str">
        <f>E8</f>
        <v>SJC3</v>
      </c>
      <c r="B33" s="15">
        <v>250</v>
      </c>
      <c r="C33" s="76">
        <f t="shared" si="6"/>
        <v>104.49000000000001</v>
      </c>
      <c r="D33" s="76">
        <f t="shared" si="7"/>
        <v>35.316910499999992</v>
      </c>
      <c r="E33" s="76">
        <f t="shared" si="8"/>
        <v>2.4638032499999998</v>
      </c>
      <c r="F33" s="76">
        <f t="shared" si="9"/>
        <v>4.6626275999999995</v>
      </c>
      <c r="G33" s="76">
        <f t="shared" si="5"/>
        <v>0.25606500000000004</v>
      </c>
      <c r="H33" s="76">
        <f t="shared" si="5"/>
        <v>2.3349000000000002</v>
      </c>
      <c r="I33" s="76">
        <f t="shared" si="5"/>
        <v>3.24435E-2</v>
      </c>
      <c r="J33" s="76">
        <f t="shared" si="5"/>
        <v>1.4834999999999999E-2</v>
      </c>
      <c r="K33" s="76">
        <f t="shared" si="5"/>
        <v>5.0310000000000007E-3</v>
      </c>
      <c r="L33" s="76">
        <f t="shared" si="5"/>
        <v>9.9330000000000002E-2</v>
      </c>
      <c r="M33" s="76">
        <f t="shared" si="5"/>
        <v>2.7735000000000003E-2</v>
      </c>
      <c r="N33" s="76">
        <f t="shared" si="5"/>
        <v>1302.8999999999999</v>
      </c>
      <c r="O33" s="76">
        <f t="shared" si="5"/>
        <v>49.213500000000003</v>
      </c>
      <c r="P33" s="76">
        <f t="shared" si="5"/>
        <v>0</v>
      </c>
      <c r="Q33" s="76">
        <f t="shared" si="10"/>
        <v>170.92500000000001</v>
      </c>
      <c r="R33" s="76">
        <f t="shared" si="11"/>
        <v>0</v>
      </c>
      <c r="S33" s="76">
        <f t="shared" si="11"/>
        <v>0.12126000000000001</v>
      </c>
      <c r="T33" s="76">
        <f t="shared" si="11"/>
        <v>0</v>
      </c>
      <c r="U33" s="76">
        <f t="shared" si="11"/>
        <v>0</v>
      </c>
      <c r="AB33" s="58"/>
      <c r="AC33" s="58"/>
      <c r="AD33" s="58"/>
      <c r="AE33" s="58"/>
      <c r="AF33" s="58"/>
      <c r="AG33" s="58"/>
      <c r="AH33" s="58"/>
      <c r="AI33" s="58"/>
    </row>
    <row r="34" spans="1:35" s="71" customFormat="1" ht="13" x14ac:dyDescent="0.35">
      <c r="A34" s="13" t="str">
        <f>F8</f>
        <v>SJC4</v>
      </c>
      <c r="B34" s="15">
        <v>250</v>
      </c>
      <c r="C34" s="76">
        <f t="shared" si="6"/>
        <v>104.49000000000001</v>
      </c>
      <c r="D34" s="76">
        <f t="shared" si="7"/>
        <v>35.316910499999992</v>
      </c>
      <c r="E34" s="76">
        <f t="shared" si="8"/>
        <v>2.4638032499999998</v>
      </c>
      <c r="F34" s="76">
        <f t="shared" si="9"/>
        <v>4.6626275999999995</v>
      </c>
      <c r="G34" s="76">
        <f t="shared" si="5"/>
        <v>0.25606500000000004</v>
      </c>
      <c r="H34" s="76">
        <f t="shared" si="5"/>
        <v>2.3349000000000002</v>
      </c>
      <c r="I34" s="76">
        <f t="shared" si="5"/>
        <v>3.24435E-2</v>
      </c>
      <c r="J34" s="76">
        <f t="shared" si="5"/>
        <v>1.4834999999999999E-2</v>
      </c>
      <c r="K34" s="76">
        <f t="shared" si="5"/>
        <v>5.0310000000000007E-3</v>
      </c>
      <c r="L34" s="76">
        <f t="shared" si="5"/>
        <v>9.9330000000000002E-2</v>
      </c>
      <c r="M34" s="76">
        <f t="shared" si="5"/>
        <v>2.7735000000000003E-2</v>
      </c>
      <c r="N34" s="76">
        <f t="shared" si="5"/>
        <v>1302.8999999999999</v>
      </c>
      <c r="O34" s="76">
        <f t="shared" si="5"/>
        <v>49.213500000000003</v>
      </c>
      <c r="P34" s="76">
        <f t="shared" si="5"/>
        <v>0</v>
      </c>
      <c r="Q34" s="76">
        <f t="shared" si="10"/>
        <v>170.92500000000001</v>
      </c>
      <c r="R34" s="76">
        <f t="shared" si="11"/>
        <v>0</v>
      </c>
      <c r="S34" s="76">
        <f t="shared" si="11"/>
        <v>0.12126000000000001</v>
      </c>
      <c r="T34" s="76">
        <f t="shared" si="11"/>
        <v>0</v>
      </c>
      <c r="U34" s="76">
        <f t="shared" si="11"/>
        <v>0</v>
      </c>
      <c r="AB34" s="58"/>
      <c r="AC34" s="58"/>
      <c r="AD34" s="58"/>
      <c r="AE34" s="58"/>
      <c r="AF34" s="58"/>
      <c r="AG34" s="58"/>
      <c r="AH34" s="58"/>
      <c r="AI34" s="58"/>
    </row>
    <row r="35" spans="1:35" s="71" customFormat="1" ht="13" x14ac:dyDescent="0.35">
      <c r="A35" s="13" t="str">
        <f>G8</f>
        <v>SJC5</v>
      </c>
      <c r="B35" s="15">
        <v>250</v>
      </c>
      <c r="C35" s="76">
        <f t="shared" si="6"/>
        <v>104.49000000000001</v>
      </c>
      <c r="D35" s="76">
        <f t="shared" si="7"/>
        <v>35.316910499999992</v>
      </c>
      <c r="E35" s="76">
        <f t="shared" si="8"/>
        <v>2.4638032499999998</v>
      </c>
      <c r="F35" s="76">
        <f t="shared" si="9"/>
        <v>4.6626275999999995</v>
      </c>
      <c r="G35" s="76">
        <f t="shared" si="5"/>
        <v>0.25606500000000004</v>
      </c>
      <c r="H35" s="76">
        <f t="shared" si="5"/>
        <v>2.3349000000000002</v>
      </c>
      <c r="I35" s="76">
        <f t="shared" si="5"/>
        <v>3.24435E-2</v>
      </c>
      <c r="J35" s="76">
        <f t="shared" si="5"/>
        <v>1.4834999999999999E-2</v>
      </c>
      <c r="K35" s="76">
        <f t="shared" si="5"/>
        <v>5.0310000000000007E-3</v>
      </c>
      <c r="L35" s="76">
        <f t="shared" si="5"/>
        <v>9.9330000000000002E-2</v>
      </c>
      <c r="M35" s="76">
        <f t="shared" si="5"/>
        <v>2.7735000000000003E-2</v>
      </c>
      <c r="N35" s="76">
        <f t="shared" si="5"/>
        <v>1302.8999999999999</v>
      </c>
      <c r="O35" s="76">
        <f t="shared" si="5"/>
        <v>49.213500000000003</v>
      </c>
      <c r="P35" s="76">
        <f t="shared" si="5"/>
        <v>0</v>
      </c>
      <c r="Q35" s="76">
        <f t="shared" si="10"/>
        <v>170.92500000000001</v>
      </c>
      <c r="R35" s="76">
        <f t="shared" si="11"/>
        <v>0</v>
      </c>
      <c r="S35" s="76">
        <f t="shared" si="11"/>
        <v>0.12126000000000001</v>
      </c>
      <c r="T35" s="76">
        <f t="shared" si="11"/>
        <v>0</v>
      </c>
      <c r="U35" s="76">
        <f t="shared" si="11"/>
        <v>0</v>
      </c>
      <c r="AB35" s="58"/>
      <c r="AC35" s="58"/>
      <c r="AD35" s="58"/>
      <c r="AE35" s="58"/>
      <c r="AF35" s="58"/>
      <c r="AG35" s="58"/>
      <c r="AH35" s="58"/>
      <c r="AI35" s="58"/>
    </row>
    <row r="36" spans="1:35" s="71" customFormat="1" ht="13" x14ac:dyDescent="0.35">
      <c r="A36" s="13" t="str">
        <f>H8</f>
        <v>SJC6</v>
      </c>
      <c r="B36" s="15">
        <v>250</v>
      </c>
      <c r="C36" s="76">
        <f t="shared" si="6"/>
        <v>104.49000000000001</v>
      </c>
      <c r="D36" s="76">
        <f t="shared" si="7"/>
        <v>35.316910499999992</v>
      </c>
      <c r="E36" s="76">
        <f t="shared" si="8"/>
        <v>2.4638032499999998</v>
      </c>
      <c r="F36" s="76">
        <f t="shared" si="9"/>
        <v>4.6626275999999995</v>
      </c>
      <c r="G36" s="76">
        <f t="shared" si="5"/>
        <v>0.25606500000000004</v>
      </c>
      <c r="H36" s="76">
        <f t="shared" si="5"/>
        <v>2.3349000000000002</v>
      </c>
      <c r="I36" s="76">
        <f t="shared" si="5"/>
        <v>3.24435E-2</v>
      </c>
      <c r="J36" s="76">
        <f t="shared" si="5"/>
        <v>1.4834999999999999E-2</v>
      </c>
      <c r="K36" s="76">
        <f t="shared" si="5"/>
        <v>5.0310000000000007E-3</v>
      </c>
      <c r="L36" s="76">
        <f t="shared" si="5"/>
        <v>9.9330000000000002E-2</v>
      </c>
      <c r="M36" s="76">
        <f t="shared" si="5"/>
        <v>2.7735000000000003E-2</v>
      </c>
      <c r="N36" s="76">
        <f t="shared" si="5"/>
        <v>1302.8999999999999</v>
      </c>
      <c r="O36" s="76">
        <f t="shared" si="5"/>
        <v>49.213500000000003</v>
      </c>
      <c r="P36" s="76">
        <f t="shared" si="5"/>
        <v>0</v>
      </c>
      <c r="Q36" s="76">
        <f t="shared" si="10"/>
        <v>170.92500000000001</v>
      </c>
      <c r="R36" s="76">
        <f t="shared" si="11"/>
        <v>0</v>
      </c>
      <c r="S36" s="76">
        <f t="shared" si="11"/>
        <v>0.12126000000000001</v>
      </c>
      <c r="T36" s="76">
        <f t="shared" si="11"/>
        <v>0</v>
      </c>
      <c r="U36" s="76">
        <f t="shared" si="11"/>
        <v>0</v>
      </c>
      <c r="AB36" s="58"/>
      <c r="AC36" s="58"/>
      <c r="AD36" s="58"/>
      <c r="AE36" s="58"/>
      <c r="AF36" s="58"/>
      <c r="AG36" s="58"/>
      <c r="AH36" s="58"/>
      <c r="AI36" s="58"/>
    </row>
    <row r="37" spans="1:35" s="71" customFormat="1" ht="13" x14ac:dyDescent="0.35">
      <c r="A37" s="13" t="str">
        <f>I8</f>
        <v>SJC7</v>
      </c>
      <c r="B37" s="15">
        <v>250</v>
      </c>
      <c r="C37" s="76">
        <f t="shared" si="6"/>
        <v>104.49000000000001</v>
      </c>
      <c r="D37" s="76">
        <f t="shared" si="7"/>
        <v>35.316910499999992</v>
      </c>
      <c r="E37" s="76">
        <f t="shared" si="8"/>
        <v>2.4638032499999998</v>
      </c>
      <c r="F37" s="76">
        <f t="shared" si="9"/>
        <v>4.6626275999999995</v>
      </c>
      <c r="G37" s="76">
        <f t="shared" si="5"/>
        <v>0.25606500000000004</v>
      </c>
      <c r="H37" s="76">
        <f t="shared" si="5"/>
        <v>2.3349000000000002</v>
      </c>
      <c r="I37" s="76">
        <f t="shared" si="5"/>
        <v>3.24435E-2</v>
      </c>
      <c r="J37" s="76">
        <f t="shared" si="5"/>
        <v>1.4834999999999999E-2</v>
      </c>
      <c r="K37" s="76">
        <f t="shared" si="5"/>
        <v>5.0310000000000007E-3</v>
      </c>
      <c r="L37" s="76">
        <f t="shared" si="5"/>
        <v>9.9330000000000002E-2</v>
      </c>
      <c r="M37" s="76">
        <f t="shared" si="5"/>
        <v>2.7735000000000003E-2</v>
      </c>
      <c r="N37" s="76">
        <f t="shared" si="5"/>
        <v>1302.8999999999999</v>
      </c>
      <c r="O37" s="76">
        <f t="shared" si="5"/>
        <v>49.213500000000003</v>
      </c>
      <c r="P37" s="76">
        <f t="shared" si="5"/>
        <v>0</v>
      </c>
      <c r="Q37" s="76">
        <f t="shared" si="10"/>
        <v>170.92500000000001</v>
      </c>
      <c r="R37" s="76">
        <f t="shared" si="11"/>
        <v>0</v>
      </c>
      <c r="S37" s="76">
        <f t="shared" si="11"/>
        <v>0.12126000000000001</v>
      </c>
      <c r="T37" s="76">
        <f t="shared" si="11"/>
        <v>0</v>
      </c>
      <c r="U37" s="76">
        <f t="shared" si="11"/>
        <v>0</v>
      </c>
      <c r="AB37" s="58"/>
      <c r="AC37" s="58"/>
      <c r="AD37" s="58"/>
      <c r="AE37" s="58"/>
      <c r="AF37" s="58"/>
      <c r="AG37" s="58"/>
      <c r="AH37" s="58"/>
      <c r="AI37" s="58"/>
    </row>
    <row r="38" spans="1:35" s="71" customFormat="1" ht="13" x14ac:dyDescent="0.35">
      <c r="A38" s="13" t="str">
        <f>J8</f>
        <v>Bodnolwyn A</v>
      </c>
      <c r="B38" s="15">
        <v>250</v>
      </c>
      <c r="C38" s="76">
        <f t="shared" si="6"/>
        <v>104.49000000000001</v>
      </c>
      <c r="D38" s="76">
        <f t="shared" si="7"/>
        <v>35.316910499999992</v>
      </c>
      <c r="E38" s="76">
        <f t="shared" si="8"/>
        <v>2.4638032499999998</v>
      </c>
      <c r="F38" s="76">
        <f t="shared" si="9"/>
        <v>4.6626275999999995</v>
      </c>
      <c r="G38" s="76">
        <f t="shared" si="5"/>
        <v>0.25606500000000004</v>
      </c>
      <c r="H38" s="76">
        <f t="shared" si="5"/>
        <v>2.3349000000000002</v>
      </c>
      <c r="I38" s="76">
        <f t="shared" si="5"/>
        <v>3.24435E-2</v>
      </c>
      <c r="J38" s="76">
        <f t="shared" si="5"/>
        <v>1.4834999999999999E-2</v>
      </c>
      <c r="K38" s="76">
        <f t="shared" si="5"/>
        <v>5.0310000000000007E-3</v>
      </c>
      <c r="L38" s="76">
        <f t="shared" si="5"/>
        <v>9.9330000000000002E-2</v>
      </c>
      <c r="M38" s="76">
        <f t="shared" si="5"/>
        <v>2.7735000000000003E-2</v>
      </c>
      <c r="N38" s="76">
        <f t="shared" si="5"/>
        <v>1302.8999999999999</v>
      </c>
      <c r="O38" s="76">
        <f t="shared" si="5"/>
        <v>49.213500000000003</v>
      </c>
      <c r="P38" s="76">
        <f t="shared" si="5"/>
        <v>0</v>
      </c>
      <c r="Q38" s="76">
        <f t="shared" si="10"/>
        <v>170.92500000000001</v>
      </c>
      <c r="R38" s="76">
        <f t="shared" si="11"/>
        <v>0</v>
      </c>
      <c r="S38" s="76">
        <f t="shared" si="11"/>
        <v>0.12126000000000001</v>
      </c>
      <c r="T38" s="76">
        <f t="shared" si="11"/>
        <v>0</v>
      </c>
      <c r="U38" s="76">
        <f t="shared" si="11"/>
        <v>0</v>
      </c>
      <c r="AB38" s="58"/>
      <c r="AC38" s="58"/>
      <c r="AD38" s="58"/>
      <c r="AE38" s="58"/>
      <c r="AF38" s="58"/>
      <c r="AG38" s="58"/>
      <c r="AH38" s="58"/>
      <c r="AI38" s="58"/>
    </row>
    <row r="39" spans="1:35" s="71" customFormat="1" ht="13" x14ac:dyDescent="0.35">
      <c r="A39" s="13" t="str">
        <f>K8</f>
        <v>Bodnolwyn B</v>
      </c>
      <c r="B39" s="15">
        <v>250</v>
      </c>
      <c r="C39" s="76">
        <f t="shared" si="6"/>
        <v>104.49000000000001</v>
      </c>
      <c r="D39" s="76">
        <f t="shared" si="7"/>
        <v>35.316910499999992</v>
      </c>
      <c r="E39" s="76">
        <f t="shared" si="8"/>
        <v>2.4638032499999998</v>
      </c>
      <c r="F39" s="76">
        <f t="shared" si="9"/>
        <v>4.6626275999999995</v>
      </c>
      <c r="G39" s="76">
        <f t="shared" si="5"/>
        <v>0.25606500000000004</v>
      </c>
      <c r="H39" s="76">
        <f t="shared" si="5"/>
        <v>2.3349000000000002</v>
      </c>
      <c r="I39" s="76">
        <f t="shared" si="5"/>
        <v>3.24435E-2</v>
      </c>
      <c r="J39" s="76">
        <f t="shared" si="5"/>
        <v>1.4834999999999999E-2</v>
      </c>
      <c r="K39" s="76">
        <f t="shared" si="5"/>
        <v>5.0310000000000007E-3</v>
      </c>
      <c r="L39" s="76">
        <f t="shared" si="5"/>
        <v>9.9330000000000002E-2</v>
      </c>
      <c r="M39" s="76">
        <f t="shared" si="5"/>
        <v>2.7735000000000003E-2</v>
      </c>
      <c r="N39" s="76">
        <f t="shared" si="5"/>
        <v>1302.8999999999999</v>
      </c>
      <c r="O39" s="76">
        <f t="shared" si="5"/>
        <v>49.213500000000003</v>
      </c>
      <c r="P39" s="76">
        <f t="shared" si="5"/>
        <v>0</v>
      </c>
      <c r="Q39" s="76">
        <f t="shared" si="10"/>
        <v>170.92500000000001</v>
      </c>
      <c r="R39" s="76">
        <f t="shared" si="11"/>
        <v>0</v>
      </c>
      <c r="S39" s="76">
        <f t="shared" si="11"/>
        <v>0.12126000000000001</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Bodnolwyn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f>VLOOKUP(K$14,Table245810[],5,FALSE)</f>
        <v>6.2</v>
      </c>
      <c r="K59" s="75" t="e">
        <f>VLOOKUP(L$14,Table245810[],5,FALSE)</f>
        <v>#N/A</v>
      </c>
      <c r="L59" s="75" t="e">
        <f>VLOOKUP(M$14,Table245810[],5,FALSE)</f>
        <v>#N/A</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6.3</v>
      </c>
      <c r="C60" s="75">
        <f t="shared" ref="C60:U60" si="14">D10</f>
        <v>7</v>
      </c>
      <c r="D60" s="75">
        <f t="shared" si="14"/>
        <v>7.5</v>
      </c>
      <c r="E60" s="75">
        <f t="shared" si="14"/>
        <v>7.7</v>
      </c>
      <c r="F60" s="75">
        <f t="shared" si="14"/>
        <v>7.3</v>
      </c>
      <c r="G60" s="75">
        <f t="shared" si="14"/>
        <v>7</v>
      </c>
      <c r="H60" s="75">
        <f t="shared" si="14"/>
        <v>6.8</v>
      </c>
      <c r="I60" s="75">
        <f t="shared" si="14"/>
        <v>8.8000000000000007</v>
      </c>
      <c r="J60" s="75">
        <f t="shared" si="14"/>
        <v>8.5</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-0.59999999999999787</v>
      </c>
      <c r="C64" s="76">
        <f t="shared" ref="C64:U64" si="17">(C59-C60)*C61</f>
        <v>-4.7999999999999989</v>
      </c>
      <c r="D64" s="76">
        <f t="shared" si="17"/>
        <v>-7.7999999999999989</v>
      </c>
      <c r="E64" s="76">
        <f t="shared" si="17"/>
        <v>-9</v>
      </c>
      <c r="F64" s="76">
        <f t="shared" si="17"/>
        <v>-6.5999999999999979</v>
      </c>
      <c r="G64" s="76">
        <f t="shared" si="17"/>
        <v>-4.7999999999999989</v>
      </c>
      <c r="H64" s="76">
        <f t="shared" si="17"/>
        <v>-3.5999999999999979</v>
      </c>
      <c r="I64" s="76">
        <f t="shared" si="17"/>
        <v>-15.600000000000003</v>
      </c>
      <c r="J64" s="76">
        <f t="shared" si="17"/>
        <v>-13.799999999999999</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0.59999999999999787</v>
      </c>
      <c r="C65" s="76">
        <f t="shared" ref="C65:U65" si="18">C63-C64</f>
        <v>4.7999999999999989</v>
      </c>
      <c r="D65" s="76">
        <f t="shared" si="18"/>
        <v>7.7999999999999989</v>
      </c>
      <c r="E65" s="76">
        <f t="shared" si="18"/>
        <v>9</v>
      </c>
      <c r="F65" s="76">
        <f t="shared" si="18"/>
        <v>6.5999999999999979</v>
      </c>
      <c r="G65" s="76">
        <f t="shared" si="18"/>
        <v>4.7999999999999989</v>
      </c>
      <c r="H65" s="76">
        <f t="shared" si="18"/>
        <v>3.5999999999999979</v>
      </c>
      <c r="I65" s="76">
        <f t="shared" si="18"/>
        <v>15.600000000000003</v>
      </c>
      <c r="J65" s="76">
        <f t="shared" si="18"/>
        <v>13.799999999999999</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4" zoomScale="50" zoomScaleNormal="50" workbookViewId="0">
      <selection activeCell="C34" sqref="C3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1" t="str">
        <f>'ALAW WTW SLUDGE'!C1:D1</f>
        <v>PAN-015997</v>
      </c>
      <c r="D1" s="142"/>
      <c r="E1" s="92" t="s">
        <v>45</v>
      </c>
      <c r="F1" s="38">
        <f>'ALAW WTW SLUDGE'!F1</f>
        <v>48</v>
      </c>
      <c r="G1" s="121" t="s">
        <v>43</v>
      </c>
      <c r="H1" s="122"/>
      <c r="I1" s="117">
        <v>6.9</v>
      </c>
      <c r="J1" s="120" t="s">
        <v>153</v>
      </c>
      <c r="K1" s="120"/>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3" t="str">
        <f>'ALAW WTW SLUDGE'!C2:D2</f>
        <v>GP3792SK</v>
      </c>
      <c r="D2" s="144"/>
      <c r="E2" s="92" t="s">
        <v>109</v>
      </c>
      <c r="F2" s="95" t="s">
        <v>165</v>
      </c>
      <c r="G2" s="139" t="s">
        <v>110</v>
      </c>
      <c r="H2" s="140"/>
      <c r="I2" s="117"/>
      <c r="J2" s="120" t="s">
        <v>158</v>
      </c>
      <c r="K2" s="120"/>
      <c r="L2" s="96">
        <v>1.1100000000000001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3" t="str">
        <f>'ALAW WTW SLUDGE'!C3:D3</f>
        <v>Jolyon Pridding</v>
      </c>
      <c r="D3" s="144"/>
      <c r="E3" s="92" t="s">
        <v>108</v>
      </c>
      <c r="F3" s="30" t="s">
        <v>78</v>
      </c>
      <c r="G3" s="120" t="s">
        <v>159</v>
      </c>
      <c r="H3" s="120"/>
      <c r="I3" s="117"/>
      <c r="J3" s="121" t="s">
        <v>154</v>
      </c>
      <c r="K3" s="122"/>
      <c r="L3" s="96">
        <f>(L1/(L2*10000))*100</f>
        <v>5.4054054054054043E-2</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1" t="str">
        <f>'ALAW WTW SLUDGE'!C4:D4</f>
        <v>Plas Bach,Cerrigceinwen,LL62 5NS</v>
      </c>
      <c r="D4" s="142"/>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1" t="str">
        <f>'ALAW WTW SLUDGE'!C5:D5</f>
        <v>Owen Clee</v>
      </c>
      <c r="D5" s="142"/>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'ALAW WTW SLUDGE'!C8</f>
        <v>SJC1</v>
      </c>
      <c r="D8" s="59" t="str">
        <f>'ALAW WTW SLUDGE'!D8</f>
        <v>SJC2</v>
      </c>
      <c r="E8" s="59" t="str">
        <f>'ALAW WTW SLUDGE'!E8</f>
        <v>SJC3</v>
      </c>
      <c r="F8" s="59" t="str">
        <f>'ALAW WTW SLUDGE'!F8</f>
        <v>SJC4</v>
      </c>
      <c r="G8" s="59" t="str">
        <f>'ALAW WTW SLUDGE'!G8</f>
        <v>SJC5</v>
      </c>
      <c r="H8" s="59" t="str">
        <f>'ALAW WTW SLUDGE'!H8</f>
        <v>SJC6</v>
      </c>
      <c r="I8" s="59" t="str">
        <f>'ALAW WTW SLUDGE'!I8</f>
        <v>SJC7</v>
      </c>
      <c r="J8" s="59" t="str">
        <f>'ALAW WTW SLUDGE'!J8</f>
        <v>Bodnolwyn A</v>
      </c>
      <c r="K8" s="59" t="str">
        <f>'ALAW WTW SLUDGE'!K8</f>
        <v>Bodnolwyn B</v>
      </c>
      <c r="L8" s="59">
        <f>'ALAW WTW SLUDGE'!L8</f>
        <v>0</v>
      </c>
      <c r="M8" s="59">
        <f>'ALAW WTW SLUDGE'!M8</f>
        <v>0</v>
      </c>
      <c r="N8" s="59">
        <f>'ALAW WTW SLUDGE'!N8</f>
        <v>0</v>
      </c>
      <c r="O8" s="59">
        <f>'ALAW WTW SLUDGE'!O8</f>
        <v>0</v>
      </c>
      <c r="P8" s="59">
        <f>'ALAW WTW SLUDGE'!P8</f>
        <v>0</v>
      </c>
      <c r="Q8" s="59">
        <f>'ALAW WTW SLUDGE'!Q8</f>
        <v>0</v>
      </c>
      <c r="R8" s="59">
        <f>'ALAW WTW SLUDGE'!R8</f>
        <v>0</v>
      </c>
      <c r="S8" s="59">
        <f>'ALAW WTW SLUDGE'!S8</f>
        <v>0</v>
      </c>
      <c r="T8" s="59">
        <f>'ALAW WTW SLUDGE'!T8</f>
        <v>0</v>
      </c>
      <c r="U8" s="59">
        <f>'ALAW WTW SLUDGE'!U8</f>
        <v>0</v>
      </c>
      <c r="V8" s="59">
        <f>'ALAW WTW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'ALAW WTW SLUDGE'!C9</f>
        <v>Moderate</v>
      </c>
      <c r="D9" s="59" t="str">
        <f>'ALAW WTW SLUDGE'!D9</f>
        <v>Moderate</v>
      </c>
      <c r="E9" s="59" t="str">
        <f>'ALAW WTW SLUDGE'!E9</f>
        <v>Moderate</v>
      </c>
      <c r="F9" s="59" t="str">
        <f>'ALAW WTW SLUDGE'!F9</f>
        <v>Moderate</v>
      </c>
      <c r="G9" s="59" t="str">
        <f>'ALAW WTW SLUDGE'!G9</f>
        <v>Moderate</v>
      </c>
      <c r="H9" s="59" t="str">
        <f>'ALAW WTW SLUDGE'!H9</f>
        <v>Moderate</v>
      </c>
      <c r="I9" s="59" t="str">
        <f>'ALAW WTW SLUDGE'!I9</f>
        <v>Moderate</v>
      </c>
      <c r="J9" s="59" t="str">
        <f>'ALAW WTW SLUDGE'!J9</f>
        <v>Moderate</v>
      </c>
      <c r="K9" s="59" t="str">
        <f>'ALAW WTW SLUDGE'!K9</f>
        <v>Moderate</v>
      </c>
      <c r="L9" s="59">
        <f>'ALAW WTW SLUDGE'!L9</f>
        <v>0</v>
      </c>
      <c r="M9" s="59">
        <f>'ALAW WTW SLUDGE'!M9</f>
        <v>0</v>
      </c>
      <c r="N9" s="59">
        <f>'ALAW WTW SLUDGE'!N9</f>
        <v>0</v>
      </c>
      <c r="O9" s="59">
        <f>'ALAW WTW SLUDGE'!O9</f>
        <v>0</v>
      </c>
      <c r="P9" s="59">
        <f>'ALAW WTW SLUDGE'!P9</f>
        <v>0</v>
      </c>
      <c r="Q9" s="59">
        <f>'ALAW WTW SLUDGE'!Q9</f>
        <v>0</v>
      </c>
      <c r="R9" s="59">
        <f>'ALAW WTW SLUDGE'!R9</f>
        <v>0</v>
      </c>
      <c r="S9" s="59">
        <f>'ALAW WTW SLUDGE'!S9</f>
        <v>0</v>
      </c>
      <c r="T9" s="59">
        <f>'ALAW WTW SLUDGE'!T9</f>
        <v>0</v>
      </c>
      <c r="U9" s="59">
        <f>'ALAW WTW SLUDGE'!U9</f>
        <v>0</v>
      </c>
      <c r="V9" s="59">
        <f>'ALAW WTW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'ALAW WTW SLUDGE'!C10</f>
        <v>6.3</v>
      </c>
      <c r="D10" s="59">
        <f>'ALAW WTW SLUDGE'!D10</f>
        <v>7</v>
      </c>
      <c r="E10" s="59">
        <f>'ALAW WTW SLUDGE'!E10</f>
        <v>7.5</v>
      </c>
      <c r="F10" s="59">
        <f>'ALAW WTW SLUDGE'!F10</f>
        <v>7.7</v>
      </c>
      <c r="G10" s="59">
        <f>'ALAW WTW SLUDGE'!G10</f>
        <v>7.3</v>
      </c>
      <c r="H10" s="59">
        <f>'ALAW WTW SLUDGE'!H10</f>
        <v>7</v>
      </c>
      <c r="I10" s="59">
        <f>'ALAW WTW SLUDGE'!I10</f>
        <v>6.8</v>
      </c>
      <c r="J10" s="59">
        <f>'ALAW WTW SLUDGE'!J10</f>
        <v>8.8000000000000007</v>
      </c>
      <c r="K10" s="59">
        <f>'ALAW WTW SLUDGE'!K10</f>
        <v>8.5</v>
      </c>
      <c r="L10" s="59">
        <f>'ALAW WTW SLUDGE'!L10</f>
        <v>0</v>
      </c>
      <c r="M10" s="59">
        <f>'ALAW WTW SLUDGE'!M10</f>
        <v>0</v>
      </c>
      <c r="N10" s="59">
        <f>'ALAW WTW SLUDGE'!N10</f>
        <v>0</v>
      </c>
      <c r="O10" s="59">
        <f>'ALAW WTW SLUDGE'!O10</f>
        <v>0</v>
      </c>
      <c r="P10" s="59">
        <f>'ALAW WTW SLUDGE'!P10</f>
        <v>0</v>
      </c>
      <c r="Q10" s="59">
        <f>'ALAW WTW SLUDGE'!Q10</f>
        <v>0</v>
      </c>
      <c r="R10" s="59">
        <f>'ALAW WTW SLUDGE'!R10</f>
        <v>0</v>
      </c>
      <c r="S10" s="59">
        <f>'ALAW WTW SLUDGE'!S10</f>
        <v>0</v>
      </c>
      <c r="T10" s="59">
        <f>'ALAW WTW SLUDGE'!T10</f>
        <v>0</v>
      </c>
      <c r="U10" s="59">
        <f>'ALAW WTW SLUDGE'!U10</f>
        <v>0</v>
      </c>
      <c r="V10" s="59">
        <f>'ALAW WTW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'ALAW WTW SLUDGE'!C11</f>
        <v>3</v>
      </c>
      <c r="D11" s="59">
        <f>'ALAW WTW SLUDGE'!D11</f>
        <v>3</v>
      </c>
      <c r="E11" s="59">
        <f>'ALAW WTW SLUDGE'!E11</f>
        <v>3</v>
      </c>
      <c r="F11" s="59">
        <f>'ALAW WTW SLUDGE'!F11</f>
        <v>3</v>
      </c>
      <c r="G11" s="59">
        <f>'ALAW WTW SLUDGE'!G11</f>
        <v>4</v>
      </c>
      <c r="H11" s="59">
        <f>'ALAW WTW SLUDGE'!H11</f>
        <v>4</v>
      </c>
      <c r="I11" s="59">
        <f>'ALAW WTW SLUDGE'!I11</f>
        <v>4</v>
      </c>
      <c r="J11" s="59">
        <f>'ALAW WTW SLUDGE'!J11</f>
        <v>2</v>
      </c>
      <c r="K11" s="59">
        <f>'ALAW WTW SLUDGE'!K11</f>
        <v>2</v>
      </c>
      <c r="L11" s="59">
        <f>'ALAW WTW SLUDGE'!L11</f>
        <v>0</v>
      </c>
      <c r="M11" s="59">
        <f>'ALAW WTW SLUDGE'!M11</f>
        <v>0</v>
      </c>
      <c r="N11" s="59">
        <f>'ALAW WTW SLUDGE'!N11</f>
        <v>0</v>
      </c>
      <c r="O11" s="59">
        <f>'ALAW WTW SLUDGE'!O11</f>
        <v>0</v>
      </c>
      <c r="P11" s="59">
        <f>'ALAW WTW SLUDGE'!P11</f>
        <v>0</v>
      </c>
      <c r="Q11" s="59">
        <f>'ALAW WTW SLUDGE'!Q11</f>
        <v>0</v>
      </c>
      <c r="R11" s="59">
        <f>'ALAW WTW SLUDGE'!R11</f>
        <v>0</v>
      </c>
      <c r="S11" s="59">
        <f>'ALAW WTW SLUDGE'!S11</f>
        <v>0</v>
      </c>
      <c r="T11" s="59">
        <f>'ALAW WTW SLUDGE'!T11</f>
        <v>0</v>
      </c>
      <c r="U11" s="59">
        <f>'ALAW WTW SLUDGE'!U11</f>
        <v>0</v>
      </c>
      <c r="V11" s="59">
        <f>'ALAW WTW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'ALAW WTW SLUDGE'!C12</f>
        <v>2</v>
      </c>
      <c r="D12" s="59">
        <f>'ALAW WTW SLUDGE'!D12</f>
        <v>2</v>
      </c>
      <c r="E12" s="59">
        <f>'ALAW WTW SLUDGE'!E12</f>
        <v>2</v>
      </c>
      <c r="F12" s="59">
        <f>'ALAW WTW SLUDGE'!F12</f>
        <v>2</v>
      </c>
      <c r="G12" s="59">
        <f>'ALAW WTW SLUDGE'!G12</f>
        <v>2</v>
      </c>
      <c r="H12" s="59">
        <f>'ALAW WTW SLUDGE'!H12</f>
        <v>2</v>
      </c>
      <c r="I12" s="59">
        <f>'ALAW WTW SLUDGE'!I12</f>
        <v>2</v>
      </c>
      <c r="J12" s="59">
        <f>'ALAW WTW SLUDGE'!J12</f>
        <v>2</v>
      </c>
      <c r="K12" s="59">
        <f>'ALAW WTW SLUDGE'!K12</f>
        <v>3</v>
      </c>
      <c r="L12" s="59">
        <f>'ALAW WTW SLUDGE'!L12</f>
        <v>0</v>
      </c>
      <c r="M12" s="59">
        <f>'ALAW WTW SLUDGE'!M12</f>
        <v>0</v>
      </c>
      <c r="N12" s="59">
        <f>'ALAW WTW SLUDGE'!N12</f>
        <v>0</v>
      </c>
      <c r="O12" s="59">
        <f>'ALAW WTW SLUDGE'!O12</f>
        <v>0</v>
      </c>
      <c r="P12" s="59">
        <f>'ALAW WTW SLUDGE'!P12</f>
        <v>0</v>
      </c>
      <c r="Q12" s="59">
        <f>'ALAW WTW SLUDGE'!Q12</f>
        <v>0</v>
      </c>
      <c r="R12" s="59">
        <f>'ALAW WTW SLUDGE'!R12</f>
        <v>0</v>
      </c>
      <c r="S12" s="59">
        <f>'ALAW WTW SLUDGE'!S12</f>
        <v>0</v>
      </c>
      <c r="T12" s="59">
        <f>'ALAW WTW SLUDGE'!T12</f>
        <v>0</v>
      </c>
      <c r="U12" s="59">
        <f>'ALAW WTW SLUDGE'!U12</f>
        <v>0</v>
      </c>
      <c r="V12" s="59">
        <f>'ALAW WTW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'ALAW WTW SLUDGE'!C13</f>
        <v>3</v>
      </c>
      <c r="D13" s="59">
        <f>'ALAW WTW SLUDGE'!D13</f>
        <v>3</v>
      </c>
      <c r="E13" s="59">
        <f>'ALAW WTW SLUDGE'!E13</f>
        <v>3</v>
      </c>
      <c r="F13" s="59">
        <f>'ALAW WTW SLUDGE'!F13</f>
        <v>3</v>
      </c>
      <c r="G13" s="59">
        <f>'ALAW WTW SLUDGE'!G13</f>
        <v>4</v>
      </c>
      <c r="H13" s="59">
        <f>'ALAW WTW SLUDGE'!H13</f>
        <v>3</v>
      </c>
      <c r="I13" s="59">
        <f>'ALAW WTW SLUDGE'!I13</f>
        <v>3</v>
      </c>
      <c r="J13" s="59">
        <f>'ALAW WTW SLUDGE'!J13</f>
        <v>3</v>
      </c>
      <c r="K13" s="59">
        <f>'ALAW WTW SLUDGE'!K13</f>
        <v>3</v>
      </c>
      <c r="L13" s="59">
        <f>'ALAW WTW SLUDGE'!L13</f>
        <v>0</v>
      </c>
      <c r="M13" s="59">
        <f>'ALAW WTW SLUDGE'!M13</f>
        <v>0</v>
      </c>
      <c r="N13" s="59">
        <f>'ALAW WTW SLUDGE'!N13</f>
        <v>0</v>
      </c>
      <c r="O13" s="59">
        <f>'ALAW WTW SLUDGE'!O13</f>
        <v>0</v>
      </c>
      <c r="P13" s="59">
        <f>'ALAW WTW SLUDGE'!P13</f>
        <v>0</v>
      </c>
      <c r="Q13" s="59">
        <f>'ALAW WTW SLUDGE'!Q13</f>
        <v>0</v>
      </c>
      <c r="R13" s="59">
        <f>'ALAW WTW SLUDGE'!R13</f>
        <v>0</v>
      </c>
      <c r="S13" s="59">
        <f>'ALAW WTW SLUDGE'!S13</f>
        <v>0</v>
      </c>
      <c r="T13" s="59">
        <f>'ALAW WTW SLUDGE'!T13</f>
        <v>0</v>
      </c>
      <c r="U13" s="59">
        <f>'ALAW WTW SLUDGE'!U13</f>
        <v>0</v>
      </c>
      <c r="V13" s="59">
        <f>'ALAW WTW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'ALAW WTW SLUDGE'!C14</f>
        <v xml:space="preserve">Grass Silage (25% DM) </v>
      </c>
      <c r="D14" s="101" t="str">
        <f>'ALAW WTW SLUDGE'!D14</f>
        <v xml:space="preserve">Grass Silage (25% DM) </v>
      </c>
      <c r="E14" s="101" t="str">
        <f>'ALAW WTW SLUDGE'!E14</f>
        <v xml:space="preserve">Grass Silage (25% DM) </v>
      </c>
      <c r="F14" s="101" t="str">
        <f>'ALAW WTW SLUDGE'!F14</f>
        <v xml:space="preserve">Grass Silage (25% DM) </v>
      </c>
      <c r="G14" s="101" t="str">
        <f>'ALAW WTW SLUDGE'!G14</f>
        <v xml:space="preserve">Grass Silage (25% DM) </v>
      </c>
      <c r="H14" s="101" t="str">
        <f>'ALAW WTW SLUDGE'!H14</f>
        <v xml:space="preserve">Grass Silage (25% DM) </v>
      </c>
      <c r="I14" s="101" t="str">
        <f>'ALAW WTW SLUDGE'!I14</f>
        <v xml:space="preserve">Grass Silage (25% DM) </v>
      </c>
      <c r="J14" s="101" t="str">
        <f>'ALAW WTW SLUDGE'!J14</f>
        <v xml:space="preserve">Grass Silage (25% DM) </v>
      </c>
      <c r="K14" s="101" t="str">
        <f>'ALAW WTW SLUDGE'!K14</f>
        <v xml:space="preserve">Grass Silage (25% DM) </v>
      </c>
      <c r="L14" s="101">
        <f>'ALAW WTW SLUDGE'!L14</f>
        <v>0</v>
      </c>
      <c r="M14" s="101">
        <f>'ALAW WTW SLUDGE'!M14</f>
        <v>0</v>
      </c>
      <c r="N14" s="101">
        <f>'ALAW WTW SLUDGE'!N14</f>
        <v>0</v>
      </c>
      <c r="O14" s="101">
        <f>'ALAW WTW SLUDGE'!O14</f>
        <v>0</v>
      </c>
      <c r="P14" s="101">
        <f>'ALAW WTW SLUDGE'!P14</f>
        <v>0</v>
      </c>
      <c r="Q14" s="101">
        <f>'ALAW WTW SLUDGE'!Q14</f>
        <v>0</v>
      </c>
      <c r="R14" s="101">
        <f>'ALAW WTW SLUDGE'!R14</f>
        <v>0</v>
      </c>
      <c r="S14" s="101">
        <f>'ALAW WTW SLUDGE'!S14</f>
        <v>0</v>
      </c>
      <c r="T14" s="101">
        <f>'ALAW WTW SLUDGE'!T14</f>
        <v>0</v>
      </c>
      <c r="U14" s="101">
        <f>'ALAW WTW SLUDGE'!U14</f>
        <v>0</v>
      </c>
      <c r="V14" s="101">
        <f>'ALAW WTW SLUDGE'!V14</f>
        <v>0</v>
      </c>
      <c r="AD14" s="29" t="s">
        <v>138</v>
      </c>
      <c r="AE14" s="29">
        <v>6</v>
      </c>
      <c r="AI14" s="52" t="s">
        <v>119</v>
      </c>
      <c r="AJ14" s="53">
        <v>0.8</v>
      </c>
      <c r="AK14" s="54">
        <v>1.7</v>
      </c>
      <c r="AL14" s="11">
        <v>12</v>
      </c>
      <c r="AM14" s="11">
        <v>6.7</v>
      </c>
      <c r="AN14" s="11" t="s">
        <v>135</v>
      </c>
    </row>
    <row r="15" spans="1:41" ht="13" x14ac:dyDescent="0.25">
      <c r="A15" s="131" t="s">
        <v>9</v>
      </c>
      <c r="B15" s="131"/>
      <c r="C15" s="59">
        <f>'ALAW WTW SLUDGE'!C15</f>
        <v>38</v>
      </c>
      <c r="D15" s="59">
        <f>'ALAW WTW SLUDGE'!D15</f>
        <v>38</v>
      </c>
      <c r="E15" s="59">
        <f>'ALAW WTW SLUDGE'!E15</f>
        <v>38</v>
      </c>
      <c r="F15" s="59">
        <f>'ALAW WTW SLUDGE'!F15</f>
        <v>38</v>
      </c>
      <c r="G15" s="59">
        <f>'ALAW WTW SLUDGE'!G15</f>
        <v>38</v>
      </c>
      <c r="H15" s="59">
        <f>'ALAW WTW SLUDGE'!H15</f>
        <v>38</v>
      </c>
      <c r="I15" s="59">
        <f>'ALAW WTW SLUDGE'!I15</f>
        <v>38</v>
      </c>
      <c r="J15" s="59">
        <f>'ALAW WTW SLUDGE'!J15</f>
        <v>38</v>
      </c>
      <c r="K15" s="59">
        <f>'ALAW WTW SLUDGE'!K15</f>
        <v>38</v>
      </c>
      <c r="L15" s="59">
        <f>'ALAW WTW SLUDGE'!L15</f>
        <v>0</v>
      </c>
      <c r="M15" s="59">
        <f>'ALAW WTW SLUDGE'!M15</f>
        <v>0</v>
      </c>
      <c r="N15" s="59">
        <f>'ALAW WTW SLUDGE'!N15</f>
        <v>0</v>
      </c>
      <c r="O15" s="59">
        <f>'ALAW WTW SLUDGE'!O15</f>
        <v>0</v>
      </c>
      <c r="P15" s="59">
        <f>'ALAW WTW SLUDGE'!P15</f>
        <v>0</v>
      </c>
      <c r="Q15" s="59">
        <f>'ALAW WTW SLUDGE'!Q15</f>
        <v>0</v>
      </c>
      <c r="R15" s="59">
        <f>'ALAW WTW SLUDGE'!R15</f>
        <v>0</v>
      </c>
      <c r="S15" s="59">
        <f>'ALAW WTW SLUDGE'!S15</f>
        <v>0</v>
      </c>
      <c r="T15" s="59">
        <f>'ALAW WTW SLUDGE'!T15</f>
        <v>0</v>
      </c>
      <c r="U15" s="59">
        <f>'ALAW WTW SLUDGE'!U15</f>
        <v>0</v>
      </c>
      <c r="V15" s="59">
        <f>'ALAW WTW SLUDGE'!V15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'ALAW WTW SLUDGE'!C16</f>
        <v>Medium/Clay</v>
      </c>
      <c r="D16" s="102" t="str">
        <f>'ALAW WTW SLUDGE'!D16</f>
        <v>Medium/Clay</v>
      </c>
      <c r="E16" s="102" t="str">
        <f>'ALAW WTW SLUDGE'!E16</f>
        <v>Medium/Clay</v>
      </c>
      <c r="F16" s="102" t="str">
        <f>'ALAW WTW SLUDGE'!F16</f>
        <v>Medium/Clay</v>
      </c>
      <c r="G16" s="102" t="str">
        <f>'ALAW WTW SLUDGE'!G16</f>
        <v>Medium/Clay</v>
      </c>
      <c r="H16" s="102" t="str">
        <f>'ALAW WTW SLUDGE'!H16</f>
        <v>Medium/Clay</v>
      </c>
      <c r="I16" s="102" t="str">
        <f>'ALAW WTW SLUDGE'!I16</f>
        <v>Medium/Clay</v>
      </c>
      <c r="J16" s="102" t="str">
        <f>'ALAW WTW SLUDGE'!J16</f>
        <v>Medium/Clay</v>
      </c>
      <c r="K16" s="102" t="str">
        <f>'ALAW WTW SLUDGE'!K16</f>
        <v>Medium/Clay</v>
      </c>
      <c r="L16" s="102">
        <f>'ALAW WTW SLUDGE'!L16</f>
        <v>0</v>
      </c>
      <c r="M16" s="102">
        <f>'ALAW WTW SLUDGE'!M16</f>
        <v>0</v>
      </c>
      <c r="N16" s="102">
        <f>'ALAW WTW SLUDGE'!N16</f>
        <v>0</v>
      </c>
      <c r="O16" s="102">
        <f>'ALAW WTW SLUDGE'!O16</f>
        <v>0</v>
      </c>
      <c r="P16" s="102">
        <f>'ALAW WTW SLUDGE'!P16</f>
        <v>0</v>
      </c>
      <c r="Q16" s="102">
        <f>'ALAW WTW SLUDGE'!Q16</f>
        <v>0</v>
      </c>
      <c r="R16" s="102">
        <f>'ALAW WTW SLUDGE'!R16</f>
        <v>0</v>
      </c>
      <c r="S16" s="102">
        <f>'ALAW WTW SLUDGE'!S16</f>
        <v>0</v>
      </c>
      <c r="T16" s="102">
        <f>'ALAW WTW SLUDGE'!T16</f>
        <v>0</v>
      </c>
      <c r="U16" s="102">
        <f>'ALAW WTW SLUDGE'!U16</f>
        <v>0</v>
      </c>
      <c r="V16" s="102">
        <f>'ALAW WTW SLUDGE'!V16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38.601058999999999</v>
      </c>
      <c r="D18" s="16">
        <f>$D32</f>
        <v>38.601058999999999</v>
      </c>
      <c r="E18" s="16">
        <f>$D33</f>
        <v>38.601058999999999</v>
      </c>
      <c r="F18" s="16">
        <f>$D34</f>
        <v>38.601058999999999</v>
      </c>
      <c r="G18" s="16">
        <f>$D35</f>
        <v>38.601058999999999</v>
      </c>
      <c r="H18" s="16">
        <f>$D36</f>
        <v>38.601058999999999</v>
      </c>
      <c r="I18" s="16">
        <f>$D37</f>
        <v>38.601058999999999</v>
      </c>
      <c r="J18" s="16">
        <f>$D38</f>
        <v>38.601058999999999</v>
      </c>
      <c r="K18" s="16">
        <f>$D39</f>
        <v>38.601058999999999</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-25.998940999999995</v>
      </c>
      <c r="D19" s="16">
        <f t="shared" ref="D19:V19" si="1">D18-D17</f>
        <v>-25.998940999999995</v>
      </c>
      <c r="E19" s="16">
        <f t="shared" si="1"/>
        <v>-25.998940999999995</v>
      </c>
      <c r="F19" s="16">
        <f t="shared" si="1"/>
        <v>-25.998940999999995</v>
      </c>
      <c r="G19" s="16">
        <f t="shared" si="1"/>
        <v>-25.998940999999995</v>
      </c>
      <c r="H19" s="16">
        <f t="shared" si="1"/>
        <v>-25.998940999999995</v>
      </c>
      <c r="I19" s="16">
        <f t="shared" si="1"/>
        <v>-25.998940999999995</v>
      </c>
      <c r="J19" s="16">
        <f t="shared" si="1"/>
        <v>-25.998940999999995</v>
      </c>
      <c r="K19" s="16">
        <f t="shared" si="1"/>
        <v>-25.998940999999995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13.453825</v>
      </c>
      <c r="D22" s="16">
        <f>$E32</f>
        <v>13.453825</v>
      </c>
      <c r="E22" s="16">
        <f>$E33</f>
        <v>13.453825</v>
      </c>
      <c r="F22" s="16">
        <f>$E34</f>
        <v>13.453825</v>
      </c>
      <c r="G22" s="16">
        <f>$E35</f>
        <v>13.453825</v>
      </c>
      <c r="H22" s="16">
        <f>$E36</f>
        <v>13.453825</v>
      </c>
      <c r="I22" s="16">
        <f>$E37</f>
        <v>13.453825</v>
      </c>
      <c r="J22" s="16">
        <f>$E38</f>
        <v>13.453825</v>
      </c>
      <c r="K22" s="16">
        <f>$E39</f>
        <v>13.453825</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-214.54617500000001</v>
      </c>
      <c r="D23" s="16">
        <f t="shared" ref="D23:V23" si="3">D22-D21</f>
        <v>-214.54617500000001</v>
      </c>
      <c r="E23" s="16">
        <f t="shared" si="3"/>
        <v>-214.54617500000001</v>
      </c>
      <c r="F23" s="16">
        <f t="shared" si="3"/>
        <v>-214.54617500000001</v>
      </c>
      <c r="G23" s="16">
        <f t="shared" si="3"/>
        <v>-214.54617500000001</v>
      </c>
      <c r="H23" s="16">
        <f t="shared" si="3"/>
        <v>-214.54617500000001</v>
      </c>
      <c r="I23" s="16">
        <f t="shared" si="3"/>
        <v>-214.54617500000001</v>
      </c>
      <c r="J23" s="16">
        <f t="shared" si="3"/>
        <v>-214.54617500000001</v>
      </c>
      <c r="K23" s="16">
        <f t="shared" si="3"/>
        <v>-214.54617500000001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2.0299999999999998</v>
      </c>
      <c r="C28" s="15">
        <v>1.1100000000000001</v>
      </c>
      <c r="D28" s="15">
        <v>0.33200000000000002</v>
      </c>
      <c r="E28" s="15">
        <v>0.22</v>
      </c>
      <c r="F28" s="15">
        <v>4460</v>
      </c>
      <c r="G28" s="15">
        <v>34.299999999999997</v>
      </c>
      <c r="H28" s="15">
        <v>131</v>
      </c>
      <c r="I28" s="15">
        <v>22</v>
      </c>
      <c r="J28" s="15">
        <v>0.81</v>
      </c>
      <c r="K28" s="15">
        <v>0.99</v>
      </c>
      <c r="L28" s="15">
        <v>11.8</v>
      </c>
      <c r="M28" s="15">
        <v>14.9</v>
      </c>
      <c r="N28" s="15">
        <v>96800</v>
      </c>
      <c r="O28" s="15">
        <v>19400</v>
      </c>
      <c r="P28" s="15"/>
      <c r="Q28" s="15">
        <v>2380</v>
      </c>
      <c r="R28" s="15"/>
      <c r="S28" s="15">
        <v>16.7</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SJC1</v>
      </c>
      <c r="B31" s="15">
        <v>250</v>
      </c>
      <c r="C31" s="76">
        <f>IF(C$27="%w/w SAR",((C$28*10)*$B31),IF(C$27="%w/w DM",(((C$28*10)*($B$28/100))*$B31),IF(C$27="kg/t SAR",(C$28*$B31),IF(C$27="kg/t DM",((C$28*($B$28/100))*$B31),IF(C$27="mg/kg SAR",((C$28*0.001)*$B31),IF(C$27="mg/kg DM",(((C$28*0.001)*($B$28/100))*$B31),0))))))</f>
        <v>56.332500000000003</v>
      </c>
      <c r="D31" s="76">
        <f>(IF(D$27="%w/w SAR",((D$28*10)*$B31),IF(D$27="%w/w DM",(((D$28*10)*($B$28/100))*$B31),IF(D$27="kg/t SAR",(D$28*$B31),IF(D$27="kg/t DM",((D$28*($B$28/100))*$B31),IF(D$27="mg/kg SAR",((D$28*0.001)*$B31),IF(D$27="mg/kg DM",(((D$28*0.001)*($B$28/100))*$B31),"0")))))))*2.291</f>
        <v>38.601058999999999</v>
      </c>
      <c r="E31" s="76">
        <f>(IF(E$27="%w/w SAR",((E$28*10)*$B31),IF(E$27="%w/w DM",(((E$28*10)*($B$28/100))*$B31),IF(E$27="kg/t SAR",(E$28*$B31),IF(E$27="kg/t DM",((E$28*($B$28/100))*$B31),IF(E$27="mg/kg SAR",((E$28*0.001)*$B31),IF(E$27="mg/kg DM",(((E$28*0.001)*($B$28/100))*$B31),"0")))))))*1.205</f>
        <v>13.453825</v>
      </c>
      <c r="F31" s="76">
        <f>(IF(F$27="%w/w SAR",((F$28*10)*$B31),IF(F$27="%w/w DM",(((F$28*10)*($B$28/100))*$B31),IF(F$27="kg/t SAR",(F$28*$B31),IF(F$27="kg/t DM",((F$28*($B$28/100))*$B31),IF(F$27="mg/kg SAR",((F$28*0.001)*$B31),IF(F$27="mg/kg DM",(((F$28*0.001)*($B$28/100))*$B31),"0")))))))*1.658</f>
        <v>37.528000999999996</v>
      </c>
      <c r="G31" s="76">
        <f t="shared" ref="G31:P46" si="5">IF(G$27="%w/w SAR",((G$28*10)*$B31),IF(G$27="%w/w DM",(((G$28*10)*($B$28/100))*$B31),IF(G$27="kg/t SAR",(G$28*$B31),IF(G$27="kg/t DM",((G$28*($B$28/100))*$B31),IF(G$27="mg/kg SAR",((G$28*0.001)*$B31),IF(G$27="mg/kg DM",(((G$28*0.001)*($B$28/100))*$B31),0))))))</f>
        <v>0.17407249999999996</v>
      </c>
      <c r="H31" s="76">
        <f t="shared" si="5"/>
        <v>0.664825</v>
      </c>
      <c r="I31" s="76">
        <f t="shared" si="5"/>
        <v>0.11164999999999999</v>
      </c>
      <c r="J31" s="76">
        <f t="shared" si="5"/>
        <v>4.1107500000000007E-3</v>
      </c>
      <c r="K31" s="76">
        <f t="shared" si="5"/>
        <v>5.0242499999999992E-3</v>
      </c>
      <c r="L31" s="76">
        <f t="shared" si="5"/>
        <v>5.9885000000000001E-2</v>
      </c>
      <c r="M31" s="76">
        <f t="shared" si="5"/>
        <v>7.5617500000000004E-2</v>
      </c>
      <c r="N31" s="76">
        <f t="shared" si="5"/>
        <v>491.26</v>
      </c>
      <c r="O31" s="76">
        <f t="shared" si="5"/>
        <v>98.454999999999998</v>
      </c>
      <c r="P31" s="76">
        <f t="shared" si="5"/>
        <v>0</v>
      </c>
      <c r="Q31" s="76">
        <f>(IF(Q$27="%w/w SAR",((Q$28*10)*$B31),IF(Q$27="%w/w DM",(((Q$28*10)*($B$28/100))*$B31),IF(Q$27="kg/t SAR",(Q$28*$B31),IF(Q$27="kg/t DM",((Q$28*($B$28/100))*$B31),IF(Q$27="mg/kg SAR",((Q$28*0.001)*$B31),IF(Q$27="mg/kg DM",(((Q$28*0.001)*($B$28/100))*$B31),0)))))))*2.5</f>
        <v>30.196249999999996</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8.4752499999999995E-2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SJC2</v>
      </c>
      <c r="B32" s="15">
        <v>250</v>
      </c>
      <c r="C32" s="76">
        <f t="shared" ref="C32:C50" si="6">IF(C$27="%w/w SAR",((C$28*10)*$B32),IF(C$27="%w/w DM",(((C$28*10)*($B$28/100))*$B32),IF(C$27="kg/t SAR",(C$28*$B32),IF(C$27="kg/t DM",((C$28*($B$28/100))*$B32),IF(C$27="mg/kg SAR",((C$28*0.001)*$B32),IF(C$27="mg/kg DM",(((C$28*0.001)*($B$28/100))*$B32),0))))))</f>
        <v>56.332500000000003</v>
      </c>
      <c r="D32" s="76">
        <f t="shared" ref="D32:D50" si="7">(IF(D$27="%w/w SAR",((D$28*10)*$B32),IF(D$27="%w/w DM",(((D$28*10)*($B$28/100))*$B32),IF(D$27="kg/t SAR",(D$28*$B32),IF(D$27="kg/t DM",((D$28*($B$28/100))*$B32),IF(D$27="mg/kg SAR",((D$28*0.001)*$B32),IF(D$27="mg/kg DM",(((D$28*0.001)*($B$28/100))*$B32),"0")))))))*2.291</f>
        <v>38.601058999999999</v>
      </c>
      <c r="E32" s="76">
        <f t="shared" ref="E32:E50" si="8">(IF(E$27="%w/w SAR",((E$28*10)*$B32),IF(E$27="%w/w DM",(((E$28*10)*($B$28/100))*$B32),IF(E$27="kg/t SAR",(E$28*$B32),IF(E$27="kg/t DM",((E$28*($B$28/100))*$B32),IF(E$27="mg/kg SAR",((E$28*0.001)*$B32),IF(E$27="mg/kg DM",(((E$28*0.001)*($B$28/100))*$B32),"0")))))))*1.205</f>
        <v>13.453825</v>
      </c>
      <c r="F32" s="76">
        <f t="shared" ref="F32:F50" si="9">(IF(F$27="%w/w SAR",((F$28*10)*$B32),IF(F$27="%w/w DM",(((F$28*10)*($B$28/100))*$B32),IF(F$27="kg/t SAR",(F$28*$B32),IF(F$27="kg/t DM",((F$28*($B$28/100))*$B32),IF(F$27="mg/kg SAR",((F$28*0.001)*$B32),IF(F$27="mg/kg DM",(((F$28*0.001)*($B$28/100))*$B32),"0")))))))*1.658</f>
        <v>37.528000999999996</v>
      </c>
      <c r="G32" s="76">
        <f t="shared" si="5"/>
        <v>0.17407249999999996</v>
      </c>
      <c r="H32" s="76">
        <f t="shared" si="5"/>
        <v>0.664825</v>
      </c>
      <c r="I32" s="76">
        <f t="shared" si="5"/>
        <v>0.11164999999999999</v>
      </c>
      <c r="J32" s="76">
        <f t="shared" si="5"/>
        <v>4.1107500000000007E-3</v>
      </c>
      <c r="K32" s="76">
        <f t="shared" si="5"/>
        <v>5.0242499999999992E-3</v>
      </c>
      <c r="L32" s="76">
        <f t="shared" si="5"/>
        <v>5.9885000000000001E-2</v>
      </c>
      <c r="M32" s="76">
        <f t="shared" si="5"/>
        <v>7.5617500000000004E-2</v>
      </c>
      <c r="N32" s="76">
        <f t="shared" si="5"/>
        <v>491.26</v>
      </c>
      <c r="O32" s="76">
        <f t="shared" si="5"/>
        <v>98.454999999999998</v>
      </c>
      <c r="P32" s="76">
        <f t="shared" si="5"/>
        <v>0</v>
      </c>
      <c r="Q32" s="76">
        <f t="shared" ref="Q32:Q50" si="10">(IF(Q$27="%w/w SAR",((Q$28*10)*$B32),IF(Q$27="%w/w DM",(((Q$28*10)*($B$28/100))*$B32),IF(Q$27="kg/t SAR",(Q$28*$B32),IF(Q$27="kg/t DM",((Q$28*($B$28/100))*$B32),IF(Q$27="mg/kg SAR",((Q$28*0.001)*$B32),IF(Q$27="mg/kg DM",(((Q$28*0.001)*($B$28/100))*$B32),0)))))))*2.5</f>
        <v>30.196249999999996</v>
      </c>
      <c r="R32" s="76">
        <f t="shared" ref="R32:U50" si="11">IF(R$27="%w/w SAR",((R$28*10)*$B32),IF(R$27="%w/w DM",(((R$28*10)*($B$28/100))*$B32),IF(R$27="kg/t SAR",(R$28*$B32),IF(R$27="kg/t DM",((R$28*($B$28/100))*$B32),IF(R$27="mg/kg SAR",((R$28*0.001)*$B32),IF(R$27="mg/kg DM",(((R$28*0.001)*($B$28/100))*$B32),0))))))</f>
        <v>0</v>
      </c>
      <c r="S32" s="76">
        <f t="shared" si="11"/>
        <v>8.4752499999999995E-2</v>
      </c>
      <c r="T32" s="76">
        <f t="shared" si="11"/>
        <v>0</v>
      </c>
      <c r="U32" s="76">
        <f t="shared" si="11"/>
        <v>0</v>
      </c>
      <c r="AB32" s="58"/>
      <c r="AC32" s="58"/>
      <c r="AD32" s="58"/>
      <c r="AE32" s="58"/>
      <c r="AF32" s="58"/>
      <c r="AG32" s="58"/>
      <c r="AH32" s="58"/>
      <c r="AI32" s="58"/>
    </row>
    <row r="33" spans="1:35" s="71" customFormat="1" ht="13" x14ac:dyDescent="0.35">
      <c r="A33" s="13" t="str">
        <f>E8</f>
        <v>SJC3</v>
      </c>
      <c r="B33" s="15">
        <v>250</v>
      </c>
      <c r="C33" s="76">
        <f t="shared" si="6"/>
        <v>56.332500000000003</v>
      </c>
      <c r="D33" s="76">
        <f t="shared" si="7"/>
        <v>38.601058999999999</v>
      </c>
      <c r="E33" s="76">
        <f t="shared" si="8"/>
        <v>13.453825</v>
      </c>
      <c r="F33" s="76">
        <f t="shared" si="9"/>
        <v>37.528000999999996</v>
      </c>
      <c r="G33" s="76">
        <f t="shared" si="5"/>
        <v>0.17407249999999996</v>
      </c>
      <c r="H33" s="76">
        <f t="shared" si="5"/>
        <v>0.664825</v>
      </c>
      <c r="I33" s="76">
        <f t="shared" si="5"/>
        <v>0.11164999999999999</v>
      </c>
      <c r="J33" s="76">
        <f t="shared" si="5"/>
        <v>4.1107500000000007E-3</v>
      </c>
      <c r="K33" s="76">
        <f t="shared" si="5"/>
        <v>5.0242499999999992E-3</v>
      </c>
      <c r="L33" s="76">
        <f t="shared" si="5"/>
        <v>5.9885000000000001E-2</v>
      </c>
      <c r="M33" s="76">
        <f t="shared" si="5"/>
        <v>7.5617500000000004E-2</v>
      </c>
      <c r="N33" s="76">
        <f t="shared" si="5"/>
        <v>491.26</v>
      </c>
      <c r="O33" s="76">
        <f t="shared" si="5"/>
        <v>98.454999999999998</v>
      </c>
      <c r="P33" s="76">
        <f t="shared" si="5"/>
        <v>0</v>
      </c>
      <c r="Q33" s="76">
        <f t="shared" si="10"/>
        <v>30.196249999999996</v>
      </c>
      <c r="R33" s="76">
        <f t="shared" si="11"/>
        <v>0</v>
      </c>
      <c r="S33" s="76">
        <f t="shared" si="11"/>
        <v>8.4752499999999995E-2</v>
      </c>
      <c r="T33" s="76">
        <f t="shared" si="11"/>
        <v>0</v>
      </c>
      <c r="U33" s="76">
        <f t="shared" si="11"/>
        <v>0</v>
      </c>
      <c r="AB33" s="58"/>
      <c r="AC33" s="58"/>
      <c r="AD33" s="58"/>
      <c r="AE33" s="58"/>
      <c r="AF33" s="58"/>
      <c r="AG33" s="58"/>
      <c r="AH33" s="58"/>
      <c r="AI33" s="58"/>
    </row>
    <row r="34" spans="1:35" s="71" customFormat="1" ht="13" x14ac:dyDescent="0.35">
      <c r="A34" s="13" t="str">
        <f>F8</f>
        <v>SJC4</v>
      </c>
      <c r="B34" s="15">
        <v>250</v>
      </c>
      <c r="C34" s="76">
        <f t="shared" si="6"/>
        <v>56.332500000000003</v>
      </c>
      <c r="D34" s="76">
        <f t="shared" si="7"/>
        <v>38.601058999999999</v>
      </c>
      <c r="E34" s="76">
        <f t="shared" si="8"/>
        <v>13.453825</v>
      </c>
      <c r="F34" s="76">
        <f t="shared" si="9"/>
        <v>37.528000999999996</v>
      </c>
      <c r="G34" s="76">
        <f t="shared" si="5"/>
        <v>0.17407249999999996</v>
      </c>
      <c r="H34" s="76">
        <f t="shared" si="5"/>
        <v>0.664825</v>
      </c>
      <c r="I34" s="76">
        <f t="shared" si="5"/>
        <v>0.11164999999999999</v>
      </c>
      <c r="J34" s="76">
        <f t="shared" si="5"/>
        <v>4.1107500000000007E-3</v>
      </c>
      <c r="K34" s="76">
        <f t="shared" si="5"/>
        <v>5.0242499999999992E-3</v>
      </c>
      <c r="L34" s="76">
        <f t="shared" si="5"/>
        <v>5.9885000000000001E-2</v>
      </c>
      <c r="M34" s="76">
        <f t="shared" si="5"/>
        <v>7.5617500000000004E-2</v>
      </c>
      <c r="N34" s="76">
        <f t="shared" si="5"/>
        <v>491.26</v>
      </c>
      <c r="O34" s="76">
        <f t="shared" si="5"/>
        <v>98.454999999999998</v>
      </c>
      <c r="P34" s="76">
        <f t="shared" si="5"/>
        <v>0</v>
      </c>
      <c r="Q34" s="76">
        <f t="shared" si="10"/>
        <v>30.196249999999996</v>
      </c>
      <c r="R34" s="76">
        <f t="shared" si="11"/>
        <v>0</v>
      </c>
      <c r="S34" s="76">
        <f t="shared" si="11"/>
        <v>8.4752499999999995E-2</v>
      </c>
      <c r="T34" s="76">
        <f t="shared" si="11"/>
        <v>0</v>
      </c>
      <c r="U34" s="76">
        <f t="shared" si="11"/>
        <v>0</v>
      </c>
      <c r="AB34" s="58"/>
      <c r="AC34" s="58"/>
      <c r="AD34" s="58"/>
      <c r="AE34" s="58"/>
      <c r="AF34" s="58"/>
      <c r="AG34" s="58"/>
      <c r="AH34" s="58"/>
      <c r="AI34" s="58"/>
    </row>
    <row r="35" spans="1:35" s="71" customFormat="1" ht="13" x14ac:dyDescent="0.35">
      <c r="A35" s="13" t="str">
        <f>G8</f>
        <v>SJC5</v>
      </c>
      <c r="B35" s="15">
        <v>250</v>
      </c>
      <c r="C35" s="76">
        <f t="shared" si="6"/>
        <v>56.332500000000003</v>
      </c>
      <c r="D35" s="76">
        <f t="shared" si="7"/>
        <v>38.601058999999999</v>
      </c>
      <c r="E35" s="76">
        <f t="shared" si="8"/>
        <v>13.453825</v>
      </c>
      <c r="F35" s="76">
        <f t="shared" si="9"/>
        <v>37.528000999999996</v>
      </c>
      <c r="G35" s="76">
        <f t="shared" si="5"/>
        <v>0.17407249999999996</v>
      </c>
      <c r="H35" s="76">
        <f t="shared" si="5"/>
        <v>0.664825</v>
      </c>
      <c r="I35" s="76">
        <f t="shared" si="5"/>
        <v>0.11164999999999999</v>
      </c>
      <c r="J35" s="76">
        <f t="shared" si="5"/>
        <v>4.1107500000000007E-3</v>
      </c>
      <c r="K35" s="76">
        <f t="shared" si="5"/>
        <v>5.0242499999999992E-3</v>
      </c>
      <c r="L35" s="76">
        <f t="shared" si="5"/>
        <v>5.9885000000000001E-2</v>
      </c>
      <c r="M35" s="76">
        <f t="shared" si="5"/>
        <v>7.5617500000000004E-2</v>
      </c>
      <c r="N35" s="76">
        <f t="shared" si="5"/>
        <v>491.26</v>
      </c>
      <c r="O35" s="76">
        <f t="shared" si="5"/>
        <v>98.454999999999998</v>
      </c>
      <c r="P35" s="76">
        <f t="shared" si="5"/>
        <v>0</v>
      </c>
      <c r="Q35" s="76">
        <f t="shared" si="10"/>
        <v>30.196249999999996</v>
      </c>
      <c r="R35" s="76">
        <f t="shared" si="11"/>
        <v>0</v>
      </c>
      <c r="S35" s="76">
        <f t="shared" si="11"/>
        <v>8.4752499999999995E-2</v>
      </c>
      <c r="T35" s="76">
        <f t="shared" si="11"/>
        <v>0</v>
      </c>
      <c r="U35" s="76">
        <f t="shared" si="11"/>
        <v>0</v>
      </c>
      <c r="AB35" s="58"/>
      <c r="AC35" s="58"/>
      <c r="AD35" s="58"/>
      <c r="AE35" s="58"/>
      <c r="AF35" s="58"/>
      <c r="AG35" s="58"/>
      <c r="AH35" s="58"/>
      <c r="AI35" s="58"/>
    </row>
    <row r="36" spans="1:35" s="71" customFormat="1" ht="13" x14ac:dyDescent="0.35">
      <c r="A36" s="13" t="str">
        <f>H8</f>
        <v>SJC6</v>
      </c>
      <c r="B36" s="15">
        <v>250</v>
      </c>
      <c r="C36" s="76">
        <f t="shared" si="6"/>
        <v>56.332500000000003</v>
      </c>
      <c r="D36" s="76">
        <f t="shared" si="7"/>
        <v>38.601058999999999</v>
      </c>
      <c r="E36" s="76">
        <f t="shared" si="8"/>
        <v>13.453825</v>
      </c>
      <c r="F36" s="76">
        <f t="shared" si="9"/>
        <v>37.528000999999996</v>
      </c>
      <c r="G36" s="76">
        <f t="shared" si="5"/>
        <v>0.17407249999999996</v>
      </c>
      <c r="H36" s="76">
        <f t="shared" si="5"/>
        <v>0.664825</v>
      </c>
      <c r="I36" s="76">
        <f t="shared" si="5"/>
        <v>0.11164999999999999</v>
      </c>
      <c r="J36" s="76">
        <f t="shared" si="5"/>
        <v>4.1107500000000007E-3</v>
      </c>
      <c r="K36" s="76">
        <f t="shared" si="5"/>
        <v>5.0242499999999992E-3</v>
      </c>
      <c r="L36" s="76">
        <f t="shared" si="5"/>
        <v>5.9885000000000001E-2</v>
      </c>
      <c r="M36" s="76">
        <f t="shared" si="5"/>
        <v>7.5617500000000004E-2</v>
      </c>
      <c r="N36" s="76">
        <f t="shared" si="5"/>
        <v>491.26</v>
      </c>
      <c r="O36" s="76">
        <f t="shared" si="5"/>
        <v>98.454999999999998</v>
      </c>
      <c r="P36" s="76">
        <f t="shared" si="5"/>
        <v>0</v>
      </c>
      <c r="Q36" s="76">
        <f t="shared" si="10"/>
        <v>30.196249999999996</v>
      </c>
      <c r="R36" s="76">
        <f t="shared" si="11"/>
        <v>0</v>
      </c>
      <c r="S36" s="76">
        <f t="shared" si="11"/>
        <v>8.4752499999999995E-2</v>
      </c>
      <c r="T36" s="76">
        <f t="shared" si="11"/>
        <v>0</v>
      </c>
      <c r="U36" s="76">
        <f t="shared" si="11"/>
        <v>0</v>
      </c>
      <c r="AB36" s="58"/>
      <c r="AC36" s="58"/>
      <c r="AD36" s="58"/>
      <c r="AE36" s="58"/>
      <c r="AF36" s="58"/>
      <c r="AG36" s="58"/>
      <c r="AH36" s="58"/>
      <c r="AI36" s="58"/>
    </row>
    <row r="37" spans="1:35" s="71" customFormat="1" ht="13" x14ac:dyDescent="0.35">
      <c r="A37" s="13" t="str">
        <f>I8</f>
        <v>SJC7</v>
      </c>
      <c r="B37" s="15">
        <v>250</v>
      </c>
      <c r="C37" s="76">
        <f t="shared" si="6"/>
        <v>56.332500000000003</v>
      </c>
      <c r="D37" s="76">
        <f t="shared" si="7"/>
        <v>38.601058999999999</v>
      </c>
      <c r="E37" s="76">
        <f t="shared" si="8"/>
        <v>13.453825</v>
      </c>
      <c r="F37" s="76">
        <f t="shared" si="9"/>
        <v>37.528000999999996</v>
      </c>
      <c r="G37" s="76">
        <f t="shared" si="5"/>
        <v>0.17407249999999996</v>
      </c>
      <c r="H37" s="76">
        <f t="shared" si="5"/>
        <v>0.664825</v>
      </c>
      <c r="I37" s="76">
        <f t="shared" si="5"/>
        <v>0.11164999999999999</v>
      </c>
      <c r="J37" s="76">
        <f t="shared" si="5"/>
        <v>4.1107500000000007E-3</v>
      </c>
      <c r="K37" s="76">
        <f t="shared" si="5"/>
        <v>5.0242499999999992E-3</v>
      </c>
      <c r="L37" s="76">
        <f t="shared" si="5"/>
        <v>5.9885000000000001E-2</v>
      </c>
      <c r="M37" s="76">
        <f t="shared" si="5"/>
        <v>7.5617500000000004E-2</v>
      </c>
      <c r="N37" s="76">
        <f t="shared" si="5"/>
        <v>491.26</v>
      </c>
      <c r="O37" s="76">
        <f t="shared" si="5"/>
        <v>98.454999999999998</v>
      </c>
      <c r="P37" s="76">
        <f t="shared" si="5"/>
        <v>0</v>
      </c>
      <c r="Q37" s="76">
        <f t="shared" si="10"/>
        <v>30.196249999999996</v>
      </c>
      <c r="R37" s="76">
        <f t="shared" si="11"/>
        <v>0</v>
      </c>
      <c r="S37" s="76">
        <f t="shared" si="11"/>
        <v>8.4752499999999995E-2</v>
      </c>
      <c r="T37" s="76">
        <f t="shared" si="11"/>
        <v>0</v>
      </c>
      <c r="U37" s="76">
        <f t="shared" si="11"/>
        <v>0</v>
      </c>
      <c r="AB37" s="58"/>
      <c r="AC37" s="58"/>
      <c r="AD37" s="58"/>
      <c r="AE37" s="58"/>
      <c r="AF37" s="58"/>
      <c r="AG37" s="58"/>
      <c r="AH37" s="58"/>
      <c r="AI37" s="58"/>
    </row>
    <row r="38" spans="1:35" s="71" customFormat="1" ht="13" x14ac:dyDescent="0.35">
      <c r="A38" s="13" t="str">
        <f>J8</f>
        <v>Bodnolwyn A</v>
      </c>
      <c r="B38" s="15">
        <v>250</v>
      </c>
      <c r="C38" s="76">
        <f t="shared" si="6"/>
        <v>56.332500000000003</v>
      </c>
      <c r="D38" s="76">
        <f t="shared" si="7"/>
        <v>38.601058999999999</v>
      </c>
      <c r="E38" s="76">
        <f t="shared" si="8"/>
        <v>13.453825</v>
      </c>
      <c r="F38" s="76">
        <f t="shared" si="9"/>
        <v>37.528000999999996</v>
      </c>
      <c r="G38" s="76">
        <f t="shared" si="5"/>
        <v>0.17407249999999996</v>
      </c>
      <c r="H38" s="76">
        <f t="shared" si="5"/>
        <v>0.664825</v>
      </c>
      <c r="I38" s="76">
        <f t="shared" si="5"/>
        <v>0.11164999999999999</v>
      </c>
      <c r="J38" s="76">
        <f t="shared" si="5"/>
        <v>4.1107500000000007E-3</v>
      </c>
      <c r="K38" s="76">
        <f t="shared" si="5"/>
        <v>5.0242499999999992E-3</v>
      </c>
      <c r="L38" s="76">
        <f t="shared" si="5"/>
        <v>5.9885000000000001E-2</v>
      </c>
      <c r="M38" s="76">
        <f t="shared" si="5"/>
        <v>7.5617500000000004E-2</v>
      </c>
      <c r="N38" s="76">
        <f t="shared" si="5"/>
        <v>491.26</v>
      </c>
      <c r="O38" s="76">
        <f t="shared" si="5"/>
        <v>98.454999999999998</v>
      </c>
      <c r="P38" s="76">
        <f t="shared" si="5"/>
        <v>0</v>
      </c>
      <c r="Q38" s="76">
        <f t="shared" si="10"/>
        <v>30.196249999999996</v>
      </c>
      <c r="R38" s="76">
        <f t="shared" si="11"/>
        <v>0</v>
      </c>
      <c r="S38" s="76">
        <f t="shared" si="11"/>
        <v>8.4752499999999995E-2</v>
      </c>
      <c r="T38" s="76">
        <f t="shared" si="11"/>
        <v>0</v>
      </c>
      <c r="U38" s="76">
        <f t="shared" si="11"/>
        <v>0</v>
      </c>
      <c r="AB38" s="58"/>
      <c r="AC38" s="58"/>
      <c r="AD38" s="58"/>
      <c r="AE38" s="58"/>
      <c r="AF38" s="58"/>
      <c r="AG38" s="58"/>
      <c r="AH38" s="58"/>
      <c r="AI38" s="58"/>
    </row>
    <row r="39" spans="1:35" s="71" customFormat="1" ht="13" x14ac:dyDescent="0.35">
      <c r="A39" s="13" t="str">
        <f>K8</f>
        <v>Bodnolwyn B</v>
      </c>
      <c r="B39" s="15">
        <v>250</v>
      </c>
      <c r="C39" s="76">
        <f t="shared" si="6"/>
        <v>56.332500000000003</v>
      </c>
      <c r="D39" s="76">
        <f t="shared" si="7"/>
        <v>38.601058999999999</v>
      </c>
      <c r="E39" s="76">
        <f t="shared" si="8"/>
        <v>13.453825</v>
      </c>
      <c r="F39" s="76">
        <f t="shared" si="9"/>
        <v>37.528000999999996</v>
      </c>
      <c r="G39" s="76">
        <f t="shared" si="5"/>
        <v>0.17407249999999996</v>
      </c>
      <c r="H39" s="76">
        <f t="shared" si="5"/>
        <v>0.664825</v>
      </c>
      <c r="I39" s="76">
        <f t="shared" si="5"/>
        <v>0.11164999999999999</v>
      </c>
      <c r="J39" s="76">
        <f t="shared" si="5"/>
        <v>4.1107500000000007E-3</v>
      </c>
      <c r="K39" s="76">
        <f t="shared" si="5"/>
        <v>5.0242499999999992E-3</v>
      </c>
      <c r="L39" s="76">
        <f t="shared" si="5"/>
        <v>5.9885000000000001E-2</v>
      </c>
      <c r="M39" s="76">
        <f t="shared" si="5"/>
        <v>7.5617500000000004E-2</v>
      </c>
      <c r="N39" s="76">
        <f t="shared" si="5"/>
        <v>491.26</v>
      </c>
      <c r="O39" s="76">
        <f t="shared" si="5"/>
        <v>98.454999999999998</v>
      </c>
      <c r="P39" s="76">
        <f t="shared" si="5"/>
        <v>0</v>
      </c>
      <c r="Q39" s="76">
        <f t="shared" si="10"/>
        <v>30.196249999999996</v>
      </c>
      <c r="R39" s="76">
        <f t="shared" si="11"/>
        <v>0</v>
      </c>
      <c r="S39" s="76">
        <f t="shared" si="11"/>
        <v>8.4752499999999995E-2</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Bodnolwyn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132</v>
      </c>
      <c r="B59" s="75">
        <f>VLOOKUP(C$14,Table24581113[],5,FALSE)</f>
        <v>6.2</v>
      </c>
      <c r="C59" s="75">
        <f>VLOOKUP(D$14,Table24581113[],5,FALSE)</f>
        <v>6.2</v>
      </c>
      <c r="D59" s="75">
        <f>VLOOKUP(E$14,Table24581113[],5,FALSE)</f>
        <v>6.2</v>
      </c>
      <c r="E59" s="75">
        <f>VLOOKUP(F$14,Table24581113[],5,FALSE)</f>
        <v>6.2</v>
      </c>
      <c r="F59" s="75">
        <f>VLOOKUP(G$14,Table24581113[],5,FALSE)</f>
        <v>6.2</v>
      </c>
      <c r="G59" s="75">
        <f>VLOOKUP(H$14,Table24581113[],5,FALSE)</f>
        <v>6.2</v>
      </c>
      <c r="H59" s="75">
        <f>VLOOKUP(I$14,Table24581113[],5,FALSE)</f>
        <v>6.2</v>
      </c>
      <c r="I59" s="75">
        <f>VLOOKUP(J$14,Table24581113[],5,FALSE)</f>
        <v>6.2</v>
      </c>
      <c r="J59" s="75">
        <f>VLOOKUP(K$14,Table24581113[],5,FALSE)</f>
        <v>6.2</v>
      </c>
      <c r="K59" s="75" t="e">
        <f>VLOOKUP(L$14,Table24581113[],5,FALSE)</f>
        <v>#N/A</v>
      </c>
      <c r="L59" s="75" t="e">
        <f>VLOOKUP(M$14,Table24581113[],5,FALSE)</f>
        <v>#N/A</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6.3</v>
      </c>
      <c r="C60" s="75">
        <f t="shared" ref="C60:U60" si="14">D10</f>
        <v>7</v>
      </c>
      <c r="D60" s="75">
        <f t="shared" si="14"/>
        <v>7.5</v>
      </c>
      <c r="E60" s="75">
        <f t="shared" si="14"/>
        <v>7.7</v>
      </c>
      <c r="F60" s="75">
        <f t="shared" si="14"/>
        <v>7.3</v>
      </c>
      <c r="G60" s="75">
        <f t="shared" si="14"/>
        <v>7</v>
      </c>
      <c r="H60" s="75">
        <f t="shared" si="14"/>
        <v>6.8</v>
      </c>
      <c r="I60" s="75">
        <f t="shared" si="14"/>
        <v>8.8000000000000007</v>
      </c>
      <c r="J60" s="75">
        <f t="shared" si="14"/>
        <v>8.5</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-0.59999999999999787</v>
      </c>
      <c r="C64" s="76">
        <f t="shared" ref="C64:U64" si="17">(C59-C60)*C61</f>
        <v>-4.7999999999999989</v>
      </c>
      <c r="D64" s="76">
        <f t="shared" si="17"/>
        <v>-7.7999999999999989</v>
      </c>
      <c r="E64" s="76">
        <f t="shared" si="17"/>
        <v>-9</v>
      </c>
      <c r="F64" s="76">
        <f t="shared" si="17"/>
        <v>-6.5999999999999979</v>
      </c>
      <c r="G64" s="76">
        <f t="shared" si="17"/>
        <v>-4.7999999999999989</v>
      </c>
      <c r="H64" s="76">
        <f t="shared" si="17"/>
        <v>-3.5999999999999979</v>
      </c>
      <c r="I64" s="76">
        <f t="shared" si="17"/>
        <v>-15.600000000000003</v>
      </c>
      <c r="J64" s="76">
        <f t="shared" si="17"/>
        <v>-13.799999999999999</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0.59999999999999787</v>
      </c>
      <c r="C65" s="76">
        <f t="shared" ref="C65:U65" si="18">C63-C64</f>
        <v>4.7999999999999989</v>
      </c>
      <c r="D65" s="76">
        <f t="shared" si="18"/>
        <v>7.7999999999999989</v>
      </c>
      <c r="E65" s="76">
        <f t="shared" si="18"/>
        <v>9</v>
      </c>
      <c r="F65" s="76">
        <f t="shared" si="18"/>
        <v>6.5999999999999979</v>
      </c>
      <c r="G65" s="76">
        <f t="shared" si="18"/>
        <v>4.7999999999999989</v>
      </c>
      <c r="H65" s="76">
        <f t="shared" si="18"/>
        <v>3.5999999999999979</v>
      </c>
      <c r="I65" s="76">
        <f t="shared" si="18"/>
        <v>15.600000000000003</v>
      </c>
      <c r="J65" s="76">
        <f t="shared" si="18"/>
        <v>13.799999999999999</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50" zoomScaleNormal="50" workbookViewId="0">
      <selection activeCell="L19" sqref="L1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1" t="str">
        <f>'ALAW WTW SLUDGE'!C1:D1</f>
        <v>PAN-015997</v>
      </c>
      <c r="D1" s="142"/>
      <c r="E1" s="92" t="s">
        <v>45</v>
      </c>
      <c r="F1" s="38">
        <f>'ALAW WTW SLUDGE'!F1</f>
        <v>48</v>
      </c>
      <c r="G1" s="121" t="s">
        <v>43</v>
      </c>
      <c r="H1" s="122"/>
      <c r="I1" s="117">
        <v>3.5</v>
      </c>
      <c r="J1" s="120" t="s">
        <v>153</v>
      </c>
      <c r="K1" s="120"/>
      <c r="L1" s="96">
        <v>86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3" t="str">
        <f>'ALAW WTW SLUDGE'!C2:D2</f>
        <v>GP3792SK</v>
      </c>
      <c r="D2" s="144"/>
      <c r="E2" s="92" t="s">
        <v>109</v>
      </c>
      <c r="F2" s="119" t="s">
        <v>178</v>
      </c>
      <c r="G2" s="139" t="s">
        <v>110</v>
      </c>
      <c r="H2" s="140"/>
      <c r="I2" s="117">
        <v>860</v>
      </c>
      <c r="J2" s="120" t="s">
        <v>158</v>
      </c>
      <c r="K2" s="120"/>
      <c r="L2" s="96">
        <v>0.17</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3" t="str">
        <f>'ALAW WTW SLUDGE'!C3:D3</f>
        <v>Jolyon Pridding</v>
      </c>
      <c r="D3" s="144"/>
      <c r="E3" s="92" t="s">
        <v>108</v>
      </c>
      <c r="F3" s="30" t="s">
        <v>78</v>
      </c>
      <c r="G3" s="120" t="s">
        <v>159</v>
      </c>
      <c r="H3" s="120"/>
      <c r="I3" s="117"/>
      <c r="J3" s="121" t="s">
        <v>154</v>
      </c>
      <c r="K3" s="122"/>
      <c r="L3" s="96">
        <f>(L1/(L2*10000))*100</f>
        <v>5.0588235294117645</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1" t="str">
        <f>'ALAW WTW SLUDGE'!C4:D4</f>
        <v>Plas Bach,Cerrigceinwen,LL62 5NS</v>
      </c>
      <c r="D4" s="142"/>
      <c r="E4" s="93" t="s">
        <v>1</v>
      </c>
      <c r="F4" s="119" t="s">
        <v>179</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1" t="str">
        <f>'ALAW WTW SLUDGE'!C5:D5</f>
        <v>Owen Clee</v>
      </c>
      <c r="D5" s="142"/>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'ALAW WTW SLUDGE'!C8</f>
        <v>SJC1</v>
      </c>
      <c r="D8" s="59" t="str">
        <f>'ALAW WTW SLUDGE'!D8</f>
        <v>SJC2</v>
      </c>
      <c r="E8" s="59" t="str">
        <f>'ALAW WTW SLUDGE'!E8</f>
        <v>SJC3</v>
      </c>
      <c r="F8" s="59" t="str">
        <f>'ALAW WTW SLUDGE'!F8</f>
        <v>SJC4</v>
      </c>
      <c r="G8" s="59" t="str">
        <f>'ALAW WTW SLUDGE'!G8</f>
        <v>SJC5</v>
      </c>
      <c r="H8" s="59" t="str">
        <f>'ALAW WTW SLUDGE'!H8</f>
        <v>SJC6</v>
      </c>
      <c r="I8" s="59" t="str">
        <f>'ALAW WTW SLUDGE'!I8</f>
        <v>SJC7</v>
      </c>
      <c r="J8" s="59" t="str">
        <f>'ALAW WTW SLUDGE'!J8</f>
        <v>Bodnolwyn A</v>
      </c>
      <c r="K8" s="59" t="str">
        <f>'ALAW WTW SLUDGE'!K8</f>
        <v>Bodnolwyn B</v>
      </c>
      <c r="L8" s="59">
        <f>'ALAW WTW SLUDGE'!L8</f>
        <v>0</v>
      </c>
      <c r="M8" s="59">
        <f>'ALAW WTW SLUDGE'!M8</f>
        <v>0</v>
      </c>
      <c r="N8" s="59">
        <f>'ALAW WTW SLUDGE'!N8</f>
        <v>0</v>
      </c>
      <c r="O8" s="59">
        <f>'ALAW WTW SLUDGE'!O8</f>
        <v>0</v>
      </c>
      <c r="P8" s="59">
        <f>'ALAW WTW SLUDGE'!P8</f>
        <v>0</v>
      </c>
      <c r="Q8" s="59">
        <f>'ALAW WTW SLUDGE'!Q8</f>
        <v>0</v>
      </c>
      <c r="R8" s="59">
        <f>'ALAW WTW SLUDGE'!R8</f>
        <v>0</v>
      </c>
      <c r="S8" s="59">
        <f>'ALAW WTW SLUDGE'!S8</f>
        <v>0</v>
      </c>
      <c r="T8" s="59">
        <f>'ALAW WTW SLUDGE'!T8</f>
        <v>0</v>
      </c>
      <c r="U8" s="59">
        <f>'ALAW WTW SLUDGE'!U8</f>
        <v>0</v>
      </c>
      <c r="V8" s="59">
        <f>'ALAW WTW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'ALAW WTW SLUDGE'!C9</f>
        <v>Moderate</v>
      </c>
      <c r="D9" s="59" t="str">
        <f>'ALAW WTW SLUDGE'!D9</f>
        <v>Moderate</v>
      </c>
      <c r="E9" s="59" t="str">
        <f>'ALAW WTW SLUDGE'!E9</f>
        <v>Moderate</v>
      </c>
      <c r="F9" s="59" t="str">
        <f>'ALAW WTW SLUDGE'!F9</f>
        <v>Moderate</v>
      </c>
      <c r="G9" s="59" t="str">
        <f>'ALAW WTW SLUDGE'!G9</f>
        <v>Moderate</v>
      </c>
      <c r="H9" s="59" t="str">
        <f>'ALAW WTW SLUDGE'!H9</f>
        <v>Moderate</v>
      </c>
      <c r="I9" s="59" t="str">
        <f>'ALAW WTW SLUDGE'!I9</f>
        <v>Moderate</v>
      </c>
      <c r="J9" s="59" t="str">
        <f>'ALAW WTW SLUDGE'!J9</f>
        <v>Moderate</v>
      </c>
      <c r="K9" s="59" t="str">
        <f>'ALAW WTW SLUDGE'!K9</f>
        <v>Moderate</v>
      </c>
      <c r="L9" s="59">
        <f>'ALAW WTW SLUDGE'!L9</f>
        <v>0</v>
      </c>
      <c r="M9" s="59">
        <f>'ALAW WTW SLUDGE'!M9</f>
        <v>0</v>
      </c>
      <c r="N9" s="59">
        <f>'ALAW WTW SLUDGE'!N9</f>
        <v>0</v>
      </c>
      <c r="O9" s="59">
        <f>'ALAW WTW SLUDGE'!O9</f>
        <v>0</v>
      </c>
      <c r="P9" s="59">
        <f>'ALAW WTW SLUDGE'!P9</f>
        <v>0</v>
      </c>
      <c r="Q9" s="59">
        <f>'ALAW WTW SLUDGE'!Q9</f>
        <v>0</v>
      </c>
      <c r="R9" s="59">
        <f>'ALAW WTW SLUDGE'!R9</f>
        <v>0</v>
      </c>
      <c r="S9" s="59">
        <f>'ALAW WTW SLUDGE'!S9</f>
        <v>0</v>
      </c>
      <c r="T9" s="59">
        <f>'ALAW WTW SLUDGE'!T9</f>
        <v>0</v>
      </c>
      <c r="U9" s="59">
        <f>'ALAW WTW SLUDGE'!U9</f>
        <v>0</v>
      </c>
      <c r="V9" s="59">
        <f>'ALAW WTW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'ALAW WTW SLUDGE'!C10</f>
        <v>6.3</v>
      </c>
      <c r="D10" s="59">
        <f>'ALAW WTW SLUDGE'!D10</f>
        <v>7</v>
      </c>
      <c r="E10" s="59">
        <f>'ALAW WTW SLUDGE'!E10</f>
        <v>7.5</v>
      </c>
      <c r="F10" s="59">
        <f>'ALAW WTW SLUDGE'!F10</f>
        <v>7.7</v>
      </c>
      <c r="G10" s="59">
        <f>'ALAW WTW SLUDGE'!G10</f>
        <v>7.3</v>
      </c>
      <c r="H10" s="59">
        <f>'ALAW WTW SLUDGE'!H10</f>
        <v>7</v>
      </c>
      <c r="I10" s="59">
        <f>'ALAW WTW SLUDGE'!I10</f>
        <v>6.8</v>
      </c>
      <c r="J10" s="59">
        <f>'ALAW WTW SLUDGE'!J10</f>
        <v>8.8000000000000007</v>
      </c>
      <c r="K10" s="59">
        <f>'ALAW WTW SLUDGE'!K10</f>
        <v>8.5</v>
      </c>
      <c r="L10" s="59">
        <f>'ALAW WTW SLUDGE'!L10</f>
        <v>0</v>
      </c>
      <c r="M10" s="59">
        <f>'ALAW WTW SLUDGE'!M10</f>
        <v>0</v>
      </c>
      <c r="N10" s="59">
        <f>'ALAW WTW SLUDGE'!N10</f>
        <v>0</v>
      </c>
      <c r="O10" s="59">
        <f>'ALAW WTW SLUDGE'!O10</f>
        <v>0</v>
      </c>
      <c r="P10" s="59">
        <f>'ALAW WTW SLUDGE'!P10</f>
        <v>0</v>
      </c>
      <c r="Q10" s="59">
        <f>'ALAW WTW SLUDGE'!Q10</f>
        <v>0</v>
      </c>
      <c r="R10" s="59">
        <f>'ALAW WTW SLUDGE'!R10</f>
        <v>0</v>
      </c>
      <c r="S10" s="59">
        <f>'ALAW WTW SLUDGE'!S10</f>
        <v>0</v>
      </c>
      <c r="T10" s="59">
        <f>'ALAW WTW SLUDGE'!T10</f>
        <v>0</v>
      </c>
      <c r="U10" s="59">
        <f>'ALAW WTW SLUDGE'!U10</f>
        <v>0</v>
      </c>
      <c r="V10" s="59">
        <f>'ALAW WTW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'ALAW WTW SLUDGE'!C11</f>
        <v>3</v>
      </c>
      <c r="D11" s="59">
        <f>'ALAW WTW SLUDGE'!D11</f>
        <v>3</v>
      </c>
      <c r="E11" s="59">
        <f>'ALAW WTW SLUDGE'!E11</f>
        <v>3</v>
      </c>
      <c r="F11" s="59">
        <f>'ALAW WTW SLUDGE'!F11</f>
        <v>3</v>
      </c>
      <c r="G11" s="59">
        <f>'ALAW WTW SLUDGE'!G11</f>
        <v>4</v>
      </c>
      <c r="H11" s="59">
        <f>'ALAW WTW SLUDGE'!H11</f>
        <v>4</v>
      </c>
      <c r="I11" s="59">
        <f>'ALAW WTW SLUDGE'!I11</f>
        <v>4</v>
      </c>
      <c r="J11" s="59">
        <f>'ALAW WTW SLUDGE'!J11</f>
        <v>2</v>
      </c>
      <c r="K11" s="59">
        <f>'ALAW WTW SLUDGE'!K11</f>
        <v>2</v>
      </c>
      <c r="L11" s="59">
        <f>'ALAW WTW SLUDGE'!L11</f>
        <v>0</v>
      </c>
      <c r="M11" s="59">
        <f>'ALAW WTW SLUDGE'!M11</f>
        <v>0</v>
      </c>
      <c r="N11" s="59">
        <f>'ALAW WTW SLUDGE'!N11</f>
        <v>0</v>
      </c>
      <c r="O11" s="59">
        <f>'ALAW WTW SLUDGE'!O11</f>
        <v>0</v>
      </c>
      <c r="P11" s="59">
        <f>'ALAW WTW SLUDGE'!P11</f>
        <v>0</v>
      </c>
      <c r="Q11" s="59">
        <f>'ALAW WTW SLUDGE'!Q11</f>
        <v>0</v>
      </c>
      <c r="R11" s="59">
        <f>'ALAW WTW SLUDGE'!R11</f>
        <v>0</v>
      </c>
      <c r="S11" s="59">
        <f>'ALAW WTW SLUDGE'!S11</f>
        <v>0</v>
      </c>
      <c r="T11" s="59">
        <f>'ALAW WTW SLUDGE'!T11</f>
        <v>0</v>
      </c>
      <c r="U11" s="59">
        <f>'ALAW WTW SLUDGE'!U11</f>
        <v>0</v>
      </c>
      <c r="V11" s="59">
        <f>'ALAW WTW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'ALAW WTW SLUDGE'!C12</f>
        <v>2</v>
      </c>
      <c r="D12" s="59">
        <f>'ALAW WTW SLUDGE'!D12</f>
        <v>2</v>
      </c>
      <c r="E12" s="59">
        <f>'ALAW WTW SLUDGE'!E12</f>
        <v>2</v>
      </c>
      <c r="F12" s="59">
        <f>'ALAW WTW SLUDGE'!F12</f>
        <v>2</v>
      </c>
      <c r="G12" s="59">
        <f>'ALAW WTW SLUDGE'!G12</f>
        <v>2</v>
      </c>
      <c r="H12" s="59">
        <f>'ALAW WTW SLUDGE'!H12</f>
        <v>2</v>
      </c>
      <c r="I12" s="59">
        <f>'ALAW WTW SLUDGE'!I12</f>
        <v>2</v>
      </c>
      <c r="J12" s="59">
        <f>'ALAW WTW SLUDGE'!J12</f>
        <v>2</v>
      </c>
      <c r="K12" s="59">
        <f>'ALAW WTW SLUDGE'!K12</f>
        <v>3</v>
      </c>
      <c r="L12" s="59">
        <f>'ALAW WTW SLUDGE'!L12</f>
        <v>0</v>
      </c>
      <c r="M12" s="59">
        <f>'ALAW WTW SLUDGE'!M12</f>
        <v>0</v>
      </c>
      <c r="N12" s="59">
        <f>'ALAW WTW SLUDGE'!N12</f>
        <v>0</v>
      </c>
      <c r="O12" s="59">
        <f>'ALAW WTW SLUDGE'!O12</f>
        <v>0</v>
      </c>
      <c r="P12" s="59">
        <f>'ALAW WTW SLUDGE'!P12</f>
        <v>0</v>
      </c>
      <c r="Q12" s="59">
        <f>'ALAW WTW SLUDGE'!Q12</f>
        <v>0</v>
      </c>
      <c r="R12" s="59">
        <f>'ALAW WTW SLUDGE'!R12</f>
        <v>0</v>
      </c>
      <c r="S12" s="59">
        <f>'ALAW WTW SLUDGE'!S12</f>
        <v>0</v>
      </c>
      <c r="T12" s="59">
        <f>'ALAW WTW SLUDGE'!T12</f>
        <v>0</v>
      </c>
      <c r="U12" s="59">
        <f>'ALAW WTW SLUDGE'!U12</f>
        <v>0</v>
      </c>
      <c r="V12" s="59">
        <f>'ALAW WTW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'ALAW WTW SLUDGE'!C13</f>
        <v>3</v>
      </c>
      <c r="D13" s="59">
        <f>'ALAW WTW SLUDGE'!D13</f>
        <v>3</v>
      </c>
      <c r="E13" s="59">
        <f>'ALAW WTW SLUDGE'!E13</f>
        <v>3</v>
      </c>
      <c r="F13" s="59">
        <f>'ALAW WTW SLUDGE'!F13</f>
        <v>3</v>
      </c>
      <c r="G13" s="59">
        <f>'ALAW WTW SLUDGE'!G13</f>
        <v>4</v>
      </c>
      <c r="H13" s="59">
        <f>'ALAW WTW SLUDGE'!H13</f>
        <v>3</v>
      </c>
      <c r="I13" s="59">
        <f>'ALAW WTW SLUDGE'!I13</f>
        <v>3</v>
      </c>
      <c r="J13" s="59">
        <f>'ALAW WTW SLUDGE'!J13</f>
        <v>3</v>
      </c>
      <c r="K13" s="59">
        <f>'ALAW WTW SLUDGE'!K13</f>
        <v>3</v>
      </c>
      <c r="L13" s="59">
        <f>'ALAW WTW SLUDGE'!L13</f>
        <v>0</v>
      </c>
      <c r="M13" s="59">
        <f>'ALAW WTW SLUDGE'!M13</f>
        <v>0</v>
      </c>
      <c r="N13" s="59">
        <f>'ALAW WTW SLUDGE'!N13</f>
        <v>0</v>
      </c>
      <c r="O13" s="59">
        <f>'ALAW WTW SLUDGE'!O13</f>
        <v>0</v>
      </c>
      <c r="P13" s="59">
        <f>'ALAW WTW SLUDGE'!P13</f>
        <v>0</v>
      </c>
      <c r="Q13" s="59">
        <f>'ALAW WTW SLUDGE'!Q13</f>
        <v>0</v>
      </c>
      <c r="R13" s="59">
        <f>'ALAW WTW SLUDGE'!R13</f>
        <v>0</v>
      </c>
      <c r="S13" s="59">
        <f>'ALAW WTW SLUDGE'!S13</f>
        <v>0</v>
      </c>
      <c r="T13" s="59">
        <f>'ALAW WTW SLUDGE'!T13</f>
        <v>0</v>
      </c>
      <c r="U13" s="59">
        <f>'ALAW WTW SLUDGE'!U13</f>
        <v>0</v>
      </c>
      <c r="V13" s="59">
        <f>'ALAW WTW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'ALAW WTW SLUDGE'!C14</f>
        <v xml:space="preserve">Grass Silage (25% DM) </v>
      </c>
      <c r="D14" s="101" t="str">
        <f>'ALAW WTW SLUDGE'!D14</f>
        <v xml:space="preserve">Grass Silage (25% DM) </v>
      </c>
      <c r="E14" s="101" t="str">
        <f>'ALAW WTW SLUDGE'!E14</f>
        <v xml:space="preserve">Grass Silage (25% DM) </v>
      </c>
      <c r="F14" s="101" t="str">
        <f>'ALAW WTW SLUDGE'!F14</f>
        <v xml:space="preserve">Grass Silage (25% DM) </v>
      </c>
      <c r="G14" s="101" t="str">
        <f>'ALAW WTW SLUDGE'!G14</f>
        <v xml:space="preserve">Grass Silage (25% DM) </v>
      </c>
      <c r="H14" s="101" t="str">
        <f>'ALAW WTW SLUDGE'!H14</f>
        <v xml:space="preserve">Grass Silage (25% DM) </v>
      </c>
      <c r="I14" s="101" t="str">
        <f>'ALAW WTW SLUDGE'!I14</f>
        <v xml:space="preserve">Grass Silage (25% DM) </v>
      </c>
      <c r="J14" s="101" t="str">
        <f>'ALAW WTW SLUDGE'!J14</f>
        <v xml:space="preserve">Grass Silage (25% DM) </v>
      </c>
      <c r="K14" s="101" t="str">
        <f>'ALAW WTW SLUDGE'!K14</f>
        <v xml:space="preserve">Grass Silage (25% DM) </v>
      </c>
      <c r="L14" s="101">
        <f>'ALAW WTW SLUDGE'!L14</f>
        <v>0</v>
      </c>
      <c r="M14" s="101">
        <f>'ALAW WTW SLUDGE'!M14</f>
        <v>0</v>
      </c>
      <c r="N14" s="101">
        <f>'ALAW WTW SLUDGE'!N14</f>
        <v>0</v>
      </c>
      <c r="O14" s="101">
        <f>'ALAW WTW SLUDGE'!O14</f>
        <v>0</v>
      </c>
      <c r="P14" s="101">
        <f>'ALAW WTW SLUDGE'!P14</f>
        <v>0</v>
      </c>
      <c r="Q14" s="101">
        <f>'ALAW WTW SLUDGE'!Q14</f>
        <v>0</v>
      </c>
      <c r="R14" s="101">
        <f>'ALAW WTW SLUDGE'!R14</f>
        <v>0</v>
      </c>
      <c r="S14" s="101">
        <f>'ALAW WTW SLUDGE'!S14</f>
        <v>0</v>
      </c>
      <c r="T14" s="101">
        <f>'ALAW WTW SLUDGE'!T14</f>
        <v>0</v>
      </c>
      <c r="U14" s="101">
        <f>'ALAW WTW SLUDGE'!U14</f>
        <v>0</v>
      </c>
      <c r="V14" s="101">
        <f>'ALAW WTW SLUDGE'!V14</f>
        <v>0</v>
      </c>
      <c r="AD14" s="29" t="s">
        <v>138</v>
      </c>
      <c r="AE14" s="29">
        <v>6</v>
      </c>
      <c r="AI14" s="52" t="s">
        <v>119</v>
      </c>
      <c r="AJ14" s="53">
        <v>0.8</v>
      </c>
      <c r="AK14" s="54">
        <v>1.7</v>
      </c>
      <c r="AL14" s="11">
        <v>12</v>
      </c>
      <c r="AM14" s="11">
        <v>6.7</v>
      </c>
      <c r="AN14" s="11" t="s">
        <v>135</v>
      </c>
    </row>
    <row r="15" spans="1:41" ht="13" x14ac:dyDescent="0.25">
      <c r="A15" s="131" t="s">
        <v>9</v>
      </c>
      <c r="B15" s="131"/>
      <c r="C15" s="59">
        <f>'ALAW WTW SLUDGE'!C15</f>
        <v>38</v>
      </c>
      <c r="D15" s="59">
        <f>'ALAW WTW SLUDGE'!D15</f>
        <v>38</v>
      </c>
      <c r="E15" s="59">
        <f>'ALAW WTW SLUDGE'!E15</f>
        <v>38</v>
      </c>
      <c r="F15" s="59">
        <f>'ALAW WTW SLUDGE'!F15</f>
        <v>38</v>
      </c>
      <c r="G15" s="59">
        <f>'ALAW WTW SLUDGE'!G15</f>
        <v>38</v>
      </c>
      <c r="H15" s="59">
        <f>'ALAW WTW SLUDGE'!H15</f>
        <v>38</v>
      </c>
      <c r="I15" s="59">
        <f>'ALAW WTW SLUDGE'!I15</f>
        <v>38</v>
      </c>
      <c r="J15" s="59">
        <f>'ALAW WTW SLUDGE'!J15</f>
        <v>38</v>
      </c>
      <c r="K15" s="59">
        <f>'ALAW WTW SLUDGE'!K15</f>
        <v>38</v>
      </c>
      <c r="L15" s="59">
        <f>'ALAW WTW SLUDGE'!L15</f>
        <v>0</v>
      </c>
      <c r="M15" s="59">
        <f>'ALAW WTW SLUDGE'!M15</f>
        <v>0</v>
      </c>
      <c r="N15" s="59">
        <f>'ALAW WTW SLUDGE'!N15</f>
        <v>0</v>
      </c>
      <c r="O15" s="59">
        <f>'ALAW WTW SLUDGE'!O15</f>
        <v>0</v>
      </c>
      <c r="P15" s="59">
        <f>'ALAW WTW SLUDGE'!P15</f>
        <v>0</v>
      </c>
      <c r="Q15" s="59">
        <f>'ALAW WTW SLUDGE'!Q15</f>
        <v>0</v>
      </c>
      <c r="R15" s="59">
        <f>'ALAW WTW SLUDGE'!R15</f>
        <v>0</v>
      </c>
      <c r="S15" s="59">
        <f>'ALAW WTW SLUDGE'!S15</f>
        <v>0</v>
      </c>
      <c r="T15" s="59">
        <f>'ALAW WTW SLUDGE'!T15</f>
        <v>0</v>
      </c>
      <c r="U15" s="59">
        <f>'ALAW WTW SLUDGE'!U15</f>
        <v>0</v>
      </c>
      <c r="V15" s="59">
        <f>'ALAW WTW SLUDGE'!V15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'ALAW WTW SLUDGE'!C16</f>
        <v>Medium/Clay</v>
      </c>
      <c r="D16" s="102" t="str">
        <f>'ALAW WTW SLUDGE'!D16</f>
        <v>Medium/Clay</v>
      </c>
      <c r="E16" s="102" t="str">
        <f>'ALAW WTW SLUDGE'!E16</f>
        <v>Medium/Clay</v>
      </c>
      <c r="F16" s="102" t="str">
        <f>'ALAW WTW SLUDGE'!F16</f>
        <v>Medium/Clay</v>
      </c>
      <c r="G16" s="102" t="str">
        <f>'ALAW WTW SLUDGE'!G16</f>
        <v>Medium/Clay</v>
      </c>
      <c r="H16" s="102" t="str">
        <f>'ALAW WTW SLUDGE'!H16</f>
        <v>Medium/Clay</v>
      </c>
      <c r="I16" s="102" t="str">
        <f>'ALAW WTW SLUDGE'!I16</f>
        <v>Medium/Clay</v>
      </c>
      <c r="J16" s="102" t="str">
        <f>'ALAW WTW SLUDGE'!J16</f>
        <v>Medium/Clay</v>
      </c>
      <c r="K16" s="102" t="str">
        <f>'ALAW WTW SLUDGE'!K16</f>
        <v>Medium/Clay</v>
      </c>
      <c r="L16" s="102">
        <f>'ALAW WTW SLUDGE'!L16</f>
        <v>0</v>
      </c>
      <c r="M16" s="102">
        <f>'ALAW WTW SLUDGE'!M16</f>
        <v>0</v>
      </c>
      <c r="N16" s="102">
        <f>'ALAW WTW SLUDGE'!N16</f>
        <v>0</v>
      </c>
      <c r="O16" s="102">
        <f>'ALAW WTW SLUDGE'!O16</f>
        <v>0</v>
      </c>
      <c r="P16" s="102">
        <f>'ALAW WTW SLUDGE'!P16</f>
        <v>0</v>
      </c>
      <c r="Q16" s="102">
        <f>'ALAW WTW SLUDGE'!Q16</f>
        <v>0</v>
      </c>
      <c r="R16" s="102">
        <f>'ALAW WTW SLUDGE'!R16</f>
        <v>0</v>
      </c>
      <c r="S16" s="102">
        <f>'ALAW WTW SLUDGE'!S16</f>
        <v>0</v>
      </c>
      <c r="T16" s="102">
        <f>'ALAW WTW SLUDGE'!T16</f>
        <v>0</v>
      </c>
      <c r="U16" s="102">
        <f>'ALAW WTW SLUDGE'!U16</f>
        <v>0</v>
      </c>
      <c r="V16" s="102">
        <f>'ALAW WTW SLUDGE'!V16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62.681759999999997</v>
      </c>
      <c r="D18" s="16">
        <f>$D32</f>
        <v>62.681759999999997</v>
      </c>
      <c r="E18" s="16">
        <f>$D33</f>
        <v>62.681759999999997</v>
      </c>
      <c r="F18" s="16">
        <f>$D34</f>
        <v>62.681759999999997</v>
      </c>
      <c r="G18" s="16">
        <f>$D35</f>
        <v>62.681759999999997</v>
      </c>
      <c r="H18" s="16">
        <f>$D36</f>
        <v>62.681759999999997</v>
      </c>
      <c r="I18" s="16">
        <f>$D37</f>
        <v>62.681759999999997</v>
      </c>
      <c r="J18" s="16">
        <f>$D38</f>
        <v>62.681759999999997</v>
      </c>
      <c r="K18" s="16">
        <f>$D39</f>
        <v>62.681759999999997</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-1.9182399999999973</v>
      </c>
      <c r="D19" s="16">
        <f t="shared" ref="D19:V19" si="1">D18-D17</f>
        <v>-1.9182399999999973</v>
      </c>
      <c r="E19" s="16">
        <f t="shared" si="1"/>
        <v>-1.9182399999999973</v>
      </c>
      <c r="F19" s="16">
        <f t="shared" si="1"/>
        <v>-1.9182399999999973</v>
      </c>
      <c r="G19" s="16">
        <f t="shared" si="1"/>
        <v>-1.9182399999999973</v>
      </c>
      <c r="H19" s="16">
        <f t="shared" si="1"/>
        <v>-1.9182399999999973</v>
      </c>
      <c r="I19" s="16">
        <f t="shared" si="1"/>
        <v>-1.9182399999999973</v>
      </c>
      <c r="J19" s="16">
        <f t="shared" si="1"/>
        <v>-1.9182399999999973</v>
      </c>
      <c r="K19" s="16">
        <f t="shared" si="1"/>
        <v>-1.9182399999999973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63.4071</v>
      </c>
      <c r="D22" s="16">
        <f>$E32</f>
        <v>63.4071</v>
      </c>
      <c r="E22" s="16">
        <f>$E33</f>
        <v>63.4071</v>
      </c>
      <c r="F22" s="16">
        <f>$E34</f>
        <v>63.4071</v>
      </c>
      <c r="G22" s="16">
        <f>$E35</f>
        <v>63.4071</v>
      </c>
      <c r="H22" s="16">
        <f>$E36</f>
        <v>63.4071</v>
      </c>
      <c r="I22" s="16">
        <f>$E37</f>
        <v>63.4071</v>
      </c>
      <c r="J22" s="16">
        <f>$E38</f>
        <v>63.4071</v>
      </c>
      <c r="K22" s="16">
        <f>$E39</f>
        <v>63.4071</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-164.59289999999999</v>
      </c>
      <c r="D23" s="16">
        <f t="shared" ref="D23:V23" si="3">D22-D21</f>
        <v>-164.59289999999999</v>
      </c>
      <c r="E23" s="16">
        <f t="shared" si="3"/>
        <v>-164.59289999999999</v>
      </c>
      <c r="F23" s="16">
        <f t="shared" si="3"/>
        <v>-164.59289999999999</v>
      </c>
      <c r="G23" s="16">
        <f t="shared" si="3"/>
        <v>-164.59289999999999</v>
      </c>
      <c r="H23" s="16">
        <f t="shared" si="3"/>
        <v>-164.59289999999999</v>
      </c>
      <c r="I23" s="16">
        <f t="shared" si="3"/>
        <v>-164.59289999999999</v>
      </c>
      <c r="J23" s="16">
        <f t="shared" si="3"/>
        <v>-164.59289999999999</v>
      </c>
      <c r="K23" s="16">
        <f t="shared" si="3"/>
        <v>-164.59289999999999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t="s">
        <v>54</v>
      </c>
      <c r="U27" s="106"/>
    </row>
    <row r="28" spans="1:40" s="56" customFormat="1" x14ac:dyDescent="0.35">
      <c r="A28" s="107"/>
      <c r="B28" s="23">
        <v>2.97</v>
      </c>
      <c r="C28" s="15">
        <v>0.17</v>
      </c>
      <c r="D28" s="15">
        <v>456</v>
      </c>
      <c r="E28" s="15">
        <v>877</v>
      </c>
      <c r="F28" s="15">
        <v>164</v>
      </c>
      <c r="G28" s="15">
        <v>7.22</v>
      </c>
      <c r="H28" s="15">
        <v>6.32</v>
      </c>
      <c r="I28" s="15">
        <v>0.5</v>
      </c>
      <c r="J28" s="15">
        <v>0.01</v>
      </c>
      <c r="K28" s="15">
        <v>0.05</v>
      </c>
      <c r="L28" s="15">
        <v>0.2</v>
      </c>
      <c r="M28" s="15">
        <v>0.2</v>
      </c>
      <c r="N28" s="15"/>
      <c r="O28" s="15"/>
      <c r="P28" s="15">
        <v>35.1</v>
      </c>
      <c r="Q28" s="15">
        <v>154</v>
      </c>
      <c r="R28" s="15">
        <v>0.02</v>
      </c>
      <c r="S28" s="15">
        <v>0.5</v>
      </c>
      <c r="T28" s="15">
        <v>0.05</v>
      </c>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SJC1</v>
      </c>
      <c r="B31" s="15">
        <v>60</v>
      </c>
      <c r="C31" s="76">
        <f>IF(C$27="%w/w SAR",((C$28*10)*$B31),IF(C$27="%w/w DM",(((C$28*10)*($B$28/100))*$B31),IF(C$27="kg/t SAR",(C$28*$B31),IF(C$27="kg/t DM",((C$28*($B$28/100))*$B31),IF(C$27="mg/kg SAR",((C$28*0.001)*$B31),IF(C$27="mg/kg DM",(((C$28*0.001)*($B$28/100))*$B31),0))))))</f>
        <v>102.00000000000001</v>
      </c>
      <c r="D31" s="76">
        <f>(IF(D$27="%w/w SAR",((D$28*10)*$B31),IF(D$27="%w/w DM",(((D$28*10)*($B$28/100))*$B31),IF(D$27="kg/t SAR",(D$28*$B31),IF(D$27="kg/t DM",((D$28*($B$28/100))*$B31),IF(D$27="mg/kg SAR",((D$28*0.001)*$B31),IF(D$27="mg/kg DM",(((D$28*0.001)*($B$28/100))*$B31),"0")))))))*2.291</f>
        <v>62.681759999999997</v>
      </c>
      <c r="E31" s="76">
        <f>(IF(E$27="%w/w SAR",((E$28*10)*$B31),IF(E$27="%w/w DM",(((E$28*10)*($B$28/100))*$B31),IF(E$27="kg/t SAR",(E$28*$B31),IF(E$27="kg/t DM",((E$28*($B$28/100))*$B31),IF(E$27="mg/kg SAR",((E$28*0.001)*$B31),IF(E$27="mg/kg DM",(((E$28*0.001)*($B$28/100))*$B31),"0")))))))*1.205</f>
        <v>63.4071</v>
      </c>
      <c r="F31" s="76">
        <f>(IF(F$27="%w/w SAR",((F$28*10)*$B31),IF(F$27="%w/w DM",(((F$28*10)*($B$28/100))*$B31),IF(F$27="kg/t SAR",(F$28*$B31),IF(F$27="kg/t DM",((F$28*($B$28/100))*$B31),IF(F$27="mg/kg SAR",((F$28*0.001)*$B31),IF(F$27="mg/kg DM",(((F$28*0.001)*($B$28/100))*$B31),"0")))))))*1.658</f>
        <v>16.314719999999998</v>
      </c>
      <c r="G31" s="76">
        <f t="shared" ref="G31:P46" si="5">IF(G$27="%w/w SAR",((G$28*10)*$B31),IF(G$27="%w/w DM",(((G$28*10)*($B$28/100))*$B31),IF(G$27="kg/t SAR",(G$28*$B31),IF(G$27="kg/t DM",((G$28*($B$28/100))*$B31),IF(G$27="mg/kg SAR",((G$28*0.001)*$B31),IF(G$27="mg/kg DM",(((G$28*0.001)*($B$28/100))*$B31),0))))))</f>
        <v>0.43319999999999997</v>
      </c>
      <c r="H31" s="76">
        <f t="shared" si="5"/>
        <v>0.37919999999999998</v>
      </c>
      <c r="I31" s="76">
        <f t="shared" si="5"/>
        <v>0.03</v>
      </c>
      <c r="J31" s="76">
        <f t="shared" si="5"/>
        <v>6.0000000000000006E-4</v>
      </c>
      <c r="K31" s="76">
        <f t="shared" si="5"/>
        <v>3.0000000000000001E-3</v>
      </c>
      <c r="L31" s="76">
        <f t="shared" si="5"/>
        <v>1.2E-2</v>
      </c>
      <c r="M31" s="76">
        <f t="shared" si="5"/>
        <v>1.2E-2</v>
      </c>
      <c r="N31" s="76">
        <f t="shared" si="5"/>
        <v>0</v>
      </c>
      <c r="O31" s="76">
        <f t="shared" si="5"/>
        <v>0</v>
      </c>
      <c r="P31" s="76">
        <f t="shared" si="5"/>
        <v>2.1059999999999999</v>
      </c>
      <c r="Q31" s="76">
        <f>(IF(Q$27="%w/w SAR",((Q$28*10)*$B31),IF(Q$27="%w/w DM",(((Q$28*10)*($B$28/100))*$B31),IF(Q$27="kg/t SAR",(Q$28*$B31),IF(Q$27="kg/t DM",((Q$28*($B$28/100))*$B31),IF(Q$27="mg/kg SAR",((Q$28*0.001)*$B31),IF(Q$27="mg/kg DM",(((Q$28*0.001)*($B$28/100))*$B31),0)))))))*2.5</f>
        <v>23.1</v>
      </c>
      <c r="R31" s="76">
        <f>IF(R$27="%w/w SAR",((R$28*10)*$B31),IF(R$27="%w/w DM",(((R$28*10)*($B$28/100))*$B31),IF(R$27="kg/t SAR",(R$28*$B31),IF(R$27="kg/t DM",((R$28*($B$28/100))*$B31),IF(R$27="mg/kg SAR",((R$28*0.001)*$B31),IF(R$27="mg/kg DM",(((R$28*0.001)*($B$28/100))*$B31),0))))))</f>
        <v>1.2000000000000001E-3</v>
      </c>
      <c r="S31" s="76">
        <f>IF(S$27="%w/w SAR",((S$28*10)*$B31),IF(S$27="%w/w DM",(((S$28*10)*($B$28/100))*$B31),IF(S$27="kg/t SAR",(S$28*$B31),IF(S$27="kg/t DM",((S$28*($B$28/100))*$B31),IF(S$27="mg/kg SAR",((S$28*0.001)*$B31),IF(S$27="mg/kg DM",(((S$28*0.001)*($B$28/100))*$B31),0))))))</f>
        <v>0.03</v>
      </c>
      <c r="T31" s="76">
        <f>IF(T$27="%w/w SAR",((T$28*10)*$B31),IF(T$27="%w/w DM",(((T$28*10)*($B$28/100))*$B31),IF(T$27="kg/t SAR",(T$28*$B31),IF(T$27="kg/t DM",((T$28*($B$28/100))*$B31),IF(T$27="mg/kg SAR",((T$28*0.001)*$B31),IF(T$27="mg/kg DM",(((T$28*0.001)*($B$28/100))*$B31),0))))))</f>
        <v>3.0000000000000001E-3</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SJC2</v>
      </c>
      <c r="B32" s="15">
        <v>60</v>
      </c>
      <c r="C32" s="76">
        <f t="shared" ref="C32:C50" si="6">IF(C$27="%w/w SAR",((C$28*10)*$B32),IF(C$27="%w/w DM",(((C$28*10)*($B$28/100))*$B32),IF(C$27="kg/t SAR",(C$28*$B32),IF(C$27="kg/t DM",((C$28*($B$28/100))*$B32),IF(C$27="mg/kg SAR",((C$28*0.001)*$B32),IF(C$27="mg/kg DM",(((C$28*0.001)*($B$28/100))*$B32),0))))))</f>
        <v>102.00000000000001</v>
      </c>
      <c r="D32" s="76">
        <f t="shared" ref="D32:D50" si="7">(IF(D$27="%w/w SAR",((D$28*10)*$B32),IF(D$27="%w/w DM",(((D$28*10)*($B$28/100))*$B32),IF(D$27="kg/t SAR",(D$28*$B32),IF(D$27="kg/t DM",((D$28*($B$28/100))*$B32),IF(D$27="mg/kg SAR",((D$28*0.001)*$B32),IF(D$27="mg/kg DM",(((D$28*0.001)*($B$28/100))*$B32),"0")))))))*2.291</f>
        <v>62.681759999999997</v>
      </c>
      <c r="E32" s="76">
        <f t="shared" ref="E32:E50" si="8">(IF(E$27="%w/w SAR",((E$28*10)*$B32),IF(E$27="%w/w DM",(((E$28*10)*($B$28/100))*$B32),IF(E$27="kg/t SAR",(E$28*$B32),IF(E$27="kg/t DM",((E$28*($B$28/100))*$B32),IF(E$27="mg/kg SAR",((E$28*0.001)*$B32),IF(E$27="mg/kg DM",(((E$28*0.001)*($B$28/100))*$B32),"0")))))))*1.205</f>
        <v>63.4071</v>
      </c>
      <c r="F32" s="76">
        <f t="shared" ref="F32:F50" si="9">(IF(F$27="%w/w SAR",((F$28*10)*$B32),IF(F$27="%w/w DM",(((F$28*10)*($B$28/100))*$B32),IF(F$27="kg/t SAR",(F$28*$B32),IF(F$27="kg/t DM",((F$28*($B$28/100))*$B32),IF(F$27="mg/kg SAR",((F$28*0.001)*$B32),IF(F$27="mg/kg DM",(((F$28*0.001)*($B$28/100))*$B32),"0")))))))*1.658</f>
        <v>16.314719999999998</v>
      </c>
      <c r="G32" s="76">
        <f t="shared" si="5"/>
        <v>0.43319999999999997</v>
      </c>
      <c r="H32" s="76">
        <f t="shared" si="5"/>
        <v>0.37919999999999998</v>
      </c>
      <c r="I32" s="76">
        <f t="shared" si="5"/>
        <v>0.03</v>
      </c>
      <c r="J32" s="76">
        <f t="shared" si="5"/>
        <v>6.0000000000000006E-4</v>
      </c>
      <c r="K32" s="76">
        <f t="shared" si="5"/>
        <v>3.0000000000000001E-3</v>
      </c>
      <c r="L32" s="76">
        <f t="shared" si="5"/>
        <v>1.2E-2</v>
      </c>
      <c r="M32" s="76">
        <f t="shared" si="5"/>
        <v>1.2E-2</v>
      </c>
      <c r="N32" s="76">
        <f t="shared" si="5"/>
        <v>0</v>
      </c>
      <c r="O32" s="76">
        <f t="shared" si="5"/>
        <v>0</v>
      </c>
      <c r="P32" s="76">
        <f t="shared" si="5"/>
        <v>2.1059999999999999</v>
      </c>
      <c r="Q32" s="76">
        <f t="shared" ref="Q32:Q50" si="10">(IF(Q$27="%w/w SAR",((Q$28*10)*$B32),IF(Q$27="%w/w DM",(((Q$28*10)*($B$28/100))*$B32),IF(Q$27="kg/t SAR",(Q$28*$B32),IF(Q$27="kg/t DM",((Q$28*($B$28/100))*$B32),IF(Q$27="mg/kg SAR",((Q$28*0.001)*$B32),IF(Q$27="mg/kg DM",(((Q$28*0.001)*($B$28/100))*$B32),0)))))))*2.5</f>
        <v>23.1</v>
      </c>
      <c r="R32" s="76">
        <f t="shared" ref="R32:U50" si="11">IF(R$27="%w/w SAR",((R$28*10)*$B32),IF(R$27="%w/w DM",(((R$28*10)*($B$28/100))*$B32),IF(R$27="kg/t SAR",(R$28*$B32),IF(R$27="kg/t DM",((R$28*($B$28/100))*$B32),IF(R$27="mg/kg SAR",((R$28*0.001)*$B32),IF(R$27="mg/kg DM",(((R$28*0.001)*($B$28/100))*$B32),0))))))</f>
        <v>1.2000000000000001E-3</v>
      </c>
      <c r="S32" s="76">
        <f t="shared" si="11"/>
        <v>0.03</v>
      </c>
      <c r="T32" s="76">
        <f t="shared" si="11"/>
        <v>3.0000000000000001E-3</v>
      </c>
      <c r="U32" s="76">
        <f t="shared" si="11"/>
        <v>0</v>
      </c>
      <c r="AB32" s="58"/>
      <c r="AC32" s="58"/>
      <c r="AD32" s="58"/>
      <c r="AE32" s="58"/>
      <c r="AF32" s="58"/>
      <c r="AG32" s="58"/>
      <c r="AH32" s="58"/>
      <c r="AI32" s="58"/>
    </row>
    <row r="33" spans="1:35" s="71" customFormat="1" ht="13" x14ac:dyDescent="0.35">
      <c r="A33" s="13" t="str">
        <f>E8</f>
        <v>SJC3</v>
      </c>
      <c r="B33" s="15">
        <v>60</v>
      </c>
      <c r="C33" s="76">
        <f t="shared" si="6"/>
        <v>102.00000000000001</v>
      </c>
      <c r="D33" s="76">
        <f t="shared" si="7"/>
        <v>62.681759999999997</v>
      </c>
      <c r="E33" s="76">
        <f t="shared" si="8"/>
        <v>63.4071</v>
      </c>
      <c r="F33" s="76">
        <f t="shared" si="9"/>
        <v>16.314719999999998</v>
      </c>
      <c r="G33" s="76">
        <f t="shared" si="5"/>
        <v>0.43319999999999997</v>
      </c>
      <c r="H33" s="76">
        <f t="shared" si="5"/>
        <v>0.37919999999999998</v>
      </c>
      <c r="I33" s="76">
        <f t="shared" si="5"/>
        <v>0.03</v>
      </c>
      <c r="J33" s="76">
        <f t="shared" si="5"/>
        <v>6.0000000000000006E-4</v>
      </c>
      <c r="K33" s="76">
        <f t="shared" si="5"/>
        <v>3.0000000000000001E-3</v>
      </c>
      <c r="L33" s="76">
        <f t="shared" si="5"/>
        <v>1.2E-2</v>
      </c>
      <c r="M33" s="76">
        <f t="shared" si="5"/>
        <v>1.2E-2</v>
      </c>
      <c r="N33" s="76">
        <f t="shared" si="5"/>
        <v>0</v>
      </c>
      <c r="O33" s="76">
        <f t="shared" si="5"/>
        <v>0</v>
      </c>
      <c r="P33" s="76">
        <f t="shared" si="5"/>
        <v>2.1059999999999999</v>
      </c>
      <c r="Q33" s="76">
        <f t="shared" si="10"/>
        <v>23.1</v>
      </c>
      <c r="R33" s="76">
        <f t="shared" si="11"/>
        <v>1.2000000000000001E-3</v>
      </c>
      <c r="S33" s="76">
        <f t="shared" si="11"/>
        <v>0.03</v>
      </c>
      <c r="T33" s="76">
        <f t="shared" si="11"/>
        <v>3.0000000000000001E-3</v>
      </c>
      <c r="U33" s="76">
        <f t="shared" si="11"/>
        <v>0</v>
      </c>
      <c r="AB33" s="58"/>
      <c r="AC33" s="58"/>
      <c r="AD33" s="58"/>
      <c r="AE33" s="58"/>
      <c r="AF33" s="58"/>
      <c r="AG33" s="58"/>
      <c r="AH33" s="58"/>
      <c r="AI33" s="58"/>
    </row>
    <row r="34" spans="1:35" s="71" customFormat="1" ht="13" x14ac:dyDescent="0.35">
      <c r="A34" s="13" t="str">
        <f>F8</f>
        <v>SJC4</v>
      </c>
      <c r="B34" s="15">
        <v>60</v>
      </c>
      <c r="C34" s="76">
        <f t="shared" si="6"/>
        <v>102.00000000000001</v>
      </c>
      <c r="D34" s="76">
        <f t="shared" si="7"/>
        <v>62.681759999999997</v>
      </c>
      <c r="E34" s="76">
        <f t="shared" si="8"/>
        <v>63.4071</v>
      </c>
      <c r="F34" s="76">
        <f t="shared" si="9"/>
        <v>16.314719999999998</v>
      </c>
      <c r="G34" s="76">
        <f t="shared" si="5"/>
        <v>0.43319999999999997</v>
      </c>
      <c r="H34" s="76">
        <f t="shared" si="5"/>
        <v>0.37919999999999998</v>
      </c>
      <c r="I34" s="76">
        <f t="shared" si="5"/>
        <v>0.03</v>
      </c>
      <c r="J34" s="76">
        <f t="shared" si="5"/>
        <v>6.0000000000000006E-4</v>
      </c>
      <c r="K34" s="76">
        <f t="shared" si="5"/>
        <v>3.0000000000000001E-3</v>
      </c>
      <c r="L34" s="76">
        <f t="shared" si="5"/>
        <v>1.2E-2</v>
      </c>
      <c r="M34" s="76">
        <f t="shared" si="5"/>
        <v>1.2E-2</v>
      </c>
      <c r="N34" s="76">
        <f t="shared" si="5"/>
        <v>0</v>
      </c>
      <c r="O34" s="76">
        <f t="shared" si="5"/>
        <v>0</v>
      </c>
      <c r="P34" s="76">
        <f t="shared" si="5"/>
        <v>2.1059999999999999</v>
      </c>
      <c r="Q34" s="76">
        <f t="shared" si="10"/>
        <v>23.1</v>
      </c>
      <c r="R34" s="76">
        <f t="shared" si="11"/>
        <v>1.2000000000000001E-3</v>
      </c>
      <c r="S34" s="76">
        <f t="shared" si="11"/>
        <v>0.03</v>
      </c>
      <c r="T34" s="76">
        <f t="shared" si="11"/>
        <v>3.0000000000000001E-3</v>
      </c>
      <c r="U34" s="76">
        <f t="shared" si="11"/>
        <v>0</v>
      </c>
      <c r="AB34" s="58"/>
      <c r="AC34" s="58"/>
      <c r="AD34" s="58"/>
      <c r="AE34" s="58"/>
      <c r="AF34" s="58"/>
      <c r="AG34" s="58"/>
      <c r="AH34" s="58"/>
      <c r="AI34" s="58"/>
    </row>
    <row r="35" spans="1:35" s="71" customFormat="1" ht="13" x14ac:dyDescent="0.35">
      <c r="A35" s="13" t="str">
        <f>G8</f>
        <v>SJC5</v>
      </c>
      <c r="B35" s="15">
        <v>60</v>
      </c>
      <c r="C35" s="76">
        <f t="shared" si="6"/>
        <v>102.00000000000001</v>
      </c>
      <c r="D35" s="76">
        <f t="shared" si="7"/>
        <v>62.681759999999997</v>
      </c>
      <c r="E35" s="76">
        <f t="shared" si="8"/>
        <v>63.4071</v>
      </c>
      <c r="F35" s="76">
        <f t="shared" si="9"/>
        <v>16.314719999999998</v>
      </c>
      <c r="G35" s="76">
        <f t="shared" si="5"/>
        <v>0.43319999999999997</v>
      </c>
      <c r="H35" s="76">
        <f t="shared" si="5"/>
        <v>0.37919999999999998</v>
      </c>
      <c r="I35" s="76">
        <f t="shared" si="5"/>
        <v>0.03</v>
      </c>
      <c r="J35" s="76">
        <f t="shared" si="5"/>
        <v>6.0000000000000006E-4</v>
      </c>
      <c r="K35" s="76">
        <f t="shared" si="5"/>
        <v>3.0000000000000001E-3</v>
      </c>
      <c r="L35" s="76">
        <f t="shared" si="5"/>
        <v>1.2E-2</v>
      </c>
      <c r="M35" s="76">
        <f t="shared" si="5"/>
        <v>1.2E-2</v>
      </c>
      <c r="N35" s="76">
        <f t="shared" si="5"/>
        <v>0</v>
      </c>
      <c r="O35" s="76">
        <f t="shared" si="5"/>
        <v>0</v>
      </c>
      <c r="P35" s="76">
        <f t="shared" si="5"/>
        <v>2.1059999999999999</v>
      </c>
      <c r="Q35" s="76">
        <f t="shared" si="10"/>
        <v>23.1</v>
      </c>
      <c r="R35" s="76">
        <f t="shared" si="11"/>
        <v>1.2000000000000001E-3</v>
      </c>
      <c r="S35" s="76">
        <f t="shared" si="11"/>
        <v>0.03</v>
      </c>
      <c r="T35" s="76">
        <f t="shared" si="11"/>
        <v>3.0000000000000001E-3</v>
      </c>
      <c r="U35" s="76">
        <f t="shared" si="11"/>
        <v>0</v>
      </c>
      <c r="AB35" s="58"/>
      <c r="AC35" s="58"/>
      <c r="AD35" s="58"/>
      <c r="AE35" s="58"/>
      <c r="AF35" s="58"/>
      <c r="AG35" s="58"/>
      <c r="AH35" s="58"/>
      <c r="AI35" s="58"/>
    </row>
    <row r="36" spans="1:35" s="71" customFormat="1" ht="13" x14ac:dyDescent="0.35">
      <c r="A36" s="13" t="str">
        <f>H8</f>
        <v>SJC6</v>
      </c>
      <c r="B36" s="15">
        <v>60</v>
      </c>
      <c r="C36" s="76">
        <f t="shared" si="6"/>
        <v>102.00000000000001</v>
      </c>
      <c r="D36" s="76">
        <f t="shared" si="7"/>
        <v>62.681759999999997</v>
      </c>
      <c r="E36" s="76">
        <f t="shared" si="8"/>
        <v>63.4071</v>
      </c>
      <c r="F36" s="76">
        <f t="shared" si="9"/>
        <v>16.314719999999998</v>
      </c>
      <c r="G36" s="76">
        <f t="shared" si="5"/>
        <v>0.43319999999999997</v>
      </c>
      <c r="H36" s="76">
        <f t="shared" si="5"/>
        <v>0.37919999999999998</v>
      </c>
      <c r="I36" s="76">
        <f t="shared" si="5"/>
        <v>0.03</v>
      </c>
      <c r="J36" s="76">
        <f t="shared" si="5"/>
        <v>6.0000000000000006E-4</v>
      </c>
      <c r="K36" s="76">
        <f t="shared" si="5"/>
        <v>3.0000000000000001E-3</v>
      </c>
      <c r="L36" s="76">
        <f t="shared" si="5"/>
        <v>1.2E-2</v>
      </c>
      <c r="M36" s="76">
        <f t="shared" si="5"/>
        <v>1.2E-2</v>
      </c>
      <c r="N36" s="76">
        <f t="shared" si="5"/>
        <v>0</v>
      </c>
      <c r="O36" s="76">
        <f t="shared" si="5"/>
        <v>0</v>
      </c>
      <c r="P36" s="76">
        <f t="shared" si="5"/>
        <v>2.1059999999999999</v>
      </c>
      <c r="Q36" s="76">
        <f t="shared" si="10"/>
        <v>23.1</v>
      </c>
      <c r="R36" s="76">
        <f t="shared" si="11"/>
        <v>1.2000000000000001E-3</v>
      </c>
      <c r="S36" s="76">
        <f t="shared" si="11"/>
        <v>0.03</v>
      </c>
      <c r="T36" s="76">
        <f t="shared" si="11"/>
        <v>3.0000000000000001E-3</v>
      </c>
      <c r="U36" s="76">
        <f t="shared" si="11"/>
        <v>0</v>
      </c>
      <c r="AB36" s="58"/>
      <c r="AC36" s="58"/>
      <c r="AD36" s="58"/>
      <c r="AE36" s="58"/>
      <c r="AF36" s="58"/>
      <c r="AG36" s="58"/>
      <c r="AH36" s="58"/>
      <c r="AI36" s="58"/>
    </row>
    <row r="37" spans="1:35" s="71" customFormat="1" ht="13" x14ac:dyDescent="0.35">
      <c r="A37" s="13" t="str">
        <f>I8</f>
        <v>SJC7</v>
      </c>
      <c r="B37" s="15">
        <v>60</v>
      </c>
      <c r="C37" s="76">
        <f t="shared" si="6"/>
        <v>102.00000000000001</v>
      </c>
      <c r="D37" s="76">
        <f t="shared" si="7"/>
        <v>62.681759999999997</v>
      </c>
      <c r="E37" s="76">
        <f t="shared" si="8"/>
        <v>63.4071</v>
      </c>
      <c r="F37" s="76">
        <f t="shared" si="9"/>
        <v>16.314719999999998</v>
      </c>
      <c r="G37" s="76">
        <f t="shared" si="5"/>
        <v>0.43319999999999997</v>
      </c>
      <c r="H37" s="76">
        <f t="shared" si="5"/>
        <v>0.37919999999999998</v>
      </c>
      <c r="I37" s="76">
        <f t="shared" si="5"/>
        <v>0.03</v>
      </c>
      <c r="J37" s="76">
        <f t="shared" si="5"/>
        <v>6.0000000000000006E-4</v>
      </c>
      <c r="K37" s="76">
        <f t="shared" si="5"/>
        <v>3.0000000000000001E-3</v>
      </c>
      <c r="L37" s="76">
        <f t="shared" si="5"/>
        <v>1.2E-2</v>
      </c>
      <c r="M37" s="76">
        <f t="shared" si="5"/>
        <v>1.2E-2</v>
      </c>
      <c r="N37" s="76">
        <f t="shared" si="5"/>
        <v>0</v>
      </c>
      <c r="O37" s="76">
        <f t="shared" si="5"/>
        <v>0</v>
      </c>
      <c r="P37" s="76">
        <f t="shared" si="5"/>
        <v>2.1059999999999999</v>
      </c>
      <c r="Q37" s="76">
        <f t="shared" si="10"/>
        <v>23.1</v>
      </c>
      <c r="R37" s="76">
        <f t="shared" si="11"/>
        <v>1.2000000000000001E-3</v>
      </c>
      <c r="S37" s="76">
        <f t="shared" si="11"/>
        <v>0.03</v>
      </c>
      <c r="T37" s="76">
        <f t="shared" si="11"/>
        <v>3.0000000000000001E-3</v>
      </c>
      <c r="U37" s="76">
        <f t="shared" si="11"/>
        <v>0</v>
      </c>
      <c r="AB37" s="58"/>
      <c r="AC37" s="58"/>
      <c r="AD37" s="58"/>
      <c r="AE37" s="58"/>
      <c r="AF37" s="58"/>
      <c r="AG37" s="58"/>
      <c r="AH37" s="58"/>
      <c r="AI37" s="58"/>
    </row>
    <row r="38" spans="1:35" s="71" customFormat="1" ht="13" x14ac:dyDescent="0.35">
      <c r="A38" s="13" t="str">
        <f>J8</f>
        <v>Bodnolwyn A</v>
      </c>
      <c r="B38" s="15">
        <v>60</v>
      </c>
      <c r="C38" s="76">
        <f t="shared" si="6"/>
        <v>102.00000000000001</v>
      </c>
      <c r="D38" s="76">
        <f t="shared" si="7"/>
        <v>62.681759999999997</v>
      </c>
      <c r="E38" s="76">
        <f t="shared" si="8"/>
        <v>63.4071</v>
      </c>
      <c r="F38" s="76">
        <f t="shared" si="9"/>
        <v>16.314719999999998</v>
      </c>
      <c r="G38" s="76">
        <f t="shared" si="5"/>
        <v>0.43319999999999997</v>
      </c>
      <c r="H38" s="76">
        <f t="shared" si="5"/>
        <v>0.37919999999999998</v>
      </c>
      <c r="I38" s="76">
        <f t="shared" si="5"/>
        <v>0.03</v>
      </c>
      <c r="J38" s="76">
        <f t="shared" si="5"/>
        <v>6.0000000000000006E-4</v>
      </c>
      <c r="K38" s="76">
        <f t="shared" si="5"/>
        <v>3.0000000000000001E-3</v>
      </c>
      <c r="L38" s="76">
        <f t="shared" si="5"/>
        <v>1.2E-2</v>
      </c>
      <c r="M38" s="76">
        <f t="shared" si="5"/>
        <v>1.2E-2</v>
      </c>
      <c r="N38" s="76">
        <f t="shared" si="5"/>
        <v>0</v>
      </c>
      <c r="O38" s="76">
        <f t="shared" si="5"/>
        <v>0</v>
      </c>
      <c r="P38" s="76">
        <f t="shared" si="5"/>
        <v>2.1059999999999999</v>
      </c>
      <c r="Q38" s="76">
        <f t="shared" si="10"/>
        <v>23.1</v>
      </c>
      <c r="R38" s="76">
        <f t="shared" si="11"/>
        <v>1.2000000000000001E-3</v>
      </c>
      <c r="S38" s="76">
        <f t="shared" si="11"/>
        <v>0.03</v>
      </c>
      <c r="T38" s="76">
        <f t="shared" si="11"/>
        <v>3.0000000000000001E-3</v>
      </c>
      <c r="U38" s="76">
        <f t="shared" si="11"/>
        <v>0</v>
      </c>
      <c r="AB38" s="58"/>
      <c r="AC38" s="58"/>
      <c r="AD38" s="58"/>
      <c r="AE38" s="58"/>
      <c r="AF38" s="58"/>
      <c r="AG38" s="58"/>
      <c r="AH38" s="58"/>
      <c r="AI38" s="58"/>
    </row>
    <row r="39" spans="1:35" s="71" customFormat="1" ht="13" x14ac:dyDescent="0.35">
      <c r="A39" s="13" t="str">
        <f>K8</f>
        <v>Bodnolwyn B</v>
      </c>
      <c r="B39" s="15">
        <v>60</v>
      </c>
      <c r="C39" s="76">
        <f t="shared" si="6"/>
        <v>102.00000000000001</v>
      </c>
      <c r="D39" s="76">
        <f t="shared" si="7"/>
        <v>62.681759999999997</v>
      </c>
      <c r="E39" s="76">
        <f t="shared" si="8"/>
        <v>63.4071</v>
      </c>
      <c r="F39" s="76">
        <f t="shared" si="9"/>
        <v>16.314719999999998</v>
      </c>
      <c r="G39" s="76">
        <f t="shared" si="5"/>
        <v>0.43319999999999997</v>
      </c>
      <c r="H39" s="76">
        <f t="shared" si="5"/>
        <v>0.37919999999999998</v>
      </c>
      <c r="I39" s="76">
        <f t="shared" si="5"/>
        <v>0.03</v>
      </c>
      <c r="J39" s="76">
        <f t="shared" si="5"/>
        <v>6.0000000000000006E-4</v>
      </c>
      <c r="K39" s="76">
        <f t="shared" si="5"/>
        <v>3.0000000000000001E-3</v>
      </c>
      <c r="L39" s="76">
        <f t="shared" si="5"/>
        <v>1.2E-2</v>
      </c>
      <c r="M39" s="76">
        <f t="shared" si="5"/>
        <v>1.2E-2</v>
      </c>
      <c r="N39" s="76">
        <f t="shared" si="5"/>
        <v>0</v>
      </c>
      <c r="O39" s="76">
        <f t="shared" si="5"/>
        <v>0</v>
      </c>
      <c r="P39" s="76">
        <f t="shared" si="5"/>
        <v>2.1059999999999999</v>
      </c>
      <c r="Q39" s="76">
        <f t="shared" si="10"/>
        <v>23.1</v>
      </c>
      <c r="R39" s="76">
        <f t="shared" si="11"/>
        <v>1.2000000000000001E-3</v>
      </c>
      <c r="S39" s="76">
        <f t="shared" si="11"/>
        <v>0.03</v>
      </c>
      <c r="T39" s="76">
        <f t="shared" si="11"/>
        <v>3.0000000000000001E-3</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Bodnolwyn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132</v>
      </c>
      <c r="B59" s="75">
        <f>VLOOKUP(C$14,Table24567[],5,FALSE)</f>
        <v>6.2</v>
      </c>
      <c r="C59" s="75">
        <f>VLOOKUP(D$14,Table24567[],5,FALSE)</f>
        <v>6.2</v>
      </c>
      <c r="D59" s="75">
        <f>VLOOKUP(E$14,Table24567[],5,FALSE)</f>
        <v>6.2</v>
      </c>
      <c r="E59" s="75">
        <f>VLOOKUP(F$14,Table24567[],5,FALSE)</f>
        <v>6.2</v>
      </c>
      <c r="F59" s="75">
        <f>VLOOKUP(G$14,Table24567[],5,FALSE)</f>
        <v>6.2</v>
      </c>
      <c r="G59" s="75">
        <f>VLOOKUP(H$14,Table24567[],5,FALSE)</f>
        <v>6.2</v>
      </c>
      <c r="H59" s="75">
        <f>VLOOKUP(I$14,Table24567[],5,FALSE)</f>
        <v>6.2</v>
      </c>
      <c r="I59" s="75">
        <f>VLOOKUP(J$14,Table24567[],5,FALSE)</f>
        <v>6.2</v>
      </c>
      <c r="J59" s="75">
        <f>VLOOKUP(K$14,Table24567[],5,FALSE)</f>
        <v>6.2</v>
      </c>
      <c r="K59" s="75" t="e">
        <f>VLOOKUP(L$14,Table24567[],5,FALSE)</f>
        <v>#N/A</v>
      </c>
      <c r="L59" s="75" t="e">
        <f>VLOOKUP(M$14,Table24567[],5,FALSE)</f>
        <v>#N/A</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6.3</v>
      </c>
      <c r="C60" s="75">
        <f t="shared" ref="C60:U60" si="14">D10</f>
        <v>7</v>
      </c>
      <c r="D60" s="75">
        <f t="shared" si="14"/>
        <v>7.5</v>
      </c>
      <c r="E60" s="75">
        <f t="shared" si="14"/>
        <v>7.7</v>
      </c>
      <c r="F60" s="75">
        <f t="shared" si="14"/>
        <v>7.3</v>
      </c>
      <c r="G60" s="75">
        <f t="shared" si="14"/>
        <v>7</v>
      </c>
      <c r="H60" s="75">
        <f t="shared" si="14"/>
        <v>6.8</v>
      </c>
      <c r="I60" s="75">
        <f t="shared" si="14"/>
        <v>8.8000000000000007</v>
      </c>
      <c r="J60" s="75">
        <f t="shared" si="14"/>
        <v>8.5</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60</v>
      </c>
      <c r="C62" s="76">
        <f>B32</f>
        <v>60</v>
      </c>
      <c r="D62" s="76">
        <f>B33</f>
        <v>60</v>
      </c>
      <c r="E62" s="76">
        <f>B34</f>
        <v>60</v>
      </c>
      <c r="F62" s="76">
        <f>B35</f>
        <v>60</v>
      </c>
      <c r="G62" s="76">
        <f>B36</f>
        <v>60</v>
      </c>
      <c r="H62" s="76">
        <f>B37</f>
        <v>60</v>
      </c>
      <c r="I62" s="76">
        <f>B38</f>
        <v>60</v>
      </c>
      <c r="J62" s="76">
        <f>B39</f>
        <v>60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-0.59999999999999787</v>
      </c>
      <c r="C64" s="76">
        <f t="shared" ref="C64:U64" si="17">(C59-C60)*C61</f>
        <v>-4.7999999999999989</v>
      </c>
      <c r="D64" s="76">
        <f t="shared" si="17"/>
        <v>-7.7999999999999989</v>
      </c>
      <c r="E64" s="76">
        <f t="shared" si="17"/>
        <v>-9</v>
      </c>
      <c r="F64" s="76">
        <f t="shared" si="17"/>
        <v>-6.5999999999999979</v>
      </c>
      <c r="G64" s="76">
        <f t="shared" si="17"/>
        <v>-4.7999999999999989</v>
      </c>
      <c r="H64" s="76">
        <f t="shared" si="17"/>
        <v>-3.5999999999999979</v>
      </c>
      <c r="I64" s="76">
        <f t="shared" si="17"/>
        <v>-15.600000000000003</v>
      </c>
      <c r="J64" s="76">
        <f t="shared" si="17"/>
        <v>-13.799999999999999</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0.59999999999999787</v>
      </c>
      <c r="C65" s="76">
        <f t="shared" ref="C65:U65" si="18">C63-C64</f>
        <v>4.7999999999999989</v>
      </c>
      <c r="D65" s="76">
        <f t="shared" si="18"/>
        <v>7.7999999999999989</v>
      </c>
      <c r="E65" s="76">
        <f t="shared" si="18"/>
        <v>9</v>
      </c>
      <c r="F65" s="76">
        <f t="shared" si="18"/>
        <v>6.5999999999999979</v>
      </c>
      <c r="G65" s="76">
        <f t="shared" si="18"/>
        <v>4.7999999999999989</v>
      </c>
      <c r="H65" s="76">
        <f t="shared" si="18"/>
        <v>3.5999999999999979</v>
      </c>
      <c r="I65" s="76">
        <f t="shared" si="18"/>
        <v>15.600000000000003</v>
      </c>
      <c r="J65" s="76">
        <f t="shared" si="18"/>
        <v>13.799999999999999</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5" t="s">
        <v>84</v>
      </c>
      <c r="B1" s="37" t="str">
        <f>'ALAW WTW SLUDGE'!B29</f>
        <v>Application Rate</v>
      </c>
      <c r="C1" s="37" t="str">
        <f>'ALAW WTW SLUDGE'!C29</f>
        <v>Nitrogen Addition</v>
      </c>
      <c r="D1" s="37" t="str">
        <f>'ALAW WTW SLUDGE'!D29</f>
        <v>Phosphate Addition</v>
      </c>
      <c r="E1" s="37" t="str">
        <f>'ALAW WTW SLUDGE'!E29</f>
        <v>Potash  Addition</v>
      </c>
      <c r="F1" s="37" t="str">
        <f>'ALAW WTW SLUDGE'!F29</f>
        <v>Mg Oxide Addition</v>
      </c>
      <c r="G1" s="37" t="str">
        <f>'ALAW WTW SLUDGE'!G29</f>
        <v>Copper Addition</v>
      </c>
      <c r="H1" s="37" t="str">
        <f>'ALAW WTW SLUDGE'!H29</f>
        <v>Zinc Addition</v>
      </c>
      <c r="I1" s="37" t="str">
        <f>'ALAW WTW SLUDGE'!I29</f>
        <v>Lead Addition</v>
      </c>
      <c r="J1" s="37" t="str">
        <f>'ALAW WTW SLUDGE'!J29</f>
        <v>Cadmium Addition</v>
      </c>
      <c r="K1" s="37" t="str">
        <f>'ALAW WTW SLUDGE'!K29</f>
        <v>Mercury Addition</v>
      </c>
      <c r="L1" s="37" t="str">
        <f>'ALAW WTW SLUDGE'!L29</f>
        <v>Nickel Addition</v>
      </c>
      <c r="M1" s="37" t="str">
        <f>'ALAW WTW SLUDGE'!M29</f>
        <v>Chromium Addition</v>
      </c>
      <c r="N1" s="37" t="str">
        <f>'ALAW WTW SLUDGE'!N29</f>
        <v>Aluminium Addition</v>
      </c>
      <c r="O1" s="37" t="str">
        <f>'ALAW WTW SLUDGE'!O29</f>
        <v>Iron Addition</v>
      </c>
      <c r="P1" s="37" t="str">
        <f>'ALAW WTW SLUDGE'!P29</f>
        <v xml:space="preserve">Sodium Addition                 </v>
      </c>
      <c r="Q1" s="37" t="str">
        <f>'ALAW WTW SLUDGE'!Q29</f>
        <v>SO3  Addition                             kg/ha</v>
      </c>
      <c r="R1" s="37" t="str">
        <f>'ALAW WTW SLUDGE'!R29</f>
        <v xml:space="preserve">Selenium Addition </v>
      </c>
      <c r="S1" s="37" t="str">
        <f>'ALAW WTW SLUDGE'!S29</f>
        <v xml:space="preserve">Arsenic  Addition  </v>
      </c>
      <c r="T1" s="37" t="str">
        <f>'ALAW WTW SLUDGE'!T29</f>
        <v xml:space="preserve">Molybdenum Addition  </v>
      </c>
      <c r="U1" s="37" t="str">
        <f>'ALAW WTW SLUDGE'!U29</f>
        <v xml:space="preserve">Fluoride Addition </v>
      </c>
    </row>
    <row r="2" spans="1:21" ht="25" x14ac:dyDescent="0.25">
      <c r="A2" s="145"/>
      <c r="B2" s="37" t="str">
        <f>'ALAW WTW SLUDGE'!B30</f>
        <v>tonnes/ha</v>
      </c>
      <c r="C2" s="37" t="str">
        <f>'ALAW WTW SLUDGE'!C30</f>
        <v>kg/ha</v>
      </c>
      <c r="D2" s="37" t="str">
        <f>'ALAW WTW SLUDGE'!D30</f>
        <v>P2O5 
kg/ha</v>
      </c>
      <c r="E2" s="37" t="str">
        <f>'ALAW WTW SLUDGE'!E30</f>
        <v>K2O 
kg/ha</v>
      </c>
      <c r="F2" s="37" t="str">
        <f>'ALAW WTW SLUDGE'!F30</f>
        <v>MgO 
kg/ha</v>
      </c>
      <c r="G2" s="37" t="str">
        <f>'ALAW WTW SLUDGE'!G30</f>
        <v>kg/ha</v>
      </c>
      <c r="H2" s="37" t="str">
        <f>'ALAW WTW SLUDGE'!H30</f>
        <v>kg/ha</v>
      </c>
      <c r="I2" s="37" t="str">
        <f>'ALAW WTW SLUDGE'!I30</f>
        <v>kg/ha</v>
      </c>
      <c r="J2" s="37" t="str">
        <f>'ALAW WTW SLUDGE'!J30</f>
        <v>kg/ha</v>
      </c>
      <c r="K2" s="37" t="str">
        <f>'ALAW WTW SLUDGE'!K30</f>
        <v>kg/ha</v>
      </c>
      <c r="L2" s="37" t="str">
        <f>'ALAW WTW SLUDGE'!L30</f>
        <v>kg/ha</v>
      </c>
      <c r="M2" s="37" t="str">
        <f>'ALAW WTW SLUDGE'!M30</f>
        <v>kg/ha</v>
      </c>
      <c r="N2" s="37" t="str">
        <f>'ALAW WTW SLUDGE'!N30</f>
        <v>kg/ha</v>
      </c>
      <c r="O2" s="37" t="str">
        <f>'ALAW WTW SLUDGE'!O30</f>
        <v>kg/ha</v>
      </c>
      <c r="P2" s="37" t="str">
        <f>'ALAW WTW SLUDGE'!P30</f>
        <v>kg/ha</v>
      </c>
      <c r="Q2" s="37" t="str">
        <f>'ALAW WTW SLUDGE'!Q30</f>
        <v>kg/ha</v>
      </c>
      <c r="R2" s="37" t="str">
        <f>'ALAW WTW SLUDGE'!R30</f>
        <v>kg/ha</v>
      </c>
      <c r="S2" s="37" t="str">
        <f>'ALAW WTW SLUDGE'!S30</f>
        <v>kg/ha</v>
      </c>
      <c r="T2" s="37" t="str">
        <f>'ALAW WTW SLUDGE'!T30</f>
        <v>kg/ha</v>
      </c>
      <c r="U2" s="37" t="str">
        <f>'ALAW WTW SLUDGE'!U30</f>
        <v>kg/ha</v>
      </c>
    </row>
    <row r="3" spans="1:21" x14ac:dyDescent="0.25">
      <c r="A3" s="35">
        <v>1</v>
      </c>
      <c r="B3" s="32">
        <f>'ALAW WTW SLUDGE'!B31</f>
        <v>125</v>
      </c>
      <c r="C3" s="32">
        <f>'ALAW WTW SLUDGE'!C31</f>
        <v>247.5</v>
      </c>
      <c r="D3" s="32">
        <f>'ALAW WTW SLUDGE'!D31</f>
        <v>35.009343749999999</v>
      </c>
      <c r="E3" s="32">
        <f>'ALAW WTW SLUDGE'!E31</f>
        <v>6.2132812500000005</v>
      </c>
      <c r="F3" s="32">
        <f>'ALAW WTW SLUDGE'!F31</f>
        <v>11.719987499999998</v>
      </c>
      <c r="G3" s="32">
        <f>'ALAW WTW SLUDGE'!G31</f>
        <v>0.93937500000000007</v>
      </c>
      <c r="H3" s="32">
        <f>'ALAW WTW SLUDGE'!H31</f>
        <v>0.32437499999999997</v>
      </c>
      <c r="I3" s="32">
        <f>'ALAW WTW SLUDGE'!I31</f>
        <v>4.0500000000000001E-2</v>
      </c>
      <c r="J3" s="32">
        <f>'ALAW WTW SLUDGE'!J31</f>
        <v>3.0000000000000001E-3</v>
      </c>
      <c r="K3" s="32">
        <f>'ALAW WTW SLUDGE'!K31</f>
        <v>6.3749999999999996E-3</v>
      </c>
      <c r="L3" s="32">
        <f>'ALAW WTW SLUDGE'!L31</f>
        <v>0.24187499999999998</v>
      </c>
      <c r="M3" s="32">
        <f>'ALAW WTW SLUDGE'!M31</f>
        <v>0.10312499999999998</v>
      </c>
      <c r="N3" s="32">
        <f>'ALAW WTW SLUDGE'!N31</f>
        <v>4518.75</v>
      </c>
      <c r="O3" s="32">
        <f>'ALAW WTW SLUDGE'!O31</f>
        <v>110.625</v>
      </c>
      <c r="P3" s="32">
        <f>'ALAW WTW SLUDGE'!P31</f>
        <v>0</v>
      </c>
      <c r="Q3" s="32">
        <f>'ALAW WTW SLUDGE'!Q31</f>
        <v>409.21875</v>
      </c>
      <c r="R3" s="32">
        <f>'ALAW WTW SLUDGE'!R31</f>
        <v>0</v>
      </c>
      <c r="S3" s="32">
        <f>'ALAW WTW SLUDGE'!S31</f>
        <v>0.26437499999999997</v>
      </c>
      <c r="T3" s="32">
        <f>'ALAW WTW SLUDGE'!T31</f>
        <v>0</v>
      </c>
      <c r="U3" s="32">
        <f>'ALAW WTW SLUDGE'!U31</f>
        <v>0</v>
      </c>
    </row>
    <row r="4" spans="1:21" x14ac:dyDescent="0.25">
      <c r="A4" s="35">
        <v>2</v>
      </c>
      <c r="B4" s="32">
        <f>'BRYN COWLYD WTW SLUDGE'!B31</f>
        <v>250</v>
      </c>
      <c r="C4" s="32">
        <f>'BRYN COWLYD WTW SLUDGE'!C31</f>
        <v>87.04849999999999</v>
      </c>
      <c r="D4" s="32">
        <f>'BRYN COWLYD WTW SLUDGE'!D31</f>
        <v>11.259577699999998</v>
      </c>
      <c r="E4" s="32">
        <f>'BRYN COWLYD WTW SLUDGE'!E31</f>
        <v>8.7829437500000012</v>
      </c>
      <c r="F4" s="32">
        <f>'BRYN COWLYD WTW SLUDGE'!F31</f>
        <v>37.6353565</v>
      </c>
      <c r="G4" s="32">
        <f>'BRYN COWLYD WTW SLUDGE'!G31</f>
        <v>0.162435</v>
      </c>
      <c r="H4" s="32">
        <f>'BRYN COWLYD WTW SLUDGE'!H31</f>
        <v>2.4990000000000001</v>
      </c>
      <c r="I4" s="32">
        <f>'BRYN COWLYD WTW SLUDGE'!I31</f>
        <v>0.3144575</v>
      </c>
      <c r="J4" s="32">
        <f>'BRYN COWLYD WTW SLUDGE'!J31</f>
        <v>4.7897500000000006E-3</v>
      </c>
      <c r="K4" s="32">
        <f>'BRYN COWLYD WTW SLUDGE'!K31</f>
        <v>5.2062499999999999E-3</v>
      </c>
      <c r="L4" s="32">
        <f>'BRYN COWLYD WTW SLUDGE'!L31</f>
        <v>0.38942750000000004</v>
      </c>
      <c r="M4" s="32">
        <f>'BRYN COWLYD WTW SLUDGE'!M31</f>
        <v>0.11245500000000001</v>
      </c>
      <c r="N4" s="32">
        <f>'BRYN COWLYD WTW SLUDGE'!N31</f>
        <v>32.487000000000002</v>
      </c>
      <c r="O4" s="32">
        <f>'BRYN COWLYD WTW SLUDGE'!O31</f>
        <v>9287.9500000000007</v>
      </c>
      <c r="P4" s="32">
        <f>'BRYN COWLYD WTW SLUDGE'!P31</f>
        <v>0</v>
      </c>
      <c r="Q4" s="32">
        <f>'BRYN COWLYD WTW SLUDGE'!Q31</f>
        <v>126.511875</v>
      </c>
      <c r="R4" s="32">
        <f>'BRYN COWLYD WTW SLUDGE'!R31</f>
        <v>0</v>
      </c>
      <c r="S4" s="32">
        <f>'BRYN COWLYD WTW SLUDGE'!S31</f>
        <v>0.1666</v>
      </c>
      <c r="T4" s="32">
        <f>'BRYN COWLYD WTW SLUDGE'!T31</f>
        <v>0</v>
      </c>
      <c r="U4" s="32">
        <f>'BRYN COWLYD WTW SLUDGE'!U31</f>
        <v>0</v>
      </c>
    </row>
    <row r="5" spans="1:21" x14ac:dyDescent="0.25">
      <c r="A5" s="35">
        <v>3</v>
      </c>
      <c r="B5" s="32">
        <f>'Mynydd Llandegai'!B31</f>
        <v>250</v>
      </c>
      <c r="C5" s="32">
        <f>'Mynydd Llandegai'!C31</f>
        <v>94.76</v>
      </c>
      <c r="D5" s="32">
        <f>'Mynydd Llandegai'!D31</f>
        <v>56.486896000000002</v>
      </c>
      <c r="E5" s="32">
        <f>'Mynydd Llandegai'!E31</f>
        <v>2.084168</v>
      </c>
      <c r="F5" s="32">
        <f>'Mynydd Llandegai'!F31</f>
        <v>13.697732800000002</v>
      </c>
      <c r="G5" s="32">
        <f>'Mynydd Llandegai'!G31</f>
        <v>0.61456</v>
      </c>
      <c r="H5" s="32">
        <f>'Mynydd Llandegai'!H31</f>
        <v>1.0856000000000001</v>
      </c>
      <c r="I5" s="32">
        <f>'Mynydd Llandegai'!I31</f>
        <v>3.2752000000000003E-2</v>
      </c>
      <c r="J5" s="32">
        <f>'Mynydd Llandegai'!J31</f>
        <v>4.7840000000000001E-3</v>
      </c>
      <c r="K5" s="32">
        <f>'Mynydd Llandegai'!K31</f>
        <v>5.0600000000000003E-3</v>
      </c>
      <c r="L5" s="32">
        <f>'Mynydd Llandegai'!L31</f>
        <v>4.6919999999999989E-2</v>
      </c>
      <c r="M5" s="32">
        <f>'Mynydd Llandegai'!M31</f>
        <v>6.2008000000000008E-2</v>
      </c>
      <c r="N5" s="32">
        <f>'Mynydd Llandegai'!N31</f>
        <v>1720.3999999999999</v>
      </c>
      <c r="O5" s="32">
        <f>'Mynydd Llandegai'!O31</f>
        <v>47.931999999999995</v>
      </c>
      <c r="P5" s="32">
        <f>'Mynydd Llandegai'!P31</f>
        <v>9.476E-3</v>
      </c>
      <c r="Q5" s="32">
        <f>'Mynydd Llandegai'!Q31</f>
        <v>202.17000000000002</v>
      </c>
      <c r="R5" s="32">
        <f>'Mynydd Llandegai'!R31</f>
        <v>0</v>
      </c>
      <c r="S5" s="32">
        <f>'Mynydd Llandegai'!S31</f>
        <v>0.15271999999999999</v>
      </c>
      <c r="T5" s="32">
        <f>'Mynydd Llandegai'!T31</f>
        <v>0</v>
      </c>
      <c r="U5" s="32">
        <f>'Mynydd Llandegai'!U31</f>
        <v>0</v>
      </c>
    </row>
    <row r="6" spans="1:21" x14ac:dyDescent="0.25">
      <c r="A6" s="35">
        <v>4</v>
      </c>
      <c r="B6" s="32">
        <f>'DCWW CEFNI SLUDGE'!B31</f>
        <v>235</v>
      </c>
      <c r="C6" s="32">
        <f>'DCWW CEFNI SLUDGE'!C31</f>
        <v>193.56479999999999</v>
      </c>
      <c r="D6" s="32">
        <f>'DCWW CEFNI SLUDGE'!D31</f>
        <v>56.691940499999987</v>
      </c>
      <c r="E6" s="32">
        <f>'DCWW CEFNI SLUDGE'!E31</f>
        <v>5.46006708</v>
      </c>
      <c r="F6" s="32">
        <f>'DCWW CEFNI SLUDGE'!F31</f>
        <v>13.220145899999997</v>
      </c>
      <c r="G6" s="32">
        <f>'DCWW CEFNI SLUDGE'!G31</f>
        <v>0.2573532</v>
      </c>
      <c r="H6" s="32">
        <f>'DCWW CEFNI SLUDGE'!H31</f>
        <v>0.39482819999999996</v>
      </c>
      <c r="I6" s="32">
        <f>'DCWW CEFNI SLUDGE'!I31</f>
        <v>3.0354479999999996E-2</v>
      </c>
      <c r="J6" s="32">
        <f>'DCWW CEFNI SLUDGE'!J31</f>
        <v>5.2790399999999996E-3</v>
      </c>
      <c r="K6" s="32">
        <f>'DCWW CEFNI SLUDGE'!K31</f>
        <v>4.7291399999999989E-3</v>
      </c>
      <c r="L6" s="32">
        <f>'DCWW CEFNI SLUDGE'!L31</f>
        <v>0.21666059999999998</v>
      </c>
      <c r="M6" s="32">
        <f>'DCWW CEFNI SLUDGE'!M31</f>
        <v>4.9381019999999991E-2</v>
      </c>
      <c r="N6" s="32">
        <f>'DCWW CEFNI SLUDGE'!N31</f>
        <v>1627.7039999999997</v>
      </c>
      <c r="O6" s="32">
        <f>'DCWW CEFNI SLUDGE'!O31</f>
        <v>109.65006</v>
      </c>
      <c r="P6" s="32">
        <f>'DCWW CEFNI SLUDGE'!P31</f>
        <v>0</v>
      </c>
      <c r="Q6" s="32">
        <f>'DCWW CEFNI SLUDGE'!Q31</f>
        <v>302.44499999999994</v>
      </c>
      <c r="R6" s="32">
        <f>'DCWW CEFNI SLUDGE'!R31</f>
        <v>0</v>
      </c>
      <c r="S6" s="32">
        <f>'DCWW CEFNI SLUDGE'!S31</f>
        <v>0.28594799999999998</v>
      </c>
      <c r="T6" s="32">
        <f>'DCWW CEFNI SLUDGE'!T31</f>
        <v>0</v>
      </c>
      <c r="U6" s="32">
        <f>'DCWW CEFNI SLUDGE'!U31</f>
        <v>0</v>
      </c>
    </row>
    <row r="7" spans="1:21" x14ac:dyDescent="0.25">
      <c r="A7" s="35">
        <v>5</v>
      </c>
      <c r="B7" s="32">
        <f>'DCWW CWELLYN'!B31</f>
        <v>225</v>
      </c>
      <c r="C7" s="32">
        <f>'DCWW CWELLYN'!C31</f>
        <v>131.1345</v>
      </c>
      <c r="D7" s="32">
        <f>'DCWW CWELLYN'!D31</f>
        <v>64.899333450000015</v>
      </c>
      <c r="E7" s="32">
        <f>'DCWW CWELLYN'!E31</f>
        <v>3.4135179750000009</v>
      </c>
      <c r="F7" s="32">
        <f>'DCWW CWELLYN'!F31</f>
        <v>4.4565299099999995</v>
      </c>
      <c r="G7" s="32">
        <f>'DCWW CWELLYN'!G31</f>
        <v>0.4904865000000001</v>
      </c>
      <c r="H7" s="32">
        <f>'DCWW CWELLYN'!H31</f>
        <v>1.0867500000000001</v>
      </c>
      <c r="I7" s="32">
        <f>'DCWW CWELLYN'!I31</f>
        <v>2.9197350000000004E-2</v>
      </c>
      <c r="J7" s="32">
        <f>'DCWW CWELLYN'!J31</f>
        <v>5.5062000000000002E-3</v>
      </c>
      <c r="K7" s="32">
        <f>'DCWW CWELLYN'!K31</f>
        <v>4.56435E-3</v>
      </c>
      <c r="L7" s="32">
        <f>'DCWW CWELLYN'!L31</f>
        <v>0.15142049999999999</v>
      </c>
      <c r="M7" s="32">
        <f>'DCWW CWELLYN'!M31</f>
        <v>4.4266950000000006E-2</v>
      </c>
      <c r="N7" s="32">
        <f>'DCWW CWELLYN'!N31</f>
        <v>1521.4499999999998</v>
      </c>
      <c r="O7" s="32">
        <f>'DCWW CWELLYN'!O31</f>
        <v>33.254549999999995</v>
      </c>
      <c r="P7" s="32">
        <f>'DCWW CWELLYN'!P31</f>
        <v>0</v>
      </c>
      <c r="Q7" s="32">
        <f>'DCWW CWELLYN'!Q31</f>
        <v>240.89625000000001</v>
      </c>
      <c r="R7" s="32">
        <f>'DCWW CWELLYN'!R31</f>
        <v>0</v>
      </c>
      <c r="S7" s="32">
        <f>'DCWW CWELLYN'!S31</f>
        <v>9.3460499999999988E-2</v>
      </c>
      <c r="T7" s="32">
        <f>'DCWW CWELLYN'!T31</f>
        <v>0</v>
      </c>
      <c r="U7" s="32">
        <f>'DCWW CWELLYN'!U31</f>
        <v>0</v>
      </c>
    </row>
    <row r="8" spans="1:21" x14ac:dyDescent="0.25">
      <c r="A8" s="35">
        <v>6</v>
      </c>
      <c r="B8" s="32">
        <f>'DCWW DOLBENMAEN'!B31</f>
        <v>250</v>
      </c>
      <c r="C8" s="32">
        <f>'DCWW DOLBENMAEN'!C31</f>
        <v>104.49000000000001</v>
      </c>
      <c r="D8" s="32">
        <f>'DCWW DOLBENMAEN'!D31</f>
        <v>35.316910499999992</v>
      </c>
      <c r="E8" s="32">
        <f>'DCWW DOLBENMAEN'!E31</f>
        <v>2.4638032499999998</v>
      </c>
      <c r="F8" s="32">
        <f>'DCWW DOLBENMAEN'!F31</f>
        <v>4.6626275999999995</v>
      </c>
      <c r="G8" s="32">
        <f>'DCWW DOLBENMAEN'!G31</f>
        <v>0.25606500000000004</v>
      </c>
      <c r="H8" s="32">
        <f>'DCWW DOLBENMAEN'!H31</f>
        <v>2.3349000000000002</v>
      </c>
      <c r="I8" s="32">
        <f>'DCWW DOLBENMAEN'!I31</f>
        <v>3.24435E-2</v>
      </c>
      <c r="J8" s="32">
        <f>'DCWW DOLBENMAEN'!J31</f>
        <v>1.4834999999999999E-2</v>
      </c>
      <c r="K8" s="32">
        <f>'DCWW DOLBENMAEN'!K31</f>
        <v>5.0310000000000007E-3</v>
      </c>
      <c r="L8" s="32">
        <f>'DCWW DOLBENMAEN'!L31</f>
        <v>9.9330000000000002E-2</v>
      </c>
      <c r="M8" s="32">
        <f>'DCWW DOLBENMAEN'!M31</f>
        <v>2.7735000000000003E-2</v>
      </c>
      <c r="N8" s="32">
        <f>'DCWW DOLBENMAEN'!N31</f>
        <v>1302.8999999999999</v>
      </c>
      <c r="O8" s="32">
        <f>'DCWW DOLBENMAEN'!O31</f>
        <v>49.213500000000003</v>
      </c>
      <c r="P8" s="32">
        <f>'DCWW DOLBENMAEN'!P31</f>
        <v>0</v>
      </c>
      <c r="Q8" s="32">
        <f>'DCWW DOLBENMAEN'!Q31</f>
        <v>170.92500000000001</v>
      </c>
      <c r="R8" s="32">
        <f>'DCWW DOLBENMAEN'!R31</f>
        <v>0</v>
      </c>
      <c r="S8" s="32">
        <f>'DCWW DOLBENMAEN'!S31</f>
        <v>0.12126000000000001</v>
      </c>
      <c r="T8" s="32">
        <f>'DCWW DOLBENMAEN'!T31</f>
        <v>0</v>
      </c>
      <c r="U8" s="32">
        <f>'DCWW DOLBENMAEN'!U31</f>
        <v>0</v>
      </c>
    </row>
    <row r="9" spans="1:21" x14ac:dyDescent="0.25">
      <c r="A9" s="35">
        <v>7</v>
      </c>
      <c r="B9" s="32" t="e">
        <f>#REF!</f>
        <v>#REF!</v>
      </c>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row>
    <row r="10" spans="1:21" x14ac:dyDescent="0.25">
      <c r="A10" s="35">
        <v>8</v>
      </c>
      <c r="B10" s="32">
        <f>'DCWW TRECASTELL'!B31</f>
        <v>250</v>
      </c>
      <c r="C10" s="32">
        <f>'DCWW TRECASTELL'!C31</f>
        <v>56.332500000000003</v>
      </c>
      <c r="D10" s="32">
        <f>'DCWW TRECASTELL'!D31</f>
        <v>38.601058999999999</v>
      </c>
      <c r="E10" s="32">
        <f>'DCWW TRECASTELL'!E31</f>
        <v>13.453825</v>
      </c>
      <c r="F10" s="32">
        <f>'DCWW TRECASTELL'!F31</f>
        <v>37.528000999999996</v>
      </c>
      <c r="G10" s="32">
        <f>'DCWW TRECASTELL'!G31</f>
        <v>0.17407249999999996</v>
      </c>
      <c r="H10" s="32">
        <f>'DCWW TRECASTELL'!H31</f>
        <v>0.664825</v>
      </c>
      <c r="I10" s="32">
        <f>'DCWW TRECASTELL'!I31</f>
        <v>0.11164999999999999</v>
      </c>
      <c r="J10" s="32">
        <f>'DCWW TRECASTELL'!J31</f>
        <v>4.1107500000000007E-3</v>
      </c>
      <c r="K10" s="32">
        <f>'DCWW TRECASTELL'!K31</f>
        <v>5.0242499999999992E-3</v>
      </c>
      <c r="L10" s="32">
        <f>'DCWW TRECASTELL'!L31</f>
        <v>5.9885000000000001E-2</v>
      </c>
      <c r="M10" s="32">
        <f>'DCWW TRECASTELL'!M31</f>
        <v>7.5617500000000004E-2</v>
      </c>
      <c r="N10" s="32">
        <f>'DCWW TRECASTELL'!N31</f>
        <v>491.26</v>
      </c>
      <c r="O10" s="32">
        <f>'DCWW TRECASTELL'!O31</f>
        <v>98.454999999999998</v>
      </c>
      <c r="P10" s="32">
        <f>'DCWW TRECASTELL'!P31</f>
        <v>0</v>
      </c>
      <c r="Q10" s="32">
        <f>'DCWW TRECASTELL'!Q31</f>
        <v>30.196249999999996</v>
      </c>
      <c r="R10" s="32">
        <f>'DCWW TRECASTELL'!R31</f>
        <v>0</v>
      </c>
      <c r="S10" s="32">
        <f>'DCWW TRECASTELL'!S31</f>
        <v>8.4752499999999995E-2</v>
      </c>
      <c r="T10" s="32">
        <f>'DCWW TRECASTELL'!T31</f>
        <v>0</v>
      </c>
      <c r="U10" s="32">
        <f>'DCWW TRECASTELL'!U31</f>
        <v>0</v>
      </c>
    </row>
    <row r="11" spans="1:21" x14ac:dyDescent="0.25">
      <c r="A11" s="35">
        <v>9</v>
      </c>
      <c r="B11" s="32">
        <f>'AD SUPPLIES ABER FALLS'!B31</f>
        <v>60</v>
      </c>
      <c r="C11" s="32">
        <f>'AD SUPPLIES ABER FALLS'!C31</f>
        <v>102.00000000000001</v>
      </c>
      <c r="D11" s="32">
        <f>'AD SUPPLIES ABER FALLS'!D31</f>
        <v>62.681759999999997</v>
      </c>
      <c r="E11" s="32">
        <f>'AD SUPPLIES ABER FALLS'!E31</f>
        <v>63.4071</v>
      </c>
      <c r="F11" s="32">
        <f>'AD SUPPLIES ABER FALLS'!F31</f>
        <v>16.314719999999998</v>
      </c>
      <c r="G11" s="32">
        <f>'AD SUPPLIES ABER FALLS'!G31</f>
        <v>0.43319999999999997</v>
      </c>
      <c r="H11" s="32">
        <f>'AD SUPPLIES ABER FALLS'!H31</f>
        <v>0.37919999999999998</v>
      </c>
      <c r="I11" s="32">
        <f>'AD SUPPLIES ABER FALLS'!I31</f>
        <v>0.03</v>
      </c>
      <c r="J11" s="32">
        <f>'AD SUPPLIES ABER FALLS'!J31</f>
        <v>6.0000000000000006E-4</v>
      </c>
      <c r="K11" s="32">
        <f>'AD SUPPLIES ABER FALLS'!K31</f>
        <v>3.0000000000000001E-3</v>
      </c>
      <c r="L11" s="32">
        <f>'AD SUPPLIES ABER FALLS'!L31</f>
        <v>1.2E-2</v>
      </c>
      <c r="M11" s="32">
        <f>'AD SUPPLIES ABER FALLS'!M31</f>
        <v>1.2E-2</v>
      </c>
      <c r="N11" s="32">
        <f>'AD SUPPLIES ABER FALLS'!N31</f>
        <v>0</v>
      </c>
      <c r="O11" s="32">
        <f>'AD SUPPLIES ABER FALLS'!O31</f>
        <v>0</v>
      </c>
      <c r="P11" s="32">
        <f>'AD SUPPLIES ABER FALLS'!P31</f>
        <v>2.1059999999999999</v>
      </c>
      <c r="Q11" s="32">
        <f>'AD SUPPLIES ABER FALLS'!Q31</f>
        <v>23.1</v>
      </c>
      <c r="R11" s="32">
        <f>'AD SUPPLIES ABER FALLS'!R31</f>
        <v>1.2000000000000001E-3</v>
      </c>
      <c r="S11" s="32">
        <f>'AD SUPPLIES ABER FALLS'!S31</f>
        <v>0.03</v>
      </c>
      <c r="T11" s="32">
        <f>'AD SUPPLIES ABER FALLS'!T31</f>
        <v>3.0000000000000001E-3</v>
      </c>
      <c r="U11" s="32">
        <f>'AD SUPPLIES ABER FALLS'!U31</f>
        <v>0</v>
      </c>
    </row>
    <row r="12" spans="1:21" x14ac:dyDescent="0.25">
      <c r="A12" s="35">
        <v>10</v>
      </c>
      <c r="B12" s="32" t="e">
        <f>#REF!</f>
        <v>#REF!</v>
      </c>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row>
    <row r="13" spans="1:21" s="81" customFormat="1" ht="15.5" x14ac:dyDescent="0.35">
      <c r="A13" s="79" t="s">
        <v>85</v>
      </c>
      <c r="B13" s="80" t="e">
        <f>SUM(B3:B12)</f>
        <v>#REF!</v>
      </c>
      <c r="C13" s="80" t="e">
        <f t="shared" ref="C13:U13" si="0">SUM(C3:C12)</f>
        <v>#REF!</v>
      </c>
      <c r="D13" s="80" t="e">
        <f t="shared" si="0"/>
        <v>#REF!</v>
      </c>
      <c r="E13" s="80" t="e">
        <f t="shared" si="0"/>
        <v>#REF!</v>
      </c>
      <c r="F13" s="80" t="e">
        <f t="shared" si="0"/>
        <v>#REF!</v>
      </c>
      <c r="G13" s="80" t="e">
        <f t="shared" si="0"/>
        <v>#REF!</v>
      </c>
      <c r="H13" s="80" t="e">
        <f t="shared" si="0"/>
        <v>#REF!</v>
      </c>
      <c r="I13" s="80" t="e">
        <f t="shared" si="0"/>
        <v>#REF!</v>
      </c>
      <c r="J13" s="80" t="e">
        <f t="shared" si="0"/>
        <v>#REF!</v>
      </c>
      <c r="K13" s="80" t="e">
        <f t="shared" si="0"/>
        <v>#REF!</v>
      </c>
      <c r="L13" s="80" t="e">
        <f t="shared" si="0"/>
        <v>#REF!</v>
      </c>
      <c r="M13" s="80" t="e">
        <f t="shared" si="0"/>
        <v>#REF!</v>
      </c>
      <c r="N13" s="80" t="e">
        <f t="shared" si="0"/>
        <v>#REF!</v>
      </c>
      <c r="O13" s="80" t="e">
        <f t="shared" si="0"/>
        <v>#REF!</v>
      </c>
      <c r="P13" s="80" t="e">
        <f t="shared" si="0"/>
        <v>#REF!</v>
      </c>
      <c r="Q13" s="80" t="e">
        <f t="shared" si="0"/>
        <v>#REF!</v>
      </c>
      <c r="R13" s="80" t="e">
        <f t="shared" si="0"/>
        <v>#REF!</v>
      </c>
      <c r="S13" s="80" t="e">
        <f t="shared" si="0"/>
        <v>#REF!</v>
      </c>
      <c r="T13" s="80" t="e">
        <f t="shared" si="0"/>
        <v>#REF!</v>
      </c>
      <c r="U13" s="80" t="e">
        <f t="shared" si="0"/>
        <v>#REF!</v>
      </c>
    </row>
  </sheetData>
  <mergeCells count="1">
    <mergeCell ref="A1:A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6" t="s">
        <v>84</v>
      </c>
      <c r="B1" s="33" t="s">
        <v>152</v>
      </c>
      <c r="C1" s="34" t="str">
        <f>'ALAW WTW SLUDGE'!B29</f>
        <v>Application Rate</v>
      </c>
      <c r="D1" s="34" t="str">
        <f>'ALAW WTW SLUDGE'!C29</f>
        <v>Nitrogen Addition</v>
      </c>
      <c r="E1" s="34" t="str">
        <f>'ALAW WTW SLUDGE'!D29</f>
        <v>Phosphate Addition</v>
      </c>
      <c r="F1" s="34" t="str">
        <f>'ALAW WTW SLUDGE'!E29</f>
        <v>Potash  Addition</v>
      </c>
      <c r="G1" s="34" t="str">
        <f>'ALAW WTW SLUDGE'!F29</f>
        <v>Mg Oxide Addition</v>
      </c>
      <c r="H1" s="34" t="str">
        <f>'ALAW WTW SLUDGE'!G29</f>
        <v>Copper Addition</v>
      </c>
      <c r="I1" s="34" t="str">
        <f>'ALAW WTW SLUDGE'!H29</f>
        <v>Zinc Addition</v>
      </c>
      <c r="J1" s="34" t="str">
        <f>'ALAW WTW SLUDGE'!I29</f>
        <v>Lead Addition</v>
      </c>
      <c r="K1" s="34" t="str">
        <f>'ALAW WTW SLUDGE'!J29</f>
        <v>Cadmium Addition</v>
      </c>
      <c r="L1" s="34" t="str">
        <f>'ALAW WTW SLUDGE'!K29</f>
        <v>Mercury Addition</v>
      </c>
      <c r="M1" s="34" t="str">
        <f>'ALAW WTW SLUDGE'!L29</f>
        <v>Nickel Addition</v>
      </c>
      <c r="N1" s="34" t="str">
        <f>'ALAW WTW SLUDGE'!M29</f>
        <v>Chromium Addition</v>
      </c>
      <c r="O1" s="34" t="str">
        <f>'ALAW WTW SLUDGE'!N29</f>
        <v>Aluminium Addition</v>
      </c>
      <c r="P1" s="34" t="str">
        <f>'ALAW WTW SLUDGE'!O29</f>
        <v>Iron Addition</v>
      </c>
      <c r="Q1" s="34" t="str">
        <f>'ALAW WTW SLUDGE'!P29</f>
        <v xml:space="preserve">Sodium Addition                 </v>
      </c>
      <c r="R1" s="34" t="str">
        <f>'ALAW WTW SLUDGE'!Q29</f>
        <v>SO3  Addition                             kg/ha</v>
      </c>
      <c r="S1" s="34" t="str">
        <f>'ALAW WTW SLUDGE'!R29</f>
        <v xml:space="preserve">Selenium Addition </v>
      </c>
      <c r="T1" s="34" t="str">
        <f>'ALAW WTW SLUDGE'!S29</f>
        <v xml:space="preserve">Arsenic  Addition  </v>
      </c>
      <c r="U1" s="34" t="str">
        <f>'ALAW WTW SLUDGE'!T29</f>
        <v xml:space="preserve">Molybdenum Addition  </v>
      </c>
      <c r="V1" s="34" t="str">
        <f>'ALAW WTW SLUDGE'!U29</f>
        <v xml:space="preserve">Fluoride Addition </v>
      </c>
    </row>
    <row r="2" spans="1:22" s="82" customFormat="1" ht="25" x14ac:dyDescent="0.35">
      <c r="A2" s="146"/>
      <c r="B2" s="31" t="s">
        <v>46</v>
      </c>
      <c r="C2" s="34" t="str">
        <f>'ALAW WTW SLUDGE'!B30</f>
        <v>tonnes/ha</v>
      </c>
      <c r="D2" s="34" t="str">
        <f>'ALAW WTW SLUDGE'!C30</f>
        <v>kg/ha</v>
      </c>
      <c r="E2" s="34" t="str">
        <f>'ALAW WTW SLUDGE'!D30</f>
        <v>P2O5 
kg/ha</v>
      </c>
      <c r="F2" s="34" t="str">
        <f>'ALAW WTW SLUDGE'!E30</f>
        <v>K2O 
kg/ha</v>
      </c>
      <c r="G2" s="34" t="str">
        <f>'ALAW WTW SLUDGE'!F30</f>
        <v>MgO 
kg/ha</v>
      </c>
      <c r="H2" s="34" t="str">
        <f>'ALAW WTW SLUDGE'!G30</f>
        <v>kg/ha</v>
      </c>
      <c r="I2" s="34" t="str">
        <f>'ALAW WTW SLUDGE'!H30</f>
        <v>kg/ha</v>
      </c>
      <c r="J2" s="34" t="str">
        <f>'ALAW WTW SLUDGE'!I30</f>
        <v>kg/ha</v>
      </c>
      <c r="K2" s="34" t="str">
        <f>'ALAW WTW SLUDGE'!J30</f>
        <v>kg/ha</v>
      </c>
      <c r="L2" s="34" t="str">
        <f>'ALAW WTW SLUDGE'!K30</f>
        <v>kg/ha</v>
      </c>
      <c r="M2" s="34" t="str">
        <f>'ALAW WTW SLUDGE'!L30</f>
        <v>kg/ha</v>
      </c>
      <c r="N2" s="34" t="str">
        <f>'ALAW WTW SLUDGE'!M30</f>
        <v>kg/ha</v>
      </c>
      <c r="O2" s="34" t="str">
        <f>'ALAW WTW SLUDGE'!N30</f>
        <v>kg/ha</v>
      </c>
      <c r="P2" s="34" t="str">
        <f>'ALAW WTW SLUDGE'!O30</f>
        <v>kg/ha</v>
      </c>
      <c r="Q2" s="34" t="str">
        <f>'ALAW WTW SLUDGE'!P30</f>
        <v>kg/ha</v>
      </c>
      <c r="R2" s="34" t="str">
        <f>'ALAW WTW SLUDGE'!Q30</f>
        <v>kg/ha</v>
      </c>
      <c r="S2" s="34" t="str">
        <f>'ALAW WTW SLUDGE'!R30</f>
        <v>kg/ha</v>
      </c>
      <c r="T2" s="34" t="str">
        <f>'ALAW WTW SLUDGE'!S30</f>
        <v>kg/ha</v>
      </c>
      <c r="U2" s="34" t="str">
        <f>'ALAW WTW SLUDGE'!T30</f>
        <v>kg/ha</v>
      </c>
      <c r="V2" s="34" t="str">
        <f>'ALAW WTW SLUDGE'!U30</f>
        <v>kg/ha</v>
      </c>
    </row>
    <row r="3" spans="1:22" x14ac:dyDescent="0.25">
      <c r="A3" s="35">
        <v>1</v>
      </c>
      <c r="B3" s="90"/>
      <c r="C3" s="32">
        <f>'ALAW WTW SLUDGE'!B31</f>
        <v>125</v>
      </c>
      <c r="D3" s="32">
        <f>'ALAW WTW SLUDGE'!C31</f>
        <v>247.5</v>
      </c>
      <c r="E3" s="32">
        <f>'ALAW WTW SLUDGE'!D31</f>
        <v>35.009343749999999</v>
      </c>
      <c r="F3" s="32">
        <f>'ALAW WTW SLUDGE'!E31</f>
        <v>6.2132812500000005</v>
      </c>
      <c r="G3" s="32">
        <f>'ALAW WTW SLUDGE'!F31</f>
        <v>11.719987499999998</v>
      </c>
      <c r="H3" s="32">
        <f>'ALAW WTW SLUDGE'!G31</f>
        <v>0.93937500000000007</v>
      </c>
      <c r="I3" s="32">
        <f>'ALAW WTW SLUDGE'!H31</f>
        <v>0.32437499999999997</v>
      </c>
      <c r="J3" s="32">
        <f>'ALAW WTW SLUDGE'!I31</f>
        <v>4.0500000000000001E-2</v>
      </c>
      <c r="K3" s="32">
        <f>'ALAW WTW SLUDGE'!J31</f>
        <v>3.0000000000000001E-3</v>
      </c>
      <c r="L3" s="32">
        <f>'ALAW WTW SLUDGE'!K31</f>
        <v>6.3749999999999996E-3</v>
      </c>
      <c r="M3" s="32">
        <f>'ALAW WTW SLUDGE'!L31</f>
        <v>0.24187499999999998</v>
      </c>
      <c r="N3" s="32">
        <f>'ALAW WTW SLUDGE'!M31</f>
        <v>0.10312499999999998</v>
      </c>
      <c r="O3" s="32">
        <f>'ALAW WTW SLUDGE'!N31</f>
        <v>4518.75</v>
      </c>
      <c r="P3" s="32">
        <f>'ALAW WTW SLUDGE'!O31</f>
        <v>110.625</v>
      </c>
      <c r="Q3" s="32">
        <f>'ALAW WTW SLUDGE'!P31</f>
        <v>0</v>
      </c>
      <c r="R3" s="32">
        <f>'ALAW WTW SLUDGE'!Q31</f>
        <v>409.21875</v>
      </c>
      <c r="S3" s="32">
        <f>'ALAW WTW SLUDGE'!R31</f>
        <v>0</v>
      </c>
      <c r="T3" s="32">
        <f>'ALAW WTW SLUDGE'!S31</f>
        <v>0.26437499999999997</v>
      </c>
      <c r="U3" s="32">
        <f>'ALAW WTW SLUDGE'!T31</f>
        <v>0</v>
      </c>
      <c r="V3" s="32">
        <f>'ALAW WTW SLUDGE'!U31</f>
        <v>0</v>
      </c>
    </row>
    <row r="4" spans="1:22" x14ac:dyDescent="0.25">
      <c r="A4" s="35">
        <v>2</v>
      </c>
      <c r="B4" s="90"/>
      <c r="C4" s="32">
        <f>'BRYN COWLYD WTW SLUDGE'!B31</f>
        <v>250</v>
      </c>
      <c r="D4" s="32">
        <f>'BRYN COWLYD WTW SLUDGE'!C31</f>
        <v>87.04849999999999</v>
      </c>
      <c r="E4" s="32">
        <f>'BRYN COWLYD WTW SLUDGE'!D31</f>
        <v>11.259577699999998</v>
      </c>
      <c r="F4" s="32">
        <f>'BRYN COWLYD WTW SLUDGE'!E31</f>
        <v>8.7829437500000012</v>
      </c>
      <c r="G4" s="32">
        <f>'BRYN COWLYD WTW SLUDGE'!F31</f>
        <v>37.6353565</v>
      </c>
      <c r="H4" s="32">
        <f>'BRYN COWLYD WTW SLUDGE'!G31</f>
        <v>0.162435</v>
      </c>
      <c r="I4" s="32">
        <f>'BRYN COWLYD WTW SLUDGE'!H31</f>
        <v>2.4990000000000001</v>
      </c>
      <c r="J4" s="32">
        <f>'BRYN COWLYD WTW SLUDGE'!I31</f>
        <v>0.3144575</v>
      </c>
      <c r="K4" s="32">
        <f>'BRYN COWLYD WTW SLUDGE'!J31</f>
        <v>4.7897500000000006E-3</v>
      </c>
      <c r="L4" s="32">
        <f>'BRYN COWLYD WTW SLUDGE'!K31</f>
        <v>5.2062499999999999E-3</v>
      </c>
      <c r="M4" s="32">
        <f>'BRYN COWLYD WTW SLUDGE'!L31</f>
        <v>0.38942750000000004</v>
      </c>
      <c r="N4" s="32">
        <f>'BRYN COWLYD WTW SLUDGE'!M31</f>
        <v>0.11245500000000001</v>
      </c>
      <c r="O4" s="32">
        <f>'BRYN COWLYD WTW SLUDGE'!N31</f>
        <v>32.487000000000002</v>
      </c>
      <c r="P4" s="32">
        <f>'BRYN COWLYD WTW SLUDGE'!O31</f>
        <v>9287.9500000000007</v>
      </c>
      <c r="Q4" s="32">
        <f>'BRYN COWLYD WTW SLUDGE'!P31</f>
        <v>0</v>
      </c>
      <c r="R4" s="32">
        <f>'BRYN COWLYD WTW SLUDGE'!Q31</f>
        <v>126.511875</v>
      </c>
      <c r="S4" s="32">
        <f>'BRYN COWLYD WTW SLUDGE'!R31</f>
        <v>0</v>
      </c>
      <c r="T4" s="32">
        <f>'BRYN COWLYD WTW SLUDGE'!S31</f>
        <v>0.1666</v>
      </c>
      <c r="U4" s="32">
        <f>'BRYN COWLYD WTW SLUDGE'!T31</f>
        <v>0</v>
      </c>
      <c r="V4" s="32">
        <f>'BRYN COWLYD WTW SLUDGE'!U31</f>
        <v>0</v>
      </c>
    </row>
    <row r="5" spans="1:22" x14ac:dyDescent="0.25">
      <c r="A5" s="35">
        <v>3</v>
      </c>
      <c r="B5" s="90"/>
      <c r="C5" s="32">
        <f>'Mynydd Llandegai'!B31</f>
        <v>250</v>
      </c>
      <c r="D5" s="32">
        <f>'Mynydd Llandegai'!C31</f>
        <v>94.76</v>
      </c>
      <c r="E5" s="32">
        <f>'Mynydd Llandegai'!D31</f>
        <v>56.486896000000002</v>
      </c>
      <c r="F5" s="32">
        <f>'Mynydd Llandegai'!E31</f>
        <v>2.084168</v>
      </c>
      <c r="G5" s="32">
        <f>'Mynydd Llandegai'!F31</f>
        <v>13.697732800000002</v>
      </c>
      <c r="H5" s="32">
        <f>'Mynydd Llandegai'!G31</f>
        <v>0.61456</v>
      </c>
      <c r="I5" s="32">
        <f>'Mynydd Llandegai'!H31</f>
        <v>1.0856000000000001</v>
      </c>
      <c r="J5" s="32">
        <f>'Mynydd Llandegai'!I31</f>
        <v>3.2752000000000003E-2</v>
      </c>
      <c r="K5" s="32">
        <f>'Mynydd Llandegai'!J31</f>
        <v>4.7840000000000001E-3</v>
      </c>
      <c r="L5" s="32">
        <f>'Mynydd Llandegai'!K31</f>
        <v>5.0600000000000003E-3</v>
      </c>
      <c r="M5" s="32">
        <f>'Mynydd Llandegai'!L31</f>
        <v>4.6919999999999989E-2</v>
      </c>
      <c r="N5" s="32">
        <f>'Mynydd Llandegai'!M31</f>
        <v>6.2008000000000008E-2</v>
      </c>
      <c r="O5" s="32">
        <f>'Mynydd Llandegai'!N31</f>
        <v>1720.3999999999999</v>
      </c>
      <c r="P5" s="32">
        <f>'Mynydd Llandegai'!O31</f>
        <v>47.931999999999995</v>
      </c>
      <c r="Q5" s="32">
        <f>'Mynydd Llandegai'!P31</f>
        <v>9.476E-3</v>
      </c>
      <c r="R5" s="32">
        <f>'Mynydd Llandegai'!Q31</f>
        <v>202.17000000000002</v>
      </c>
      <c r="S5" s="32">
        <f>'Mynydd Llandegai'!R31</f>
        <v>0</v>
      </c>
      <c r="T5" s="32">
        <f>'Mynydd Llandegai'!S31</f>
        <v>0.15271999999999999</v>
      </c>
      <c r="U5" s="32">
        <f>'Mynydd Llandegai'!T31</f>
        <v>0</v>
      </c>
      <c r="V5" s="32">
        <f>'Mynydd Llandegai'!U31</f>
        <v>0</v>
      </c>
    </row>
    <row r="6" spans="1:22" x14ac:dyDescent="0.25">
      <c r="A6" s="35">
        <v>4</v>
      </c>
      <c r="B6" s="90"/>
      <c r="C6" s="32">
        <f>'DCWW CEFNI SLUDGE'!B31</f>
        <v>235</v>
      </c>
      <c r="D6" s="32">
        <f>'DCWW CEFNI SLUDGE'!C31</f>
        <v>193.56479999999999</v>
      </c>
      <c r="E6" s="32">
        <f>'DCWW CEFNI SLUDGE'!D31</f>
        <v>56.691940499999987</v>
      </c>
      <c r="F6" s="32">
        <f>'DCWW CEFNI SLUDGE'!E31</f>
        <v>5.46006708</v>
      </c>
      <c r="G6" s="32">
        <f>'DCWW CEFNI SLUDGE'!F31</f>
        <v>13.220145899999997</v>
      </c>
      <c r="H6" s="32">
        <f>'DCWW CEFNI SLUDGE'!G31</f>
        <v>0.2573532</v>
      </c>
      <c r="I6" s="32">
        <f>'DCWW CEFNI SLUDGE'!H31</f>
        <v>0.39482819999999996</v>
      </c>
      <c r="J6" s="32">
        <f>'DCWW CEFNI SLUDGE'!I31</f>
        <v>3.0354479999999996E-2</v>
      </c>
      <c r="K6" s="32">
        <f>'DCWW CEFNI SLUDGE'!J31</f>
        <v>5.2790399999999996E-3</v>
      </c>
      <c r="L6" s="32">
        <f>'DCWW CEFNI SLUDGE'!K31</f>
        <v>4.7291399999999989E-3</v>
      </c>
      <c r="M6" s="32">
        <f>'DCWW CEFNI SLUDGE'!L31</f>
        <v>0.21666059999999998</v>
      </c>
      <c r="N6" s="32">
        <f>'DCWW CEFNI SLUDGE'!M31</f>
        <v>4.9381019999999991E-2</v>
      </c>
      <c r="O6" s="32">
        <f>'DCWW CEFNI SLUDGE'!N31</f>
        <v>1627.7039999999997</v>
      </c>
      <c r="P6" s="32">
        <f>'DCWW CEFNI SLUDGE'!O31</f>
        <v>109.65006</v>
      </c>
      <c r="Q6" s="32">
        <f>'DCWW CEFNI SLUDGE'!P31</f>
        <v>0</v>
      </c>
      <c r="R6" s="32">
        <f>'DCWW CEFNI SLUDGE'!Q31</f>
        <v>302.44499999999994</v>
      </c>
      <c r="S6" s="32">
        <f>'DCWW CEFNI SLUDGE'!R31</f>
        <v>0</v>
      </c>
      <c r="T6" s="32">
        <f>'DCWW CEFNI SLUDGE'!S31</f>
        <v>0.28594799999999998</v>
      </c>
      <c r="U6" s="32">
        <f>'DCWW CEFNI SLUDGE'!T31</f>
        <v>0</v>
      </c>
      <c r="V6" s="32">
        <f>'DCWW CEFNI SLUDGE'!U31</f>
        <v>0</v>
      </c>
    </row>
    <row r="7" spans="1:22" x14ac:dyDescent="0.25">
      <c r="A7" s="35">
        <v>5</v>
      </c>
      <c r="B7" s="90"/>
      <c r="C7" s="32">
        <f>'DCWW CWELLYN'!B31</f>
        <v>225</v>
      </c>
      <c r="D7" s="32">
        <f>'DCWW CWELLYN'!C31</f>
        <v>131.1345</v>
      </c>
      <c r="E7" s="32">
        <f>'DCWW CWELLYN'!D31</f>
        <v>64.899333450000015</v>
      </c>
      <c r="F7" s="32">
        <f>'DCWW CWELLYN'!E31</f>
        <v>3.4135179750000009</v>
      </c>
      <c r="G7" s="32">
        <f>'DCWW CWELLYN'!F31</f>
        <v>4.4565299099999995</v>
      </c>
      <c r="H7" s="32">
        <f>'DCWW CWELLYN'!G31</f>
        <v>0.4904865000000001</v>
      </c>
      <c r="I7" s="32">
        <f>'DCWW CWELLYN'!H31</f>
        <v>1.0867500000000001</v>
      </c>
      <c r="J7" s="32">
        <f>'DCWW CWELLYN'!I31</f>
        <v>2.9197350000000004E-2</v>
      </c>
      <c r="K7" s="32">
        <f>'DCWW CWELLYN'!J31</f>
        <v>5.5062000000000002E-3</v>
      </c>
      <c r="L7" s="32">
        <f>'DCWW CWELLYN'!K31</f>
        <v>4.56435E-3</v>
      </c>
      <c r="M7" s="32">
        <f>'DCWW CWELLYN'!L31</f>
        <v>0.15142049999999999</v>
      </c>
      <c r="N7" s="32">
        <f>'DCWW CWELLYN'!M31</f>
        <v>4.4266950000000006E-2</v>
      </c>
      <c r="O7" s="32">
        <f>'DCWW CWELLYN'!N31</f>
        <v>1521.4499999999998</v>
      </c>
      <c r="P7" s="32">
        <f>'DCWW CWELLYN'!O31</f>
        <v>33.254549999999995</v>
      </c>
      <c r="Q7" s="32">
        <f>'DCWW CWELLYN'!P31</f>
        <v>0</v>
      </c>
      <c r="R7" s="32">
        <f>'DCWW CWELLYN'!Q31</f>
        <v>240.89625000000001</v>
      </c>
      <c r="S7" s="32">
        <f>'DCWW CWELLYN'!R31</f>
        <v>0</v>
      </c>
      <c r="T7" s="32">
        <f>'DCWW CWELLYN'!S31</f>
        <v>9.3460499999999988E-2</v>
      </c>
      <c r="U7" s="32">
        <f>'DCWW CWELLYN'!T31</f>
        <v>0</v>
      </c>
      <c r="V7" s="32">
        <f>'DCWW CWELLYN'!U31</f>
        <v>0</v>
      </c>
    </row>
    <row r="8" spans="1:22" x14ac:dyDescent="0.25">
      <c r="A8" s="35">
        <v>6</v>
      </c>
      <c r="B8" s="90"/>
      <c r="C8" s="32">
        <f>'DCWW DOLBENMAEN'!B31</f>
        <v>250</v>
      </c>
      <c r="D8" s="32">
        <f>'DCWW DOLBENMAEN'!C31</f>
        <v>104.49000000000001</v>
      </c>
      <c r="E8" s="32">
        <f>'DCWW DOLBENMAEN'!D31</f>
        <v>35.316910499999992</v>
      </c>
      <c r="F8" s="32">
        <f>'DCWW DOLBENMAEN'!E31</f>
        <v>2.4638032499999998</v>
      </c>
      <c r="G8" s="32">
        <f>'DCWW DOLBENMAEN'!F31</f>
        <v>4.6626275999999995</v>
      </c>
      <c r="H8" s="32">
        <f>'DCWW DOLBENMAEN'!G31</f>
        <v>0.25606500000000004</v>
      </c>
      <c r="I8" s="32">
        <f>'DCWW DOLBENMAEN'!H31</f>
        <v>2.3349000000000002</v>
      </c>
      <c r="J8" s="32">
        <f>'DCWW DOLBENMAEN'!I31</f>
        <v>3.24435E-2</v>
      </c>
      <c r="K8" s="32">
        <f>'DCWW DOLBENMAEN'!J31</f>
        <v>1.4834999999999999E-2</v>
      </c>
      <c r="L8" s="32">
        <f>'DCWW DOLBENMAEN'!K31</f>
        <v>5.0310000000000007E-3</v>
      </c>
      <c r="M8" s="32">
        <f>'DCWW DOLBENMAEN'!L31</f>
        <v>9.9330000000000002E-2</v>
      </c>
      <c r="N8" s="32">
        <f>'DCWW DOLBENMAEN'!M31</f>
        <v>2.7735000000000003E-2</v>
      </c>
      <c r="O8" s="32">
        <f>'DCWW DOLBENMAEN'!N31</f>
        <v>1302.8999999999999</v>
      </c>
      <c r="P8" s="32">
        <f>'DCWW DOLBENMAEN'!O31</f>
        <v>49.213500000000003</v>
      </c>
      <c r="Q8" s="32">
        <f>'DCWW DOLBENMAEN'!P31</f>
        <v>0</v>
      </c>
      <c r="R8" s="32">
        <f>'DCWW DOLBENMAEN'!Q31</f>
        <v>170.92500000000001</v>
      </c>
      <c r="S8" s="32">
        <f>'DCWW DOLBENMAEN'!R31</f>
        <v>0</v>
      </c>
      <c r="T8" s="32">
        <f>'DCWW DOLBENMAEN'!S31</f>
        <v>0.12126000000000001</v>
      </c>
      <c r="U8" s="32">
        <f>'DCWW DOLBENMAEN'!T31</f>
        <v>0</v>
      </c>
      <c r="V8" s="32">
        <f>'DCWW DOLBENMAEN'!U31</f>
        <v>0</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f>'DCWW TRECASTELL'!B31</f>
        <v>250</v>
      </c>
      <c r="D10" s="32">
        <f>'DCWW TRECASTELL'!C31</f>
        <v>56.332500000000003</v>
      </c>
      <c r="E10" s="32">
        <f>'DCWW TRECASTELL'!D31</f>
        <v>38.601058999999999</v>
      </c>
      <c r="F10" s="32">
        <f>'DCWW TRECASTELL'!E31</f>
        <v>13.453825</v>
      </c>
      <c r="G10" s="32">
        <f>'DCWW TRECASTELL'!F31</f>
        <v>37.528000999999996</v>
      </c>
      <c r="H10" s="32">
        <f>'DCWW TRECASTELL'!G31</f>
        <v>0.17407249999999996</v>
      </c>
      <c r="I10" s="32">
        <f>'DCWW TRECASTELL'!H31</f>
        <v>0.664825</v>
      </c>
      <c r="J10" s="32">
        <f>'DCWW TRECASTELL'!I31</f>
        <v>0.11164999999999999</v>
      </c>
      <c r="K10" s="32">
        <f>'DCWW TRECASTELL'!J31</f>
        <v>4.1107500000000007E-3</v>
      </c>
      <c r="L10" s="32">
        <f>'DCWW TRECASTELL'!K31</f>
        <v>5.0242499999999992E-3</v>
      </c>
      <c r="M10" s="32">
        <f>'DCWW TRECASTELL'!L31</f>
        <v>5.9885000000000001E-2</v>
      </c>
      <c r="N10" s="32">
        <f>'DCWW TRECASTELL'!M31</f>
        <v>7.5617500000000004E-2</v>
      </c>
      <c r="O10" s="32">
        <f>'DCWW TRECASTELL'!N31</f>
        <v>491.26</v>
      </c>
      <c r="P10" s="32">
        <f>'DCWW TRECASTELL'!O31</f>
        <v>98.454999999999998</v>
      </c>
      <c r="Q10" s="32">
        <f>'DCWW TRECASTELL'!P31</f>
        <v>0</v>
      </c>
      <c r="R10" s="32">
        <f>'DCWW TRECASTELL'!Q31</f>
        <v>30.196249999999996</v>
      </c>
      <c r="S10" s="32">
        <f>'DCWW TRECASTELL'!R31</f>
        <v>0</v>
      </c>
      <c r="T10" s="32">
        <f>'DCWW TRECASTELL'!S31</f>
        <v>8.4752499999999995E-2</v>
      </c>
      <c r="U10" s="32">
        <f>'DCWW TRECASTELL'!T31</f>
        <v>0</v>
      </c>
      <c r="V10" s="32">
        <f>'DCWW TRECASTELL'!U31</f>
        <v>0</v>
      </c>
    </row>
    <row r="11" spans="1:22" x14ac:dyDescent="0.25">
      <c r="A11" s="35">
        <v>9</v>
      </c>
      <c r="B11" s="90"/>
      <c r="C11" s="32">
        <f>'AD SUPPLIES ABER FALLS'!B31</f>
        <v>60</v>
      </c>
      <c r="D11" s="32">
        <f>'AD SUPPLIES ABER FALLS'!C31</f>
        <v>102.00000000000001</v>
      </c>
      <c r="E11" s="32">
        <f>'AD SUPPLIES ABER FALLS'!D31</f>
        <v>62.681759999999997</v>
      </c>
      <c r="F11" s="32">
        <f>'AD SUPPLIES ABER FALLS'!E31</f>
        <v>63.4071</v>
      </c>
      <c r="G11" s="32">
        <f>'AD SUPPLIES ABER FALLS'!F31</f>
        <v>16.314719999999998</v>
      </c>
      <c r="H11" s="32">
        <f>'AD SUPPLIES ABER FALLS'!G31</f>
        <v>0.43319999999999997</v>
      </c>
      <c r="I11" s="32">
        <f>'AD SUPPLIES ABER FALLS'!H31</f>
        <v>0.37919999999999998</v>
      </c>
      <c r="J11" s="32">
        <f>'AD SUPPLIES ABER FALLS'!I31</f>
        <v>0.03</v>
      </c>
      <c r="K11" s="32">
        <f>'AD SUPPLIES ABER FALLS'!J31</f>
        <v>6.0000000000000006E-4</v>
      </c>
      <c r="L11" s="32">
        <f>'AD SUPPLIES ABER FALLS'!K31</f>
        <v>3.0000000000000001E-3</v>
      </c>
      <c r="M11" s="32">
        <f>'AD SUPPLIES ABER FALLS'!L31</f>
        <v>1.2E-2</v>
      </c>
      <c r="N11" s="32">
        <f>'AD SUPPLIES ABER FALLS'!M31</f>
        <v>1.2E-2</v>
      </c>
      <c r="O11" s="32">
        <f>'AD SUPPLIES ABER FALLS'!N31</f>
        <v>0</v>
      </c>
      <c r="P11" s="32">
        <f>'AD SUPPLIES ABER FALLS'!O31</f>
        <v>0</v>
      </c>
      <c r="Q11" s="32">
        <f>'AD SUPPLIES ABER FALLS'!P31</f>
        <v>2.1059999999999999</v>
      </c>
      <c r="R11" s="32">
        <f>'AD SUPPLIES ABER FALLS'!Q31</f>
        <v>23.1</v>
      </c>
      <c r="S11" s="32">
        <f>'AD SUPPLIES ABER FALLS'!R31</f>
        <v>1.2000000000000001E-3</v>
      </c>
      <c r="T11" s="32">
        <f>'AD SUPPLIES ABER FALLS'!S31</f>
        <v>0.03</v>
      </c>
      <c r="U11" s="32">
        <f>'AD SUPPLIES ABER FALLS'!T31</f>
        <v>3.0000000000000001E-3</v>
      </c>
      <c r="V11" s="32">
        <f>'AD SUPPLIES ABER FALLS'!U31</f>
        <v>0</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5" t="s">
        <v>84</v>
      </c>
      <c r="B15" s="34" t="s">
        <v>152</v>
      </c>
      <c r="C15" s="34">
        <f>'ALAW WTW SLUDGE'!B43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5"/>
      <c r="B16" s="31" t="s">
        <v>46</v>
      </c>
      <c r="C16" s="34">
        <f>'ALAW WTW SLUDGE'!B44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125</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250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235</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225</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250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f t="shared" si="15"/>
        <v>250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60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7" t="s">
        <v>85</v>
      </c>
      <c r="B27" s="147"/>
      <c r="C27" s="147"/>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06a2227e98c791c15aaac2f62ba1e715">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786dd2fad8c655f3e0bcda2ea437e67"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REGU-415-1629411</_dlc_DocId>
    <_dlc_DocIdUrl xmlns="9be56660-2c31-41ef-bc00-23e72f632f2a">
      <Url>https://cyfoethnaturiolcymru.sharepoint.com/teams/Regulatory/Permitting/_layouts/15/DocIdRedir.aspx?ID=REGU-415-1629411</Url>
      <Description>REGU-415-1629411</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2022-01-17T00:00:00+00:00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D67DBB1A-B2F5-4C8A-B733-BD0C4B9467A0}"/>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4E546F93-B82A-464E-8219-869568165FE5}"/>
</file>

<file path=customXml/itemProps5.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9be56660-2c31-41ef-bc00-23e72f632f2a"/>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ALAW WTW SLUDGE</vt:lpstr>
      <vt:lpstr>BRYN COWLYD WTW SLUDGE</vt:lpstr>
      <vt:lpstr>Mynydd Llandegai</vt:lpstr>
      <vt:lpstr>DCWW CEFNI SLUDGE</vt:lpstr>
      <vt:lpstr>DCWW CWELLYN</vt:lpstr>
      <vt:lpstr>DCWW DOLBENMAEN</vt:lpstr>
      <vt:lpstr>DCWW TRECASTELL</vt:lpstr>
      <vt:lpstr>AD SUPPLIES ABER FALLS</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Clee, Owen</cp:lastModifiedBy>
  <dcterms:created xsi:type="dcterms:W3CDTF">2016-09-26T10:07:59Z</dcterms:created>
  <dcterms:modified xsi:type="dcterms:W3CDTF">2022-01-17T16:17:33Z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8ed7e9a4-01e1-4e29-bede-621192cb370c</vt:lpwstr>
  </property>
</Properties>
</file>