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6375/"/>
    </mc:Choice>
  </mc:AlternateContent>
  <xr:revisionPtr revIDLastSave="0" documentId="13_ncr:1_{C5C090D9-606C-4B0F-BEFF-F2858DA95FAB}" xr6:coauthVersionLast="46" xr6:coauthVersionMax="46" xr10:uidLastSave="{00000000-0000-0000-0000-000000000000}"/>
  <bookViews>
    <workbookView xWindow="-120" yWindow="-120" windowWidth="29040" windowHeight="15840" tabRatio="870" activeTab="2" xr2:uid="{00000000-000D-0000-FFFF-FFFF00000000}"/>
  </bookViews>
  <sheets>
    <sheet name="DAF Sludge" sheetId="1" r:id="rId1"/>
    <sheet name="Heavy Effluent" sheetId="21" r:id="rId2"/>
    <sheet name="Whey" sheetId="27" r:id="rId3"/>
    <sheet name="Balance tank"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U22" i="28"/>
  <c r="V20" i="28"/>
  <c r="U20" i="28"/>
  <c r="T20" i="28"/>
  <c r="S20" i="28"/>
  <c r="R20" i="28"/>
  <c r="Q20" i="28"/>
  <c r="P20" i="28"/>
  <c r="O20" i="28"/>
  <c r="N20" i="28"/>
  <c r="M20" i="28"/>
  <c r="U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Q22" i="27"/>
  <c r="I22" i="27"/>
  <c r="G22" i="27"/>
  <c r="V20" i="27"/>
  <c r="U20" i="27"/>
  <c r="T20" i="27"/>
  <c r="S20" i="27"/>
  <c r="R20" i="27"/>
  <c r="Q20" i="27"/>
  <c r="P20" i="27"/>
  <c r="O20" i="27"/>
  <c r="N20" i="27"/>
  <c r="M20" i="27"/>
  <c r="U18" i="27"/>
  <c r="T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I23" i="21" s="1"/>
  <c r="I24" i="21" s="1"/>
  <c r="D59" i="22"/>
  <c r="E21" i="22"/>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L23" i="23" s="1"/>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I59" i="29"/>
  <c r="J17" i="29"/>
  <c r="J21" i="29"/>
  <c r="J23" i="29" s="1"/>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23" i="24" s="1"/>
  <c r="K17" i="24"/>
  <c r="K19" i="24" s="1"/>
  <c r="R59" i="24"/>
  <c r="S21" i="24"/>
  <c r="S23" i="24" s="1"/>
  <c r="S17" i="24"/>
  <c r="G21" i="26"/>
  <c r="G23" i="26" s="1"/>
  <c r="G17" i="26"/>
  <c r="G19" i="26" s="1"/>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19" i="22" s="1"/>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24" i="28" s="1"/>
  <c r="H17" i="28"/>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K65" i="21" s="1"/>
  <c r="R19" i="24"/>
  <c r="I21" i="27"/>
  <c r="I23" i="27" s="1"/>
  <c r="I24" i="27" s="1"/>
  <c r="Q21" i="27"/>
  <c r="R58" i="21"/>
  <c r="R61" i="21" s="1"/>
  <c r="R64" i="21" s="1"/>
  <c r="O57" i="21"/>
  <c r="A43" i="21"/>
  <c r="J58" i="21"/>
  <c r="J61" i="21" s="1"/>
  <c r="D58" i="29"/>
  <c r="D61" i="29" s="1"/>
  <c r="P23" i="26"/>
  <c r="G21" i="27"/>
  <c r="G23" i="27" s="1"/>
  <c r="G24" i="27" s="1"/>
  <c r="O21" i="27"/>
  <c r="O23" i="27" s="1"/>
  <c r="D58" i="30"/>
  <c r="D61" i="30" s="1"/>
  <c r="L58" i="30"/>
  <c r="L61" i="30" s="1"/>
  <c r="L64"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K58" i="22"/>
  <c r="K61" i="22" s="1"/>
  <c r="S58" i="22"/>
  <c r="S61" i="22" s="1"/>
  <c r="S64" i="22" s="1"/>
  <c r="F57" i="23"/>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F57" i="29"/>
  <c r="N57" i="29"/>
  <c r="F59" i="29"/>
  <c r="N59" i="29"/>
  <c r="F63" i="29"/>
  <c r="N63" i="29"/>
  <c r="H63"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F23" i="29"/>
  <c r="N23" i="29"/>
  <c r="B63" i="29"/>
  <c r="J63" i="29"/>
  <c r="R63" i="29"/>
  <c r="O19" i="29"/>
  <c r="A32" i="29"/>
  <c r="A34" i="29"/>
  <c r="A40" i="29"/>
  <c r="A42" i="29"/>
  <c r="A48" i="29"/>
  <c r="A50" i="29"/>
  <c r="C63" i="29"/>
  <c r="K63" i="29"/>
  <c r="S63" i="29"/>
  <c r="P19" i="29"/>
  <c r="D63" i="29"/>
  <c r="L63" i="29"/>
  <c r="T63" i="29"/>
  <c r="E63" i="29"/>
  <c r="M63" i="29"/>
  <c r="K19" i="28"/>
  <c r="K20" i="28" s="1"/>
  <c r="S19" i="28"/>
  <c r="A31" i="28"/>
  <c r="A33" i="28"/>
  <c r="A37" i="28"/>
  <c r="A39" i="28"/>
  <c r="A41" i="28"/>
  <c r="A45" i="28"/>
  <c r="A47" i="28"/>
  <c r="A49" i="28"/>
  <c r="G57" i="28"/>
  <c r="O57" i="28"/>
  <c r="G59" i="28"/>
  <c r="O59" i="28"/>
  <c r="G63" i="28"/>
  <c r="O63" i="28"/>
  <c r="L19" i="28"/>
  <c r="L20" i="28" s="1"/>
  <c r="T23" i="28"/>
  <c r="H59" i="28"/>
  <c r="P59" i="28"/>
  <c r="H63" i="28"/>
  <c r="P63" i="28"/>
  <c r="M19" i="28"/>
  <c r="U19" i="28"/>
  <c r="M23" i="28"/>
  <c r="I57" i="28"/>
  <c r="Q57" i="28"/>
  <c r="I63" i="28"/>
  <c r="Q63" i="28"/>
  <c r="R19" i="28"/>
  <c r="V19" i="28"/>
  <c r="N23" i="28"/>
  <c r="V23" i="28"/>
  <c r="B63" i="28"/>
  <c r="J63" i="28"/>
  <c r="R63" i="28"/>
  <c r="A32" i="28"/>
  <c r="A34" i="28"/>
  <c r="A40" i="28"/>
  <c r="A42" i="28"/>
  <c r="A48" i="28"/>
  <c r="A50" i="28"/>
  <c r="C63" i="28"/>
  <c r="K63" i="28"/>
  <c r="S63" i="28"/>
  <c r="H19" i="28"/>
  <c r="H20" i="28" s="1"/>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L20" i="27" s="1"/>
  <c r="D63" i="27"/>
  <c r="L63" i="27"/>
  <c r="T63" i="27"/>
  <c r="H63" i="27"/>
  <c r="Q19" i="27"/>
  <c r="E63" i="27"/>
  <c r="M63" i="27"/>
  <c r="U64" i="26"/>
  <c r="U66" i="26" s="1"/>
  <c r="O23" i="26"/>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H23" i="24"/>
  <c r="P23"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T23" i="23"/>
  <c r="E19" i="23"/>
  <c r="M19" i="23"/>
  <c r="M23" i="23"/>
  <c r="I57" i="23"/>
  <c r="Q57" i="23"/>
  <c r="F23" i="23"/>
  <c r="N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E23" i="22"/>
  <c r="U23" i="22"/>
  <c r="I57" i="22"/>
  <c r="Q57" i="22"/>
  <c r="K19" i="22"/>
  <c r="A39" i="22"/>
  <c r="A49" i="22"/>
  <c r="N19" i="22"/>
  <c r="V19" i="22"/>
  <c r="V23"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4" i="30" l="1"/>
  <c r="J65" i="30" s="1"/>
  <c r="J64" i="27"/>
  <c r="H64" i="30"/>
  <c r="H65" i="30" s="1"/>
  <c r="D64" i="30"/>
  <c r="D65" i="30" s="1"/>
  <c r="B64" i="30"/>
  <c r="B65" i="30" s="1"/>
  <c r="K65" i="28"/>
  <c r="K65" i="27"/>
  <c r="J65" i="27"/>
  <c r="I65" i="27"/>
  <c r="D65" i="21"/>
  <c r="C23" i="21"/>
  <c r="C24" i="21" s="1"/>
  <c r="K64" i="22"/>
  <c r="K65" i="22" s="1"/>
  <c r="K64" i="30"/>
  <c r="K65" i="30" s="1"/>
  <c r="G64" i="30"/>
  <c r="G65" i="30" s="1"/>
  <c r="F64" i="26"/>
  <c r="F66" i="26" s="1"/>
  <c r="E64" i="27"/>
  <c r="E65" i="27" s="1"/>
  <c r="D64" i="28"/>
  <c r="D65" i="28" s="1"/>
  <c r="D64" i="27"/>
  <c r="D65" i="27" s="1"/>
  <c r="C64" i="21"/>
  <c r="C65" i="21" s="1"/>
  <c r="C64" i="22"/>
  <c r="C65" i="22" s="1"/>
  <c r="C64" i="27"/>
  <c r="C65" i="27" s="1"/>
  <c r="C64" i="30"/>
  <c r="C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H66" i="23"/>
  <c r="J66" i="27"/>
  <c r="G64" i="27"/>
  <c r="G66" i="30"/>
  <c r="F64" i="27"/>
  <c r="T66" i="27"/>
  <c r="L66" i="29"/>
  <c r="Q66" i="22"/>
  <c r="T66" i="21"/>
  <c r="S66" i="23"/>
  <c r="E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K66" i="24"/>
  <c r="M66" i="24"/>
  <c r="I66" i="23"/>
  <c r="N66" i="23"/>
  <c r="E66" i="23"/>
  <c r="I66" i="22"/>
  <c r="M66" i="22"/>
  <c r="S66" i="22"/>
  <c r="T66" i="22"/>
  <c r="M66" i="21"/>
  <c r="K66" i="21"/>
  <c r="D66" i="21"/>
  <c r="R66" i="21"/>
  <c r="N64" i="1"/>
  <c r="M64" i="1"/>
  <c r="T64" i="1"/>
  <c r="L64" i="1"/>
  <c r="J64" i="1"/>
  <c r="J65" i="1" s="1"/>
  <c r="K64" i="1"/>
  <c r="K65" i="1" s="1"/>
  <c r="O64" i="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J66" i="30" l="1"/>
  <c r="H66" i="30"/>
  <c r="F65" i="26"/>
  <c r="E66" i="27"/>
  <c r="D66" i="30"/>
  <c r="D66" i="26"/>
  <c r="F65" i="1"/>
  <c r="G65" i="1"/>
  <c r="H65" i="1"/>
  <c r="I65" i="1"/>
  <c r="C65" i="1"/>
  <c r="B65" i="1"/>
  <c r="K66" i="22"/>
  <c r="D66" i="23"/>
  <c r="D66" i="22"/>
  <c r="D66" i="27"/>
  <c r="C66" i="27"/>
  <c r="H66" i="21"/>
  <c r="C66" i="22"/>
  <c r="C66" i="21"/>
  <c r="K66" i="26"/>
  <c r="K65" i="26"/>
  <c r="K66" i="23"/>
  <c r="K65" i="23"/>
  <c r="K66" i="29"/>
  <c r="K65" i="29"/>
  <c r="J66" i="29"/>
  <c r="J65" i="29"/>
  <c r="J66" i="22"/>
  <c r="J65" i="22"/>
  <c r="J66" i="21"/>
  <c r="J65" i="21"/>
  <c r="J66" i="26"/>
  <c r="I66" i="21"/>
  <c r="I65" i="21"/>
  <c r="I66" i="24"/>
  <c r="H66" i="27"/>
  <c r="H65" i="27"/>
  <c r="H66" i="29"/>
  <c r="H65" i="29"/>
  <c r="H66" i="24"/>
  <c r="H65" i="24"/>
  <c r="H66" i="28"/>
  <c r="H65" i="28"/>
  <c r="G66" i="22"/>
  <c r="G65" i="22"/>
  <c r="G66" i="28"/>
  <c r="G65" i="28"/>
  <c r="G66" i="29"/>
  <c r="G65" i="29"/>
  <c r="G66" i="23"/>
  <c r="G65" i="23"/>
  <c r="G66" i="26"/>
  <c r="G65" i="26"/>
  <c r="G66" i="21"/>
  <c r="G65" i="21"/>
  <c r="G66" i="27"/>
  <c r="G65" i="27"/>
  <c r="G66" i="24"/>
  <c r="G65" i="24"/>
  <c r="F66" i="21"/>
  <c r="F65" i="21"/>
  <c r="F66" i="23"/>
  <c r="F65" i="23"/>
  <c r="F66" i="30"/>
  <c r="F65" i="30"/>
  <c r="F66" i="22"/>
  <c r="F65" i="22"/>
  <c r="F66" i="27"/>
  <c r="F65" i="27"/>
  <c r="F66" i="28"/>
  <c r="F65" i="28"/>
  <c r="F66" i="24"/>
  <c r="F65" i="24"/>
  <c r="F66" i="29"/>
  <c r="F65" i="29"/>
  <c r="E66" i="26"/>
  <c r="E65" i="26"/>
  <c r="E66" i="29"/>
  <c r="E65" i="29"/>
  <c r="E66" i="21"/>
  <c r="E65" i="21"/>
  <c r="E66" i="28"/>
  <c r="E65" i="28"/>
  <c r="E66" i="24"/>
  <c r="E65" i="24"/>
  <c r="D66" i="29"/>
  <c r="C66" i="24"/>
  <c r="C65" i="24"/>
  <c r="C66" i="28"/>
  <c r="C65" i="28"/>
  <c r="B66" i="27"/>
  <c r="B65" i="27"/>
  <c r="B66" i="28"/>
  <c r="B65" i="28"/>
  <c r="B66" i="29"/>
  <c r="B65" i="29"/>
  <c r="B66" i="26"/>
  <c r="B65" i="26"/>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<sst xmlns="http://schemas.openxmlformats.org/spreadsheetml/2006/main" count="2156" uniqueCount="173">
  <si>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</si>
  <si>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</si>
  <si>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</si>
  <si>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</si>
  <si>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</si>
  <si>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</si>
  <si>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</si>
  <si>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</si>
  <si>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</si>
  <si>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</si>
  <si>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</si>
  <si>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</si>
  <si>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</si>
  <si>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</si>
  <si>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</si>
  <si>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</si>
  <si>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</si>
  <si>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</si>
  <si>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</si>
  <si>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</si>
  <si>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</si>
  <si>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</si>
  <si>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</si>
  <si>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</si>
  <si>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</si>
  <si>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</si>
  <si>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</si>
  <si>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</si>
  <si>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</si>
  <si>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</si>
  <si>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</si>
  <si>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</si>
  <si>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</si>
  <si>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</si>
  <si>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</si>
  <si>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</si>
  <si>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</si>
  <si>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</si>
  <si>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</si>
  <si>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</si>
  <si>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</si>
  <si>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</si>
  <si>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</si>
  <si>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</si>
  <si>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</si>
  <si>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</si>
  <si>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</si>
  <si>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</si>
  <si>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</si>
  <si>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</si>
  <si>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</si>
  <si>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</si>
  <si>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</si>
  <si>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</si>
  <si>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</si>
  <si>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</si>
  <si>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</si>
  <si>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</si>
  <si>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</si>
  <si>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</si>
  <si>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</si>
  <si>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</si>
  <si>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</si>
  <si>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</si>
  <si>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</si>
  <si>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</si>
  <si>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</si>
  <si>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</si>
  <si>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</si>
  <si>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</si>
  <si>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</si>
  <si>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</si>
  <si>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</si>
  <si>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</si>
  <si>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</si>
  <si>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</si>
  <si>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</si>
  <si>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</si>
  <si>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</si>
  <si>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</si>
  <si>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</si>
  <si>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</si>
  <si>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</si>
  <si>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</si>
  <si>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</si>
  <si>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</si>
  <si>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</si>
  <si>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</si>
  <si>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</si>
  <si>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</si>
  <si>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</si>
  <si>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</si>
  <si>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</si>
  <si>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</si>
  <si>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</si>
  <si>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</si>
  <si>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</si>
  <si>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</si>
  <si>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</si>
  <si>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</si>
  <si>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</si>
  <si>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</si>
  <si>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</si>
  <si>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</si>
  <si>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</si>
  <si>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</si>
  <si>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</si>
  <si>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</si>
  <si>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</si>
  <si>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</si>
  <si>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</si>
  <si>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</si>
  <si>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</si>
  <si>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</si>
  <si>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</si>
  <si>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</si>
  <si>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</si>
  <si>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</si>
  <si>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</si>
  <si>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</si>
  <si>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</si>
  <si>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</si>
  <si>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</si>
  <si>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</si>
  <si>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</si>
  <si>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</si>
  <si>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</si>
  <si>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</si>
  <si>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</si>
  <si>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</si>
  <si>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</si>
  <si>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</si>
  <si>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</si>
  <si>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</si>
  <si>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</si>
  <si>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</si>
  <si>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</si>
  <si>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</si>
  <si>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</si>
  <si>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</si>
  <si>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</si>
  <si>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</si>
  <si>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</si>
  <si>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</si>
  <si>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</si>
  <si>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</si>
  <si>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</si>
  <si>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</si>
  <si>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</si>
  <si>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</si>
  <si>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</si>
  <si>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</si>
  <si>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</si>
  <si>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</si>
  <si>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</si>
  <si>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</si>
  <si>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</si>
  <si>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</si>
  <si>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</si>
  <si>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</si>
  <si>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PAN-016375</t>
  </si>
  <si>
    <t>JB3533RJ</t>
  </si>
  <si>
    <t>Simon Jones</t>
  </si>
  <si>
    <t>Plas Llanfinhangel, Maenaddwyn, LL71 8BD</t>
  </si>
  <si>
    <t>Gianluca Broadley</t>
  </si>
  <si>
    <t>02 05 02</t>
  </si>
  <si>
    <t>2-</t>
  </si>
  <si>
    <t>02 05 01</t>
  </si>
  <si>
    <t>Heavy Effluent</t>
  </si>
  <si>
    <t>Whey</t>
  </si>
  <si>
    <t>Balance tank</t>
  </si>
  <si>
    <t>Moderate</t>
  </si>
  <si>
    <t xml:space="preserve">DAF Sludge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</si>
</sst>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60" zoomScaleNormal="60" workbookViewId="0">
      <selection activeCell="I53" sqref="I5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41</v>
      </c>
      <c r="G1" s="123" t="s">
        <v>43</v>
      </c>
      <c r="H1" s="124"/>
      <c r="I1" s="96">
        <v>6.42</v>
      </c>
      <c r="J1" s="127" t="s">
        <v>153</v>
      </c>
      <c r="K1" s="127"/>
      <c r="L1" s="96">
        <v>301</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165</v>
      </c>
      <c r="G2" s="125" t="s">
        <v>110</v>
      </c>
      <c r="H2" s="126"/>
      <c r="I2" s="96">
        <v>835</v>
      </c>
      <c r="J2" s="127" t="s">
        <v>158</v>
      </c>
      <c r="K2" s="127"/>
      <c r="L2" s="96">
        <v>0.18</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v>3640</v>
      </c>
      <c r="J3" s="123" t="s">
        <v>154</v>
      </c>
      <c r="K3" s="124"/>
      <c r="L3" s="96">
        <f>(L1/(L2*10000))*100</f>
        <v>16.722222222222221</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172</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v>1</v>
      </c>
      <c r="D8" s="15">
        <v>2</v>
      </c>
      <c r="E8" s="15">
        <v>4</v>
      </c>
      <c r="F8" s="15">
        <v>6</v>
      </c>
      <c r="G8" s="15">
        <v>7</v>
      </c>
      <c r="H8" s="15">
        <v>8</v>
      </c>
      <c r="I8" s="15">
        <v>9</v>
      </c>
      <c r="J8" s="15">
        <v>10</v>
      </c>
      <c r="K8" s="15">
        <v>11</v>
      </c>
      <c r="L8" s="15">
        <v>12</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171</v>
      </c>
      <c r="D9" s="15" t="s">
        <v>171</v>
      </c>
      <c r="E9" s="15" t="s">
        <v>171</v>
      </c>
      <c r="F9" s="15" t="s">
        <v>171</v>
      </c>
      <c r="G9" s="15" t="s">
        <v>171</v>
      </c>
      <c r="H9" s="15" t="s">
        <v>171</v>
      </c>
      <c r="I9" s="15" t="s">
        <v>171</v>
      </c>
      <c r="J9" s="15" t="s">
        <v>171</v>
      </c>
      <c r="K9" s="15" t="s">
        <v>171</v>
      </c>
      <c r="L9" s="15" t="s">
        <v>171</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5.5</v>
      </c>
      <c r="D10" s="15">
        <v>5.2</v>
      </c>
      <c r="E10" s="15">
        <v>5.0999999999999996</v>
      </c>
      <c r="F10" s="15">
        <v>5</v>
      </c>
      <c r="G10" s="15">
        <v>5.2</v>
      </c>
      <c r="H10" s="15">
        <v>5.4</v>
      </c>
      <c r="I10" s="15">
        <v>5</v>
      </c>
      <c r="J10" s="15">
        <v>5.2</v>
      </c>
      <c r="K10" s="15">
        <v>5</v>
      </c>
      <c r="L10" s="15">
        <v>5.3</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1</v>
      </c>
      <c r="D11" s="15">
        <v>2</v>
      </c>
      <c r="E11" s="15">
        <v>1</v>
      </c>
      <c r="F11" s="15">
        <v>1</v>
      </c>
      <c r="G11" s="15">
        <v>1</v>
      </c>
      <c r="H11" s="15">
        <v>1</v>
      </c>
      <c r="I11" s="15">
        <v>1</v>
      </c>
      <c r="J11" s="15">
        <v>1</v>
      </c>
      <c r="K11" s="15">
        <v>1</v>
      </c>
      <c r="L11" s="15">
        <v>1</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1</v>
      </c>
      <c r="D12" s="15">
        <v>1</v>
      </c>
      <c r="E12" s="15">
        <v>1</v>
      </c>
      <c r="F12" s="15" t="s">
        <v>166</v>
      </c>
      <c r="G12" s="15">
        <v>1</v>
      </c>
      <c r="H12" s="15">
        <v>1</v>
      </c>
      <c r="I12" s="15" t="s">
        <v>166</v>
      </c>
      <c r="J12" s="15">
        <v>1</v>
      </c>
      <c r="K12" s="15" t="s">
        <v>166</v>
      </c>
      <c r="L12" s="15">
        <v>1</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2</v>
      </c>
      <c r="D13" s="15">
        <v>3</v>
      </c>
      <c r="E13" s="15">
        <v>3</v>
      </c>
      <c r="F13" s="15">
        <v>3</v>
      </c>
      <c r="G13" s="15">
        <v>2</v>
      </c>
      <c r="H13" s="15">
        <v>3</v>
      </c>
      <c r="I13" s="15">
        <v>3</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114</v>
      </c>
      <c r="D14" s="100" t="s">
        <v>114</v>
      </c>
      <c r="E14" s="100" t="s">
        <v>114</v>
      </c>
      <c r="F14" s="100" t="s">
        <v>114</v>
      </c>
      <c r="G14" s="100" t="s">
        <v>114</v>
      </c>
      <c r="H14" s="100" t="s">
        <v>114</v>
      </c>
      <c r="I14" s="100" t="s">
        <v>114</v>
      </c>
      <c r="J14" s="100" t="s">
        <v>114</v>
      </c>
      <c r="K14" s="100" t="s">
        <v>114</v>
      </c>
      <c r="L14" s="100" t="s">
        <v>114</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47</v>
      </c>
      <c r="D15" s="15">
        <v>47</v>
      </c>
      <c r="E15" s="15">
        <v>47</v>
      </c>
      <c r="F15" s="15">
        <v>47</v>
      </c>
      <c r="G15" s="15">
        <v>47</v>
      </c>
      <c r="H15" s="15">
        <v>47</v>
      </c>
      <c r="I15" s="15">
        <v>47</v>
      </c>
      <c r="J15" s="15">
        <v>47</v>
      </c>
      <c r="K15" s="15">
        <v>47</v>
      </c>
      <c r="L15" s="15">
        <v>47</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97.367499999999993</v>
      </c>
      <c r="D18" s="16">
        <f>$D32</f>
        <v>97.367499999999993</v>
      </c>
      <c r="E18" s="16">
        <f>$D33</f>
        <v>97.367499999999993</v>
      </c>
      <c r="F18" s="16">
        <f>$D34</f>
        <v>97.367499999999993</v>
      </c>
      <c r="G18" s="16">
        <f>$D35</f>
        <v>243.41874999999999</v>
      </c>
      <c r="H18" s="16">
        <f>$D36</f>
        <v>243.41874999999999</v>
      </c>
      <c r="I18" s="16">
        <f>$D37</f>
        <v>97.367499999999993</v>
      </c>
      <c r="J18" s="16">
        <f>$D38</f>
        <v>97.367499999999993</v>
      </c>
      <c r="K18" s="16">
        <f>$D39</f>
        <v>97.367499999999993</v>
      </c>
      <c r="L18" s="16">
        <f>$D40</f>
        <v>97.367499999999993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-1.3325000000000102</v>
      </c>
      <c r="D19" s="16">
        <f t="shared" ref="D19:V19" si="1">D18-D17</f>
        <v>-1.3325000000000102</v>
      </c>
      <c r="E19" s="16">
        <f t="shared" si="1"/>
        <v>-1.3325000000000102</v>
      </c>
      <c r="F19" s="16">
        <f t="shared" si="1"/>
        <v>-1.3325000000000102</v>
      </c>
      <c r="G19" s="16">
        <f t="shared" si="1"/>
        <v>144.71875</v>
      </c>
      <c r="H19" s="16">
        <f t="shared" si="1"/>
        <v>144.71875</v>
      </c>
      <c r="I19" s="16">
        <f t="shared" si="1"/>
        <v>-1.3325000000000102</v>
      </c>
      <c r="J19" s="16">
        <f t="shared" si="1"/>
        <v>-1.3325000000000102</v>
      </c>
      <c r="K19" s="16">
        <f t="shared" si="1"/>
        <v>-1.3325000000000102</v>
      </c>
      <c r="L19" s="16">
        <f t="shared" si="1"/>
        <v>-1.3325000000000102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10.122000000000002</v>
      </c>
      <c r="D22" s="16">
        <f>$E32</f>
        <v>10.122000000000002</v>
      </c>
      <c r="E22" s="16">
        <f>$E33</f>
        <v>10.122000000000002</v>
      </c>
      <c r="F22" s="16">
        <f>$E34</f>
        <v>10.122000000000002</v>
      </c>
      <c r="G22" s="16">
        <f>$E35</f>
        <v>25.305</v>
      </c>
      <c r="H22" s="16">
        <f>$E36</f>
        <v>25.305</v>
      </c>
      <c r="I22" s="16">
        <f>$E37</f>
        <v>10.122000000000002</v>
      </c>
      <c r="J22" s="16">
        <f>$E38</f>
        <v>10.122000000000002</v>
      </c>
      <c r="K22" s="16">
        <f>$E39</f>
        <v>10.122000000000002</v>
      </c>
      <c r="L22" s="16">
        <f>$E40</f>
        <v>10.122000000000002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-328.27800000000002</v>
      </c>
      <c r="D23" s="16">
        <f t="shared" ref="D23:V23" si="3">D22-D21</f>
        <v>-328.27800000000002</v>
      </c>
      <c r="E23" s="16">
        <f t="shared" si="3"/>
        <v>-328.27800000000002</v>
      </c>
      <c r="F23" s="16">
        <f t="shared" si="3"/>
        <v>-328.27800000000002</v>
      </c>
      <c r="G23" s="16">
        <f t="shared" si="3"/>
        <v>-313.09500000000003</v>
      </c>
      <c r="H23" s="16">
        <f t="shared" si="3"/>
        <v>-313.09500000000003</v>
      </c>
      <c r="I23" s="16">
        <f t="shared" si="3"/>
        <v>-328.27800000000002</v>
      </c>
      <c r="J23" s="16">
        <f t="shared" si="3"/>
        <v>-328.27800000000002</v>
      </c>
      <c r="K23" s="16">
        <f t="shared" si="3"/>
        <v>-328.27800000000002</v>
      </c>
      <c r="L23" s="16">
        <f t="shared" si="3"/>
        <v>-328.27800000000002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3.07</v>
      </c>
      <c r="C28" s="15">
        <v>0.18</v>
      </c>
      <c r="D28" s="15">
        <v>850</v>
      </c>
      <c r="E28" s="15">
        <v>168</v>
      </c>
      <c r="F28" s="15">
        <v>35.299999999999997</v>
      </c>
      <c r="G28" s="15">
        <v>0.27100000000000002</v>
      </c>
      <c r="H28" s="15">
        <v>0.71399999999999997</v>
      </c>
      <c r="I28" s="15">
        <v>0.5</v>
      </c>
      <c r="J28" s="15">
        <v>0.01</v>
      </c>
      <c r="K28" s="23">
        <v>0.05</v>
      </c>
      <c r="L28" s="15">
        <v>0.2</v>
      </c>
      <c r="M28" s="15">
        <v>0.249</v>
      </c>
      <c r="N28" s="15"/>
      <c r="O28" s="15"/>
      <c r="P28" s="15">
        <v>432</v>
      </c>
      <c r="Q28" s="15">
        <v>98.4</v>
      </c>
      <c r="R28" s="15"/>
      <c r="S28" s="15">
        <v>0.5</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50</v>
      </c>
      <c r="C31" s="77">
        <f>IF(C$27="%w/w SAR",((C$28*10)*$B31),IF(C$27="%w/w DM",(((C$28*10)*($B$28/100))*$B31),IF(C$27="kg/t SAR",(C$28*$B31),IF(C$27="kg/t DM",((C$28*($B$28/100))*$B31),IF(C$27="mg/kg SAR",((C$28*0.001)*$B31),IF(C$27="mg/kg DM",(((C$28*0.001)*($B$28/100))*$B31),0))))))</f>
        <v>89.999999999999986</v>
      </c>
      <c r="D31" s="77">
        <f>(IF(D$27="%w/w SAR",((D$28*10)*$B31),IF(D$27="%w/w DM",(((D$28*10)*($B$28/100))*$B31),IF(D$27="kg/t SAR",(D$28*$B31),IF(D$27="kg/t DM",((D$28*($B$28/100))*$B31),IF(D$27="mg/kg SAR",((D$28*0.001)*$B31),IF(D$27="mg/kg DM",(((D$28*0.001)*($B$28/100))*$B31),"0")))))))*2.291</f>
        <v>97.367499999999993</v>
      </c>
      <c r="E31" s="77">
        <f>(IF(E$27="%w/w SAR",((E$28*10)*$B31),IF(E$27="%w/w DM",(((E$28*10)*($B$28/100))*$B31),IF(E$27="kg/t SAR",(E$28*$B31),IF(E$27="kg/t DM",((E$28*($B$28/100))*$B31),IF(E$27="mg/kg SAR",((E$28*0.001)*$B31),IF(E$27="mg/kg DM",(((E$28*0.001)*($B$28/100))*$B31),"0")))))))*1.205</f>
        <v>10.122000000000002</v>
      </c>
      <c r="F31" s="77">
        <f>(IF(F$27="%w/w SAR",((F$28*10)*$B31),IF(F$27="%w/w DM",(((F$28*10)*($B$28/100))*$B31),IF(F$27="kg/t SAR",(F$28*$B31),IF(F$27="kg/t DM",((F$28*($B$28/100))*$B31),IF(F$27="mg/kg SAR",((F$28*0.001)*$B31),IF(F$27="mg/kg DM",(((F$28*0.001)*($B$28/100))*$B31),"0")))))))*1.658</f>
        <v>2.9263699999999995</v>
      </c>
      <c r="G31" s="77">
        <f t="shared" ref="G31:P31" si="5">IF(G$27="%w/w SAR",((G$28*10)*$B31),IF(G$27="%w/w DM",(((G$28*10)*($B$28/100))*$B31),IF(G$27="kg/t SAR",(G$28*$B31),IF(G$27="kg/t DM",((G$28*($B$28/100))*$B31),IF(G$27="mg/kg SAR",((G$28*0.001)*$B31),IF(G$27="mg/kg DM",(((G$28*0.001)*($B$28/100))*$B31),0))))))</f>
        <v>1.3550000000000001E-2</v>
      </c>
      <c r="H31" s="77">
        <f t="shared" si="5"/>
        <v>3.5700000000000003E-2</v>
      </c>
      <c r="I31" s="77">
        <f t="shared" si="5"/>
        <v>2.5000000000000001E-2</v>
      </c>
      <c r="J31" s="77">
        <f t="shared" si="5"/>
        <v>5.0000000000000001E-4</v>
      </c>
      <c r="K31" s="77">
        <f t="shared" si="5"/>
        <v>2.5000000000000001E-3</v>
      </c>
      <c r="L31" s="77">
        <f t="shared" si="5"/>
        <v>0.01</v>
      </c>
      <c r="M31" s="77">
        <f t="shared" si="5"/>
        <v>1.2449999999999999E-2</v>
      </c>
      <c r="N31" s="77">
        <f t="shared" si="5"/>
        <v>0</v>
      </c>
      <c r="O31" s="77">
        <f t="shared" si="5"/>
        <v>0</v>
      </c>
      <c r="P31" s="77">
        <f t="shared" si="5"/>
        <v>21.6</v>
      </c>
      <c r="Q31" s="77">
        <f>(IF(Q$27="%w/w SAR",((Q$28*10)*$B31),IF(Q$27="%w/w DM",(((Q$28*10)*($B$28/100))*$B31),IF(Q$27="kg/t SAR",(Q$28*$B31),IF(Q$27="kg/t DM",((Q$28*($B$28/100))*$B31),IF(Q$27="mg/kg SAR",((Q$28*0.001)*$B31),IF(Q$27="mg/kg DM",(((Q$28*0.001)*($B$28/100))*$B31),0)))))))*2.5</f>
        <v>12.3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2.5000000000000001E-2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50</v>
      </c>
      <c r="C32" s="77">
        <f t="shared" ref="C32:C50" si="6">IF(C$27="%w/w SAR",((C$28*10)*$B32),IF(C$27="%w/w DM",(((C$28*10)*($B$28/100))*$B32),IF(C$27="kg/t SAR",(C$28*$B32),IF(C$27="kg/t DM",((C$28*($B$28/100))*$B32),IF(C$27="mg/kg SAR",((C$28*0.001)*$B32),IF(C$27="mg/kg DM",(((C$28*0.001)*($B$28/100))*$B32),0))))))</f>
        <v>89.999999999999986</v>
      </c>
      <c r="D32" s="77">
        <f t="shared" ref="D32:D50" si="7">(IF(D$27="%w/w SAR",((D$28*10)*$B32),IF(D$27="%w/w DM",(((D$28*10)*($B$28/100))*$B32),IF(D$27="kg/t SAR",(D$28*$B32),IF(D$27="kg/t DM",((D$28*($B$28/100))*$B32),IF(D$27="mg/kg SAR",((D$28*0.001)*$B32),IF(D$27="mg/kg DM",(((D$28*0.001)*($B$28/100))*$B32),"0")))))))*2.291</f>
        <v>97.367499999999993</v>
      </c>
      <c r="E32" s="77">
        <f t="shared" ref="E32:E50" si="8">(IF(E$27="%w/w SAR",((E$28*10)*$B32),IF(E$27="%w/w DM",(((E$28*10)*($B$28/100))*$B32),IF(E$27="kg/t SAR",(E$28*$B32),IF(E$27="kg/t DM",((E$28*($B$28/100))*$B32),IF(E$27="mg/kg SAR",((E$28*0.001)*$B32),IF(E$27="mg/kg DM",(((E$28*0.001)*($B$28/100))*$B32),"0")))))))*1.205</f>
        <v>10.122000000000002</v>
      </c>
      <c r="F32" s="77">
        <f t="shared" ref="F32:F50" si="9">(IF(F$27="%w/w SAR",((F$28*10)*$B32),IF(F$27="%w/w DM",(((F$28*10)*($B$28/100))*$B32),IF(F$27="kg/t SAR",(F$28*$B32),IF(F$27="kg/t DM",((F$28*($B$28/100))*$B32),IF(F$27="mg/kg SAR",((F$28*0.001)*$B32),IF(F$27="mg/kg DM",(((F$28*0.001)*($B$28/100))*$B32),"0")))))))*1.658</f>
        <v>2.9263699999999995</v>
      </c>
      <c r="G32" s="77">
        <f t="shared" ref="G32:P50" si="10">IF(G$27="%w/w SAR",((G$28*10)*$B32),IF(G$27="%w/w DM",(((G$28*10)*($B$28/100))*$B32),IF(G$27="kg/t SAR",(G$28*$B32),IF(G$27="kg/t DM",((G$28*($B$28/100))*$B32),IF(G$27="mg/kg SAR",((G$28*0.001)*$B32),IF(G$27="mg/kg DM",(((G$28*0.001)*($B$28/100))*$B32),0))))))</f>
        <v>1.3550000000000001E-2</v>
      </c>
      <c r="H32" s="77">
        <f t="shared" si="10"/>
        <v>3.5700000000000003E-2</v>
      </c>
      <c r="I32" s="77">
        <f t="shared" si="10"/>
        <v>2.5000000000000001E-2</v>
      </c>
      <c r="J32" s="77">
        <f t="shared" si="10"/>
        <v>5.0000000000000001E-4</v>
      </c>
      <c r="K32" s="77">
        <f t="shared" si="10"/>
        <v>2.5000000000000001E-3</v>
      </c>
      <c r="L32" s="77">
        <f t="shared" si="10"/>
        <v>0.01</v>
      </c>
      <c r="M32" s="77">
        <f t="shared" si="10"/>
        <v>1.2449999999999999E-2</v>
      </c>
      <c r="N32" s="77">
        <f t="shared" si="10"/>
        <v>0</v>
      </c>
      <c r="O32" s="77">
        <f t="shared" si="10"/>
        <v>0</v>
      </c>
      <c r="P32" s="77">
        <f t="shared" si="10"/>
        <v>21.6</v>
      </c>
      <c r="Q32" s="77">
        <f t="shared" ref="Q32:Q50" si="11">(IF(Q$27="%w/w SAR",((Q$28*10)*$B32),IF(Q$27="%w/w DM",(((Q$28*10)*($B$28/100))*$B32),IF(Q$27="kg/t SAR",(Q$28*$B32),IF(Q$27="kg/t DM",((Q$28*($B$28/100))*$B32),IF(Q$27="mg/kg SAR",((Q$28*0.001)*$B32),IF(Q$27="mg/kg DM",(((Q$28*0.001)*($B$28/100))*$B32),0)))))))*2.5</f>
        <v>12.3</v>
      </c>
      <c r="R32" s="77">
        <f t="shared" ref="R32:U50" si="12">IF(R$27="%w/w SAR",((R$28*10)*$B32),IF(R$27="%w/w DM",(((R$28*10)*($B$28/100))*$B32),IF(R$27="kg/t SAR",(R$28*$B32),IF(R$27="kg/t DM",((R$28*($B$28/100))*$B32),IF(R$27="mg/kg SAR",((R$28*0.001)*$B32),IF(R$27="mg/kg DM",(((R$28*0.001)*($B$28/100))*$B32),0))))))</f>
        <v>0</v>
      </c>
      <c r="S32" s="77">
        <f t="shared" si="12"/>
        <v>2.5000000000000001E-2</v>
      </c>
      <c r="T32" s="77">
        <f t="shared" si="12"/>
        <v>0</v>
      </c>
      <c r="U32" s="77">
        <f t="shared" si="12"/>
        <v>0</v>
      </c>
      <c r="AB32" s="59"/>
      <c r="AC32" s="59"/>
      <c r="AD32" s="59"/>
      <c r="AE32" s="59"/>
      <c r="AF32" s="59"/>
      <c r="AG32" s="59"/>
      <c r="AH32" s="59"/>
      <c r="AI32" s="59"/>
    </row>
    <row r="33" spans="1:35" s="72" customFormat="1" x14ac:dyDescent="0.25">
      <c r="A33" s="13">
        <f>E8</f>
        <v>4</v>
      </c>
      <c r="B33" s="15">
        <v>50</v>
      </c>
      <c r="C33" s="77">
        <f t="shared" si="6"/>
        <v>89.999999999999986</v>
      </c>
      <c r="D33" s="77">
        <f t="shared" si="7"/>
        <v>97.367499999999993</v>
      </c>
      <c r="E33" s="77">
        <f t="shared" si="8"/>
        <v>10.122000000000002</v>
      </c>
      <c r="F33" s="77">
        <f t="shared" si="9"/>
        <v>2.9263699999999995</v>
      </c>
      <c r="G33" s="77">
        <f t="shared" si="10"/>
        <v>1.3550000000000001E-2</v>
      </c>
      <c r="H33" s="77">
        <f t="shared" si="10"/>
        <v>3.5700000000000003E-2</v>
      </c>
      <c r="I33" s="77">
        <f t="shared" si="10"/>
        <v>2.5000000000000001E-2</v>
      </c>
      <c r="J33" s="77">
        <f t="shared" si="10"/>
        <v>5.0000000000000001E-4</v>
      </c>
      <c r="K33" s="77">
        <f t="shared" si="10"/>
        <v>2.5000000000000001E-3</v>
      </c>
      <c r="L33" s="77">
        <f t="shared" si="10"/>
        <v>0.01</v>
      </c>
      <c r="M33" s="77">
        <f t="shared" si="10"/>
        <v>1.2449999999999999E-2</v>
      </c>
      <c r="N33" s="77">
        <f t="shared" si="10"/>
        <v>0</v>
      </c>
      <c r="O33" s="77">
        <f t="shared" si="10"/>
        <v>0</v>
      </c>
      <c r="P33" s="77">
        <f t="shared" si="10"/>
        <v>21.6</v>
      </c>
      <c r="Q33" s="77">
        <f t="shared" si="11"/>
        <v>12.3</v>
      </c>
      <c r="R33" s="77">
        <f t="shared" si="12"/>
        <v>0</v>
      </c>
      <c r="S33" s="77">
        <f t="shared" si="12"/>
        <v>2.5000000000000001E-2</v>
      </c>
      <c r="T33" s="77">
        <f t="shared" si="12"/>
        <v>0</v>
      </c>
      <c r="U33" s="77">
        <f t="shared" si="12"/>
        <v>0</v>
      </c>
      <c r="AB33" s="59"/>
      <c r="AC33" s="59"/>
      <c r="AD33" s="59"/>
      <c r="AE33" s="59"/>
      <c r="AF33" s="59"/>
      <c r="AG33" s="59"/>
      <c r="AH33" s="59"/>
      <c r="AI33" s="59"/>
    </row>
    <row r="34" spans="1:35" s="72" customFormat="1" x14ac:dyDescent="0.25">
      <c r="A34" s="13">
        <f>F8</f>
        <v>6</v>
      </c>
      <c r="B34" s="15">
        <v>50</v>
      </c>
      <c r="C34" s="77">
        <f t="shared" si="6"/>
        <v>89.999999999999986</v>
      </c>
      <c r="D34" s="77">
        <f t="shared" si="7"/>
        <v>97.367499999999993</v>
      </c>
      <c r="E34" s="77">
        <f t="shared" si="8"/>
        <v>10.122000000000002</v>
      </c>
      <c r="F34" s="77">
        <f t="shared" si="9"/>
        <v>2.9263699999999995</v>
      </c>
      <c r="G34" s="77">
        <f t="shared" si="10"/>
        <v>1.3550000000000001E-2</v>
      </c>
      <c r="H34" s="77">
        <f t="shared" si="10"/>
        <v>3.5700000000000003E-2</v>
      </c>
      <c r="I34" s="77">
        <f t="shared" si="10"/>
        <v>2.5000000000000001E-2</v>
      </c>
      <c r="J34" s="77">
        <f t="shared" si="10"/>
        <v>5.0000000000000001E-4</v>
      </c>
      <c r="K34" s="77">
        <f t="shared" si="10"/>
        <v>2.5000000000000001E-3</v>
      </c>
      <c r="L34" s="77">
        <f t="shared" si="10"/>
        <v>0.01</v>
      </c>
      <c r="M34" s="77">
        <f t="shared" si="10"/>
        <v>1.2449999999999999E-2</v>
      </c>
      <c r="N34" s="77">
        <f t="shared" si="10"/>
        <v>0</v>
      </c>
      <c r="O34" s="77">
        <f t="shared" si="10"/>
        <v>0</v>
      </c>
      <c r="P34" s="77">
        <f t="shared" si="10"/>
        <v>21.6</v>
      </c>
      <c r="Q34" s="77">
        <f t="shared" si="11"/>
        <v>12.3</v>
      </c>
      <c r="R34" s="77">
        <f t="shared" si="12"/>
        <v>0</v>
      </c>
      <c r="S34" s="77">
        <f t="shared" si="12"/>
        <v>2.5000000000000001E-2</v>
      </c>
      <c r="T34" s="77">
        <f t="shared" si="12"/>
        <v>0</v>
      </c>
      <c r="U34" s="77">
        <f t="shared" si="12"/>
        <v>0</v>
      </c>
      <c r="AB34" s="59"/>
      <c r="AC34" s="59"/>
      <c r="AD34" s="59"/>
      <c r="AE34" s="59"/>
      <c r="AF34" s="59"/>
      <c r="AG34" s="59"/>
      <c r="AH34" s="59"/>
      <c r="AI34" s="59"/>
    </row>
    <row r="35" spans="1:35" s="72" customFormat="1" x14ac:dyDescent="0.25">
      <c r="A35" s="13">
        <f>G8</f>
        <v>7</v>
      </c>
      <c r="B35" s="15">
        <v>125</v>
      </c>
      <c r="C35" s="77">
        <f t="shared" si="6"/>
        <v>224.99999999999997</v>
      </c>
      <c r="D35" s="77">
        <f t="shared" si="7"/>
        <v>243.41874999999999</v>
      </c>
      <c r="E35" s="77">
        <f t="shared" si="8"/>
        <v>25.305</v>
      </c>
      <c r="F35" s="77">
        <f t="shared" si="9"/>
        <v>7.3159249999999991</v>
      </c>
      <c r="G35" s="77">
        <f t="shared" si="10"/>
        <v>3.3875000000000002E-2</v>
      </c>
      <c r="H35" s="77">
        <f t="shared" si="10"/>
        <v>8.9249999999999996E-2</v>
      </c>
      <c r="I35" s="77">
        <f t="shared" si="10"/>
        <v>6.25E-2</v>
      </c>
      <c r="J35" s="77">
        <f t="shared" si="10"/>
        <v>1.25E-3</v>
      </c>
      <c r="K35" s="77">
        <f t="shared" si="10"/>
        <v>6.2500000000000003E-3</v>
      </c>
      <c r="L35" s="77">
        <f t="shared" si="10"/>
        <v>2.5000000000000001E-2</v>
      </c>
      <c r="M35" s="77">
        <f t="shared" si="10"/>
        <v>3.1124999999999996E-2</v>
      </c>
      <c r="N35" s="77">
        <f t="shared" si="10"/>
        <v>0</v>
      </c>
      <c r="O35" s="77">
        <f t="shared" si="10"/>
        <v>0</v>
      </c>
      <c r="P35" s="77">
        <f t="shared" si="10"/>
        <v>54</v>
      </c>
      <c r="Q35" s="77">
        <f t="shared" si="11"/>
        <v>30.75</v>
      </c>
      <c r="R35" s="77">
        <f t="shared" si="12"/>
        <v>0</v>
      </c>
      <c r="S35" s="77">
        <f t="shared" si="12"/>
        <v>6.25E-2</v>
      </c>
      <c r="T35" s="77">
        <f t="shared" si="12"/>
        <v>0</v>
      </c>
      <c r="U35" s="77">
        <f t="shared" si="12"/>
        <v>0</v>
      </c>
      <c r="AB35" s="59"/>
      <c r="AC35" s="59"/>
      <c r="AD35" s="59"/>
      <c r="AE35" s="59"/>
      <c r="AF35" s="59"/>
      <c r="AG35" s="59"/>
      <c r="AH35" s="59"/>
      <c r="AI35" s="59"/>
    </row>
    <row r="36" spans="1:35" s="72" customFormat="1" x14ac:dyDescent="0.25">
      <c r="A36" s="13">
        <f>H8</f>
        <v>8</v>
      </c>
      <c r="B36" s="15">
        <v>125</v>
      </c>
      <c r="C36" s="77">
        <f t="shared" si="6"/>
        <v>224.99999999999997</v>
      </c>
      <c r="D36" s="77">
        <f t="shared" si="7"/>
        <v>243.41874999999999</v>
      </c>
      <c r="E36" s="77">
        <f t="shared" si="8"/>
        <v>25.305</v>
      </c>
      <c r="F36" s="77">
        <f t="shared" si="9"/>
        <v>7.3159249999999991</v>
      </c>
      <c r="G36" s="77">
        <f t="shared" si="10"/>
        <v>3.3875000000000002E-2</v>
      </c>
      <c r="H36" s="77">
        <f t="shared" si="10"/>
        <v>8.9249999999999996E-2</v>
      </c>
      <c r="I36" s="77">
        <f t="shared" si="10"/>
        <v>6.25E-2</v>
      </c>
      <c r="J36" s="77">
        <f t="shared" si="10"/>
        <v>1.25E-3</v>
      </c>
      <c r="K36" s="77">
        <f t="shared" si="10"/>
        <v>6.2500000000000003E-3</v>
      </c>
      <c r="L36" s="77">
        <f t="shared" si="10"/>
        <v>2.5000000000000001E-2</v>
      </c>
      <c r="M36" s="77">
        <f t="shared" si="10"/>
        <v>3.1124999999999996E-2</v>
      </c>
      <c r="N36" s="77">
        <f t="shared" si="10"/>
        <v>0</v>
      </c>
      <c r="O36" s="77">
        <f t="shared" si="10"/>
        <v>0</v>
      </c>
      <c r="P36" s="77">
        <f t="shared" si="10"/>
        <v>54</v>
      </c>
      <c r="Q36" s="77">
        <f t="shared" si="11"/>
        <v>30.75</v>
      </c>
      <c r="R36" s="77">
        <f t="shared" si="12"/>
        <v>0</v>
      </c>
      <c r="S36" s="77">
        <f t="shared" si="12"/>
        <v>6.25E-2</v>
      </c>
      <c r="T36" s="77">
        <f t="shared" si="12"/>
        <v>0</v>
      </c>
      <c r="U36" s="77">
        <f t="shared" si="12"/>
        <v>0</v>
      </c>
      <c r="AB36" s="59"/>
      <c r="AC36" s="59"/>
      <c r="AD36" s="59"/>
      <c r="AE36" s="59"/>
      <c r="AF36" s="59"/>
      <c r="AG36" s="59"/>
      <c r="AH36" s="59"/>
      <c r="AI36" s="59"/>
    </row>
    <row r="37" spans="1:35" s="72" customFormat="1" x14ac:dyDescent="0.25">
      <c r="A37" s="13">
        <f>I8</f>
        <v>9</v>
      </c>
      <c r="B37" s="15">
        <v>50</v>
      </c>
      <c r="C37" s="77">
        <f t="shared" si="6"/>
        <v>89.999999999999986</v>
      </c>
      <c r="D37" s="77">
        <f t="shared" si="7"/>
        <v>97.367499999999993</v>
      </c>
      <c r="E37" s="77">
        <f t="shared" si="8"/>
        <v>10.122000000000002</v>
      </c>
      <c r="F37" s="77">
        <f t="shared" si="9"/>
        <v>2.9263699999999995</v>
      </c>
      <c r="G37" s="77">
        <f t="shared" si="10"/>
        <v>1.3550000000000001E-2</v>
      </c>
      <c r="H37" s="77">
        <f t="shared" si="10"/>
        <v>3.5700000000000003E-2</v>
      </c>
      <c r="I37" s="77">
        <f t="shared" si="10"/>
        <v>2.5000000000000001E-2</v>
      </c>
      <c r="J37" s="77">
        <f t="shared" si="10"/>
        <v>5.0000000000000001E-4</v>
      </c>
      <c r="K37" s="77">
        <f t="shared" si="10"/>
        <v>2.5000000000000001E-3</v>
      </c>
      <c r="L37" s="77">
        <f t="shared" si="10"/>
        <v>0.01</v>
      </c>
      <c r="M37" s="77">
        <f t="shared" si="10"/>
        <v>1.2449999999999999E-2</v>
      </c>
      <c r="N37" s="77">
        <f t="shared" si="10"/>
        <v>0</v>
      </c>
      <c r="O37" s="77">
        <f t="shared" si="10"/>
        <v>0</v>
      </c>
      <c r="P37" s="77">
        <f t="shared" si="10"/>
        <v>21.6</v>
      </c>
      <c r="Q37" s="77">
        <f t="shared" si="11"/>
        <v>12.3</v>
      </c>
      <c r="R37" s="77">
        <f t="shared" si="12"/>
        <v>0</v>
      </c>
      <c r="S37" s="77">
        <f t="shared" si="12"/>
        <v>2.5000000000000001E-2</v>
      </c>
      <c r="T37" s="77">
        <f t="shared" si="12"/>
        <v>0</v>
      </c>
      <c r="U37" s="77">
        <f t="shared" si="12"/>
        <v>0</v>
      </c>
      <c r="AB37" s="59"/>
      <c r="AC37" s="59"/>
      <c r="AD37" s="59"/>
      <c r="AE37" s="59"/>
      <c r="AF37" s="59"/>
      <c r="AG37" s="59"/>
      <c r="AH37" s="59"/>
      <c r="AI37" s="59"/>
    </row>
    <row r="38" spans="1:35" s="72" customFormat="1" x14ac:dyDescent="0.25">
      <c r="A38" s="13">
        <f>J8</f>
        <v>10</v>
      </c>
      <c r="B38" s="15">
        <v>50</v>
      </c>
      <c r="C38" s="77">
        <f t="shared" si="6"/>
        <v>89.999999999999986</v>
      </c>
      <c r="D38" s="77">
        <f t="shared" si="7"/>
        <v>97.367499999999993</v>
      </c>
      <c r="E38" s="77">
        <f t="shared" si="8"/>
        <v>10.122000000000002</v>
      </c>
      <c r="F38" s="77">
        <f t="shared" si="9"/>
        <v>2.9263699999999995</v>
      </c>
      <c r="G38" s="77">
        <f t="shared" si="10"/>
        <v>1.3550000000000001E-2</v>
      </c>
      <c r="H38" s="77">
        <f t="shared" si="10"/>
        <v>3.5700000000000003E-2</v>
      </c>
      <c r="I38" s="77">
        <f t="shared" si="10"/>
        <v>2.5000000000000001E-2</v>
      </c>
      <c r="J38" s="77">
        <f t="shared" si="10"/>
        <v>5.0000000000000001E-4</v>
      </c>
      <c r="K38" s="77">
        <f t="shared" si="10"/>
        <v>2.5000000000000001E-3</v>
      </c>
      <c r="L38" s="77">
        <f t="shared" si="10"/>
        <v>0.01</v>
      </c>
      <c r="M38" s="77">
        <f t="shared" si="10"/>
        <v>1.2449999999999999E-2</v>
      </c>
      <c r="N38" s="77">
        <f t="shared" si="10"/>
        <v>0</v>
      </c>
      <c r="O38" s="77">
        <f t="shared" si="10"/>
        <v>0</v>
      </c>
      <c r="P38" s="77">
        <f t="shared" si="10"/>
        <v>21.6</v>
      </c>
      <c r="Q38" s="77">
        <f t="shared" si="11"/>
        <v>12.3</v>
      </c>
      <c r="R38" s="77">
        <f t="shared" si="12"/>
        <v>0</v>
      </c>
      <c r="S38" s="77">
        <f t="shared" si="12"/>
        <v>2.5000000000000001E-2</v>
      </c>
      <c r="T38" s="77">
        <f t="shared" si="12"/>
        <v>0</v>
      </c>
      <c r="U38" s="77">
        <f t="shared" si="12"/>
        <v>0</v>
      </c>
      <c r="AB38" s="59"/>
      <c r="AC38" s="59"/>
      <c r="AD38" s="59"/>
      <c r="AE38" s="59"/>
      <c r="AF38" s="59"/>
      <c r="AG38" s="59"/>
      <c r="AH38" s="59"/>
      <c r="AI38" s="59"/>
    </row>
    <row r="39" spans="1:35" s="72" customFormat="1" x14ac:dyDescent="0.25">
      <c r="A39" s="13">
        <f>K8</f>
        <v>11</v>
      </c>
      <c r="B39" s="15">
        <v>50</v>
      </c>
      <c r="C39" s="77">
        <f t="shared" si="6"/>
        <v>89.999999999999986</v>
      </c>
      <c r="D39" s="77">
        <f t="shared" si="7"/>
        <v>97.367499999999993</v>
      </c>
      <c r="E39" s="77">
        <f t="shared" si="8"/>
        <v>10.122000000000002</v>
      </c>
      <c r="F39" s="77">
        <f t="shared" si="9"/>
        <v>2.9263699999999995</v>
      </c>
      <c r="G39" s="77">
        <f t="shared" si="10"/>
        <v>1.3550000000000001E-2</v>
      </c>
      <c r="H39" s="77">
        <f t="shared" si="10"/>
        <v>3.5700000000000003E-2</v>
      </c>
      <c r="I39" s="77">
        <f t="shared" si="10"/>
        <v>2.5000000000000001E-2</v>
      </c>
      <c r="J39" s="77">
        <f t="shared" si="10"/>
        <v>5.0000000000000001E-4</v>
      </c>
      <c r="K39" s="77">
        <f t="shared" si="10"/>
        <v>2.5000000000000001E-3</v>
      </c>
      <c r="L39" s="77">
        <f t="shared" si="10"/>
        <v>0.01</v>
      </c>
      <c r="M39" s="77">
        <f t="shared" si="10"/>
        <v>1.2449999999999999E-2</v>
      </c>
      <c r="N39" s="77">
        <f t="shared" si="10"/>
        <v>0</v>
      </c>
      <c r="O39" s="77">
        <f t="shared" si="10"/>
        <v>0</v>
      </c>
      <c r="P39" s="77">
        <f t="shared" si="10"/>
        <v>21.6</v>
      </c>
      <c r="Q39" s="77">
        <f t="shared" si="11"/>
        <v>12.3</v>
      </c>
      <c r="R39" s="77">
        <f t="shared" si="12"/>
        <v>0</v>
      </c>
      <c r="S39" s="77">
        <f t="shared" si="12"/>
        <v>2.5000000000000001E-2</v>
      </c>
      <c r="T39" s="77">
        <f t="shared" si="12"/>
        <v>0</v>
      </c>
      <c r="U39" s="77">
        <f t="shared" si="12"/>
        <v>0</v>
      </c>
      <c r="AB39" s="59"/>
      <c r="AC39" s="59"/>
      <c r="AD39" s="59"/>
      <c r="AE39" s="59"/>
      <c r="AF39" s="59"/>
      <c r="AG39" s="59"/>
      <c r="AH39" s="59"/>
      <c r="AI39" s="59"/>
    </row>
    <row r="40" spans="1:35" s="72" customFormat="1" x14ac:dyDescent="0.25">
      <c r="A40" s="13">
        <f>L8</f>
        <v>12</v>
      </c>
      <c r="B40" s="15">
        <v>50</v>
      </c>
      <c r="C40" s="77">
        <f t="shared" si="6"/>
        <v>89.999999999999986</v>
      </c>
      <c r="D40" s="77">
        <f t="shared" si="7"/>
        <v>97.367499999999993</v>
      </c>
      <c r="E40" s="77">
        <f t="shared" si="8"/>
        <v>10.122000000000002</v>
      </c>
      <c r="F40" s="77">
        <f t="shared" si="9"/>
        <v>2.9263699999999995</v>
      </c>
      <c r="G40" s="77">
        <f t="shared" si="10"/>
        <v>1.3550000000000001E-2</v>
      </c>
      <c r="H40" s="77">
        <f t="shared" si="10"/>
        <v>3.5700000000000003E-2</v>
      </c>
      <c r="I40" s="77">
        <f t="shared" si="10"/>
        <v>2.5000000000000001E-2</v>
      </c>
      <c r="J40" s="77">
        <f t="shared" si="10"/>
        <v>5.0000000000000001E-4</v>
      </c>
      <c r="K40" s="77">
        <f t="shared" si="10"/>
        <v>2.5000000000000001E-3</v>
      </c>
      <c r="L40" s="77">
        <f t="shared" si="10"/>
        <v>0.01</v>
      </c>
      <c r="M40" s="77">
        <f t="shared" si="10"/>
        <v>1.2449999999999999E-2</v>
      </c>
      <c r="N40" s="77">
        <f t="shared" si="10"/>
        <v>0</v>
      </c>
      <c r="O40" s="77">
        <f t="shared" si="10"/>
        <v>0</v>
      </c>
      <c r="P40" s="77">
        <f t="shared" si="10"/>
        <v>21.6</v>
      </c>
      <c r="Q40" s="77">
        <f t="shared" si="11"/>
        <v>12.3</v>
      </c>
      <c r="R40" s="77">
        <f t="shared" si="12"/>
        <v>0</v>
      </c>
      <c r="S40" s="77">
        <f t="shared" si="12"/>
        <v>2.5000000000000001E-2</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50</v>
      </c>
      <c r="C62" s="77">
        <f>B32</f>
        <v>50</v>
      </c>
      <c r="D62" s="77">
        <f>B33</f>
        <v>50</v>
      </c>
      <c r="E62" s="77">
        <f>B34</f>
        <v>50</v>
      </c>
      <c r="F62" s="77">
        <f>B35</f>
        <v>125</v>
      </c>
      <c r="G62" s="77">
        <f>B36</f>
        <v>125</v>
      </c>
      <c r="H62" s="77">
        <f>B37</f>
        <v>50</v>
      </c>
      <c r="I62" s="77">
        <f>B38</f>
        <v>50</v>
      </c>
      <c r="J62" s="77">
        <f>B39</f>
        <v>50</v>
      </c>
      <c r="K62" s="77">
        <f>B40</f>
        <v>50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60" zoomScaleNormal="6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v>5.87</v>
      </c>
      <c r="J1" s="127" t="s">
        <v>153</v>
      </c>
      <c r="K1" s="127"/>
      <c r="L1" s="97">
        <v>110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t="s">
        <v>167</v>
      </c>
      <c r="G2" s="125" t="s">
        <v>110</v>
      </c>
      <c r="H2" s="126"/>
      <c r="I2" s="118">
        <v>816</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t="s">
        <v>78</v>
      </c>
      <c r="G3" s="127" t="s">
        <v>159</v>
      </c>
      <c r="H3" s="127"/>
      <c r="I3" s="118">
        <v>11380</v>
      </c>
      <c r="J3" s="123" t="s">
        <v>154</v>
      </c>
      <c r="K3" s="124"/>
      <c r="L3" s="97">
        <f>(L1/(L2*10000))*100</f>
        <v>15.714285714285712</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94.503749999999997</v>
      </c>
      <c r="D18" s="16">
        <f>$D32</f>
        <v>94.503749999999997</v>
      </c>
      <c r="E18" s="16">
        <f>$D33</f>
        <v>94.503749999999997</v>
      </c>
      <c r="F18" s="16">
        <f>$D34</f>
        <v>94.503749999999997</v>
      </c>
      <c r="G18" s="16">
        <f>$D35</f>
        <v>157.50624999999999</v>
      </c>
      <c r="H18" s="16">
        <f>$D36</f>
        <v>157.50624999999999</v>
      </c>
      <c r="I18" s="16">
        <f>$D37</f>
        <v>94.503749999999997</v>
      </c>
      <c r="J18" s="16">
        <f>$D38</f>
        <v>94.503749999999997</v>
      </c>
      <c r="K18" s="16">
        <f>$D39</f>
        <v>94.503749999999997</v>
      </c>
      <c r="L18" s="16">
        <f>$D40</f>
        <v>94.503749999999997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-4.1962500000000063</v>
      </c>
      <c r="D19" s="16">
        <f t="shared" ref="D19:V19" si="1">D18-D17</f>
        <v>-4.1962500000000063</v>
      </c>
      <c r="E19" s="16">
        <f t="shared" si="1"/>
        <v>-4.1962500000000063</v>
      </c>
      <c r="F19" s="16">
        <f t="shared" si="1"/>
        <v>-4.1962500000000063</v>
      </c>
      <c r="G19" s="16">
        <f t="shared" si="1"/>
        <v>58.806249999999991</v>
      </c>
      <c r="H19" s="16">
        <f t="shared" si="1"/>
        <v>58.806249999999991</v>
      </c>
      <c r="I19" s="16">
        <f t="shared" si="1"/>
        <v>-4.1962500000000063</v>
      </c>
      <c r="J19" s="16">
        <f t="shared" si="1"/>
        <v>-4.1962500000000063</v>
      </c>
      <c r="K19" s="16">
        <f t="shared" si="1"/>
        <v>-4.1962500000000063</v>
      </c>
      <c r="L19" s="16">
        <f t="shared" si="1"/>
        <v>-4.1962500000000063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52.056000000000004</v>
      </c>
      <c r="D22" s="16">
        <f>$E32</f>
        <v>52.056000000000004</v>
      </c>
      <c r="E22" s="16">
        <f>$E33</f>
        <v>52.056000000000004</v>
      </c>
      <c r="F22" s="16">
        <f>$E34</f>
        <v>52.056000000000004</v>
      </c>
      <c r="G22" s="16">
        <f>$E35</f>
        <v>86.760000000000019</v>
      </c>
      <c r="H22" s="16">
        <f>$E36</f>
        <v>86.760000000000019</v>
      </c>
      <c r="I22" s="16">
        <f>$E37</f>
        <v>52.056000000000004</v>
      </c>
      <c r="J22" s="16">
        <f>$E38</f>
        <v>52.056000000000004</v>
      </c>
      <c r="K22" s="16">
        <f>$E39</f>
        <v>52.056000000000004</v>
      </c>
      <c r="L22" s="16">
        <f>$E40</f>
        <v>52.056000000000004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-286.34400000000005</v>
      </c>
      <c r="D23" s="16">
        <f t="shared" ref="D23:V23" si="3">D22-D21</f>
        <v>-286.34400000000005</v>
      </c>
      <c r="E23" s="16">
        <f t="shared" si="3"/>
        <v>-286.34400000000005</v>
      </c>
      <c r="F23" s="16">
        <f t="shared" si="3"/>
        <v>-286.34400000000005</v>
      </c>
      <c r="G23" s="16">
        <f t="shared" si="3"/>
        <v>-251.64000000000001</v>
      </c>
      <c r="H23" s="16">
        <f t="shared" si="3"/>
        <v>-251.64000000000001</v>
      </c>
      <c r="I23" s="16">
        <f t="shared" si="3"/>
        <v>-286.34400000000005</v>
      </c>
      <c r="J23" s="16">
        <f t="shared" si="3"/>
        <v>-286.34400000000005</v>
      </c>
      <c r="K23" s="16">
        <f t="shared" si="3"/>
        <v>-286.34400000000005</v>
      </c>
      <c r="L23" s="16">
        <f t="shared" si="3"/>
        <v>-286.34400000000005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1.07</v>
      </c>
      <c r="C28" s="15">
        <v>7.0000000000000007E-2</v>
      </c>
      <c r="D28" s="15">
        <v>275</v>
      </c>
      <c r="E28" s="15">
        <v>288</v>
      </c>
      <c r="F28" s="15">
        <v>37.1</v>
      </c>
      <c r="G28" s="15">
        <v>0.2</v>
      </c>
      <c r="H28" s="15">
        <v>1.37</v>
      </c>
      <c r="I28" s="15">
        <v>0.5</v>
      </c>
      <c r="J28" s="15">
        <v>0.01</v>
      </c>
      <c r="K28" s="23">
        <v>0.05</v>
      </c>
      <c r="L28" s="15">
        <v>0.2</v>
      </c>
      <c r="M28" s="15">
        <v>0.2</v>
      </c>
      <c r="N28" s="15"/>
      <c r="O28" s="15"/>
      <c r="P28" s="15">
        <v>413</v>
      </c>
      <c r="Q28" s="15">
        <v>57.4</v>
      </c>
      <c r="R28" s="15"/>
      <c r="S28" s="15">
        <v>0.5</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150</v>
      </c>
      <c r="C31" s="77">
        <f>IF(C$27="%w/w SAR",((C$28*10)*$B31),IF(C$27="%w/w DM",(((C$28*10)*($B$28/100))*$B31),IF(C$27="kg/t SAR",(C$28*$B31),IF(C$27="kg/t DM",((C$28*($B$28/100))*$B31),IF(C$27="mg/kg SAR",((C$28*0.001)*$B31),IF(C$27="mg/kg DM",(((C$28*0.001)*($B$28/100))*$B31),0))))))</f>
        <v>105.00000000000001</v>
      </c>
      <c r="D31" s="77">
        <f>(IF(D$27="%w/w SAR",((D$28*10)*$B31),IF(D$27="%w/w DM",(((D$28*10)*($B$28/100))*$B31),IF(D$27="kg/t SAR",(D$28*$B31),IF(D$27="kg/t DM",((D$28*($B$28/100))*$B31),IF(D$27="mg/kg SAR",((D$28*0.001)*$B31),IF(D$27="mg/kg DM",(((D$28*0.001)*($B$28/100))*$B31),"0")))))))*2.291</f>
        <v>94.503749999999997</v>
      </c>
      <c r="E31" s="77">
        <f>(IF(E$27="%w/w SAR",((E$28*10)*$B31),IF(E$27="%w/w DM",(((E$28*10)*($B$28/100))*$B31),IF(E$27="kg/t SAR",(E$28*$B31),IF(E$27="kg/t DM",((E$28*($B$28/100))*$B31),IF(E$27="mg/kg SAR",((E$28*0.001)*$B31),IF(E$27="mg/kg DM",(((E$28*0.001)*($B$28/100))*$B31),"0")))))))*1.205</f>
        <v>52.056000000000004</v>
      </c>
      <c r="F31" s="77">
        <f>(IF(F$27="%w/w SAR",((F$28*10)*$B31),IF(F$27="%w/w DM",(((F$28*10)*($B$28/100))*$B31),IF(F$27="kg/t SAR",(F$28*$B31),IF(F$27="kg/t DM",((F$28*($B$28/100))*$B31),IF(F$27="mg/kg SAR",((F$28*0.001)*$B31),IF(F$27="mg/kg DM",(((F$28*0.001)*($B$28/100))*$B31),"0")))))))*1.658</f>
        <v>9.2267700000000001</v>
      </c>
      <c r="G31" s="77">
        <f t="shared" ref="G31:P46" si="5">IF(G$27="%w/w SAR",((G$28*10)*$B31),IF(G$27="%w/w DM",(((G$28*10)*($B$28/100))*$B31),IF(G$27="kg/t SAR",(G$28*$B31),IF(G$27="kg/t DM",((G$28*($B$28/100))*$B31),IF(G$27="mg/kg SAR",((G$28*0.001)*$B31),IF(G$27="mg/kg DM",(((G$28*0.001)*($B$28/100))*$B31),0))))))</f>
        <v>3.0000000000000002E-2</v>
      </c>
      <c r="H31" s="77">
        <f t="shared" si="5"/>
        <v>0.20550000000000002</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61.95</v>
      </c>
      <c r="Q31" s="77">
        <f>(IF(Q$27="%w/w SAR",((Q$28*10)*$B31),IF(Q$27="%w/w DM",(((Q$28*10)*($B$28/100))*$B31),IF(Q$27="kg/t SAR",(Q$28*$B31),IF(Q$27="kg/t DM",((Q$28*($B$28/100))*$B31),IF(Q$27="mg/kg SAR",((Q$28*0.001)*$B31),IF(Q$27="mg/kg DM",(((Q$28*0.001)*($B$28/100))*$B31),0)))))))*2.5</f>
        <v>21.524999999999999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7.4999999999999997E-2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150</v>
      </c>
      <c r="C32" s="77">
        <f t="shared" ref="C32:C50" si="6">IF(C$27="%w/w SAR",((C$28*10)*$B32),IF(C$27="%w/w DM",(((C$28*10)*($B$28/100))*$B32),IF(C$27="kg/t SAR",(C$28*$B32),IF(C$27="kg/t DM",((C$28*($B$28/100))*$B32),IF(C$27="mg/kg SAR",((C$28*0.001)*$B32),IF(C$27="mg/kg DM",(((C$28*0.001)*($B$28/100))*$B32),0))))))</f>
        <v>105.00000000000001</v>
      </c>
      <c r="D32" s="77">
        <f t="shared" ref="D32:D50" si="7">(IF(D$27="%w/w SAR",((D$28*10)*$B32),IF(D$27="%w/w DM",(((D$28*10)*($B$28/100))*$B32),IF(D$27="kg/t SAR",(D$28*$B32),IF(D$27="kg/t DM",((D$28*($B$28/100))*$B32),IF(D$27="mg/kg SAR",((D$28*0.001)*$B32),IF(D$27="mg/kg DM",(((D$28*0.001)*($B$28/100))*$B32),"0")))))))*2.291</f>
        <v>94.503749999999997</v>
      </c>
      <c r="E32" s="77">
        <f t="shared" ref="E32:E50" si="8">(IF(E$27="%w/w SAR",((E$28*10)*$B32),IF(E$27="%w/w DM",(((E$28*10)*($B$28/100))*$B32),IF(E$27="kg/t SAR",(E$28*$B32),IF(E$27="kg/t DM",((E$28*($B$28/100))*$B32),IF(E$27="mg/kg SAR",((E$28*0.001)*$B32),IF(E$27="mg/kg DM",(((E$28*0.001)*($B$28/100))*$B32),"0")))))))*1.205</f>
        <v>52.056000000000004</v>
      </c>
      <c r="F32" s="77">
        <f t="shared" ref="F32:F50" si="9">(IF(F$27="%w/w SAR",((F$28*10)*$B32),IF(F$27="%w/w DM",(((F$28*10)*($B$28/100))*$B32),IF(F$27="kg/t SAR",(F$28*$B32),IF(F$27="kg/t DM",((F$28*($B$28/100))*$B32),IF(F$27="mg/kg SAR",((F$28*0.001)*$B32),IF(F$27="mg/kg DM",(((F$28*0.001)*($B$28/100))*$B32),"0")))))))*1.658</f>
        <v>9.2267700000000001</v>
      </c>
      <c r="G32" s="77">
        <f t="shared" si="5"/>
        <v>3.0000000000000002E-2</v>
      </c>
      <c r="H32" s="77">
        <f t="shared" si="5"/>
        <v>0.20550000000000002</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61.95</v>
      </c>
      <c r="Q32" s="77">
        <f t="shared" ref="Q32:Q50" si="10">(IF(Q$27="%w/w SAR",((Q$28*10)*$B32),IF(Q$27="%w/w DM",(((Q$28*10)*($B$28/100))*$B32),IF(Q$27="kg/t SAR",(Q$28*$B32),IF(Q$27="kg/t DM",((Q$28*($B$28/100))*$B32),IF(Q$27="mg/kg SAR",((Q$28*0.001)*$B32),IF(Q$27="mg/kg DM",(((Q$28*0.001)*($B$28/100))*$B32),0)))))))*2.5</f>
        <v>21.524999999999999</v>
      </c>
      <c r="R32" s="77">
        <f t="shared" ref="R32:U50" si="11">IF(R$27="%w/w SAR",((R$28*10)*$B32),IF(R$27="%w/w DM",(((R$28*10)*($B$28/100))*$B32),IF(R$27="kg/t SAR",(R$28*$B32),IF(R$27="kg/t DM",((R$28*($B$28/100))*$B32),IF(R$27="mg/kg SAR",((R$28*0.001)*$B32),IF(R$27="mg/kg DM",(((R$28*0.001)*($B$28/100))*$B32),0))))))</f>
        <v>0</v>
      </c>
      <c r="S32" s="77">
        <f t="shared" si="11"/>
        <v>7.4999999999999997E-2</v>
      </c>
      <c r="T32" s="77">
        <f t="shared" si="11"/>
        <v>0</v>
      </c>
      <c r="U32" s="77">
        <f t="shared" si="11"/>
        <v>0</v>
      </c>
      <c r="AB32" s="59"/>
      <c r="AC32" s="59"/>
      <c r="AD32" s="59"/>
      <c r="AE32" s="59"/>
      <c r="AF32" s="59"/>
      <c r="AG32" s="59"/>
      <c r="AH32" s="59"/>
      <c r="AI32" s="59"/>
    </row>
    <row r="33" spans="1:35" s="72" customFormat="1" x14ac:dyDescent="0.25">
      <c r="A33" s="13">
        <f>E8</f>
        <v>4</v>
      </c>
      <c r="B33" s="15">
        <v>150</v>
      </c>
      <c r="C33" s="77">
        <f t="shared" si="6"/>
        <v>105.00000000000001</v>
      </c>
      <c r="D33" s="77">
        <f t="shared" si="7"/>
        <v>94.503749999999997</v>
      </c>
      <c r="E33" s="77">
        <f t="shared" si="8"/>
        <v>52.056000000000004</v>
      </c>
      <c r="F33" s="77">
        <f t="shared" si="9"/>
        <v>9.2267700000000001</v>
      </c>
      <c r="G33" s="77">
        <f t="shared" si="5"/>
        <v>3.0000000000000002E-2</v>
      </c>
      <c r="H33" s="77">
        <f t="shared" si="5"/>
        <v>0.20550000000000002</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61.95</v>
      </c>
      <c r="Q33" s="77">
        <f t="shared" si="10"/>
        <v>21.524999999999999</v>
      </c>
      <c r="R33" s="77">
        <f t="shared" si="11"/>
        <v>0</v>
      </c>
      <c r="S33" s="77">
        <f t="shared" si="11"/>
        <v>7.4999999999999997E-2</v>
      </c>
      <c r="T33" s="77">
        <f t="shared" si="11"/>
        <v>0</v>
      </c>
      <c r="U33" s="77">
        <f t="shared" si="11"/>
        <v>0</v>
      </c>
      <c r="AB33" s="59"/>
      <c r="AC33" s="59"/>
      <c r="AD33" s="59"/>
      <c r="AE33" s="59"/>
      <c r="AF33" s="59"/>
      <c r="AG33" s="59"/>
      <c r="AH33" s="59"/>
      <c r="AI33" s="59"/>
    </row>
    <row r="34" spans="1:35" s="72" customFormat="1" x14ac:dyDescent="0.25">
      <c r="A34" s="13">
        <f>F8</f>
        <v>6</v>
      </c>
      <c r="B34" s="15">
        <v>150</v>
      </c>
      <c r="C34" s="77">
        <f t="shared" si="6"/>
        <v>105.00000000000001</v>
      </c>
      <c r="D34" s="77">
        <f t="shared" si="7"/>
        <v>94.503749999999997</v>
      </c>
      <c r="E34" s="77">
        <f t="shared" si="8"/>
        <v>52.056000000000004</v>
      </c>
      <c r="F34" s="77">
        <f t="shared" si="9"/>
        <v>9.2267700000000001</v>
      </c>
      <c r="G34" s="77">
        <f t="shared" si="5"/>
        <v>3.0000000000000002E-2</v>
      </c>
      <c r="H34" s="77">
        <f t="shared" si="5"/>
        <v>0.20550000000000002</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61.95</v>
      </c>
      <c r="Q34" s="77">
        <f t="shared" si="10"/>
        <v>21.524999999999999</v>
      </c>
      <c r="R34" s="77">
        <f t="shared" si="11"/>
        <v>0</v>
      </c>
      <c r="S34" s="77">
        <f t="shared" si="11"/>
        <v>7.4999999999999997E-2</v>
      </c>
      <c r="T34" s="77">
        <f t="shared" si="11"/>
        <v>0</v>
      </c>
      <c r="U34" s="77">
        <f t="shared" si="11"/>
        <v>0</v>
      </c>
      <c r="AB34" s="59"/>
      <c r="AC34" s="59"/>
      <c r="AD34" s="59"/>
      <c r="AE34" s="59"/>
      <c r="AF34" s="59"/>
      <c r="AG34" s="59"/>
      <c r="AH34" s="59"/>
      <c r="AI34" s="59"/>
    </row>
    <row r="35" spans="1:35" s="72" customFormat="1" x14ac:dyDescent="0.25">
      <c r="A35" s="13">
        <f>G8</f>
        <v>7</v>
      </c>
      <c r="B35" s="15">
        <v>250</v>
      </c>
      <c r="C35" s="77">
        <f t="shared" si="6"/>
        <v>175.00000000000003</v>
      </c>
      <c r="D35" s="77">
        <f t="shared" si="7"/>
        <v>157.50624999999999</v>
      </c>
      <c r="E35" s="77">
        <f t="shared" si="8"/>
        <v>86.760000000000019</v>
      </c>
      <c r="F35" s="77">
        <f t="shared" si="9"/>
        <v>15.37795</v>
      </c>
      <c r="G35" s="77">
        <f t="shared" si="5"/>
        <v>0.05</v>
      </c>
      <c r="H35" s="77">
        <f t="shared" si="5"/>
        <v>0.34250000000000003</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103.25000000000001</v>
      </c>
      <c r="Q35" s="77">
        <f t="shared" si="10"/>
        <v>35.875</v>
      </c>
      <c r="R35" s="77">
        <f t="shared" si="11"/>
        <v>0</v>
      </c>
      <c r="S35" s="77">
        <f t="shared" si="11"/>
        <v>0.125</v>
      </c>
      <c r="T35" s="77">
        <f t="shared" si="11"/>
        <v>0</v>
      </c>
      <c r="U35" s="77">
        <f t="shared" si="11"/>
        <v>0</v>
      </c>
      <c r="AB35" s="59"/>
      <c r="AC35" s="59"/>
      <c r="AD35" s="59"/>
      <c r="AE35" s="59"/>
      <c r="AF35" s="59"/>
      <c r="AG35" s="59"/>
      <c r="AH35" s="59"/>
      <c r="AI35" s="59"/>
    </row>
    <row r="36" spans="1:35" s="72" customFormat="1" x14ac:dyDescent="0.25">
      <c r="A36" s="13">
        <f>H8</f>
        <v>8</v>
      </c>
      <c r="B36" s="15">
        <v>250</v>
      </c>
      <c r="C36" s="77">
        <f t="shared" si="6"/>
        <v>175.00000000000003</v>
      </c>
      <c r="D36" s="77">
        <f t="shared" si="7"/>
        <v>157.50624999999999</v>
      </c>
      <c r="E36" s="77">
        <f t="shared" si="8"/>
        <v>86.760000000000019</v>
      </c>
      <c r="F36" s="77">
        <f t="shared" si="9"/>
        <v>15.37795</v>
      </c>
      <c r="G36" s="77">
        <f t="shared" si="5"/>
        <v>0.05</v>
      </c>
      <c r="H36" s="77">
        <f t="shared" si="5"/>
        <v>0.34250000000000003</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103.25000000000001</v>
      </c>
      <c r="Q36" s="77">
        <f t="shared" si="10"/>
        <v>35.875</v>
      </c>
      <c r="R36" s="77">
        <f t="shared" si="11"/>
        <v>0</v>
      </c>
      <c r="S36" s="77">
        <f t="shared" si="11"/>
        <v>0.125</v>
      </c>
      <c r="T36" s="77">
        <f t="shared" si="11"/>
        <v>0</v>
      </c>
      <c r="U36" s="77">
        <f t="shared" si="11"/>
        <v>0</v>
      </c>
      <c r="AB36" s="59"/>
      <c r="AC36" s="59"/>
      <c r="AD36" s="59"/>
      <c r="AE36" s="59"/>
      <c r="AF36" s="59"/>
      <c r="AG36" s="59"/>
      <c r="AH36" s="59"/>
      <c r="AI36" s="59"/>
    </row>
    <row r="37" spans="1:35" s="72" customFormat="1" x14ac:dyDescent="0.25">
      <c r="A37" s="13">
        <f>I8</f>
        <v>9</v>
      </c>
      <c r="B37" s="15">
        <v>150</v>
      </c>
      <c r="C37" s="77">
        <f t="shared" si="6"/>
        <v>105.00000000000001</v>
      </c>
      <c r="D37" s="77">
        <f t="shared" si="7"/>
        <v>94.503749999999997</v>
      </c>
      <c r="E37" s="77">
        <f t="shared" si="8"/>
        <v>52.056000000000004</v>
      </c>
      <c r="F37" s="77">
        <f t="shared" si="9"/>
        <v>9.2267700000000001</v>
      </c>
      <c r="G37" s="77">
        <f t="shared" si="5"/>
        <v>3.0000000000000002E-2</v>
      </c>
      <c r="H37" s="77">
        <f t="shared" si="5"/>
        <v>0.20550000000000002</v>
      </c>
      <c r="I37" s="77">
        <f t="shared" si="5"/>
        <v>7.4999999999999997E-2</v>
      </c>
      <c r="J37" s="77">
        <f t="shared" si="5"/>
        <v>1.5E-3</v>
      </c>
      <c r="K37" s="77">
        <f t="shared" si="5"/>
        <v>7.5000000000000006E-3</v>
      </c>
      <c r="L37" s="77">
        <f t="shared" si="5"/>
        <v>3.0000000000000002E-2</v>
      </c>
      <c r="M37" s="77">
        <f t="shared" si="5"/>
        <v>3.0000000000000002E-2</v>
      </c>
      <c r="N37" s="77">
        <f t="shared" si="5"/>
        <v>0</v>
      </c>
      <c r="O37" s="77">
        <f t="shared" si="5"/>
        <v>0</v>
      </c>
      <c r="P37" s="77">
        <f t="shared" si="5"/>
        <v>61.95</v>
      </c>
      <c r="Q37" s="77">
        <f t="shared" si="10"/>
        <v>21.524999999999999</v>
      </c>
      <c r="R37" s="77">
        <f t="shared" si="11"/>
        <v>0</v>
      </c>
      <c r="S37" s="77">
        <f t="shared" si="11"/>
        <v>7.4999999999999997E-2</v>
      </c>
      <c r="T37" s="77">
        <f t="shared" si="11"/>
        <v>0</v>
      </c>
      <c r="U37" s="77">
        <f t="shared" si="11"/>
        <v>0</v>
      </c>
      <c r="AB37" s="59"/>
      <c r="AC37" s="59"/>
      <c r="AD37" s="59"/>
      <c r="AE37" s="59"/>
      <c r="AF37" s="59"/>
      <c r="AG37" s="59"/>
      <c r="AH37" s="59"/>
      <c r="AI37" s="59"/>
    </row>
    <row r="38" spans="1:35" s="72" customFormat="1" x14ac:dyDescent="0.25">
      <c r="A38" s="13">
        <f>J8</f>
        <v>10</v>
      </c>
      <c r="B38" s="15">
        <v>150</v>
      </c>
      <c r="C38" s="77">
        <f t="shared" si="6"/>
        <v>105.00000000000001</v>
      </c>
      <c r="D38" s="77">
        <f t="shared" si="7"/>
        <v>94.503749999999997</v>
      </c>
      <c r="E38" s="77">
        <f t="shared" si="8"/>
        <v>52.056000000000004</v>
      </c>
      <c r="F38" s="77">
        <f t="shared" si="9"/>
        <v>9.2267700000000001</v>
      </c>
      <c r="G38" s="77">
        <f t="shared" si="5"/>
        <v>3.0000000000000002E-2</v>
      </c>
      <c r="H38" s="77">
        <f t="shared" si="5"/>
        <v>0.20550000000000002</v>
      </c>
      <c r="I38" s="77">
        <f t="shared" si="5"/>
        <v>7.4999999999999997E-2</v>
      </c>
      <c r="J38" s="77">
        <f t="shared" si="5"/>
        <v>1.5E-3</v>
      </c>
      <c r="K38" s="77">
        <f t="shared" si="5"/>
        <v>7.5000000000000006E-3</v>
      </c>
      <c r="L38" s="77">
        <f t="shared" si="5"/>
        <v>3.0000000000000002E-2</v>
      </c>
      <c r="M38" s="77">
        <f t="shared" si="5"/>
        <v>3.0000000000000002E-2</v>
      </c>
      <c r="N38" s="77">
        <f t="shared" si="5"/>
        <v>0</v>
      </c>
      <c r="O38" s="77">
        <f t="shared" si="5"/>
        <v>0</v>
      </c>
      <c r="P38" s="77">
        <f t="shared" si="5"/>
        <v>61.95</v>
      </c>
      <c r="Q38" s="77">
        <f t="shared" si="10"/>
        <v>21.524999999999999</v>
      </c>
      <c r="R38" s="77">
        <f t="shared" si="11"/>
        <v>0</v>
      </c>
      <c r="S38" s="77">
        <f t="shared" si="11"/>
        <v>7.4999999999999997E-2</v>
      </c>
      <c r="T38" s="77">
        <f t="shared" si="11"/>
        <v>0</v>
      </c>
      <c r="U38" s="77">
        <f t="shared" si="11"/>
        <v>0</v>
      </c>
      <c r="AB38" s="59"/>
      <c r="AC38" s="59"/>
      <c r="AD38" s="59"/>
      <c r="AE38" s="59"/>
      <c r="AF38" s="59"/>
      <c r="AG38" s="59"/>
      <c r="AH38" s="59"/>
      <c r="AI38" s="59"/>
    </row>
    <row r="39" spans="1:35" s="72" customFormat="1" x14ac:dyDescent="0.25">
      <c r="A39" s="13">
        <f>K8</f>
        <v>11</v>
      </c>
      <c r="B39" s="15">
        <v>150</v>
      </c>
      <c r="C39" s="77">
        <f t="shared" si="6"/>
        <v>105.00000000000001</v>
      </c>
      <c r="D39" s="77">
        <f t="shared" si="7"/>
        <v>94.503749999999997</v>
      </c>
      <c r="E39" s="77">
        <f t="shared" si="8"/>
        <v>52.056000000000004</v>
      </c>
      <c r="F39" s="77">
        <f t="shared" si="9"/>
        <v>9.2267700000000001</v>
      </c>
      <c r="G39" s="77">
        <f t="shared" si="5"/>
        <v>3.0000000000000002E-2</v>
      </c>
      <c r="H39" s="77">
        <f t="shared" si="5"/>
        <v>0.20550000000000002</v>
      </c>
      <c r="I39" s="77">
        <f t="shared" si="5"/>
        <v>7.4999999999999997E-2</v>
      </c>
      <c r="J39" s="77">
        <f t="shared" si="5"/>
        <v>1.5E-3</v>
      </c>
      <c r="K39" s="77">
        <f t="shared" si="5"/>
        <v>7.5000000000000006E-3</v>
      </c>
      <c r="L39" s="77">
        <f t="shared" si="5"/>
        <v>3.0000000000000002E-2</v>
      </c>
      <c r="M39" s="77">
        <f t="shared" si="5"/>
        <v>3.0000000000000002E-2</v>
      </c>
      <c r="N39" s="77">
        <f t="shared" si="5"/>
        <v>0</v>
      </c>
      <c r="O39" s="77">
        <f t="shared" si="5"/>
        <v>0</v>
      </c>
      <c r="P39" s="77">
        <f t="shared" si="5"/>
        <v>61.95</v>
      </c>
      <c r="Q39" s="77">
        <f t="shared" si="10"/>
        <v>21.524999999999999</v>
      </c>
      <c r="R39" s="77">
        <f t="shared" si="11"/>
        <v>0</v>
      </c>
      <c r="S39" s="77">
        <f t="shared" si="11"/>
        <v>7.4999999999999997E-2</v>
      </c>
      <c r="T39" s="77">
        <f t="shared" si="11"/>
        <v>0</v>
      </c>
      <c r="U39" s="77">
        <f t="shared" si="11"/>
        <v>0</v>
      </c>
      <c r="AB39" s="59"/>
      <c r="AC39" s="59"/>
      <c r="AD39" s="59"/>
      <c r="AE39" s="59"/>
      <c r="AF39" s="59"/>
      <c r="AG39" s="59"/>
      <c r="AH39" s="59"/>
      <c r="AI39" s="59"/>
    </row>
    <row r="40" spans="1:35" s="72" customFormat="1" x14ac:dyDescent="0.25">
      <c r="A40" s="13">
        <f>L8</f>
        <v>12</v>
      </c>
      <c r="B40" s="15">
        <v>150</v>
      </c>
      <c r="C40" s="77">
        <f t="shared" si="6"/>
        <v>105.00000000000001</v>
      </c>
      <c r="D40" s="77">
        <f t="shared" si="7"/>
        <v>94.503749999999997</v>
      </c>
      <c r="E40" s="77">
        <f t="shared" si="8"/>
        <v>52.056000000000004</v>
      </c>
      <c r="F40" s="77">
        <f t="shared" si="9"/>
        <v>9.2267700000000001</v>
      </c>
      <c r="G40" s="77">
        <f t="shared" si="5"/>
        <v>3.0000000000000002E-2</v>
      </c>
      <c r="H40" s="77">
        <f t="shared" si="5"/>
        <v>0.20550000000000002</v>
      </c>
      <c r="I40" s="77">
        <f t="shared" si="5"/>
        <v>7.4999999999999997E-2</v>
      </c>
      <c r="J40" s="77">
        <f t="shared" si="5"/>
        <v>1.5E-3</v>
      </c>
      <c r="K40" s="77">
        <f t="shared" si="5"/>
        <v>7.5000000000000006E-3</v>
      </c>
      <c r="L40" s="77">
        <f t="shared" si="5"/>
        <v>3.0000000000000002E-2</v>
      </c>
      <c r="M40" s="77">
        <f t="shared" si="5"/>
        <v>3.0000000000000002E-2</v>
      </c>
      <c r="N40" s="77">
        <f t="shared" si="5"/>
        <v>0</v>
      </c>
      <c r="O40" s="77">
        <f t="shared" si="5"/>
        <v>0</v>
      </c>
      <c r="P40" s="77">
        <f t="shared" si="5"/>
        <v>61.95</v>
      </c>
      <c r="Q40" s="77">
        <f t="shared" si="10"/>
        <v>21.524999999999999</v>
      </c>
      <c r="R40" s="77">
        <f t="shared" si="11"/>
        <v>0</v>
      </c>
      <c r="S40" s="77">
        <f t="shared" si="11"/>
        <v>7.4999999999999997E-2</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150</v>
      </c>
      <c r="C62" s="77">
        <f>B32</f>
        <v>150</v>
      </c>
      <c r="D62" s="77">
        <f>B33</f>
        <v>150</v>
      </c>
      <c r="E62" s="77">
        <f>B34</f>
        <v>150</v>
      </c>
      <c r="F62" s="77">
        <f>B35</f>
        <v>250</v>
      </c>
      <c r="G62" s="77">
        <f>B36</f>
        <v>250</v>
      </c>
      <c r="H62" s="77">
        <f>B37</f>
        <v>150</v>
      </c>
      <c r="I62" s="77">
        <f>B38</f>
        <v>150</v>
      </c>
      <c r="J62" s="77">
        <f>B39</f>
        <v>150</v>
      </c>
      <c r="K62" s="77">
        <f>B40</f>
        <v>150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60" zoomScaleNormal="6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v>5.78</v>
      </c>
      <c r="J1" s="127" t="s">
        <v>153</v>
      </c>
      <c r="K1" s="127"/>
      <c r="L1" s="97">
        <v>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t="s">
        <v>167</v>
      </c>
      <c r="G2" s="125" t="s">
        <v>110</v>
      </c>
      <c r="H2" s="126"/>
      <c r="I2" s="118">
        <v>1341</v>
      </c>
      <c r="J2" s="127" t="s">
        <v>158</v>
      </c>
      <c r="K2" s="127"/>
      <c r="L2" s="97">
        <v>0.12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t="s">
        <v>78</v>
      </c>
      <c r="G3" s="127" t="s">
        <v>159</v>
      </c>
      <c r="H3" s="127"/>
      <c r="I3" s="118">
        <v>1080</v>
      </c>
      <c r="J3" s="123" t="s">
        <v>154</v>
      </c>
      <c r="K3" s="124"/>
      <c r="L3" s="97">
        <f>(L1/(L2*10000))*100</f>
        <v>5.5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97.768425000000008</v>
      </c>
      <c r="D18" s="16">
        <f>$D32</f>
        <v>97.768425000000008</v>
      </c>
      <c r="E18" s="16">
        <f>$D33</f>
        <v>97.768425000000008</v>
      </c>
      <c r="F18" s="16">
        <f>$D34</f>
        <v>97.768425000000008</v>
      </c>
      <c r="G18" s="16">
        <f>$D35</f>
        <v>260.7158</v>
      </c>
      <c r="H18" s="16">
        <f>$D36</f>
        <v>260.7158</v>
      </c>
      <c r="I18" s="16">
        <f>$D37</f>
        <v>97.768425000000008</v>
      </c>
      <c r="J18" s="16">
        <f>$D38</f>
        <v>97.768425000000008</v>
      </c>
      <c r="K18" s="16">
        <f>$D39</f>
        <v>97.768425000000008</v>
      </c>
      <c r="L18" s="16">
        <f>$D40</f>
        <v>97.768425000000008</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-0.93157499999999516</v>
      </c>
      <c r="D19" s="16">
        <f t="shared" ref="D19:V19" si="1">D18-D17</f>
        <v>-0.93157499999999516</v>
      </c>
      <c r="E19" s="16">
        <f t="shared" si="1"/>
        <v>-0.93157499999999516</v>
      </c>
      <c r="F19" s="16">
        <f t="shared" si="1"/>
        <v>-0.93157499999999516</v>
      </c>
      <c r="G19" s="16">
        <f t="shared" si="1"/>
        <v>162.01580000000001</v>
      </c>
      <c r="H19" s="16">
        <f t="shared" si="1"/>
        <v>162.01580000000001</v>
      </c>
      <c r="I19" s="16">
        <f t="shared" si="1"/>
        <v>-0.93157499999999516</v>
      </c>
      <c r="J19" s="16">
        <f t="shared" si="1"/>
        <v>-0.93157499999999516</v>
      </c>
      <c r="K19" s="16">
        <f t="shared" si="1"/>
        <v>-0.93157499999999516</v>
      </c>
      <c r="L19" s="16">
        <f t="shared" si="1"/>
        <v>-0.93157499999999516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(VLOOKUP(D$14,$AI2:$AK24,3,FALSE))*D$15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144.69037500000002</v>
      </c>
      <c r="D22" s="16">
        <f>$E32</f>
        <v>144.69037500000002</v>
      </c>
      <c r="E22" s="16">
        <f>$E33</f>
        <v>144.69037500000002</v>
      </c>
      <c r="F22" s="16">
        <f>$E34</f>
        <v>144.69037500000002</v>
      </c>
      <c r="G22" s="16">
        <f>$E35</f>
        <v>385.84100000000001</v>
      </c>
      <c r="H22" s="16">
        <f>$E36</f>
        <v>385.84100000000001</v>
      </c>
      <c r="I22" s="16">
        <f>$E37</f>
        <v>144.69037500000002</v>
      </c>
      <c r="J22" s="16">
        <f>$E38</f>
        <v>144.69037500000002</v>
      </c>
      <c r="K22" s="16">
        <f>$E39</f>
        <v>144.69037500000002</v>
      </c>
      <c r="L22" s="16">
        <f>$E40</f>
        <v>144.69037500000002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-193.70962500000002</v>
      </c>
      <c r="D23" s="16">
        <f t="shared" ref="D23:V23" si="3">D22-D21</f>
        <v>-193.70962500000002</v>
      </c>
      <c r="E23" s="16">
        <f t="shared" si="3"/>
        <v>-193.70962500000002</v>
      </c>
      <c r="F23" s="16">
        <f t="shared" si="3"/>
        <v>-193.70962500000002</v>
      </c>
      <c r="G23" s="16">
        <f t="shared" si="3"/>
        <v>47.440999999999974</v>
      </c>
      <c r="H23" s="16">
        <f t="shared" si="3"/>
        <v>47.440999999999974</v>
      </c>
      <c r="I23" s="16">
        <f t="shared" si="3"/>
        <v>-193.70962500000002</v>
      </c>
      <c r="J23" s="16">
        <f t="shared" si="3"/>
        <v>-193.70962500000002</v>
      </c>
      <c r="K23" s="16">
        <f t="shared" si="3"/>
        <v>-193.70962500000002</v>
      </c>
      <c r="L23" s="16">
        <f t="shared" si="3"/>
        <v>-193.70962500000002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INCREASE</v>
      </c>
      <c r="H24" s="26" t="str">
        <f t="shared" si="4"/>
        <v>INCREASE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5.14</v>
      </c>
      <c r="C28" s="15">
        <v>0.12</v>
      </c>
      <c r="D28" s="15">
        <v>569</v>
      </c>
      <c r="E28" s="15">
        <v>1601</v>
      </c>
      <c r="F28" s="15">
        <v>90.7</v>
      </c>
      <c r="G28" s="15">
        <v>0.2</v>
      </c>
      <c r="H28" s="15">
        <v>0.5</v>
      </c>
      <c r="I28" s="15">
        <v>0.5</v>
      </c>
      <c r="J28" s="15">
        <v>0.01</v>
      </c>
      <c r="K28" s="23">
        <v>0.05</v>
      </c>
      <c r="L28" s="15">
        <v>0.2</v>
      </c>
      <c r="M28" s="15">
        <v>0.2</v>
      </c>
      <c r="N28" s="15"/>
      <c r="O28" s="15"/>
      <c r="P28" s="15">
        <v>560</v>
      </c>
      <c r="Q28" s="15">
        <v>141</v>
      </c>
      <c r="R28" s="15"/>
      <c r="S28" s="15">
        <v>0.5</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75</v>
      </c>
      <c r="C31" s="77">
        <f>IF(C$27="%w/w SAR",((C$28*10)*$B31),IF(C$27="%w/w DM",(((C$28*10)*($B$28/100))*$B31),IF(C$27="kg/t SAR",(C$28*$B31),IF(C$27="kg/t DM",((C$28*($B$28/100))*$B31),IF(C$27="mg/kg SAR",((C$28*0.001)*$B31),IF(C$27="mg/kg DM",(((C$28*0.001)*($B$28/100))*$B31),0))))))</f>
        <v>90</v>
      </c>
      <c r="D31" s="77">
        <f>(IF(D$27="%w/w SAR",((D$28*10)*$B31),IF(D$27="%w/w DM",(((D$28*10)*($B$28/100))*$B31),IF(D$27="kg/t SAR",(D$28*$B31),IF(D$27="kg/t DM",((D$28*($B$28/100))*$B31),IF(D$27="mg/kg SAR",((D$28*0.001)*$B31),IF(D$27="mg/kg DM",(((D$28*0.001)*($B$28/100))*$B31),"0")))))))*2.291</f>
        <v>97.768425000000008</v>
      </c>
      <c r="E31" s="77">
        <f>(IF(E$27="%w/w SAR",((E$28*10)*$B31),IF(E$27="%w/w DM",(((E$28*10)*($B$28/100))*$B31),IF(E$27="kg/t SAR",(E$28*$B31),IF(E$27="kg/t DM",((E$28*($B$28/100))*$B31),IF(E$27="mg/kg SAR",((E$28*0.001)*$B31),IF(E$27="mg/kg DM",(((E$28*0.001)*($B$28/100))*$B31),"0")))))))*1.205</f>
        <v>144.69037500000002</v>
      </c>
      <c r="F31" s="77">
        <f>(IF(F$27="%w/w SAR",((F$28*10)*$B31),IF(F$27="%w/w DM",(((F$28*10)*($B$28/100))*$B31),IF(F$27="kg/t SAR",(F$28*$B31),IF(F$27="kg/t DM",((F$28*($B$28/100))*$B31),IF(F$27="mg/kg SAR",((F$28*0.001)*$B31),IF(F$27="mg/kg DM",(((F$28*0.001)*($B$28/100))*$B31),"0")))))))*1.658</f>
        <v>11.278544999999999</v>
      </c>
      <c r="G31" s="77">
        <f t="shared" ref="G31:P46" si="5">IF(G$27="%w/w SAR",((G$28*10)*$B31),IF(G$27="%w/w DM",(((G$28*10)*($B$28/100))*$B31),IF(G$27="kg/t SAR",(G$28*$B31),IF(G$27="kg/t DM",((G$28*($B$28/100))*$B31),IF(G$27="mg/kg SAR",((G$28*0.001)*$B31),IF(G$27="mg/kg DM",(((G$28*0.001)*($B$28/100))*$B31),0))))))</f>
        <v>1.5000000000000001E-2</v>
      </c>
      <c r="H31" s="77">
        <f t="shared" si="5"/>
        <v>3.7499999999999999E-2</v>
      </c>
      <c r="I31" s="77">
        <f t="shared" si="5"/>
        <v>3.7499999999999999E-2</v>
      </c>
      <c r="J31" s="77">
        <f t="shared" si="5"/>
        <v>7.5000000000000002E-4</v>
      </c>
      <c r="K31" s="77">
        <f t="shared" si="5"/>
        <v>3.7500000000000003E-3</v>
      </c>
      <c r="L31" s="77">
        <f t="shared" si="5"/>
        <v>1.5000000000000001E-2</v>
      </c>
      <c r="M31" s="77">
        <f t="shared" si="5"/>
        <v>1.5000000000000001E-2</v>
      </c>
      <c r="N31" s="77">
        <f t="shared" si="5"/>
        <v>0</v>
      </c>
      <c r="O31" s="77">
        <f t="shared" si="5"/>
        <v>0</v>
      </c>
      <c r="P31" s="77">
        <f t="shared" si="5"/>
        <v>42.000000000000007</v>
      </c>
      <c r="Q31" s="77">
        <f>(IF(Q$27="%w/w SAR",((Q$28*10)*$B31),IF(Q$27="%w/w DM",(((Q$28*10)*($B$28/100))*$B31),IF(Q$27="kg/t SAR",(Q$28*$B31),IF(Q$27="kg/t DM",((Q$28*($B$28/100))*$B31),IF(Q$27="mg/kg SAR",((Q$28*0.001)*$B31),IF(Q$27="mg/kg DM",(((Q$28*0.001)*($B$28/100))*$B31),0)))))))*2.5</f>
        <v>26.437500000000004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3.7499999999999999E-2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75</v>
      </c>
      <c r="C32" s="77">
        <f t="shared" ref="C32:C50" si="6">IF(C$27="%w/w SAR",((C$28*10)*$B32),IF(C$27="%w/w DM",(((C$28*10)*($B$28/100))*$B32),IF(C$27="kg/t SAR",(C$28*$B32),IF(C$27="kg/t DM",((C$28*($B$28/100))*$B32),IF(C$27="mg/kg SAR",((C$28*0.001)*$B32),IF(C$27="mg/kg DM",(((C$28*0.001)*($B$28/100))*$B32),0))))))</f>
        <v>90</v>
      </c>
      <c r="D32" s="77">
        <f t="shared" ref="D32:D50" si="7">(IF(D$27="%w/w SAR",((D$28*10)*$B32),IF(D$27="%w/w DM",(((D$28*10)*($B$28/100))*$B32),IF(D$27="kg/t SAR",(D$28*$B32),IF(D$27="kg/t DM",((D$28*($B$28/100))*$B32),IF(D$27="mg/kg SAR",((D$28*0.001)*$B32),IF(D$27="mg/kg DM",(((D$28*0.001)*($B$28/100))*$B32),"0")))))))*2.291</f>
        <v>97.768425000000008</v>
      </c>
      <c r="E32" s="77">
        <f t="shared" ref="E32:E50" si="8">(IF(E$27="%w/w SAR",((E$28*10)*$B32),IF(E$27="%w/w DM",(((E$28*10)*($B$28/100))*$B32),IF(E$27="kg/t SAR",(E$28*$B32),IF(E$27="kg/t DM",((E$28*($B$28/100))*$B32),IF(E$27="mg/kg SAR",((E$28*0.001)*$B32),IF(E$27="mg/kg DM",(((E$28*0.001)*($B$28/100))*$B32),"0")))))))*1.205</f>
        <v>144.69037500000002</v>
      </c>
      <c r="F32" s="77">
        <f t="shared" ref="F32:F50" si="9">(IF(F$27="%w/w SAR",((F$28*10)*$B32),IF(F$27="%w/w DM",(((F$28*10)*($B$28/100))*$B32),IF(F$27="kg/t SAR",(F$28*$B32),IF(F$27="kg/t DM",((F$28*($B$28/100))*$B32),IF(F$27="mg/kg SAR",((F$28*0.001)*$B32),IF(F$27="mg/kg DM",(((F$28*0.001)*($B$28/100))*$B32),"0")))))))*1.658</f>
        <v>11.278544999999999</v>
      </c>
      <c r="G32" s="77">
        <f t="shared" si="5"/>
        <v>1.5000000000000001E-2</v>
      </c>
      <c r="H32" s="77">
        <f t="shared" si="5"/>
        <v>3.7499999999999999E-2</v>
      </c>
      <c r="I32" s="77">
        <f t="shared" si="5"/>
        <v>3.7499999999999999E-2</v>
      </c>
      <c r="J32" s="77">
        <f t="shared" si="5"/>
        <v>7.5000000000000002E-4</v>
      </c>
      <c r="K32" s="77">
        <f t="shared" si="5"/>
        <v>3.7500000000000003E-3</v>
      </c>
      <c r="L32" s="77">
        <f t="shared" si="5"/>
        <v>1.5000000000000001E-2</v>
      </c>
      <c r="M32" s="77">
        <f t="shared" si="5"/>
        <v>1.5000000000000001E-2</v>
      </c>
      <c r="N32" s="77">
        <f t="shared" si="5"/>
        <v>0</v>
      </c>
      <c r="O32" s="77">
        <f t="shared" si="5"/>
        <v>0</v>
      </c>
      <c r="P32" s="77">
        <f t="shared" si="5"/>
        <v>42.000000000000007</v>
      </c>
      <c r="Q32" s="77">
        <f t="shared" ref="Q32:Q50" si="10">(IF(Q$27="%w/w SAR",((Q$28*10)*$B32),IF(Q$27="%w/w DM",(((Q$28*10)*($B$28/100))*$B32),IF(Q$27="kg/t SAR",(Q$28*$B32),IF(Q$27="kg/t DM",((Q$28*($B$28/100))*$B32),IF(Q$27="mg/kg SAR",((Q$28*0.001)*$B32),IF(Q$27="mg/kg DM",(((Q$28*0.001)*($B$28/100))*$B32),0)))))))*2.5</f>
        <v>26.437500000000004</v>
      </c>
      <c r="R32" s="77">
        <f t="shared" ref="R32:U50" si="11">IF(R$27="%w/w SAR",((R$28*10)*$B32),IF(R$27="%w/w DM",(((R$28*10)*($B$28/100))*$B32),IF(R$27="kg/t SAR",(R$28*$B32),IF(R$27="kg/t DM",((R$28*($B$28/100))*$B32),IF(R$27="mg/kg SAR",((R$28*0.001)*$B32),IF(R$27="mg/kg DM",(((R$28*0.001)*($B$28/100))*$B32),0))))))</f>
        <v>0</v>
      </c>
      <c r="S32" s="77">
        <f t="shared" si="11"/>
        <v>3.7499999999999999E-2</v>
      </c>
      <c r="T32" s="77">
        <f t="shared" si="11"/>
        <v>0</v>
      </c>
      <c r="U32" s="77">
        <f t="shared" si="11"/>
        <v>0</v>
      </c>
      <c r="AB32" s="59"/>
      <c r="AC32" s="59"/>
      <c r="AD32" s="59"/>
      <c r="AE32" s="59"/>
      <c r="AF32" s="59"/>
      <c r="AG32" s="59"/>
      <c r="AH32" s="59"/>
      <c r="AI32" s="59"/>
    </row>
    <row r="33" spans="1:35" s="72" customFormat="1" x14ac:dyDescent="0.25">
      <c r="A33" s="13">
        <f>E8</f>
        <v>4</v>
      </c>
      <c r="B33" s="15">
        <v>75</v>
      </c>
      <c r="C33" s="77">
        <f t="shared" si="6"/>
        <v>90</v>
      </c>
      <c r="D33" s="77">
        <f t="shared" si="7"/>
        <v>97.768425000000008</v>
      </c>
      <c r="E33" s="77">
        <f t="shared" si="8"/>
        <v>144.69037500000002</v>
      </c>
      <c r="F33" s="77">
        <f t="shared" si="9"/>
        <v>11.278544999999999</v>
      </c>
      <c r="G33" s="77">
        <f t="shared" si="5"/>
        <v>1.5000000000000001E-2</v>
      </c>
      <c r="H33" s="77">
        <f t="shared" si="5"/>
        <v>3.7499999999999999E-2</v>
      </c>
      <c r="I33" s="77">
        <f t="shared" si="5"/>
        <v>3.7499999999999999E-2</v>
      </c>
      <c r="J33" s="77">
        <f t="shared" si="5"/>
        <v>7.5000000000000002E-4</v>
      </c>
      <c r="K33" s="77">
        <f t="shared" si="5"/>
        <v>3.7500000000000003E-3</v>
      </c>
      <c r="L33" s="77">
        <f t="shared" si="5"/>
        <v>1.5000000000000001E-2</v>
      </c>
      <c r="M33" s="77">
        <f t="shared" si="5"/>
        <v>1.5000000000000001E-2</v>
      </c>
      <c r="N33" s="77">
        <f t="shared" si="5"/>
        <v>0</v>
      </c>
      <c r="O33" s="77">
        <f t="shared" si="5"/>
        <v>0</v>
      </c>
      <c r="P33" s="77">
        <f t="shared" si="5"/>
        <v>42.000000000000007</v>
      </c>
      <c r="Q33" s="77">
        <f t="shared" si="10"/>
        <v>26.437500000000004</v>
      </c>
      <c r="R33" s="77">
        <f t="shared" si="11"/>
        <v>0</v>
      </c>
      <c r="S33" s="77">
        <f t="shared" si="11"/>
        <v>3.7499999999999999E-2</v>
      </c>
      <c r="T33" s="77">
        <f t="shared" si="11"/>
        <v>0</v>
      </c>
      <c r="U33" s="77">
        <f t="shared" si="11"/>
        <v>0</v>
      </c>
      <c r="AB33" s="59"/>
      <c r="AC33" s="59"/>
      <c r="AD33" s="59"/>
      <c r="AE33" s="59"/>
      <c r="AF33" s="59"/>
      <c r="AG33" s="59"/>
      <c r="AH33" s="59"/>
      <c r="AI33" s="59"/>
    </row>
    <row r="34" spans="1:35" s="72" customFormat="1" x14ac:dyDescent="0.25">
      <c r="A34" s="13">
        <f>F8</f>
        <v>6</v>
      </c>
      <c r="B34" s="15">
        <v>75</v>
      </c>
      <c r="C34" s="77">
        <f t="shared" si="6"/>
        <v>90</v>
      </c>
      <c r="D34" s="77">
        <f t="shared" si="7"/>
        <v>97.768425000000008</v>
      </c>
      <c r="E34" s="77">
        <f t="shared" si="8"/>
        <v>144.69037500000002</v>
      </c>
      <c r="F34" s="77">
        <f t="shared" si="9"/>
        <v>11.278544999999999</v>
      </c>
      <c r="G34" s="77">
        <f t="shared" si="5"/>
        <v>1.5000000000000001E-2</v>
      </c>
      <c r="H34" s="77">
        <f t="shared" si="5"/>
        <v>3.7499999999999999E-2</v>
      </c>
      <c r="I34" s="77">
        <f t="shared" si="5"/>
        <v>3.7499999999999999E-2</v>
      </c>
      <c r="J34" s="77">
        <f t="shared" si="5"/>
        <v>7.5000000000000002E-4</v>
      </c>
      <c r="K34" s="77">
        <f t="shared" si="5"/>
        <v>3.7500000000000003E-3</v>
      </c>
      <c r="L34" s="77">
        <f t="shared" si="5"/>
        <v>1.5000000000000001E-2</v>
      </c>
      <c r="M34" s="77">
        <f t="shared" si="5"/>
        <v>1.5000000000000001E-2</v>
      </c>
      <c r="N34" s="77">
        <f t="shared" si="5"/>
        <v>0</v>
      </c>
      <c r="O34" s="77">
        <f t="shared" si="5"/>
        <v>0</v>
      </c>
      <c r="P34" s="77">
        <f t="shared" si="5"/>
        <v>42.000000000000007</v>
      </c>
      <c r="Q34" s="77">
        <f t="shared" si="10"/>
        <v>26.437500000000004</v>
      </c>
      <c r="R34" s="77">
        <f t="shared" si="11"/>
        <v>0</v>
      </c>
      <c r="S34" s="77">
        <f t="shared" si="11"/>
        <v>3.7499999999999999E-2</v>
      </c>
      <c r="T34" s="77">
        <f t="shared" si="11"/>
        <v>0</v>
      </c>
      <c r="U34" s="77">
        <f t="shared" si="11"/>
        <v>0</v>
      </c>
      <c r="AB34" s="59"/>
      <c r="AC34" s="59"/>
      <c r="AD34" s="59"/>
      <c r="AE34" s="59"/>
      <c r="AF34" s="59"/>
      <c r="AG34" s="59"/>
      <c r="AH34" s="59"/>
      <c r="AI34" s="59"/>
    </row>
    <row r="35" spans="1:35" s="72" customFormat="1" x14ac:dyDescent="0.25">
      <c r="A35" s="13">
        <f>G8</f>
        <v>7</v>
      </c>
      <c r="B35" s="15">
        <v>200</v>
      </c>
      <c r="C35" s="77">
        <f t="shared" si="6"/>
        <v>240</v>
      </c>
      <c r="D35" s="77">
        <f t="shared" si="7"/>
        <v>260.7158</v>
      </c>
      <c r="E35" s="77">
        <f t="shared" si="8"/>
        <v>385.84100000000001</v>
      </c>
      <c r="F35" s="77">
        <f t="shared" si="9"/>
        <v>30.07612</v>
      </c>
      <c r="G35" s="77">
        <f t="shared" si="5"/>
        <v>0.04</v>
      </c>
      <c r="H35" s="77">
        <f t="shared" si="5"/>
        <v>0.1</v>
      </c>
      <c r="I35" s="77">
        <f t="shared" si="5"/>
        <v>0.1</v>
      </c>
      <c r="J35" s="77">
        <f t="shared" si="5"/>
        <v>2E-3</v>
      </c>
      <c r="K35" s="77">
        <f t="shared" si="5"/>
        <v>0.01</v>
      </c>
      <c r="L35" s="77">
        <f t="shared" si="5"/>
        <v>0.04</v>
      </c>
      <c r="M35" s="77">
        <f t="shared" si="5"/>
        <v>0.04</v>
      </c>
      <c r="N35" s="77">
        <f t="shared" si="5"/>
        <v>0</v>
      </c>
      <c r="O35" s="77">
        <f t="shared" si="5"/>
        <v>0</v>
      </c>
      <c r="P35" s="77">
        <f t="shared" si="5"/>
        <v>112.00000000000001</v>
      </c>
      <c r="Q35" s="77">
        <f t="shared" si="10"/>
        <v>70.5</v>
      </c>
      <c r="R35" s="77">
        <f t="shared" si="11"/>
        <v>0</v>
      </c>
      <c r="S35" s="77">
        <f t="shared" si="11"/>
        <v>0.1</v>
      </c>
      <c r="T35" s="77">
        <f t="shared" si="11"/>
        <v>0</v>
      </c>
      <c r="U35" s="77">
        <f t="shared" si="11"/>
        <v>0</v>
      </c>
      <c r="AB35" s="59"/>
      <c r="AC35" s="59"/>
      <c r="AD35" s="59"/>
      <c r="AE35" s="59"/>
      <c r="AF35" s="59"/>
      <c r="AG35" s="59"/>
      <c r="AH35" s="59"/>
      <c r="AI35" s="59"/>
    </row>
    <row r="36" spans="1:35" s="72" customFormat="1" x14ac:dyDescent="0.25">
      <c r="A36" s="13">
        <f>H8</f>
        <v>8</v>
      </c>
      <c r="B36" s="15">
        <v>200</v>
      </c>
      <c r="C36" s="77">
        <f t="shared" si="6"/>
        <v>240</v>
      </c>
      <c r="D36" s="77">
        <f t="shared" si="7"/>
        <v>260.7158</v>
      </c>
      <c r="E36" s="77">
        <f t="shared" si="8"/>
        <v>385.84100000000001</v>
      </c>
      <c r="F36" s="77">
        <f t="shared" si="9"/>
        <v>30.07612</v>
      </c>
      <c r="G36" s="77">
        <f t="shared" si="5"/>
        <v>0.04</v>
      </c>
      <c r="H36" s="77">
        <f t="shared" si="5"/>
        <v>0.1</v>
      </c>
      <c r="I36" s="77">
        <f t="shared" si="5"/>
        <v>0.1</v>
      </c>
      <c r="J36" s="77">
        <f t="shared" si="5"/>
        <v>2E-3</v>
      </c>
      <c r="K36" s="77">
        <f t="shared" si="5"/>
        <v>0.01</v>
      </c>
      <c r="L36" s="77">
        <f t="shared" si="5"/>
        <v>0.04</v>
      </c>
      <c r="M36" s="77">
        <f t="shared" si="5"/>
        <v>0.04</v>
      </c>
      <c r="N36" s="77">
        <f t="shared" si="5"/>
        <v>0</v>
      </c>
      <c r="O36" s="77">
        <f t="shared" si="5"/>
        <v>0</v>
      </c>
      <c r="P36" s="77">
        <f t="shared" si="5"/>
        <v>112.00000000000001</v>
      </c>
      <c r="Q36" s="77">
        <f t="shared" si="10"/>
        <v>70.5</v>
      </c>
      <c r="R36" s="77">
        <f t="shared" si="11"/>
        <v>0</v>
      </c>
      <c r="S36" s="77">
        <f t="shared" si="11"/>
        <v>0.1</v>
      </c>
      <c r="T36" s="77">
        <f t="shared" si="11"/>
        <v>0</v>
      </c>
      <c r="U36" s="77">
        <f t="shared" si="11"/>
        <v>0</v>
      </c>
      <c r="AB36" s="59"/>
      <c r="AC36" s="59"/>
      <c r="AD36" s="59"/>
      <c r="AE36" s="59"/>
      <c r="AF36" s="59"/>
      <c r="AG36" s="59"/>
      <c r="AH36" s="59"/>
      <c r="AI36" s="59"/>
    </row>
    <row r="37" spans="1:35" s="72" customFormat="1" x14ac:dyDescent="0.25">
      <c r="A37" s="13">
        <f>I8</f>
        <v>9</v>
      </c>
      <c r="B37" s="15">
        <v>75</v>
      </c>
      <c r="C37" s="77">
        <f t="shared" si="6"/>
        <v>90</v>
      </c>
      <c r="D37" s="77">
        <f t="shared" si="7"/>
        <v>97.768425000000008</v>
      </c>
      <c r="E37" s="77">
        <f t="shared" si="8"/>
        <v>144.69037500000002</v>
      </c>
      <c r="F37" s="77">
        <f t="shared" si="9"/>
        <v>11.278544999999999</v>
      </c>
      <c r="G37" s="77">
        <f t="shared" si="5"/>
        <v>1.5000000000000001E-2</v>
      </c>
      <c r="H37" s="77">
        <f t="shared" si="5"/>
        <v>3.7499999999999999E-2</v>
      </c>
      <c r="I37" s="77">
        <f t="shared" si="5"/>
        <v>3.7499999999999999E-2</v>
      </c>
      <c r="J37" s="77">
        <f t="shared" si="5"/>
        <v>7.5000000000000002E-4</v>
      </c>
      <c r="K37" s="77">
        <f t="shared" si="5"/>
        <v>3.7500000000000003E-3</v>
      </c>
      <c r="L37" s="77">
        <f t="shared" si="5"/>
        <v>1.5000000000000001E-2</v>
      </c>
      <c r="M37" s="77">
        <f t="shared" si="5"/>
        <v>1.5000000000000001E-2</v>
      </c>
      <c r="N37" s="77">
        <f t="shared" si="5"/>
        <v>0</v>
      </c>
      <c r="O37" s="77">
        <f t="shared" si="5"/>
        <v>0</v>
      </c>
      <c r="P37" s="77">
        <f t="shared" si="5"/>
        <v>42.000000000000007</v>
      </c>
      <c r="Q37" s="77">
        <f t="shared" si="10"/>
        <v>26.437500000000004</v>
      </c>
      <c r="R37" s="77">
        <f t="shared" si="11"/>
        <v>0</v>
      </c>
      <c r="S37" s="77">
        <f t="shared" si="11"/>
        <v>3.7499999999999999E-2</v>
      </c>
      <c r="T37" s="77">
        <f t="shared" si="11"/>
        <v>0</v>
      </c>
      <c r="U37" s="77">
        <f t="shared" si="11"/>
        <v>0</v>
      </c>
      <c r="AB37" s="59"/>
      <c r="AC37" s="59"/>
      <c r="AD37" s="59"/>
      <c r="AE37" s="59"/>
      <c r="AF37" s="59"/>
      <c r="AG37" s="59"/>
      <c r="AH37" s="59"/>
      <c r="AI37" s="59"/>
    </row>
    <row r="38" spans="1:35" s="72" customFormat="1" x14ac:dyDescent="0.25">
      <c r="A38" s="13">
        <f>J8</f>
        <v>10</v>
      </c>
      <c r="B38" s="15">
        <v>75</v>
      </c>
      <c r="C38" s="77">
        <f t="shared" si="6"/>
        <v>90</v>
      </c>
      <c r="D38" s="77">
        <f t="shared" si="7"/>
        <v>97.768425000000008</v>
      </c>
      <c r="E38" s="77">
        <f t="shared" si="8"/>
        <v>144.69037500000002</v>
      </c>
      <c r="F38" s="77">
        <f t="shared" si="9"/>
        <v>11.278544999999999</v>
      </c>
      <c r="G38" s="77">
        <f t="shared" si="5"/>
        <v>1.5000000000000001E-2</v>
      </c>
      <c r="H38" s="77">
        <f t="shared" si="5"/>
        <v>3.7499999999999999E-2</v>
      </c>
      <c r="I38" s="77">
        <f t="shared" si="5"/>
        <v>3.7499999999999999E-2</v>
      </c>
      <c r="J38" s="77">
        <f t="shared" si="5"/>
        <v>7.5000000000000002E-4</v>
      </c>
      <c r="K38" s="77">
        <f t="shared" si="5"/>
        <v>3.7500000000000003E-3</v>
      </c>
      <c r="L38" s="77">
        <f t="shared" si="5"/>
        <v>1.5000000000000001E-2</v>
      </c>
      <c r="M38" s="77">
        <f t="shared" si="5"/>
        <v>1.5000000000000001E-2</v>
      </c>
      <c r="N38" s="77">
        <f t="shared" si="5"/>
        <v>0</v>
      </c>
      <c r="O38" s="77">
        <f t="shared" si="5"/>
        <v>0</v>
      </c>
      <c r="P38" s="77">
        <f t="shared" si="5"/>
        <v>42.000000000000007</v>
      </c>
      <c r="Q38" s="77">
        <f t="shared" si="10"/>
        <v>26.437500000000004</v>
      </c>
      <c r="R38" s="77">
        <f t="shared" si="11"/>
        <v>0</v>
      </c>
      <c r="S38" s="77">
        <f t="shared" si="11"/>
        <v>3.7499999999999999E-2</v>
      </c>
      <c r="T38" s="77">
        <f t="shared" si="11"/>
        <v>0</v>
      </c>
      <c r="U38" s="77">
        <f t="shared" si="11"/>
        <v>0</v>
      </c>
      <c r="AB38" s="59"/>
      <c r="AC38" s="59"/>
      <c r="AD38" s="59"/>
      <c r="AE38" s="59"/>
      <c r="AF38" s="59"/>
      <c r="AG38" s="59"/>
      <c r="AH38" s="59"/>
      <c r="AI38" s="59"/>
    </row>
    <row r="39" spans="1:35" s="72" customFormat="1" x14ac:dyDescent="0.25">
      <c r="A39" s="13">
        <f>K8</f>
        <v>11</v>
      </c>
      <c r="B39" s="15">
        <v>75</v>
      </c>
      <c r="C39" s="77">
        <f t="shared" si="6"/>
        <v>90</v>
      </c>
      <c r="D39" s="77">
        <f t="shared" si="7"/>
        <v>97.768425000000008</v>
      </c>
      <c r="E39" s="77">
        <f t="shared" si="8"/>
        <v>144.69037500000002</v>
      </c>
      <c r="F39" s="77">
        <f t="shared" si="9"/>
        <v>11.278544999999999</v>
      </c>
      <c r="G39" s="77">
        <f t="shared" si="5"/>
        <v>1.5000000000000001E-2</v>
      </c>
      <c r="H39" s="77">
        <f t="shared" si="5"/>
        <v>3.7499999999999999E-2</v>
      </c>
      <c r="I39" s="77">
        <f t="shared" si="5"/>
        <v>3.7499999999999999E-2</v>
      </c>
      <c r="J39" s="77">
        <f t="shared" si="5"/>
        <v>7.5000000000000002E-4</v>
      </c>
      <c r="K39" s="77">
        <f t="shared" si="5"/>
        <v>3.7500000000000003E-3</v>
      </c>
      <c r="L39" s="77">
        <f t="shared" si="5"/>
        <v>1.5000000000000001E-2</v>
      </c>
      <c r="M39" s="77">
        <f t="shared" si="5"/>
        <v>1.5000000000000001E-2</v>
      </c>
      <c r="N39" s="77">
        <f t="shared" si="5"/>
        <v>0</v>
      </c>
      <c r="O39" s="77">
        <f t="shared" si="5"/>
        <v>0</v>
      </c>
      <c r="P39" s="77">
        <f t="shared" si="5"/>
        <v>42.000000000000007</v>
      </c>
      <c r="Q39" s="77">
        <f t="shared" si="10"/>
        <v>26.437500000000004</v>
      </c>
      <c r="R39" s="77">
        <f t="shared" si="11"/>
        <v>0</v>
      </c>
      <c r="S39" s="77">
        <f t="shared" si="11"/>
        <v>3.7499999999999999E-2</v>
      </c>
      <c r="T39" s="77">
        <f t="shared" si="11"/>
        <v>0</v>
      </c>
      <c r="U39" s="77">
        <f t="shared" si="11"/>
        <v>0</v>
      </c>
      <c r="AB39" s="59"/>
      <c r="AC39" s="59"/>
      <c r="AD39" s="59"/>
      <c r="AE39" s="59"/>
      <c r="AF39" s="59"/>
      <c r="AG39" s="59"/>
      <c r="AH39" s="59"/>
      <c r="AI39" s="59"/>
    </row>
    <row r="40" spans="1:35" s="72" customFormat="1" x14ac:dyDescent="0.25">
      <c r="A40" s="13">
        <f>L8</f>
        <v>12</v>
      </c>
      <c r="B40" s="15">
        <v>75</v>
      </c>
      <c r="C40" s="77">
        <f t="shared" si="6"/>
        <v>90</v>
      </c>
      <c r="D40" s="77">
        <f t="shared" si="7"/>
        <v>97.768425000000008</v>
      </c>
      <c r="E40" s="77">
        <f t="shared" si="8"/>
        <v>144.69037500000002</v>
      </c>
      <c r="F40" s="77">
        <f t="shared" si="9"/>
        <v>11.278544999999999</v>
      </c>
      <c r="G40" s="77">
        <f t="shared" si="5"/>
        <v>1.5000000000000001E-2</v>
      </c>
      <c r="H40" s="77">
        <f t="shared" si="5"/>
        <v>3.7499999999999999E-2</v>
      </c>
      <c r="I40" s="77">
        <f t="shared" si="5"/>
        <v>3.7499999999999999E-2</v>
      </c>
      <c r="J40" s="77">
        <f t="shared" si="5"/>
        <v>7.5000000000000002E-4</v>
      </c>
      <c r="K40" s="77">
        <f t="shared" si="5"/>
        <v>3.7500000000000003E-3</v>
      </c>
      <c r="L40" s="77">
        <f t="shared" si="5"/>
        <v>1.5000000000000001E-2</v>
      </c>
      <c r="M40" s="77">
        <f t="shared" si="5"/>
        <v>1.5000000000000001E-2</v>
      </c>
      <c r="N40" s="77">
        <f t="shared" si="5"/>
        <v>0</v>
      </c>
      <c r="O40" s="77">
        <f t="shared" si="5"/>
        <v>0</v>
      </c>
      <c r="P40" s="77">
        <f t="shared" si="5"/>
        <v>42.000000000000007</v>
      </c>
      <c r="Q40" s="77">
        <f t="shared" si="10"/>
        <v>26.437500000000004</v>
      </c>
      <c r="R40" s="77">
        <f t="shared" si="11"/>
        <v>0</v>
      </c>
      <c r="S40" s="77">
        <f t="shared" si="11"/>
        <v>3.7499999999999999E-2</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75</v>
      </c>
      <c r="C62" s="77">
        <f>B32</f>
        <v>75</v>
      </c>
      <c r="D62" s="77">
        <f>B33</f>
        <v>75</v>
      </c>
      <c r="E62" s="77">
        <f>B34</f>
        <v>75</v>
      </c>
      <c r="F62" s="77">
        <f>B35</f>
        <v>200</v>
      </c>
      <c r="G62" s="77">
        <f>B36</f>
        <v>200</v>
      </c>
      <c r="H62" s="77">
        <f>B37</f>
        <v>75</v>
      </c>
      <c r="I62" s="77">
        <f>B38</f>
        <v>75</v>
      </c>
      <c r="J62" s="77">
        <f>B39</f>
        <v>75</v>
      </c>
      <c r="K62" s="77">
        <f>B40</f>
        <v>75</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60" zoomScaleNormal="60" workbookViewId="0">
      <selection activeCell="A61" sqref="A6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v>7.12</v>
      </c>
      <c r="J1" s="127" t="s">
        <v>153</v>
      </c>
      <c r="K1" s="127"/>
      <c r="L1" s="97">
        <v>70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t="s">
        <v>167</v>
      </c>
      <c r="G2" s="125" t="s">
        <v>110</v>
      </c>
      <c r="H2" s="126"/>
      <c r="I2" s="118">
        <v>727</v>
      </c>
      <c r="J2" s="127" t="s">
        <v>158</v>
      </c>
      <c r="K2" s="127"/>
      <c r="L2" s="97">
        <v>0.01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t="s">
        <v>77</v>
      </c>
      <c r="G3" s="127" t="s">
        <v>159</v>
      </c>
      <c r="H3" s="127"/>
      <c r="I3" s="118">
        <v>1020</v>
      </c>
      <c r="J3" s="123" t="s">
        <v>154</v>
      </c>
      <c r="K3" s="124"/>
      <c r="L3" s="97">
        <f>(L1/(L2*10000))*100</f>
        <v>70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45.934550000000002</v>
      </c>
      <c r="D18" s="16">
        <f>$D32</f>
        <v>45.934550000000002</v>
      </c>
      <c r="E18" s="16">
        <f>$D33</f>
        <v>45.934550000000002</v>
      </c>
      <c r="F18" s="16">
        <f>$D34</f>
        <v>45.934550000000002</v>
      </c>
      <c r="G18" s="16">
        <f>$D35</f>
        <v>45.934550000000002</v>
      </c>
      <c r="H18" s="16">
        <f>$D36</f>
        <v>45.934550000000002</v>
      </c>
      <c r="I18" s="16">
        <f>$D37</f>
        <v>45.934550000000002</v>
      </c>
      <c r="J18" s="16">
        <f>$D38</f>
        <v>45.934550000000002</v>
      </c>
      <c r="K18" s="16">
        <f>$D39</f>
        <v>45.934550000000002</v>
      </c>
      <c r="L18" s="16">
        <f>$D40</f>
        <v>45.934550000000002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-52.765450000000001</v>
      </c>
      <c r="D19" s="16">
        <f t="shared" ref="D19:V19" si="1">D18-D17</f>
        <v>-52.765450000000001</v>
      </c>
      <c r="E19" s="16">
        <f t="shared" si="1"/>
        <v>-52.765450000000001</v>
      </c>
      <c r="F19" s="16">
        <f t="shared" si="1"/>
        <v>-52.765450000000001</v>
      </c>
      <c r="G19" s="16">
        <f t="shared" si="1"/>
        <v>-52.765450000000001</v>
      </c>
      <c r="H19" s="16">
        <f t="shared" si="1"/>
        <v>-52.765450000000001</v>
      </c>
      <c r="I19" s="16">
        <f t="shared" si="1"/>
        <v>-52.765450000000001</v>
      </c>
      <c r="J19" s="16">
        <f t="shared" si="1"/>
        <v>-52.765450000000001</v>
      </c>
      <c r="K19" s="16">
        <f t="shared" si="1"/>
        <v>-52.765450000000001</v>
      </c>
      <c r="L19" s="16">
        <f t="shared" si="1"/>
        <v>-52.765450000000001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23.889125</v>
      </c>
      <c r="D22" s="16">
        <f>$E32</f>
        <v>23.889125</v>
      </c>
      <c r="E22" s="16">
        <f>$E33</f>
        <v>23.889125</v>
      </c>
      <c r="F22" s="16">
        <f>$E34</f>
        <v>23.889125</v>
      </c>
      <c r="G22" s="16">
        <f>$E35</f>
        <v>23.889125</v>
      </c>
      <c r="H22" s="16">
        <f>$E36</f>
        <v>23.889125</v>
      </c>
      <c r="I22" s="16">
        <f>$E37</f>
        <v>23.889125</v>
      </c>
      <c r="J22" s="16">
        <f>$E38</f>
        <v>23.889125</v>
      </c>
      <c r="K22" s="16">
        <f>$E39</f>
        <v>23.889125</v>
      </c>
      <c r="L22" s="16">
        <f>$E40</f>
        <v>23.889125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-314.51087500000006</v>
      </c>
      <c r="D23" s="16">
        <f t="shared" ref="D23:V23" si="3">D22-D21</f>
        <v>-314.51087500000006</v>
      </c>
      <c r="E23" s="16">
        <f t="shared" si="3"/>
        <v>-314.51087500000006</v>
      </c>
      <c r="F23" s="16">
        <f t="shared" si="3"/>
        <v>-314.51087500000006</v>
      </c>
      <c r="G23" s="16">
        <f t="shared" si="3"/>
        <v>-314.51087500000006</v>
      </c>
      <c r="H23" s="16">
        <f t="shared" si="3"/>
        <v>-314.51087500000006</v>
      </c>
      <c r="I23" s="16">
        <f t="shared" si="3"/>
        <v>-314.51087500000006</v>
      </c>
      <c r="J23" s="16">
        <f t="shared" si="3"/>
        <v>-314.51087500000006</v>
      </c>
      <c r="K23" s="16">
        <f t="shared" si="3"/>
        <v>-314.51087500000006</v>
      </c>
      <c r="L23" s="16">
        <f t="shared" si="3"/>
        <v>-314.51087500000006</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0.42</v>
      </c>
      <c r="C28" s="15">
        <v>0.01</v>
      </c>
      <c r="D28" s="15">
        <v>80.2</v>
      </c>
      <c r="E28" s="15">
        <v>79.3</v>
      </c>
      <c r="F28" s="15">
        <v>13.1</v>
      </c>
      <c r="G28" s="15">
        <v>0.2</v>
      </c>
      <c r="H28" s="15">
        <v>0.5</v>
      </c>
      <c r="I28" s="15">
        <v>0.5</v>
      </c>
      <c r="J28" s="15">
        <v>0.01</v>
      </c>
      <c r="K28" s="23">
        <v>0.05</v>
      </c>
      <c r="L28" s="15">
        <v>0.2</v>
      </c>
      <c r="M28" s="15">
        <v>0.2</v>
      </c>
      <c r="N28" s="15"/>
      <c r="O28" s="15"/>
      <c r="P28" s="15">
        <v>887</v>
      </c>
      <c r="Q28" s="15">
        <v>26.6</v>
      </c>
      <c r="R28" s="15"/>
      <c r="S28" s="15">
        <v>0.5</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45.934550000000002</v>
      </c>
      <c r="E31" s="77">
        <f>(IF(E$27="%w/w SAR",((E$28*10)*$B31),IF(E$27="%w/w DM",(((E$28*10)*($B$28/100))*$B31),IF(E$27="kg/t SAR",(E$28*$B31),IF(E$27="kg/t DM",((E$28*($B$28/100))*$B31),IF(E$27="mg/kg SAR",((E$28*0.001)*$B31),IF(E$27="mg/kg DM",(((E$28*0.001)*($B$28/100))*$B31),"0")))))))*1.205</f>
        <v>23.889125</v>
      </c>
      <c r="F31" s="77">
        <f>(IF(F$27="%w/w SAR",((F$28*10)*$B31),IF(F$27="%w/w DM",(((F$28*10)*($B$28/100))*$B31),IF(F$27="kg/t SAR",(F$28*$B31),IF(F$27="kg/t DM",((F$28*($B$28/100))*$B31),IF(F$27="mg/kg SAR",((F$28*0.001)*$B31),IF(F$27="mg/kg DM",(((F$28*0.001)*($B$28/100))*$B31),"0")))))))*1.658</f>
        <v>5.4299500000000007</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221.75</v>
      </c>
      <c r="Q31" s="77">
        <f>(IF(Q$27="%w/w SAR",((Q$28*10)*$B31),IF(Q$27="%w/w DM",(((Q$28*10)*($B$28/100))*$B31),IF(Q$27="kg/t SAR",(Q$28*$B31),IF(Q$27="kg/t DM",((Q$28*($B$28/100))*$B31),IF(Q$27="mg/kg SAR",((Q$28*0.001)*$B31),IF(Q$27="mg/kg DM",(((Q$28*0.001)*($B$28/100))*$B31),0)))))))*2.5</f>
        <v>16.625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45.934550000000002</v>
      </c>
      <c r="E32" s="77">
        <f t="shared" ref="E32:E50" si="8">(IF(E$27="%w/w SAR",((E$28*10)*$B32),IF(E$27="%w/w DM",(((E$28*10)*($B$28/100))*$B32),IF(E$27="kg/t SAR",(E$28*$B32),IF(E$27="kg/t DM",((E$28*($B$28/100))*$B32),IF(E$27="mg/kg SAR",((E$28*0.001)*$B32),IF(E$27="mg/kg DM",(((E$28*0.001)*($B$28/100))*$B32),"0")))))))*1.205</f>
        <v>23.889125</v>
      </c>
      <c r="F32" s="77">
        <f t="shared" ref="F32:F50" si="9">(IF(F$27="%w/w SAR",((F$28*10)*$B32),IF(F$27="%w/w DM",(((F$28*10)*($B$28/100))*$B32),IF(F$27="kg/t SAR",(F$28*$B32),IF(F$27="kg/t DM",((F$28*($B$28/100))*$B32),IF(F$27="mg/kg SAR",((F$28*0.001)*$B32),IF(F$27="mg/kg DM",(((F$28*0.001)*($B$28/100))*$B32),"0")))))))*1.658</f>
        <v>5.4299500000000007</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221.75</v>
      </c>
      <c r="Q32" s="77">
        <f t="shared" ref="Q32:Q50" si="10">(IF(Q$27="%w/w SAR",((Q$28*10)*$B32),IF(Q$27="%w/w DM",(((Q$28*10)*($B$28/100))*$B32),IF(Q$27="kg/t SAR",(Q$28*$B32),IF(Q$27="kg/t DM",((Q$28*($B$28/100))*$B32),IF(Q$27="mg/kg SAR",((Q$28*0.001)*$B32),IF(Q$27="mg/kg DM",(((Q$28*0.001)*($B$28/100))*$B32),0)))))))*2.5</f>
        <v>16.625</v>
      </c>
      <c r="R32" s="77">
        <f t="shared" ref="R32:U50" si="11">IF(R$27="%w/w SAR",((R$28*10)*$B32),IF(R$27="%w/w DM",(((R$28*10)*($B$28/100))*$B32),IF(R$27="kg/t SAR",(R$28*$B32),IF(R$27="kg/t DM",((R$28*($B$28/100))*$B32),IF(R$27="mg/kg SAR",((R$28*0.001)*$B32),IF(R$27="mg/kg DM",(((R$28*0.001)*($B$28/100))*$B32),0))))))</f>
        <v>0</v>
      </c>
      <c r="S32" s="77">
        <f t="shared" si="11"/>
        <v>0.125</v>
      </c>
      <c r="T32" s="77">
        <f t="shared" si="11"/>
        <v>0</v>
      </c>
      <c r="U32" s="77">
        <f t="shared" si="11"/>
        <v>0</v>
      </c>
      <c r="AB32" s="59"/>
      <c r="AC32" s="59"/>
      <c r="AD32" s="59"/>
      <c r="AE32" s="59"/>
      <c r="AF32" s="59"/>
      <c r="AG32" s="59"/>
      <c r="AH32" s="59"/>
      <c r="AI32" s="59"/>
    </row>
    <row r="33" spans="1:35" s="72" customFormat="1" x14ac:dyDescent="0.25">
      <c r="A33" s="13">
        <f>E8</f>
        <v>4</v>
      </c>
      <c r="B33" s="15">
        <v>250</v>
      </c>
      <c r="C33" s="77">
        <f t="shared" si="6"/>
        <v>25</v>
      </c>
      <c r="D33" s="77">
        <f t="shared" si="7"/>
        <v>45.934550000000002</v>
      </c>
      <c r="E33" s="77">
        <f t="shared" si="8"/>
        <v>23.889125</v>
      </c>
      <c r="F33" s="77">
        <f t="shared" si="9"/>
        <v>5.4299500000000007</v>
      </c>
      <c r="G33" s="77">
        <f t="shared" si="5"/>
        <v>0.05</v>
      </c>
      <c r="H33" s="77">
        <f t="shared" si="5"/>
        <v>0.125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221.75</v>
      </c>
      <c r="Q33" s="77">
        <f t="shared" si="10"/>
        <v>16.625</v>
      </c>
      <c r="R33" s="77">
        <f t="shared" si="11"/>
        <v>0</v>
      </c>
      <c r="S33" s="77">
        <f t="shared" si="11"/>
        <v>0.125</v>
      </c>
      <c r="T33" s="77">
        <f t="shared" si="11"/>
        <v>0</v>
      </c>
      <c r="U33" s="77">
        <f t="shared" si="11"/>
        <v>0</v>
      </c>
      <c r="AB33" s="59"/>
      <c r="AC33" s="59"/>
      <c r="AD33" s="59"/>
      <c r="AE33" s="59"/>
      <c r="AF33" s="59"/>
      <c r="AG33" s="59"/>
      <c r="AH33" s="59"/>
      <c r="AI33" s="59"/>
    </row>
    <row r="34" spans="1:35" s="72" customFormat="1" x14ac:dyDescent="0.25">
      <c r="A34" s="13">
        <f>F8</f>
        <v>6</v>
      </c>
      <c r="B34" s="15">
        <v>250</v>
      </c>
      <c r="C34" s="77">
        <f t="shared" si="6"/>
        <v>25</v>
      </c>
      <c r="D34" s="77">
        <f t="shared" si="7"/>
        <v>45.934550000000002</v>
      </c>
      <c r="E34" s="77">
        <f t="shared" si="8"/>
        <v>23.889125</v>
      </c>
      <c r="F34" s="77">
        <f t="shared" si="9"/>
        <v>5.4299500000000007</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221.75</v>
      </c>
      <c r="Q34" s="77">
        <f t="shared" si="10"/>
        <v>16.625</v>
      </c>
      <c r="R34" s="77">
        <f t="shared" si="11"/>
        <v>0</v>
      </c>
      <c r="S34" s="77">
        <f t="shared" si="11"/>
        <v>0.125</v>
      </c>
      <c r="T34" s="77">
        <f t="shared" si="11"/>
        <v>0</v>
      </c>
      <c r="U34" s="77">
        <f t="shared" si="11"/>
        <v>0</v>
      </c>
      <c r="AB34" s="59"/>
      <c r="AC34" s="59"/>
      <c r="AD34" s="59"/>
      <c r="AE34" s="59"/>
      <c r="AF34" s="59"/>
      <c r="AG34" s="59"/>
      <c r="AH34" s="59"/>
      <c r="AI34" s="59"/>
    </row>
    <row r="35" spans="1:35" s="72" customFormat="1" x14ac:dyDescent="0.25">
      <c r="A35" s="13">
        <f>G8</f>
        <v>7</v>
      </c>
      <c r="B35" s="15">
        <v>250</v>
      </c>
      <c r="C35" s="77">
        <f t="shared" si="6"/>
        <v>25</v>
      </c>
      <c r="D35" s="77">
        <f t="shared" si="7"/>
        <v>45.934550000000002</v>
      </c>
      <c r="E35" s="77">
        <f t="shared" si="8"/>
        <v>23.889125</v>
      </c>
      <c r="F35" s="77">
        <f t="shared" si="9"/>
        <v>5.4299500000000007</v>
      </c>
      <c r="G35" s="77">
        <f t="shared" si="5"/>
        <v>0.05</v>
      </c>
      <c r="H35" s="77">
        <f t="shared" si="5"/>
        <v>0.125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221.75</v>
      </c>
      <c r="Q35" s="77">
        <f t="shared" si="10"/>
        <v>16.625</v>
      </c>
      <c r="R35" s="77">
        <f t="shared" si="11"/>
        <v>0</v>
      </c>
      <c r="S35" s="77">
        <f t="shared" si="11"/>
        <v>0.125</v>
      </c>
      <c r="T35" s="77">
        <f t="shared" si="11"/>
        <v>0</v>
      </c>
      <c r="U35" s="77">
        <f t="shared" si="11"/>
        <v>0</v>
      </c>
      <c r="AB35" s="59"/>
      <c r="AC35" s="59"/>
      <c r="AD35" s="59"/>
      <c r="AE35" s="59"/>
      <c r="AF35" s="59"/>
      <c r="AG35" s="59"/>
      <c r="AH35" s="59"/>
      <c r="AI35" s="59"/>
    </row>
    <row r="36" spans="1:35" s="72" customFormat="1" x14ac:dyDescent="0.25">
      <c r="A36" s="13">
        <f>H8</f>
        <v>8</v>
      </c>
      <c r="B36" s="15">
        <v>250</v>
      </c>
      <c r="C36" s="77">
        <f t="shared" si="6"/>
        <v>25</v>
      </c>
      <c r="D36" s="77">
        <f t="shared" si="7"/>
        <v>45.934550000000002</v>
      </c>
      <c r="E36" s="77">
        <f t="shared" si="8"/>
        <v>23.889125</v>
      </c>
      <c r="F36" s="77">
        <f t="shared" si="9"/>
        <v>5.4299500000000007</v>
      </c>
      <c r="G36" s="77">
        <f t="shared" si="5"/>
        <v>0.05</v>
      </c>
      <c r="H36" s="77">
        <f t="shared" si="5"/>
        <v>0.125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221.75</v>
      </c>
      <c r="Q36" s="77">
        <f t="shared" si="10"/>
        <v>16.625</v>
      </c>
      <c r="R36" s="77">
        <f t="shared" si="11"/>
        <v>0</v>
      </c>
      <c r="S36" s="77">
        <f t="shared" si="11"/>
        <v>0.125</v>
      </c>
      <c r="T36" s="77">
        <f t="shared" si="11"/>
        <v>0</v>
      </c>
      <c r="U36" s="77">
        <f t="shared" si="11"/>
        <v>0</v>
      </c>
      <c r="AB36" s="59"/>
      <c r="AC36" s="59"/>
      <c r="AD36" s="59"/>
      <c r="AE36" s="59"/>
      <c r="AF36" s="59"/>
      <c r="AG36" s="59"/>
      <c r="AH36" s="59"/>
      <c r="AI36" s="59"/>
    </row>
    <row r="37" spans="1:35" s="72" customFormat="1" x14ac:dyDescent="0.25">
      <c r="A37" s="13">
        <f>I8</f>
        <v>9</v>
      </c>
      <c r="B37" s="15">
        <v>250</v>
      </c>
      <c r="C37" s="77">
        <f t="shared" si="6"/>
        <v>25</v>
      </c>
      <c r="D37" s="77">
        <f t="shared" si="7"/>
        <v>45.934550000000002</v>
      </c>
      <c r="E37" s="77">
        <f t="shared" si="8"/>
        <v>23.889125</v>
      </c>
      <c r="F37" s="77">
        <f t="shared" si="9"/>
        <v>5.4299500000000007</v>
      </c>
      <c r="G37" s="77">
        <f t="shared" si="5"/>
        <v>0.05</v>
      </c>
      <c r="H37" s="77">
        <f t="shared" si="5"/>
        <v>0.125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221.75</v>
      </c>
      <c r="Q37" s="77">
        <f t="shared" si="10"/>
        <v>16.625</v>
      </c>
      <c r="R37" s="77">
        <f t="shared" si="11"/>
        <v>0</v>
      </c>
      <c r="S37" s="77">
        <f t="shared" si="11"/>
        <v>0.125</v>
      </c>
      <c r="T37" s="77">
        <f t="shared" si="11"/>
        <v>0</v>
      </c>
      <c r="U37" s="77">
        <f t="shared" si="11"/>
        <v>0</v>
      </c>
      <c r="AB37" s="59"/>
      <c r="AC37" s="59"/>
      <c r="AD37" s="59"/>
      <c r="AE37" s="59"/>
      <c r="AF37" s="59"/>
      <c r="AG37" s="59"/>
      <c r="AH37" s="59"/>
      <c r="AI37" s="59"/>
    </row>
    <row r="38" spans="1:35" s="72" customFormat="1" x14ac:dyDescent="0.25">
      <c r="A38" s="13">
        <f>J8</f>
        <v>10</v>
      </c>
      <c r="B38" s="15">
        <v>250</v>
      </c>
      <c r="C38" s="77">
        <f t="shared" si="6"/>
        <v>25</v>
      </c>
      <c r="D38" s="77">
        <f t="shared" si="7"/>
        <v>45.934550000000002</v>
      </c>
      <c r="E38" s="77">
        <f t="shared" si="8"/>
        <v>23.889125</v>
      </c>
      <c r="F38" s="77">
        <f t="shared" si="9"/>
        <v>5.4299500000000007</v>
      </c>
      <c r="G38" s="77">
        <f t="shared" si="5"/>
        <v>0.05</v>
      </c>
      <c r="H38" s="77">
        <f t="shared" si="5"/>
        <v>0.125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221.75</v>
      </c>
      <c r="Q38" s="77">
        <f t="shared" si="10"/>
        <v>16.625</v>
      </c>
      <c r="R38" s="77">
        <f t="shared" si="11"/>
        <v>0</v>
      </c>
      <c r="S38" s="77">
        <f t="shared" si="11"/>
        <v>0.125</v>
      </c>
      <c r="T38" s="77">
        <f t="shared" si="11"/>
        <v>0</v>
      </c>
      <c r="U38" s="77">
        <f t="shared" si="11"/>
        <v>0</v>
      </c>
      <c r="AB38" s="59"/>
      <c r="AC38" s="59"/>
      <c r="AD38" s="59"/>
      <c r="AE38" s="59"/>
      <c r="AF38" s="59"/>
      <c r="AG38" s="59"/>
      <c r="AH38" s="59"/>
      <c r="AI38" s="59"/>
    </row>
    <row r="39" spans="1:35" s="72" customFormat="1" x14ac:dyDescent="0.25">
      <c r="A39" s="13">
        <f>K8</f>
        <v>11</v>
      </c>
      <c r="B39" s="15">
        <v>250</v>
      </c>
      <c r="C39" s="77">
        <f t="shared" si="6"/>
        <v>25</v>
      </c>
      <c r="D39" s="77">
        <f t="shared" si="7"/>
        <v>45.934550000000002</v>
      </c>
      <c r="E39" s="77">
        <f t="shared" si="8"/>
        <v>23.889125</v>
      </c>
      <c r="F39" s="77">
        <f t="shared" si="9"/>
        <v>5.4299500000000007</v>
      </c>
      <c r="G39" s="77">
        <f t="shared" si="5"/>
        <v>0.05</v>
      </c>
      <c r="H39" s="77">
        <f t="shared" si="5"/>
        <v>0.125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221.75</v>
      </c>
      <c r="Q39" s="77">
        <f t="shared" si="10"/>
        <v>16.625</v>
      </c>
      <c r="R39" s="77">
        <f t="shared" si="11"/>
        <v>0</v>
      </c>
      <c r="S39" s="77">
        <f t="shared" si="11"/>
        <v>0.125</v>
      </c>
      <c r="T39" s="77">
        <f t="shared" si="11"/>
        <v>0</v>
      </c>
      <c r="U39" s="77">
        <f t="shared" si="11"/>
        <v>0</v>
      </c>
      <c r="AB39" s="59"/>
      <c r="AC39" s="59"/>
      <c r="AD39" s="59"/>
      <c r="AE39" s="59"/>
      <c r="AF39" s="59"/>
      <c r="AG39" s="59"/>
      <c r="AH39" s="59"/>
      <c r="AI39" s="59"/>
    </row>
    <row r="40" spans="1:35" s="72" customFormat="1" x14ac:dyDescent="0.25">
      <c r="A40" s="13">
        <f>L8</f>
        <v>12</v>
      </c>
      <c r="B40" s="15">
        <v>250</v>
      </c>
      <c r="C40" s="77">
        <f t="shared" si="6"/>
        <v>25</v>
      </c>
      <c r="D40" s="77">
        <f t="shared" si="7"/>
        <v>45.934550000000002</v>
      </c>
      <c r="E40" s="77">
        <f t="shared" si="8"/>
        <v>23.889125</v>
      </c>
      <c r="F40" s="77">
        <f t="shared" si="9"/>
        <v>5.4299500000000007</v>
      </c>
      <c r="G40" s="77">
        <f t="shared" si="5"/>
        <v>0.05</v>
      </c>
      <c r="H40" s="77">
        <f t="shared" si="5"/>
        <v>0.125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221.75</v>
      </c>
      <c r="Q40" s="77">
        <f t="shared" si="10"/>
        <v>16.625</v>
      </c>
      <c r="R40" s="77">
        <f t="shared" si="11"/>
        <v>0</v>
      </c>
      <c r="S40" s="77">
        <f t="shared" si="11"/>
        <v>0.125</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'DAF Sludge'!C1:D1</f>
        <v>PAN-016375</v>
      </c>
      <c r="D1" s="141"/>
      <c r="E1" s="93" t="s">
        <v>45</v>
      </c>
      <c r="F1" s="39">
        <f>'DAF Sludge'!F1</f>
        <v>41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'DAF Sludge'!C2:D2</f>
        <v>JB3533RJ</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'DAF Sludge'!C3:D3</f>
        <v>Simon Jones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'DAF Sludge'!C4:D4</f>
        <v>Plas Llanfinhangel, Maenaddwyn, LL71 8BD</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'DAF Sludge'!C5:D5</f>
        <v>Gianluca Broadley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'DAF Sludge'!C8</f>
        <v>1</v>
      </c>
      <c r="D8" s="60">
        <f>'DAF Sludge'!D8</f>
        <v>2</v>
      </c>
      <c r="E8" s="60">
        <f>'DAF Sludge'!E8</f>
        <v>4</v>
      </c>
      <c r="F8" s="60">
        <f>'DAF Sludge'!F8</f>
        <v>6</v>
      </c>
      <c r="G8" s="60">
        <f>'DAF Sludge'!G8</f>
        <v>7</v>
      </c>
      <c r="H8" s="60">
        <f>'DAF Sludge'!H8</f>
        <v>8</v>
      </c>
      <c r="I8" s="60">
        <f>'DAF Sludge'!I8</f>
        <v>9</v>
      </c>
      <c r="J8" s="60">
        <f>'DAF Sludge'!J8</f>
        <v>10</v>
      </c>
      <c r="K8" s="60">
        <f>'DAF Sludge'!K8</f>
        <v>11</v>
      </c>
      <c r="L8" s="60">
        <f>'DAF Sludge'!L8</f>
        <v>12</v>
      </c>
      <c r="M8" s="60">
        <f>'DAF Sludge'!M8</f>
        <v>0</v>
      </c>
      <c r="N8" s="60">
        <f>'DAF Sludge'!N8</f>
        <v>0</v>
      </c>
      <c r="O8" s="60">
        <f>'DAF Sludge'!O8</f>
        <v>0</v>
      </c>
      <c r="P8" s="60">
        <f>'DAF Sludge'!P8</f>
        <v>0</v>
      </c>
      <c r="Q8" s="60">
        <f>'DAF Sludge'!Q8</f>
        <v>0</v>
      </c>
      <c r="R8" s="60">
        <f>'DAF Sludge'!R8</f>
        <v>0</v>
      </c>
      <c r="S8" s="60">
        <f>'DAF Sludge'!S8</f>
        <v>0</v>
      </c>
      <c r="T8" s="60">
        <f>'DAF Sludge'!T8</f>
        <v>0</v>
      </c>
      <c r="U8" s="60">
        <f>'DAF Sludge'!U8</f>
        <v>0</v>
      </c>
      <c r="V8" s="60">
        <f>'DAF Sludge'!V8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'DAF Sludge'!C9</f>
        <v>Moderate</v>
      </c>
      <c r="D9" s="60" t="str">
        <f>'DAF Sludge'!D9</f>
        <v>Moderate</v>
      </c>
      <c r="E9" s="60" t="str">
        <f>'DAF Sludge'!E9</f>
        <v>Moderate</v>
      </c>
      <c r="F9" s="60" t="str">
        <f>'DAF Sludge'!F9</f>
        <v>Moderate</v>
      </c>
      <c r="G9" s="60" t="str">
        <f>'DAF Sludge'!G9</f>
        <v>Moderate</v>
      </c>
      <c r="H9" s="60" t="str">
        <f>'DAF Sludge'!H9</f>
        <v>Moderate</v>
      </c>
      <c r="I9" s="60" t="str">
        <f>'DAF Sludge'!I9</f>
        <v>Moderate</v>
      </c>
      <c r="J9" s="60" t="str">
        <f>'DAF Sludge'!J9</f>
        <v>Moderate</v>
      </c>
      <c r="K9" s="60" t="str">
        <f>'DAF Sludge'!K9</f>
        <v>Moderate</v>
      </c>
      <c r="L9" s="60" t="str">
        <f>'DAF Sludge'!L9</f>
        <v>Moderate</v>
      </c>
      <c r="M9" s="60">
        <f>'DAF Sludge'!M9</f>
        <v>0</v>
      </c>
      <c r="N9" s="60">
        <f>'DAF Sludge'!N9</f>
        <v>0</v>
      </c>
      <c r="O9" s="60">
        <f>'DAF Sludge'!O9</f>
        <v>0</v>
      </c>
      <c r="P9" s="60">
        <f>'DAF Sludge'!P9</f>
        <v>0</v>
      </c>
      <c r="Q9" s="60">
        <f>'DAF Sludge'!Q9</f>
        <v>0</v>
      </c>
      <c r="R9" s="60">
        <f>'DAF Sludge'!R9</f>
        <v>0</v>
      </c>
      <c r="S9" s="60">
        <f>'DAF Sludge'!S9</f>
        <v>0</v>
      </c>
      <c r="T9" s="60">
        <f>'DAF Sludge'!T9</f>
        <v>0</v>
      </c>
      <c r="U9" s="60">
        <f>'DAF Sludge'!U9</f>
        <v>0</v>
      </c>
      <c r="V9" s="60">
        <f>'DAF Sludge'!V9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'DAF Sludge'!C10</f>
        <v>5.5</v>
      </c>
      <c r="D10" s="60">
        <f>'DAF Sludge'!D10</f>
        <v>5.2</v>
      </c>
      <c r="E10" s="60">
        <f>'DAF Sludge'!E10</f>
        <v>5.0999999999999996</v>
      </c>
      <c r="F10" s="60">
        <f>'DAF Sludge'!F10</f>
        <v>5</v>
      </c>
      <c r="G10" s="60">
        <f>'DAF Sludge'!G10</f>
        <v>5.2</v>
      </c>
      <c r="H10" s="60">
        <f>'DAF Sludge'!H10</f>
        <v>5.4</v>
      </c>
      <c r="I10" s="60">
        <f>'DAF Sludge'!I10</f>
        <v>5</v>
      </c>
      <c r="J10" s="60">
        <f>'DAF Sludge'!J10</f>
        <v>5.2</v>
      </c>
      <c r="K10" s="60">
        <f>'DAF Sludge'!K10</f>
        <v>5</v>
      </c>
      <c r="L10" s="60">
        <f>'DAF Sludge'!L10</f>
        <v>5.3</v>
      </c>
      <c r="M10" s="60">
        <f>'DAF Sludge'!M10</f>
        <v>0</v>
      </c>
      <c r="N10" s="60">
        <f>'DAF Sludge'!N10</f>
        <v>0</v>
      </c>
      <c r="O10" s="60">
        <f>'DAF Sludge'!O10</f>
        <v>0</v>
      </c>
      <c r="P10" s="60">
        <f>'DAF Sludge'!P10</f>
        <v>0</v>
      </c>
      <c r="Q10" s="60">
        <f>'DAF Sludge'!Q10</f>
        <v>0</v>
      </c>
      <c r="R10" s="60">
        <f>'DAF Sludge'!R10</f>
        <v>0</v>
      </c>
      <c r="S10" s="60">
        <f>'DAF Sludge'!S10</f>
        <v>0</v>
      </c>
      <c r="T10" s="60">
        <f>'DAF Sludge'!T10</f>
        <v>0</v>
      </c>
      <c r="U10" s="60">
        <f>'DAF Sludge'!U10</f>
        <v>0</v>
      </c>
      <c r="V10" s="60">
        <f>'DAF Sludge'!V10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'DAF Sludge'!C11</f>
        <v>1</v>
      </c>
      <c r="D11" s="60">
        <f>'DAF Sludge'!D11</f>
        <v>2</v>
      </c>
      <c r="E11" s="60">
        <f>'DAF Sludge'!E11</f>
        <v>1</v>
      </c>
      <c r="F11" s="60">
        <f>'DAF Sludge'!F11</f>
        <v>1</v>
      </c>
      <c r="G11" s="60">
        <f>'DAF Sludge'!G11</f>
        <v>1</v>
      </c>
      <c r="H11" s="60">
        <f>'DAF Sludge'!H11</f>
        <v>1</v>
      </c>
      <c r="I11" s="60">
        <f>'DAF Sludge'!I11</f>
        <v>1</v>
      </c>
      <c r="J11" s="60">
        <f>'DAF Sludge'!J11</f>
        <v>1</v>
      </c>
      <c r="K11" s="60">
        <f>'DAF Sludge'!K11</f>
        <v>1</v>
      </c>
      <c r="L11" s="60">
        <f>'DAF Sludge'!L11</f>
        <v>1</v>
      </c>
      <c r="M11" s="60">
        <f>'DAF Sludge'!M11</f>
        <v>0</v>
      </c>
      <c r="N11" s="60">
        <f>'DAF Sludge'!N11</f>
        <v>0</v>
      </c>
      <c r="O11" s="60">
        <f>'DAF Sludge'!O11</f>
        <v>0</v>
      </c>
      <c r="P11" s="60">
        <f>'DAF Sludge'!P11</f>
        <v>0</v>
      </c>
      <c r="Q11" s="60">
        <f>'DAF Sludge'!Q11</f>
        <v>0</v>
      </c>
      <c r="R11" s="60">
        <f>'DAF Sludge'!R11</f>
        <v>0</v>
      </c>
      <c r="S11" s="60">
        <f>'DAF Sludge'!S11</f>
        <v>0</v>
      </c>
      <c r="T11" s="60">
        <f>'DAF Sludge'!T11</f>
        <v>0</v>
      </c>
      <c r="U11" s="60">
        <f>'DAF Sludge'!U11</f>
        <v>0</v>
      </c>
      <c r="V11" s="60">
        <f>'DAF Sludge'!V11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'DAF Sludge'!C12</f>
        <v>1</v>
      </c>
      <c r="D12" s="60">
        <f>'DAF Sludge'!D12</f>
        <v>1</v>
      </c>
      <c r="E12" s="60">
        <f>'DAF Sludge'!E12</f>
        <v>1</v>
      </c>
      <c r="F12" s="60" t="str">
        <f>'DAF Sludge'!F12</f>
        <v>2-</v>
      </c>
      <c r="G12" s="60">
        <f>'DAF Sludge'!G12</f>
        <v>1</v>
      </c>
      <c r="H12" s="60">
        <f>'DAF Sludge'!H12</f>
        <v>1</v>
      </c>
      <c r="I12" s="60" t="str">
        <f>'DAF Sludge'!I12</f>
        <v>2-</v>
      </c>
      <c r="J12" s="60">
        <f>'DAF Sludge'!J12</f>
        <v>1</v>
      </c>
      <c r="K12" s="60" t="str">
        <f>'DAF Sludge'!K12</f>
        <v>2-</v>
      </c>
      <c r="L12" s="60">
        <f>'DAF Sludge'!L12</f>
        <v>1</v>
      </c>
      <c r="M12" s="60">
        <f>'DAF Sludge'!M12</f>
        <v>0</v>
      </c>
      <c r="N12" s="60">
        <f>'DAF Sludge'!N12</f>
        <v>0</v>
      </c>
      <c r="O12" s="60">
        <f>'DAF Sludge'!O12</f>
        <v>0</v>
      </c>
      <c r="P12" s="60">
        <f>'DAF Sludge'!P12</f>
        <v>0</v>
      </c>
      <c r="Q12" s="60">
        <f>'DAF Sludge'!Q12</f>
        <v>0</v>
      </c>
      <c r="R12" s="60">
        <f>'DAF Sludge'!R12</f>
        <v>0</v>
      </c>
      <c r="S12" s="60">
        <f>'DAF Sludge'!S12</f>
        <v>0</v>
      </c>
      <c r="T12" s="60">
        <f>'DAF Sludge'!T12</f>
        <v>0</v>
      </c>
      <c r="U12" s="60">
        <f>'DAF Sludge'!U12</f>
        <v>0</v>
      </c>
      <c r="V12" s="60">
        <f>'DAF Sludge'!V12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'DAF Sludge'!C13</f>
        <v>2</v>
      </c>
      <c r="D13" s="60">
        <f>'DAF Sludge'!D13</f>
        <v>3</v>
      </c>
      <c r="E13" s="60">
        <f>'DAF Sludge'!E13</f>
        <v>3</v>
      </c>
      <c r="F13" s="60">
        <f>'DAF Sludge'!F13</f>
        <v>3</v>
      </c>
      <c r="G13" s="60">
        <f>'DAF Sludge'!G13</f>
        <v>2</v>
      </c>
      <c r="H13" s="60">
        <f>'DAF Sludge'!H13</f>
        <v>3</v>
      </c>
      <c r="I13" s="60">
        <f>'DAF Sludge'!I13</f>
        <v>3</v>
      </c>
      <c r="J13" s="60">
        <f>'DAF Sludge'!J13</f>
        <v>3</v>
      </c>
      <c r="K13" s="60">
        <f>'DAF Sludge'!K13</f>
        <v>3</v>
      </c>
      <c r="L13" s="60">
        <f>'DAF Sludge'!L13</f>
        <v>3</v>
      </c>
      <c r="M13" s="60">
        <f>'DAF Sludge'!M13</f>
        <v>0</v>
      </c>
      <c r="N13" s="60">
        <f>'DAF Sludge'!N13</f>
        <v>0</v>
      </c>
      <c r="O13" s="60">
        <f>'DAF Sludge'!O13</f>
        <v>0</v>
      </c>
      <c r="P13" s="60">
        <f>'DAF Sludge'!P13</f>
        <v>0</v>
      </c>
      <c r="Q13" s="60">
        <f>'DAF Sludge'!Q13</f>
        <v>0</v>
      </c>
      <c r="R13" s="60">
        <f>'DAF Sludge'!R13</f>
        <v>0</v>
      </c>
      <c r="S13" s="60">
        <f>'DAF Sludge'!S13</f>
        <v>0</v>
      </c>
      <c r="T13" s="60">
        <f>'DAF Sludge'!T13</f>
        <v>0</v>
      </c>
      <c r="U13" s="60">
        <f>'DAF Sludge'!U13</f>
        <v>0</v>
      </c>
      <c r="V13" s="60">
        <f>'DAF Sludge'!V13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'DAF Sludge'!C14</f>
        <v xml:space="preserve">Grass Silage (30% DM) </v>
      </c>
      <c r="D14" s="102" t="str">
        <f>'DAF Sludge'!D14</f>
        <v xml:space="preserve">Grass Silage (30% DM) </v>
      </c>
      <c r="E14" s="102" t="str">
        <f>'DAF Sludge'!E14</f>
        <v xml:space="preserve">Grass Silage (30% DM) </v>
      </c>
      <c r="F14" s="102" t="str">
        <f>'DAF Sludge'!F14</f>
        <v xml:space="preserve">Grass Silage (30% DM) </v>
      </c>
      <c r="G14" s="102" t="str">
        <f>'DAF Sludge'!G14</f>
        <v xml:space="preserve">Grass Silage (30% DM) </v>
      </c>
      <c r="H14" s="102" t="str">
        <f>'DAF Sludge'!H14</f>
        <v xml:space="preserve">Grass Silage (30% DM) </v>
      </c>
      <c r="I14" s="102" t="str">
        <f>'DAF Sludge'!I14</f>
        <v xml:space="preserve">Grass Silage (30% DM) </v>
      </c>
      <c r="J14" s="102" t="str">
        <f>'DAF Sludge'!J14</f>
        <v xml:space="preserve">Grass Silage (30% DM) </v>
      </c>
      <c r="K14" s="102" t="str">
        <f>'DAF Sludge'!K14</f>
        <v xml:space="preserve">Grass Silage (30% DM) </v>
      </c>
      <c r="L14" s="102" t="str">
        <f>'DAF Sludge'!L14</f>
        <v xml:space="preserve">Grass Silage (30% DM) </v>
      </c>
      <c r="M14" s="102">
        <f>'DAF Sludge'!M14</f>
        <v>0</v>
      </c>
      <c r="N14" s="102">
        <f>'DAF Sludge'!N14</f>
        <v>0</v>
      </c>
      <c r="O14" s="102">
        <f>'DAF Sludge'!O14</f>
        <v>0</v>
      </c>
      <c r="P14" s="102">
        <f>'DAF Sludge'!P14</f>
        <v>0</v>
      </c>
      <c r="Q14" s="102">
        <f>'DAF Sludge'!Q14</f>
        <v>0</v>
      </c>
      <c r="R14" s="102">
        <f>'DAF Sludge'!R14</f>
        <v>0</v>
      </c>
      <c r="S14" s="102">
        <f>'DAF Sludge'!S14</f>
        <v>0</v>
      </c>
      <c r="T14" s="102">
        <f>'DAF Sludge'!T14</f>
        <v>0</v>
      </c>
      <c r="U14" s="102">
        <f>'DAF Sludge'!U14</f>
        <v>0</v>
      </c>
      <c r="V14" s="102">
        <f>'DAF Sludge'!V14</f>
        <v>0</v>
      </c>
      <c r="AD14" s="30" t="s">
        <v>138</v>
      </c>
      <c r="AE14" s="30">
        <v>6</v>
      </c>
      <c r="AI14" s="53" t="s">
        <v>119</v>
      </c>
      <c r="AJ14" s="54">
        <v>0.8</v>
      </c>
      <c r="AK14" s="55">
        <v>1.7</v>
      </c>
      <c r="AL14" s="11">
        <v>12</v>
      </c>
      <c r="AM14" s="11">
        <v>6.7</v>
      </c>
      <c r="AN14" s="11" t="s">
        <v>135</v>
      </c>
    </row>
    <row r="15" spans="1:41" x14ac:dyDescent="0.2">
      <c r="A15" s="135" t="s">
        <v>9</v>
      </c>
      <c r="B15" s="135"/>
      <c r="C15" s="60">
        <f>'DAF Sludge'!C15</f>
        <v>47</v>
      </c>
      <c r="D15" s="60">
        <f>'DAF Sludge'!D15</f>
        <v>47</v>
      </c>
      <c r="E15" s="60">
        <f>'DAF Sludge'!E15</f>
        <v>47</v>
      </c>
      <c r="F15" s="60">
        <f>'DAF Sludge'!F15</f>
        <v>47</v>
      </c>
      <c r="G15" s="60">
        <f>'DAF Sludge'!G15</f>
        <v>47</v>
      </c>
      <c r="H15" s="60">
        <f>'DAF Sludge'!H15</f>
        <v>47</v>
      </c>
      <c r="I15" s="60">
        <f>'DAF Sludge'!I15</f>
        <v>47</v>
      </c>
      <c r="J15" s="60">
        <f>'DAF Sludge'!J15</f>
        <v>47</v>
      </c>
      <c r="K15" s="60">
        <f>'DAF Sludge'!K15</f>
        <v>47</v>
      </c>
      <c r="L15" s="60">
        <f>'DAF Sludge'!L15</f>
        <v>47</v>
      </c>
      <c r="M15" s="60">
        <f>'DAF Sludge'!M15</f>
        <v>0</v>
      </c>
      <c r="N15" s="60">
        <f>'DAF Sludge'!N15</f>
        <v>0</v>
      </c>
      <c r="O15" s="60">
        <f>'DAF Sludge'!O15</f>
        <v>0</v>
      </c>
      <c r="P15" s="60">
        <f>'DAF Sludge'!P15</f>
        <v>0</v>
      </c>
      <c r="Q15" s="60">
        <f>'DAF Sludge'!Q15</f>
        <v>0</v>
      </c>
      <c r="R15" s="60">
        <f>'DAF Sludge'!R15</f>
        <v>0</v>
      </c>
      <c r="S15" s="60">
        <f>'DAF Sludge'!S15</f>
        <v>0</v>
      </c>
      <c r="T15" s="60">
        <f>'DAF Sludge'!T15</f>
        <v>0</v>
      </c>
      <c r="U15" s="60">
        <f>'DAF Sludge'!U15</f>
        <v>0</v>
      </c>
      <c r="V15" s="60">
        <f>'DAF Sludge'!V15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'DAF Sludge'!C16</f>
        <v>Medium/Clay</v>
      </c>
      <c r="D16" s="103" t="str">
        <f>'DAF Sludge'!D16</f>
        <v>Medium/Clay</v>
      </c>
      <c r="E16" s="103" t="str">
        <f>'DAF Sludge'!E16</f>
        <v>Medium/Clay</v>
      </c>
      <c r="F16" s="103" t="str">
        <f>'DAF Sludge'!F16</f>
        <v>Medium/Clay</v>
      </c>
      <c r="G16" s="103" t="str">
        <f>'DAF Sludge'!G16</f>
        <v>Medium/Clay</v>
      </c>
      <c r="H16" s="103" t="str">
        <f>'DAF Sludge'!H16</f>
        <v>Medium/Clay</v>
      </c>
      <c r="I16" s="103" t="str">
        <f>'DAF Sludge'!I16</f>
        <v>Medium/Clay</v>
      </c>
      <c r="J16" s="103" t="str">
        <f>'DAF Sludge'!J16</f>
        <v>Medium/Clay</v>
      </c>
      <c r="K16" s="103" t="str">
        <f>'DAF Sludge'!K16</f>
        <v>Medium/Clay</v>
      </c>
      <c r="L16" s="103" t="str">
        <f>'DAF Sludge'!L16</f>
        <v>Medium/Clay</v>
      </c>
      <c r="M16" s="103">
        <f>'DAF Sludge'!M16</f>
        <v>0</v>
      </c>
      <c r="N16" s="103">
        <f>'DAF Sludge'!N16</f>
        <v>0</v>
      </c>
      <c r="O16" s="103">
        <f>'DAF Sludge'!O16</f>
        <v>0</v>
      </c>
      <c r="P16" s="103">
        <f>'DAF Sludge'!P16</f>
        <v>0</v>
      </c>
      <c r="Q16" s="103">
        <f>'DAF Sludge'!Q16</f>
        <v>0</v>
      </c>
      <c r="R16" s="103">
        <f>'DAF Sludge'!R16</f>
        <v>0</v>
      </c>
      <c r="S16" s="103">
        <f>'DAF Sludge'!S16</f>
        <v>0</v>
      </c>
      <c r="T16" s="103">
        <f>'DAF Sludge'!T16</f>
        <v>0</v>
      </c>
      <c r="U16" s="103">
        <f>'DAF Sludge'!U16</f>
        <v>0</v>
      </c>
      <c r="V16" s="103">
        <f>'DAF Sludge'!V16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f t="shared" si="1"/>
        <v>-98.7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f t="shared" si="3"/>
        <v>-338.40000000000003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6</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8</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9</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11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4</v>
      </c>
      <c r="E57" s="8">
        <f t="shared" si="13"/>
        <v>6</v>
      </c>
      <c r="F57" s="8">
        <f t="shared" si="13"/>
        <v>7</v>
      </c>
      <c r="G57" s="8">
        <f t="shared" si="13"/>
        <v>8</v>
      </c>
      <c r="H57" s="8">
        <f t="shared" si="13"/>
        <v>9</v>
      </c>
      <c r="I57" s="8">
        <f t="shared" si="13"/>
        <v>10</v>
      </c>
      <c r="J57" s="8">
        <f t="shared" si="13"/>
        <v>11</v>
      </c>
      <c r="K57" s="8">
        <f t="shared" si="13"/>
        <v>12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5.5</v>
      </c>
      <c r="C60" s="76">
        <f t="shared" ref="C60:U60" si="14">D10</f>
        <v>5.2</v>
      </c>
      <c r="D60" s="76">
        <f t="shared" si="14"/>
        <v>5.0999999999999996</v>
      </c>
      <c r="E60" s="76">
        <f t="shared" si="14"/>
        <v>5</v>
      </c>
      <c r="F60" s="76">
        <f t="shared" si="14"/>
        <v>5.2</v>
      </c>
      <c r="G60" s="76">
        <f t="shared" si="14"/>
        <v>5.4</v>
      </c>
      <c r="H60" s="76">
        <f t="shared" si="14"/>
        <v>5</v>
      </c>
      <c r="I60" s="76">
        <f t="shared" si="14"/>
        <v>5.2</v>
      </c>
      <c r="J60" s="76">
        <f t="shared" si="14"/>
        <v>5</v>
      </c>
      <c r="K60" s="76">
        <f t="shared" si="14"/>
        <v>5.3</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4.2000000000000011</v>
      </c>
      <c r="C64" s="77">
        <f t="shared" ref="C64:U64" si="17">(C59-C60)*C61</f>
        <v>6</v>
      </c>
      <c r="D64" s="77">
        <f t="shared" si="17"/>
        <v>6.6000000000000032</v>
      </c>
      <c r="E64" s="77">
        <f t="shared" si="17"/>
        <v>7.2000000000000011</v>
      </c>
      <c r="F64" s="77">
        <f t="shared" si="17"/>
        <v>6</v>
      </c>
      <c r="G64" s="77">
        <f t="shared" si="17"/>
        <v>4.7999999999999989</v>
      </c>
      <c r="H64" s="77">
        <f t="shared" si="17"/>
        <v>7.2000000000000011</v>
      </c>
      <c r="I64" s="77">
        <f t="shared" si="17"/>
        <v>6</v>
      </c>
      <c r="J64" s="77">
        <f t="shared" si="17"/>
        <v>7.2000000000000011</v>
      </c>
      <c r="K64" s="77">
        <f t="shared" si="17"/>
        <v>5.4000000000000021</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-4.2000000000000011</v>
      </c>
      <c r="C65" s="77">
        <f t="shared" ref="C65:U65" si="18">C63-C64</f>
        <v>-6</v>
      </c>
      <c r="D65" s="77">
        <f t="shared" si="18"/>
        <v>-6.6000000000000032</v>
      </c>
      <c r="E65" s="77">
        <f t="shared" si="18"/>
        <v>-7.2000000000000011</v>
      </c>
      <c r="F65" s="77">
        <f t="shared" si="18"/>
        <v>-6</v>
      </c>
      <c r="G65" s="77">
        <f t="shared" si="18"/>
        <v>-4.7999999999999989</v>
      </c>
      <c r="H65" s="77">
        <f t="shared" si="18"/>
        <v>-7.2000000000000011</v>
      </c>
      <c r="I65" s="77">
        <f t="shared" si="18"/>
        <v>-6</v>
      </c>
      <c r="J65" s="77">
        <f t="shared" si="18"/>
        <v>-7.2000000000000011</v>
      </c>
      <c r="K65" s="77">
        <f t="shared" si="18"/>
        <v>-5.4000000000000021</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'DAF Sludge'!B29</f>
        <v>Application Rate</v>
      </c>
      <c r="C1" s="38" t="str">
        <f>'DAF Sludge'!C29</f>
        <v>Nitrogen Addition</v>
      </c>
      <c r="D1" s="38" t="str">
        <f>'DAF Sludge'!D29</f>
        <v>Phosphate Addition</v>
      </c>
      <c r="E1" s="38" t="str">
        <f>'DAF Sludge'!E29</f>
        <v>Potash  Addition</v>
      </c>
      <c r="F1" s="38" t="str">
        <f>'DAF Sludge'!F29</f>
        <v>Mg Oxide Addition</v>
      </c>
      <c r="G1" s="38" t="str">
        <f>'DAF Sludge'!G29</f>
        <v>Copper Addition</v>
      </c>
      <c r="H1" s="38" t="str">
        <f>'DAF Sludge'!H29</f>
        <v>Zinc Addition</v>
      </c>
      <c r="I1" s="38" t="str">
        <f>'DAF Sludge'!I29</f>
        <v>Lead Addition</v>
      </c>
      <c r="J1" s="38" t="str">
        <f>'DAF Sludge'!J29</f>
        <v>Cadmium Addition</v>
      </c>
      <c r="K1" s="38" t="str">
        <f>'DAF Sludge'!K29</f>
        <v>Mercury Addition</v>
      </c>
      <c r="L1" s="38" t="str">
        <f>'DAF Sludge'!L29</f>
        <v>Nickel Addition</v>
      </c>
      <c r="M1" s="38" t="str">
        <f>'DAF Sludge'!M29</f>
        <v>Chromium Addition</v>
      </c>
      <c r="N1" s="38" t="str">
        <f>'DAF Sludge'!N29</f>
        <v>Aluminium Addition</v>
      </c>
      <c r="O1" s="38" t="str">
        <f>'DAF Sludge'!O29</f>
        <v>Iron Addition</v>
      </c>
      <c r="P1" s="38" t="str">
        <f>'DAF Sludge'!P29</f>
        <v xml:space="preserve">Sodium Addition                 </v>
      </c>
      <c r="Q1" s="38" t="str">
        <f>'DAF Sludge'!Q29</f>
        <v>SO3  Addition                             kg/ha</v>
      </c>
      <c r="R1" s="38" t="str">
        <f>'DAF Sludge'!R29</f>
        <v xml:space="preserve">Selenium Addition </v>
      </c>
      <c r="S1" s="38" t="str">
        <f>'DAF Sludge'!S29</f>
        <v xml:space="preserve">Arsenic  Addition  </v>
      </c>
      <c r="T1" s="38" t="str">
        <f>'DAF Sludge'!T29</f>
        <v xml:space="preserve">Molybdenum Addition  </v>
      </c>
      <c r="U1" s="38" t="str">
        <f>'DAF Sludge'!U29</f>
        <v xml:space="preserve">Fluoride Addition </v>
      </c>
    </row>
    <row r="2" spans="1:21" ht="25.5" x14ac:dyDescent="0.2">
      <c r="A2" s="144"/>
      <c r="B2" s="38" t="str">
        <f>'DAF Sludge'!B30</f>
        <v>tonnes/ha</v>
      </c>
      <c r="C2" s="38" t="str">
        <f>'DAF Sludge'!C30</f>
        <v>kg/ha</v>
      </c>
      <c r="D2" s="38" t="str">
        <f>'DAF Sludge'!D30</f>
        <v>P2O5 
kg/ha</v>
      </c>
      <c r="E2" s="38" t="str">
        <f>'DAF Sludge'!E30</f>
        <v>K2O 
kg/ha</v>
      </c>
      <c r="F2" s="38" t="str">
        <f>'DAF Sludge'!F30</f>
        <v>MgO 
kg/ha</v>
      </c>
      <c r="G2" s="38" t="str">
        <f>'DAF Sludge'!G30</f>
        <v>kg/ha</v>
      </c>
      <c r="H2" s="38" t="str">
        <f>'DAF Sludge'!H30</f>
        <v>kg/ha</v>
      </c>
      <c r="I2" s="38" t="str">
        <f>'DAF Sludge'!I30</f>
        <v>kg/ha</v>
      </c>
      <c r="J2" s="38" t="str">
        <f>'DAF Sludge'!J30</f>
        <v>kg/ha</v>
      </c>
      <c r="K2" s="38" t="str">
        <f>'DAF Sludge'!K30</f>
        <v>kg/ha</v>
      </c>
      <c r="L2" s="38" t="str">
        <f>'DAF Sludge'!L30</f>
        <v>kg/ha</v>
      </c>
      <c r="M2" s="38" t="str">
        <f>'DAF Sludge'!M30</f>
        <v>kg/ha</v>
      </c>
      <c r="N2" s="38" t="str">
        <f>'DAF Sludge'!N30</f>
        <v>kg/ha</v>
      </c>
      <c r="O2" s="38" t="str">
        <f>'DAF Sludge'!O30</f>
        <v>kg/ha</v>
      </c>
      <c r="P2" s="38" t="str">
        <f>'DAF Sludge'!P30</f>
        <v>kg/ha</v>
      </c>
      <c r="Q2" s="38" t="str">
        <f>'DAF Sludge'!Q30</f>
        <v>kg/ha</v>
      </c>
      <c r="R2" s="38" t="str">
        <f>'DAF Sludge'!R30</f>
        <v>kg/ha</v>
      </c>
      <c r="S2" s="38" t="str">
        <f>'DAF Sludge'!S30</f>
        <v>kg/ha</v>
      </c>
      <c r="T2" s="38" t="str">
        <f>'DAF Sludge'!T30</f>
        <v>kg/ha</v>
      </c>
      <c r="U2" s="38" t="str">
        <f>'DAF Sludge'!U30</f>
        <v>kg/ha</v>
      </c>
    </row>
    <row r="3" spans="1:21" x14ac:dyDescent="0.2">
      <c r="A3" s="36">
        <v>1</v>
      </c>
      <c r="B3" s="33">
        <f>'DAF Sludge'!B31</f>
        <v>50</v>
      </c>
      <c r="C3" s="33">
        <f>'DAF Sludge'!C31</f>
        <v>89.999999999999986</v>
      </c>
      <c r="D3" s="33">
        <f>'DAF Sludge'!D31</f>
        <v>97.367499999999993</v>
      </c>
      <c r="E3" s="33">
        <f>'DAF Sludge'!E31</f>
        <v>10.122000000000002</v>
      </c>
      <c r="F3" s="33">
        <f>'DAF Sludge'!F31</f>
        <v>2.9263699999999995</v>
      </c>
      <c r="G3" s="33">
        <f>'DAF Sludge'!G31</f>
        <v>1.3550000000000001E-2</v>
      </c>
      <c r="H3" s="33">
        <f>'DAF Sludge'!H31</f>
        <v>3.5700000000000003E-2</v>
      </c>
      <c r="I3" s="33">
        <f>'DAF Sludge'!I31</f>
        <v>2.5000000000000001E-2</v>
      </c>
      <c r="J3" s="33">
        <f>'DAF Sludge'!J31</f>
        <v>5.0000000000000001E-4</v>
      </c>
      <c r="K3" s="33">
        <f>'DAF Sludge'!K31</f>
        <v>2.5000000000000001E-3</v>
      </c>
      <c r="L3" s="33">
        <f>'DAF Sludge'!L31</f>
        <v>0.01</v>
      </c>
      <c r="M3" s="33">
        <f>'DAF Sludge'!M31</f>
        <v>1.2449999999999999E-2</v>
      </c>
      <c r="N3" s="33">
        <f>'DAF Sludge'!N31</f>
        <v>0</v>
      </c>
      <c r="O3" s="33">
        <f>'DAF Sludge'!O31</f>
        <v>0</v>
      </c>
      <c r="P3" s="33">
        <f>'DAF Sludge'!P31</f>
        <v>21.6</v>
      </c>
      <c r="Q3" s="33">
        <f>'DAF Sludge'!Q31</f>
        <v>12.3</v>
      </c>
      <c r="R3" s="33">
        <f>'DAF Sludge'!R31</f>
        <v>0</v>
      </c>
      <c r="S3" s="33">
        <f>'DAF Sludge'!S31</f>
        <v>2.5000000000000001E-2</v>
      </c>
      <c r="T3" s="33">
        <f>'DAF Sludge'!T31</f>
        <v>0</v>
      </c>
      <c r="U3" s="33">
        <f>'DAF Sludge'!U31</f>
        <v>0</v>
      </c>
    </row>
    <row r="4" spans="1:21" x14ac:dyDescent="0.2">
      <c r="A4" s="36">
        <v>2</v>
      </c>
      <c r="B4" s="33">
        <f>'Heavy Effluent'!B31</f>
        <v>150</v>
      </c>
      <c r="C4" s="33">
        <f>'Heavy Effluent'!C31</f>
        <v>105.00000000000001</v>
      </c>
      <c r="D4" s="33">
        <f>'Heavy Effluent'!D31</f>
        <v>94.503749999999997</v>
      </c>
      <c r="E4" s="33">
        <f>'Heavy Effluent'!E31</f>
        <v>52.056000000000004</v>
      </c>
      <c r="F4" s="33">
        <f>'Heavy Effluent'!F31</f>
        <v>9.2267700000000001</v>
      </c>
      <c r="G4" s="33">
        <f>'Heavy Effluent'!G31</f>
        <v>3.0000000000000002E-2</v>
      </c>
      <c r="H4" s="33">
        <f>'Heavy Effluent'!H31</f>
        <v>0.20550000000000002</v>
      </c>
      <c r="I4" s="33">
        <f>'Heavy Effluent'!I31</f>
        <v>7.4999999999999997E-2</v>
      </c>
      <c r="J4" s="33">
        <f>'Heavy Effluent'!J31</f>
        <v>1.5E-3</v>
      </c>
      <c r="K4" s="33">
        <f>'Heavy Effluent'!K31</f>
        <v>7.5000000000000006E-3</v>
      </c>
      <c r="L4" s="33">
        <f>'Heavy Effluent'!L31</f>
        <v>3.0000000000000002E-2</v>
      </c>
      <c r="M4" s="33">
        <f>'Heavy Effluent'!M31</f>
        <v>3.0000000000000002E-2</v>
      </c>
      <c r="N4" s="33">
        <f>'Heavy Effluent'!N31</f>
        <v>0</v>
      </c>
      <c r="O4" s="33">
        <f>'Heavy Effluent'!O31</f>
        <v>0</v>
      </c>
      <c r="P4" s="33">
        <f>'Heavy Effluent'!P31</f>
        <v>61.95</v>
      </c>
      <c r="Q4" s="33">
        <f>'Heavy Effluent'!Q31</f>
        <v>21.524999999999999</v>
      </c>
      <c r="R4" s="33">
        <f>'Heavy Effluent'!R31</f>
        <v>0</v>
      </c>
      <c r="S4" s="33">
        <f>'Heavy Effluent'!S31</f>
        <v>7.4999999999999997E-2</v>
      </c>
      <c r="T4" s="33">
        <f>'Heavy Effluent'!T31</f>
        <v>0</v>
      </c>
      <c r="U4" s="33">
        <f>'Heavy Effluent'!U31</f>
        <v>0</v>
      </c>
    </row>
    <row r="5" spans="1:21" x14ac:dyDescent="0.2">
      <c r="A5" s="36">
        <v>3</v>
      </c>
      <c r="B5" s="33">
        <f>Whey!B31</f>
        <v>75</v>
      </c>
      <c r="C5" s="33">
        <f>Whey!C31</f>
        <v>90</v>
      </c>
      <c r="D5" s="33">
        <f>Whey!D31</f>
        <v>97.768425000000008</v>
      </c>
      <c r="E5" s="33">
        <f>Whey!E31</f>
        <v>144.69037500000002</v>
      </c>
      <c r="F5" s="33">
        <f>Whey!F31</f>
        <v>11.278544999999999</v>
      </c>
      <c r="G5" s="33">
        <f>Whey!G31</f>
        <v>1.5000000000000001E-2</v>
      </c>
      <c r="H5" s="33">
        <f>Whey!H31</f>
        <v>3.7499999999999999E-2</v>
      </c>
      <c r="I5" s="33">
        <f>Whey!I31</f>
        <v>3.7499999999999999E-2</v>
      </c>
      <c r="J5" s="33">
        <f>Whey!J31</f>
        <v>7.5000000000000002E-4</v>
      </c>
      <c r="K5" s="33">
        <f>Whey!K31</f>
        <v>3.7500000000000003E-3</v>
      </c>
      <c r="L5" s="33">
        <f>Whey!L31</f>
        <v>1.5000000000000001E-2</v>
      </c>
      <c r="M5" s="33">
        <f>Whey!M31</f>
        <v>1.5000000000000001E-2</v>
      </c>
      <c r="N5" s="33">
        <f>Whey!N31</f>
        <v>0</v>
      </c>
      <c r="O5" s="33">
        <f>Whey!O31</f>
        <v>0</v>
      </c>
      <c r="P5" s="33">
        <f>Whey!P31</f>
        <v>42.000000000000007</v>
      </c>
      <c r="Q5" s="33">
        <f>Whey!Q31</f>
        <v>26.437500000000004</v>
      </c>
      <c r="R5" s="33">
        <f>Whey!R31</f>
        <v>0</v>
      </c>
      <c r="S5" s="33">
        <f>Whey!S31</f>
        <v>3.7499999999999999E-2</v>
      </c>
      <c r="T5" s="33">
        <f>Whey!T31</f>
        <v>0</v>
      </c>
      <c r="U5" s="33">
        <f>Whey!U31</f>
        <v>0</v>
      </c>
    </row>
    <row r="6" spans="1:21" x14ac:dyDescent="0.2">
      <c r="A6" s="36">
        <v>4</v>
      </c>
      <c r="B6" s="33">
        <f>'Balance tank'!B31</f>
        <v>250</v>
      </c>
      <c r="C6" s="33">
        <f>'Balance tank'!C31</f>
        <v>25</v>
      </c>
      <c r="D6" s="33">
        <f>'Balance tank'!D31</f>
        <v>45.934550000000002</v>
      </c>
      <c r="E6" s="33">
        <f>'Balance tank'!E31</f>
        <v>23.889125</v>
      </c>
      <c r="F6" s="33">
        <f>'Balance tank'!F31</f>
        <v>5.4299500000000007</v>
      </c>
      <c r="G6" s="33">
        <f>'Balance tank'!G31</f>
        <v>0.05</v>
      </c>
      <c r="H6" s="33">
        <f>'Balance tank'!H31</f>
        <v>0.125</v>
      </c>
      <c r="I6" s="33">
        <f>'Balance tank'!I31</f>
        <v>0.125</v>
      </c>
      <c r="J6" s="33">
        <f>'Balance tank'!J31</f>
        <v>2.5000000000000001E-3</v>
      </c>
      <c r="K6" s="33">
        <f>'Balance tank'!K31</f>
        <v>1.2500000000000001E-2</v>
      </c>
      <c r="L6" s="33">
        <f>'Balance tank'!L31</f>
        <v>0.05</v>
      </c>
      <c r="M6" s="33">
        <f>'Balance tank'!M31</f>
        <v>0.05</v>
      </c>
      <c r="N6" s="33">
        <f>'Balance tank'!N31</f>
        <v>0</v>
      </c>
      <c r="O6" s="33">
        <f>'Balance tank'!O31</f>
        <v>0</v>
      </c>
      <c r="P6" s="33">
        <f>'Balance tank'!P31</f>
        <v>221.75</v>
      </c>
      <c r="Q6" s="33">
        <f>'Balance tank'!Q31</f>
        <v>16.625</v>
      </c>
      <c r="R6" s="33">
        <f>'Balance tank'!R31</f>
        <v>0</v>
      </c>
      <c r="S6" s="33">
        <f>'Balance tank'!S31</f>
        <v>0.125</v>
      </c>
      <c r="T6" s="33">
        <f>'Balance tank'!T31</f>
        <v>0</v>
      </c>
      <c r="U6" s="33">
        <f>'Balance tank'!U31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525</v>
      </c>
      <c r="C13" s="81">
        <f t="shared" ref="C13:U13" si="0">SUM(C3:C12)</f>
        <v>310</v>
      </c>
      <c r="D13" s="81">
        <f t="shared" si="0"/>
        <v>335.57422500000001</v>
      </c>
      <c r="E13" s="81">
        <f t="shared" si="0"/>
        <v>230.75750000000002</v>
      </c>
      <c r="F13" s="81">
        <f t="shared" si="0"/>
        <v>28.861635000000003</v>
      </c>
      <c r="G13" s="81">
        <f t="shared" si="0"/>
        <v>0.10855000000000001</v>
      </c>
      <c r="H13" s="81">
        <f t="shared" si="0"/>
        <v>0.4037</v>
      </c>
      <c r="I13" s="81">
        <f t="shared" si="0"/>
        <v>0.26250000000000001</v>
      </c>
      <c r="J13" s="81">
        <f t="shared" si="0"/>
        <v>5.2499999999999995E-3</v>
      </c>
      <c r="K13" s="81">
        <f t="shared" si="0"/>
        <v>2.6250000000000002E-2</v>
      </c>
      <c r="L13" s="81">
        <f t="shared" si="0"/>
        <v>0.10500000000000001</v>
      </c>
      <c r="M13" s="81">
        <f t="shared" si="0"/>
        <v>0.10745</v>
      </c>
      <c r="N13" s="81">
        <f t="shared" si="0"/>
        <v>0</v>
      </c>
      <c r="O13" s="81">
        <f t="shared" si="0"/>
        <v>0</v>
      </c>
      <c r="P13" s="81">
        <f t="shared" si="0"/>
        <v>347.3</v>
      </c>
      <c r="Q13" s="81">
        <f t="shared" si="0"/>
        <v>76.887500000000003</v>
      </c>
      <c r="R13" s="81">
        <f t="shared" si="0"/>
        <v>0</v>
      </c>
      <c r="S13" s="81">
        <f t="shared" si="0"/>
        <v>0.26250000000000001</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'DAF Sludge'!B29</f>
        <v>Application Rate</v>
      </c>
      <c r="D1" s="35" t="str">
        <f>'DAF Sludge'!C29</f>
        <v>Nitrogen Addition</v>
      </c>
      <c r="E1" s="35" t="str">
        <f>'DAF Sludge'!D29</f>
        <v>Phosphate Addition</v>
      </c>
      <c r="F1" s="35" t="str">
        <f>'DAF Sludge'!E29</f>
        <v>Potash  Addition</v>
      </c>
      <c r="G1" s="35" t="str">
        <f>'DAF Sludge'!F29</f>
        <v>Mg Oxide Addition</v>
      </c>
      <c r="H1" s="35" t="str">
        <f>'DAF Sludge'!G29</f>
        <v>Copper Addition</v>
      </c>
      <c r="I1" s="35" t="str">
        <f>'DAF Sludge'!H29</f>
        <v>Zinc Addition</v>
      </c>
      <c r="J1" s="35" t="str">
        <f>'DAF Sludge'!I29</f>
        <v>Lead Addition</v>
      </c>
      <c r="K1" s="35" t="str">
        <f>'DAF Sludge'!J29</f>
        <v>Cadmium Addition</v>
      </c>
      <c r="L1" s="35" t="str">
        <f>'DAF Sludge'!K29</f>
        <v>Mercury Addition</v>
      </c>
      <c r="M1" s="35" t="str">
        <f>'DAF Sludge'!L29</f>
        <v>Nickel Addition</v>
      </c>
      <c r="N1" s="35" t="str">
        <f>'DAF Sludge'!M29</f>
        <v>Chromium Addition</v>
      </c>
      <c r="O1" s="35" t="str">
        <f>'DAF Sludge'!N29</f>
        <v>Aluminium Addition</v>
      </c>
      <c r="P1" s="35" t="str">
        <f>'DAF Sludge'!O29</f>
        <v>Iron Addition</v>
      </c>
      <c r="Q1" s="35" t="str">
        <f>'DAF Sludge'!P29</f>
        <v xml:space="preserve">Sodium Addition                 </v>
      </c>
      <c r="R1" s="35" t="str">
        <f>'DAF Sludge'!Q29</f>
        <v>SO3  Addition                             kg/ha</v>
      </c>
      <c r="S1" s="35" t="str">
        <f>'DAF Sludge'!R29</f>
        <v xml:space="preserve">Selenium Addition </v>
      </c>
      <c r="T1" s="35" t="str">
        <f>'DAF Sludge'!S29</f>
        <v xml:space="preserve">Arsenic  Addition  </v>
      </c>
      <c r="U1" s="35" t="str">
        <f>'DAF Sludge'!T29</f>
        <v xml:space="preserve">Molybdenum Addition  </v>
      </c>
      <c r="V1" s="35" t="str">
        <f>'DAF Sludge'!U29</f>
        <v xml:space="preserve">Fluoride Addition </v>
      </c>
    </row>
    <row r="2" spans="1:22" s="83" customFormat="1" ht="25.5" x14ac:dyDescent="0.25">
      <c r="A2" s="145"/>
      <c r="B2" s="32" t="s">
        <v>46</v>
      </c>
      <c r="C2" s="35" t="str">
        <f>'DAF Sludge'!B30</f>
        <v>tonnes/ha</v>
      </c>
      <c r="D2" s="35" t="str">
        <f>'DAF Sludge'!C30</f>
        <v>kg/ha</v>
      </c>
      <c r="E2" s="35" t="str">
        <f>'DAF Sludge'!D30</f>
        <v>P2O5 
kg/ha</v>
      </c>
      <c r="F2" s="35" t="str">
        <f>'DAF Sludge'!E30</f>
        <v>K2O 
kg/ha</v>
      </c>
      <c r="G2" s="35" t="str">
        <f>'DAF Sludge'!F30</f>
        <v>MgO 
kg/ha</v>
      </c>
      <c r="H2" s="35" t="str">
        <f>'DAF Sludge'!G30</f>
        <v>kg/ha</v>
      </c>
      <c r="I2" s="35" t="str">
        <f>'DAF Sludge'!H30</f>
        <v>kg/ha</v>
      </c>
      <c r="J2" s="35" t="str">
        <f>'DAF Sludge'!I30</f>
        <v>kg/ha</v>
      </c>
      <c r="K2" s="35" t="str">
        <f>'DAF Sludge'!J30</f>
        <v>kg/ha</v>
      </c>
      <c r="L2" s="35" t="str">
        <f>'DAF Sludge'!K30</f>
        <v>kg/ha</v>
      </c>
      <c r="M2" s="35" t="str">
        <f>'DAF Sludge'!L30</f>
        <v>kg/ha</v>
      </c>
      <c r="N2" s="35" t="str">
        <f>'DAF Sludge'!M30</f>
        <v>kg/ha</v>
      </c>
      <c r="O2" s="35" t="str">
        <f>'DAF Sludge'!N30</f>
        <v>kg/ha</v>
      </c>
      <c r="P2" s="35" t="str">
        <f>'DAF Sludge'!O30</f>
        <v>kg/ha</v>
      </c>
      <c r="Q2" s="35" t="str">
        <f>'DAF Sludge'!P30</f>
        <v>kg/ha</v>
      </c>
      <c r="R2" s="35" t="str">
        <f>'DAF Sludge'!Q30</f>
        <v>kg/ha</v>
      </c>
      <c r="S2" s="35" t="str">
        <f>'DAF Sludge'!R30</f>
        <v>kg/ha</v>
      </c>
      <c r="T2" s="35" t="str">
        <f>'DAF Sludge'!S30</f>
        <v>kg/ha</v>
      </c>
      <c r="U2" s="35" t="str">
        <f>'DAF Sludge'!T30</f>
        <v>kg/ha</v>
      </c>
      <c r="V2" s="35" t="str">
        <f>'DAF Sludge'!U30</f>
        <v>kg/ha</v>
      </c>
    </row>
    <row r="3" spans="1:22" x14ac:dyDescent="0.2">
      <c r="A3" s="36">
        <v>1</v>
      </c>
      <c r="B3" s="91"/>
      <c r="C3" s="33">
        <f>'DAF Sludge'!B31</f>
        <v>50</v>
      </c>
      <c r="D3" s="33">
        <f>'DAF Sludge'!C31</f>
        <v>89.999999999999986</v>
      </c>
      <c r="E3" s="33">
        <f>'DAF Sludge'!D31</f>
        <v>97.367499999999993</v>
      </c>
      <c r="F3" s="33">
        <f>'DAF Sludge'!E31</f>
        <v>10.122000000000002</v>
      </c>
      <c r="G3" s="33">
        <f>'DAF Sludge'!F31</f>
        <v>2.9263699999999995</v>
      </c>
      <c r="H3" s="33">
        <f>'DAF Sludge'!G31</f>
        <v>1.3550000000000001E-2</v>
      </c>
      <c r="I3" s="33">
        <f>'DAF Sludge'!H31</f>
        <v>3.5700000000000003E-2</v>
      </c>
      <c r="J3" s="33">
        <f>'DAF Sludge'!I31</f>
        <v>2.5000000000000001E-2</v>
      </c>
      <c r="K3" s="33">
        <f>'DAF Sludge'!J31</f>
        <v>5.0000000000000001E-4</v>
      </c>
      <c r="L3" s="33">
        <f>'DAF Sludge'!K31</f>
        <v>2.5000000000000001E-3</v>
      </c>
      <c r="M3" s="33">
        <f>'DAF Sludge'!L31</f>
        <v>0.01</v>
      </c>
      <c r="N3" s="33">
        <f>'DAF Sludge'!M31</f>
        <v>1.2449999999999999E-2</v>
      </c>
      <c r="O3" s="33">
        <f>'DAF Sludge'!N31</f>
        <v>0</v>
      </c>
      <c r="P3" s="33">
        <f>'DAF Sludge'!O31</f>
        <v>0</v>
      </c>
      <c r="Q3" s="33">
        <f>'DAF Sludge'!P31</f>
        <v>21.6</v>
      </c>
      <c r="R3" s="33">
        <f>'DAF Sludge'!Q31</f>
        <v>12.3</v>
      </c>
      <c r="S3" s="33">
        <f>'DAF Sludge'!R31</f>
        <v>0</v>
      </c>
      <c r="T3" s="33">
        <f>'DAF Sludge'!S31</f>
        <v>2.5000000000000001E-2</v>
      </c>
      <c r="U3" s="33">
        <f>'DAF Sludge'!T31</f>
        <v>0</v>
      </c>
      <c r="V3" s="33">
        <f>'DAF Sludge'!U31</f>
        <v>0</v>
      </c>
    </row>
    <row r="4" spans="1:22" x14ac:dyDescent="0.2">
      <c r="A4" s="36">
        <v>2</v>
      </c>
      <c r="B4" s="91"/>
      <c r="C4" s="33">
        <f>'Heavy Effluent'!B31</f>
        <v>150</v>
      </c>
      <c r="D4" s="33">
        <f>'Heavy Effluent'!C31</f>
        <v>105.00000000000001</v>
      </c>
      <c r="E4" s="33">
        <f>'Heavy Effluent'!D31</f>
        <v>94.503749999999997</v>
      </c>
      <c r="F4" s="33">
        <f>'Heavy Effluent'!E31</f>
        <v>52.056000000000004</v>
      </c>
      <c r="G4" s="33">
        <f>'Heavy Effluent'!F31</f>
        <v>9.2267700000000001</v>
      </c>
      <c r="H4" s="33">
        <f>'Heavy Effluent'!G31</f>
        <v>3.0000000000000002E-2</v>
      </c>
      <c r="I4" s="33">
        <f>'Heavy Effluent'!H31</f>
        <v>0.20550000000000002</v>
      </c>
      <c r="J4" s="33">
        <f>'Heavy Effluent'!I31</f>
        <v>7.4999999999999997E-2</v>
      </c>
      <c r="K4" s="33">
        <f>'Heavy Effluent'!J31</f>
        <v>1.5E-3</v>
      </c>
      <c r="L4" s="33">
        <f>'Heavy Effluent'!K31</f>
        <v>7.5000000000000006E-3</v>
      </c>
      <c r="M4" s="33">
        <f>'Heavy Effluent'!L31</f>
        <v>3.0000000000000002E-2</v>
      </c>
      <c r="N4" s="33">
        <f>'Heavy Effluent'!M31</f>
        <v>3.0000000000000002E-2</v>
      </c>
      <c r="O4" s="33">
        <f>'Heavy Effluent'!N31</f>
        <v>0</v>
      </c>
      <c r="P4" s="33">
        <f>'Heavy Effluent'!O31</f>
        <v>0</v>
      </c>
      <c r="Q4" s="33">
        <f>'Heavy Effluent'!P31</f>
        <v>61.95</v>
      </c>
      <c r="R4" s="33">
        <f>'Heavy Effluent'!Q31</f>
        <v>21.524999999999999</v>
      </c>
      <c r="S4" s="33">
        <f>'Heavy Effluent'!R31</f>
        <v>0</v>
      </c>
      <c r="T4" s="33">
        <f>'Heavy Effluent'!S31</f>
        <v>7.4999999999999997E-2</v>
      </c>
      <c r="U4" s="33">
        <f>'Heavy Effluent'!T31</f>
        <v>0</v>
      </c>
      <c r="V4" s="33">
        <f>'Heavy Effluent'!U31</f>
        <v>0</v>
      </c>
    </row>
    <row r="5" spans="1:22" x14ac:dyDescent="0.2">
      <c r="A5" s="36">
        <v>3</v>
      </c>
      <c r="B5" s="91"/>
      <c r="C5" s="33">
        <f>Whey!B31</f>
        <v>75</v>
      </c>
      <c r="D5" s="33">
        <f>Whey!C31</f>
        <v>90</v>
      </c>
      <c r="E5" s="33">
        <f>Whey!D31</f>
        <v>97.768425000000008</v>
      </c>
      <c r="F5" s="33">
        <f>Whey!E31</f>
        <v>144.69037500000002</v>
      </c>
      <c r="G5" s="33">
        <f>Whey!F31</f>
        <v>11.278544999999999</v>
      </c>
      <c r="H5" s="33">
        <f>Whey!G31</f>
        <v>1.5000000000000001E-2</v>
      </c>
      <c r="I5" s="33">
        <f>Whey!H31</f>
        <v>3.7499999999999999E-2</v>
      </c>
      <c r="J5" s="33">
        <f>Whey!I31</f>
        <v>3.7499999999999999E-2</v>
      </c>
      <c r="K5" s="33">
        <f>Whey!J31</f>
        <v>7.5000000000000002E-4</v>
      </c>
      <c r="L5" s="33">
        <f>Whey!K31</f>
        <v>3.7500000000000003E-3</v>
      </c>
      <c r="M5" s="33">
        <f>Whey!L31</f>
        <v>1.5000000000000001E-2</v>
      </c>
      <c r="N5" s="33">
        <f>Whey!M31</f>
        <v>1.5000000000000001E-2</v>
      </c>
      <c r="O5" s="33">
        <f>Whey!N31</f>
        <v>0</v>
      </c>
      <c r="P5" s="33">
        <f>Whey!O31</f>
        <v>0</v>
      </c>
      <c r="Q5" s="33">
        <f>Whey!P31</f>
        <v>42.000000000000007</v>
      </c>
      <c r="R5" s="33">
        <f>Whey!Q31</f>
        <v>26.437500000000004</v>
      </c>
      <c r="S5" s="33">
        <f>Whey!R31</f>
        <v>0</v>
      </c>
      <c r="T5" s="33">
        <f>Whey!S31</f>
        <v>3.7499999999999999E-2</v>
      </c>
      <c r="U5" s="33">
        <f>Whey!T31</f>
        <v>0</v>
      </c>
      <c r="V5" s="33">
        <f>Whey!U31</f>
        <v>0</v>
      </c>
    </row>
    <row r="6" spans="1:22" x14ac:dyDescent="0.2">
      <c r="A6" s="36">
        <v>4</v>
      </c>
      <c r="B6" s="91"/>
      <c r="C6" s="33">
        <f>'Balance tank'!B31</f>
        <v>250</v>
      </c>
      <c r="D6" s="33">
        <f>'Balance tank'!C31</f>
        <v>25</v>
      </c>
      <c r="E6" s="33">
        <f>'Balance tank'!D31</f>
        <v>45.934550000000002</v>
      </c>
      <c r="F6" s="33">
        <f>'Balance tank'!E31</f>
        <v>23.889125</v>
      </c>
      <c r="G6" s="33">
        <f>'Balance tank'!F31</f>
        <v>5.4299500000000007</v>
      </c>
      <c r="H6" s="33">
        <f>'Balance tank'!G31</f>
        <v>0.05</v>
      </c>
      <c r="I6" s="33">
        <f>'Balance tank'!H31</f>
        <v>0.125</v>
      </c>
      <c r="J6" s="33">
        <f>'Balance tank'!I31</f>
        <v>0.125</v>
      </c>
      <c r="K6" s="33">
        <f>'Balance tank'!J31</f>
        <v>2.5000000000000001E-3</v>
      </c>
      <c r="L6" s="33">
        <f>'Balance tank'!K31</f>
        <v>1.2500000000000001E-2</v>
      </c>
      <c r="M6" s="33">
        <f>'Balance tank'!L31</f>
        <v>0.05</v>
      </c>
      <c r="N6" s="33">
        <f>'Balance tank'!M31</f>
        <v>0.05</v>
      </c>
      <c r="O6" s="33">
        <f>'Balance tank'!N31</f>
        <v>0</v>
      </c>
      <c r="P6" s="33">
        <f>'Balance tank'!O31</f>
        <v>0</v>
      </c>
      <c r="Q6" s="33">
        <f>'Balance tank'!P31</f>
        <v>221.75</v>
      </c>
      <c r="R6" s="33">
        <f>'Balance tank'!Q31</f>
        <v>16.625</v>
      </c>
      <c r="S6" s="33">
        <f>'Balance tank'!R31</f>
        <v>0</v>
      </c>
      <c r="T6" s="33">
        <f>'Balance tank'!S31</f>
        <v>0.125</v>
      </c>
      <c r="U6" s="33">
        <f>'Balance tank'!T31</f>
        <v>0</v>
      </c>
      <c r="V6" s="33">
        <f>'Balance tank'!U31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'DAF Sludge'!B43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'DAF Sludge'!B44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75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REGU-204-2744338</_dlc_DocId>
    <_dlc_DocIdUrl xmlns="9be56660-2c31-41ef-bc00-23e72f632f2a">
      <Url>https://cyfoethnaturiolcymru.sharepoint.com/teams/Regulatory/Permitting/_layouts/15/DocIdRedir.aspx?ID=REGU-204-2744338</Url>
      <Description>REGU-204-2744338</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Mobile Plant</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2022-02-03T00:00:00+00:00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4F3F59A-155A-426D-B639-87C6D0B0B47B}"/>
</file>

<file path=customXml/itemProps3.xml><?xml version="1.0" encoding="utf-8"?>
<ds:datastoreItem xmlns:ds="http://schemas.openxmlformats.org/officeDocument/2006/customXml" ds:itemID="{D4B3532B-4285-4EBD-B835-E006C2FA3A94}"/>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DAF Sludge</vt:lpstr>
      <vt:lpstr>Heavy Effluent</vt:lpstr>
      <vt:lpstr>Whey</vt:lpstr>
      <vt:lpstr>Balance tank</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2022-02-01T11:10:28Z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d34c5eaf-a98e-4602-960a-923f15d127b8</vt:lpwstr>
  </property>
</Properties>
</file>