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ailey/PAN-016060/"/>
    </mc:Choice>
  </mc:AlternateContent>
  <xr:revisionPtr revIDLastSave="0" documentId="13_ncr:1_{5413F541-C396-4DD5-9DBA-58189A858FC4}" xr6:coauthVersionLast="46" xr6:coauthVersionMax="46" xr10:uidLastSave="{00000000-0000-0000-0000-000000000000}"/>
  <bookViews>
    <workbookView xWindow="-28920" yWindow="1665" windowWidth="29040" windowHeight="15840" tabRatio="870" xr2:uid="{00000000-000D-0000-FFFF-FFFF00000000}"/>
  </bookViews>
  <sheets>
    <sheet name="DCWW Pontsticill Sludge" sheetId="1" r:id="rId1"/>
    <sheet name="DCWW Pontsticill Liquid" sheetId="21" r:id="rId2"/>
    <sheet name="Whole anaerobic"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65" i="1" l="1"/>
  <c r="I65" i="1"/>
  <c r="J65" i="1"/>
  <c r="K65" i="1"/>
  <c r="L65" i="1"/>
  <c r="M65" i="1"/>
  <c r="N65" i="1"/>
  <c r="O65" i="1"/>
  <c r="P65" i="1"/>
  <c r="Q65" i="1"/>
  <c r="R65" i="1"/>
  <c r="S65" i="1"/>
  <c r="T65" i="1"/>
  <c r="U65" i="1"/>
  <c r="H65" i="2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H65" i="28"/>
  <c r="I65" i="28"/>
  <c r="J65" i="28"/>
  <c r="K65" i="28"/>
  <c r="L65" i="28"/>
  <c r="M65" i="28"/>
  <c r="N65" i="28"/>
  <c r="O65" i="28"/>
  <c r="P65" i="28"/>
  <c r="Q65" i="28"/>
  <c r="R65" i="28"/>
  <c r="S65" i="28"/>
  <c r="T65" i="28"/>
  <c r="U65" i="28"/>
  <c r="H65" i="30"/>
  <c r="I65" i="30"/>
  <c r="J65" i="30"/>
  <c r="K65" i="30"/>
  <c r="L65" i="30"/>
  <c r="M65" i="30"/>
  <c r="N65" i="30"/>
  <c r="O65" i="30"/>
  <c r="P65" i="30"/>
  <c r="Q65" i="30"/>
  <c r="R65" i="30"/>
  <c r="S65" i="30"/>
  <c r="T65" i="30"/>
  <c r="U65" i="30"/>
  <c r="H65" i="26"/>
  <c r="I65" i="26"/>
  <c r="J65" i="26"/>
  <c r="K65" i="26"/>
  <c r="L65" i="26"/>
  <c r="M65" i="26"/>
  <c r="N65" i="26"/>
  <c r="O65" i="26"/>
  <c r="P65" i="26"/>
  <c r="Q65" i="26"/>
  <c r="R65" i="26"/>
  <c r="S65" i="26"/>
  <c r="T65" i="26"/>
  <c r="U65" i="26"/>
  <c r="H65" i="24"/>
  <c r="I65" i="24"/>
  <c r="J65" i="24"/>
  <c r="K65" i="24"/>
  <c r="L65" i="24"/>
  <c r="M65" i="24"/>
  <c r="N65" i="24"/>
  <c r="O65" i="24"/>
  <c r="P65" i="24"/>
  <c r="Q65" i="24"/>
  <c r="R65" i="24"/>
  <c r="S65" i="24"/>
  <c r="T65" i="24"/>
  <c r="U65" i="24"/>
  <c r="H65" i="29"/>
  <c r="I65" i="29"/>
  <c r="J65" i="29"/>
  <c r="K65" i="29"/>
  <c r="L65" i="29"/>
  <c r="M65" i="29"/>
  <c r="N65" i="29"/>
  <c r="O65" i="29"/>
  <c r="P65" i="29"/>
  <c r="Q65" i="29"/>
  <c r="R65" i="29"/>
  <c r="S65" i="29"/>
  <c r="T65" i="29"/>
  <c r="U65" i="29"/>
  <c r="H65" i="23"/>
  <c r="I65" i="23"/>
  <c r="J65" i="23"/>
  <c r="K65" i="23"/>
  <c r="L65" i="23"/>
  <c r="M65" i="23"/>
  <c r="N65" i="23"/>
  <c r="O65" i="23"/>
  <c r="P65" i="23"/>
  <c r="Q65" i="23"/>
  <c r="R65" i="23"/>
  <c r="S65" i="23"/>
  <c r="T65" i="23"/>
  <c r="U65" i="23"/>
  <c r="H65" i="22"/>
  <c r="I65" i="22"/>
  <c r="J65" i="22"/>
  <c r="K65" i="22"/>
  <c r="L65" i="22"/>
  <c r="M65" i="22"/>
  <c r="N65" i="22"/>
  <c r="O65" i="22"/>
  <c r="P65" i="22"/>
  <c r="Q65" i="22"/>
  <c r="R65" i="22"/>
  <c r="S65" i="22"/>
  <c r="T65" i="22"/>
  <c r="U65" i="22"/>
  <c r="L3" i="27"/>
  <c r="L3" i="28"/>
  <c r="L3" i="30"/>
  <c r="L3" i="26"/>
  <c r="L3" i="24"/>
  <c r="L3" i="29"/>
  <c r="L3" i="23"/>
  <c r="L3" i="22"/>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N20" i="27"/>
  <c r="M20" i="27"/>
  <c r="L20" i="27"/>
  <c r="K20" i="27"/>
  <c r="J20" i="27"/>
  <c r="R18" i="27"/>
  <c r="L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D19" i="28" s="1"/>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G19" i="26" s="1"/>
  <c r="O17" i="26"/>
  <c r="O21" i="26"/>
  <c r="E59" i="27"/>
  <c r="F17" i="27"/>
  <c r="F19" i="27" s="1"/>
  <c r="F20" i="27" s="1"/>
  <c r="M59" i="27"/>
  <c r="N17" i="27"/>
  <c r="U59" i="27"/>
  <c r="V17" i="27"/>
  <c r="E59" i="28"/>
  <c r="F17" i="28"/>
  <c r="F19" i="28" s="1"/>
  <c r="F21" i="28"/>
  <c r="F23"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19" i="29" s="1"/>
  <c r="F21" i="29"/>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H19" i="27" s="1"/>
  <c r="H20" i="27" s="1"/>
  <c r="P17" i="27"/>
  <c r="P19" i="27" s="1"/>
  <c r="H21" i="28"/>
  <c r="H23" i="28" s="1"/>
  <c r="H17" i="28"/>
  <c r="P21" i="28"/>
  <c r="P17" i="28"/>
  <c r="P19" i="28" s="1"/>
  <c r="G17" i="29"/>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K58" i="21"/>
  <c r="K61" i="21" s="1"/>
  <c r="K64" i="21" s="1"/>
  <c r="R19" i="24"/>
  <c r="I21" i="27"/>
  <c r="I23" i="27" s="1"/>
  <c r="I24" i="27" s="1"/>
  <c r="Q21" i="27"/>
  <c r="R58" i="21"/>
  <c r="R61" i="21" s="1"/>
  <c r="R64" i="21" s="1"/>
  <c r="O57" i="21"/>
  <c r="A43" i="21"/>
  <c r="J58" i="21"/>
  <c r="J61" i="21" s="1"/>
  <c r="E19" i="21"/>
  <c r="E20" i="21" s="1"/>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Q23" i="30"/>
  <c r="E23" i="30"/>
  <c r="U23" i="30"/>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R19" i="30"/>
  <c r="F63" i="30"/>
  <c r="N63" i="30"/>
  <c r="K19" i="30"/>
  <c r="S19" i="30"/>
  <c r="S23" i="30"/>
  <c r="A31" i="30"/>
  <c r="A33" i="30"/>
  <c r="A39" i="30"/>
  <c r="A41" i="30"/>
  <c r="A47" i="30"/>
  <c r="A49" i="30"/>
  <c r="G57" i="30"/>
  <c r="O57" i="30"/>
  <c r="G59" i="30"/>
  <c r="O59" i="30"/>
  <c r="G63" i="30"/>
  <c r="O63" i="30"/>
  <c r="P63" i="30"/>
  <c r="I63" i="30"/>
  <c r="Q63" i="30"/>
  <c r="T19" i="30"/>
  <c r="E19" i="30"/>
  <c r="N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N19" i="29"/>
  <c r="V19" i="29"/>
  <c r="F23" i="29"/>
  <c r="N23" i="29"/>
  <c r="B63" i="29"/>
  <c r="J63" i="29"/>
  <c r="R63" i="29"/>
  <c r="L19" i="29"/>
  <c r="G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L19" i="28"/>
  <c r="L23" i="28"/>
  <c r="T23" i="28"/>
  <c r="H59" i="28"/>
  <c r="P59" i="28"/>
  <c r="H63" i="28"/>
  <c r="P63" i="28"/>
  <c r="M19" i="28"/>
  <c r="U19" i="28"/>
  <c r="M23" i="28"/>
  <c r="I57" i="28"/>
  <c r="Q57" i="28"/>
  <c r="I63" i="28"/>
  <c r="Q63" i="28"/>
  <c r="R19" i="28"/>
  <c r="V19" i="28"/>
  <c r="N23" i="28"/>
  <c r="V23" i="28"/>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D63" i="27"/>
  <c r="L63" i="27"/>
  <c r="T63" i="27"/>
  <c r="H63" i="27"/>
  <c r="H65" i="27" s="1"/>
  <c r="Q19" i="27"/>
  <c r="E63" i="27"/>
  <c r="M63" i="27"/>
  <c r="U64" i="26"/>
  <c r="U66" i="26" s="1"/>
  <c r="O23" i="26"/>
  <c r="J23" i="26"/>
  <c r="H64"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Q59" i="26"/>
  <c r="Q64" i="26" s="1"/>
  <c r="I63" i="26"/>
  <c r="Q63" i="26"/>
  <c r="N19" i="26"/>
  <c r="N23" i="26"/>
  <c r="V23" i="26"/>
  <c r="B63" i="26"/>
  <c r="J63" i="26"/>
  <c r="R63"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M19" i="22"/>
  <c r="E23" i="22"/>
  <c r="U23" i="22"/>
  <c r="I57" i="22"/>
  <c r="Q57" i="22"/>
  <c r="K19"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7" l="1"/>
  <c r="D65" i="21"/>
  <c r="C23" i="21"/>
  <c r="C24" i="21" s="1"/>
  <c r="G64" i="30"/>
  <c r="G65" i="30" s="1"/>
  <c r="F64" i="26"/>
  <c r="F66" i="26" s="1"/>
  <c r="E64" i="23"/>
  <c r="E65" i="23" s="1"/>
  <c r="E64" i="30"/>
  <c r="E65" i="30" s="1"/>
  <c r="D64" i="27"/>
  <c r="D65" i="27" s="1"/>
  <c r="D64" i="30"/>
  <c r="D65" i="30" s="1"/>
  <c r="D64" i="28"/>
  <c r="D65" i="28" s="1"/>
  <c r="D64" i="24"/>
  <c r="D65" i="24" s="1"/>
  <c r="C64" i="27"/>
  <c r="C65" i="27" s="1"/>
  <c r="C64" i="23"/>
  <c r="C65" i="23" s="1"/>
  <c r="C64" i="30"/>
  <c r="C65" i="30" s="1"/>
  <c r="B64" i="30"/>
  <c r="B65" i="30"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H66" i="29" s="1"/>
  <c r="S64" i="30"/>
  <c r="S66" i="30" s="1"/>
  <c r="Q64" i="23"/>
  <c r="Q66" i="23" s="1"/>
  <c r="F64" i="30"/>
  <c r="K64" i="23"/>
  <c r="K66" i="23" s="1"/>
  <c r="R64" i="26"/>
  <c r="E64" i="24"/>
  <c r="J64" i="22"/>
  <c r="J66" i="22" s="1"/>
  <c r="H64" i="21"/>
  <c r="H64" i="28"/>
  <c r="H66" i="28" s="1"/>
  <c r="G64" i="28"/>
  <c r="P64" i="26"/>
  <c r="E64" i="28"/>
  <c r="N64" i="23"/>
  <c r="J64" i="26"/>
  <c r="B64" i="23"/>
  <c r="M64" i="27"/>
  <c r="M66" i="27" s="1"/>
  <c r="H64" i="27"/>
  <c r="H66" i="27" s="1"/>
  <c r="G64" i="22"/>
  <c r="L64" i="29"/>
  <c r="G64" i="24"/>
  <c r="H64" i="24"/>
  <c r="H66" i="24" s="1"/>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H66" i="23"/>
  <c r="J66" i="27"/>
  <c r="G64" i="27"/>
  <c r="J66" i="30"/>
  <c r="F64" i="27"/>
  <c r="T66" i="27"/>
  <c r="L66" i="29"/>
  <c r="Q66" i="22"/>
  <c r="J66" i="26"/>
  <c r="C66" i="22"/>
  <c r="T66" i="21"/>
  <c r="S66" i="23"/>
  <c r="H66" i="30"/>
  <c r="S66" i="24"/>
  <c r="L66" i="21"/>
  <c r="S66" i="26"/>
  <c r="L66" i="28"/>
  <c r="L66" i="26"/>
  <c r="T66" i="30"/>
  <c r="C66" i="29"/>
  <c r="H66" i="22"/>
  <c r="R66" i="28"/>
  <c r="N64" i="26"/>
  <c r="N66" i="26" s="1"/>
  <c r="O64" i="29"/>
  <c r="O66" i="29" s="1"/>
  <c r="P64" i="29"/>
  <c r="P66" i="29" s="1"/>
  <c r="S64" i="1"/>
  <c r="R66" i="26"/>
  <c r="N64" i="29"/>
  <c r="N66" i="29" s="1"/>
  <c r="R66" i="30"/>
  <c r="L66" i="23"/>
  <c r="O66" i="22"/>
  <c r="R64" i="1"/>
  <c r="J66" i="23"/>
  <c r="Q64" i="1"/>
  <c r="U64" i="1"/>
  <c r="P64" i="1"/>
  <c r="E66" i="27"/>
  <c r="J66" i="24"/>
  <c r="Q66" i="29"/>
  <c r="F64" i="29"/>
  <c r="O64" i="23"/>
  <c r="O66" i="23" s="1"/>
  <c r="O64" i="30"/>
  <c r="O66" i="30" s="1"/>
  <c r="N64" i="24"/>
  <c r="N66" i="24" s="1"/>
  <c r="B66" i="30"/>
  <c r="B66" i="24"/>
  <c r="K66" i="30"/>
  <c r="I66" i="30"/>
  <c r="R66" i="29"/>
  <c r="M66" i="29"/>
  <c r="I66" i="29"/>
  <c r="S66" i="29"/>
  <c r="T66" i="28"/>
  <c r="D66" i="28"/>
  <c r="M66" i="28"/>
  <c r="Q66" i="28"/>
  <c r="I66" i="28"/>
  <c r="S66" i="28"/>
  <c r="K66" i="28"/>
  <c r="Q66" i="27"/>
  <c r="I66" i="27"/>
  <c r="P66" i="27"/>
  <c r="Q66" i="26"/>
  <c r="P66" i="26"/>
  <c r="C66" i="26"/>
  <c r="I66" i="26"/>
  <c r="H66" i="26"/>
  <c r="L66" i="24"/>
  <c r="I66" i="24"/>
  <c r="P66" i="24"/>
  <c r="K66" i="24"/>
  <c r="M66" i="24"/>
  <c r="I66" i="23"/>
  <c r="N66" i="23"/>
  <c r="I66" i="22"/>
  <c r="M66" i="22"/>
  <c r="S66" i="22"/>
  <c r="K66" i="22"/>
  <c r="T66" i="22"/>
  <c r="H66" i="21"/>
  <c r="M66" i="21"/>
  <c r="K66" i="21"/>
  <c r="C66" i="21"/>
  <c r="D66" i="21"/>
  <c r="R66" i="21"/>
  <c r="N64" i="1"/>
  <c r="M64" i="1"/>
  <c r="T64" i="1"/>
  <c r="L64" i="1"/>
  <c r="J64" i="1"/>
  <c r="K64" i="1"/>
  <c r="O64" i="1"/>
  <c r="C64" i="1"/>
  <c r="I64" i="1"/>
  <c r="H64" i="1"/>
  <c r="G64" i="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C65" i="1" l="1"/>
  <c r="G65" i="1"/>
  <c r="B65" i="1"/>
  <c r="F65" i="26"/>
  <c r="E66" i="23"/>
  <c r="C66" i="23"/>
  <c r="G66" i="30"/>
  <c r="E66" i="30"/>
  <c r="D66" i="27"/>
  <c r="D66" i="30"/>
  <c r="D66" i="24"/>
  <c r="D66" i="23"/>
  <c r="D66" i="22"/>
  <c r="D66" i="26"/>
  <c r="D66" i="29"/>
  <c r="C66" i="30"/>
  <c r="C66" i="27"/>
  <c r="G66" i="22"/>
  <c r="G65" i="22"/>
  <c r="G66" i="28"/>
  <c r="G65" i="28"/>
  <c r="G66" i="23"/>
  <c r="G65" i="23"/>
  <c r="G66" i="29"/>
  <c r="G65" i="29"/>
  <c r="G66" i="21"/>
  <c r="G65" i="21"/>
  <c r="G66" i="26"/>
  <c r="G65" i="26"/>
  <c r="G66" i="27"/>
  <c r="G65" i="27"/>
  <c r="G66" i="24"/>
  <c r="G65" i="24"/>
  <c r="F66" i="30"/>
  <c r="F65" i="30"/>
  <c r="F66" i="21"/>
  <c r="F65" i="21"/>
  <c r="F66" i="23"/>
  <c r="F65" i="23"/>
  <c r="F66" i="22"/>
  <c r="F65" i="22"/>
  <c r="F66" i="28"/>
  <c r="F65" i="28"/>
  <c r="F66" i="27"/>
  <c r="F65" i="27"/>
  <c r="F66" i="29"/>
  <c r="F65" i="29"/>
  <c r="F66" i="24"/>
  <c r="F65" i="24"/>
  <c r="E66" i="28"/>
  <c r="E65" i="28"/>
  <c r="E66" i="29"/>
  <c r="E65" i="29"/>
  <c r="E66" i="26"/>
  <c r="E65" i="26"/>
  <c r="E66" i="21"/>
  <c r="E65" i="21"/>
  <c r="E66" i="24"/>
  <c r="E65" i="24"/>
  <c r="C66" i="28"/>
  <c r="C65" i="28"/>
  <c r="C66" i="24"/>
  <c r="C65" i="24"/>
  <c r="B66" i="26"/>
  <c r="B65" i="26"/>
  <c r="B66" i="27"/>
  <c r="B65" i="27"/>
  <c r="B66" i="28"/>
  <c r="B65" i="28"/>
  <c r="B66" i="29"/>
  <c r="B65" i="29"/>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<sst xmlns="http://schemas.openxmlformats.org/spreadsheetml/2006/main" count="2125" uniqueCount="173">
  <si>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</si>
  <si>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</si>
  <si>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</si>
  <si>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</si>
  <si>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</si>
  <si>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</si>
  <si>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</si>
  <si>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</si>
  <si>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</si>
  <si>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</si>
  <si>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</si>
  <si>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</si>
  <si>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</si>
  <si>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</si>
  <si>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</si>
  <si>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</si>
  <si>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</si>
  <si>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</si>
  <si>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</si>
  <si>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</si>
  <si>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</si>
  <si>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</si>
  <si>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</si>
  <si>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</si>
  <si>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</si>
  <si>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</si>
  <si>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</si>
  <si>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</si>
  <si>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</si>
  <si>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</si>
  <si>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</si>
  <si>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</si>
  <si>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</si>
  <si>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</si>
  <si>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</si>
  <si>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</si>
  <si>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</si>
  <si>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</si>
  <si>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</si>
  <si>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</si>
  <si>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</si>
  <si>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</si>
  <si>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</si>
  <si>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</si>
  <si>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</si>
  <si>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</si>
  <si>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</si>
  <si>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</si>
  <si>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</si>
  <si>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</si>
  <si>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</si>
  <si>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</si>
  <si>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</si>
  <si>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</si>
  <si>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</si>
  <si>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</si>
  <si>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</si>
  <si>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</si>
  <si>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</si>
  <si>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</si>
  <si>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</si>
  <si>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</si>
  <si>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</si>
  <si>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</si>
  <si>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</si>
  <si>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</si>
  <si>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</si>
  <si>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</si>
  <si>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</si>
  <si>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</si>
  <si>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</si>
  <si>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</si>
  <si>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</si>
  <si>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</si>
  <si>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</si>
  <si>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</si>
  <si>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</si>
  <si>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</si>
  <si>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</si>
  <si>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</si>
  <si>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</si>
  <si>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</si>
  <si>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</si>
  <si>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</si>
  <si>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</si>
  <si>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</si>
  <si>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</si>
  <si>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</si>
  <si>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</si>
  <si>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</si>
  <si>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</si>
  <si>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</si>
  <si>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</si>
  <si>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</si>
  <si>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</si>
  <si>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</si>
  <si>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</si>
  <si>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</si>
  <si>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</si>
  <si>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</si>
  <si>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</si>
  <si>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</si>
  <si>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</si>
  <si>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</si>
  <si>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</si>
  <si>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</si>
  <si>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</si>
  <si>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</si>
  <si>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</si>
  <si>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</si>
  <si>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</si>
  <si>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</si>
  <si>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</si>
  <si>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</si>
  <si>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</si>
  <si>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</si>
  <si>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</si>
  <si>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</si>
  <si>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</si>
  <si>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</si>
  <si>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</si>
  <si>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</si>
  <si>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</si>
  <si>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</si>
  <si>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</si>
  <si>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</si>
  <si>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</si>
  <si>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</si>
  <si>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</si>
  <si>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</si>
  <si>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</si>
  <si>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</si>
  <si>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</si>
  <si>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</si>
  <si>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</si>
  <si>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</si>
  <si>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</si>
  <si>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</si>
  <si>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</si>
  <si>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</si>
  <si>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</si>
  <si>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</si>
  <si>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</si>
  <si>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</si>
  <si>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</si>
  <si>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</si>
  <si>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</si>
  <si>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</si>
  <si>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</si>
  <si>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</si>
  <si>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</si>
  <si>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</si>
  <si>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</si>
  <si>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</si>
  <si>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</si>
  <si>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</si>
  <si>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</si>
  <si>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</si>
  <si>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</si>
  <si>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</si>
  <si>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PAN-016060</t>
  </si>
  <si>
    <t>EPR/GP3792SK</t>
  </si>
  <si>
    <t>ByProduct Recovery Ltd</t>
  </si>
  <si>
    <t>Pengelli Fawr, Vaynor, Merthyr Tydfil, CF48 2TT</t>
  </si>
  <si>
    <t>Gianluca Broadley</t>
  </si>
  <si>
    <t xml:space="preserve">19 09 02 </t>
  </si>
  <si>
    <t>DCWW Pontsticill</t>
  </si>
  <si>
    <t>Moderate</t>
  </si>
  <si>
    <t>2+</t>
  </si>
  <si>
    <t>2-</t>
  </si>
  <si>
    <t>Whole anaerobic
digestate</t>
  </si>
  <si>
    <t>19 06 06</t>
  </si>
  <si>
    <t>19 09 02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</si>
</sst>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70" zoomScaleNormal="70" workbookViewId="0">
      <selection activeCell="I15" sqref="I1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9" t="s">
        <v>41</v>
      </c>
      <c r="B1" s="119"/>
      <c r="C1" s="135" t="s">
        <v>160</v>
      </c>
      <c r="D1" s="136"/>
      <c r="E1" s="93" t="s">
        <v>45</v>
      </c>
      <c r="F1" s="96">
        <v>45.7</v>
      </c>
      <c r="G1" s="120" t="s">
        <v>43</v>
      </c>
      <c r="H1" s="121"/>
      <c r="I1" s="96">
        <v>6.5</v>
      </c>
      <c r="J1" s="119" t="s">
        <v>154</v>
      </c>
      <c r="K1" s="119"/>
      <c r="L1" s="96">
        <v>39</v>
      </c>
      <c r="AB1" s="18"/>
      <c r="AC1" s="18"/>
      <c r="AD1" s="30" t="s">
        <v>127</v>
      </c>
      <c r="AE1" s="17"/>
      <c r="AF1" s="17"/>
      <c r="AG1" s="18"/>
      <c r="AH1" s="18"/>
      <c r="AI1" s="40" t="s">
        <v>79</v>
      </c>
      <c r="AJ1" s="41" t="s">
        <v>94</v>
      </c>
      <c r="AK1" s="42" t="s">
        <v>95</v>
      </c>
      <c r="AL1" s="43" t="s">
        <v>126</v>
      </c>
      <c r="AM1" s="43" t="s">
        <v>132</v>
      </c>
      <c r="AN1" s="43" t="s">
        <v>112</v>
      </c>
    </row>
    <row r="2" spans="1:40" x14ac:dyDescent="0.2">
      <c r="A2" s="119" t="s">
        <v>87</v>
      </c>
      <c r="B2" s="119"/>
      <c r="C2" s="133" t="s">
        <v>161</v>
      </c>
      <c r="D2" s="134"/>
      <c r="E2" s="93" t="s">
        <v>109</v>
      </c>
      <c r="F2" s="97" t="s">
        <v>165</v>
      </c>
      <c r="G2" s="138" t="s">
        <v>110</v>
      </c>
      <c r="H2" s="139"/>
      <c r="I2" s="96"/>
      <c r="J2" s="119" t="s">
        <v>155</v>
      </c>
      <c r="K2" s="119"/>
      <c r="L2" s="96">
        <v>1090</v>
      </c>
      <c r="AB2" s="30" t="s">
        <v>56</v>
      </c>
      <c r="AC2" s="17"/>
      <c r="AD2" s="30" t="s">
        <v>70</v>
      </c>
      <c r="AE2" s="17"/>
      <c r="AF2" s="17"/>
      <c r="AG2" s="44" t="s">
        <v>76</v>
      </c>
      <c r="AH2" s="18"/>
      <c r="AI2" s="45" t="s">
        <v>127</v>
      </c>
      <c r="AJ2" s="46">
        <v>0</v>
      </c>
      <c r="AK2" s="47">
        <v>0</v>
      </c>
      <c r="AL2" s="10">
        <v>0</v>
      </c>
      <c r="AM2" s="11">
        <v>0</v>
      </c>
      <c r="AN2" s="11">
        <v>0</v>
      </c>
    </row>
    <row r="3" spans="1:40" x14ac:dyDescent="0.2">
      <c r="A3" s="120" t="s">
        <v>42</v>
      </c>
      <c r="B3" s="121"/>
      <c r="C3" s="133" t="s">
        <v>162</v>
      </c>
      <c r="D3" s="134"/>
      <c r="E3" s="93" t="s">
        <v>108</v>
      </c>
      <c r="F3" s="31" t="s">
        <v>104</v>
      </c>
      <c r="G3" s="119" t="s">
        <v>111</v>
      </c>
      <c r="H3" s="119"/>
      <c r="I3" s="96"/>
      <c r="J3" s="120" t="s">
        <v>156</v>
      </c>
      <c r="K3" s="121"/>
      <c r="L3" s="96">
        <f>(L1/L2)*100</f>
        <v>3.5779816513761471</v>
      </c>
      <c r="AB3" s="30" t="s">
        <v>57</v>
      </c>
      <c r="AC3" s="17"/>
      <c r="AD3" s="30" t="s">
        <v>71</v>
      </c>
      <c r="AE3" s="17"/>
      <c r="AF3" s="17"/>
      <c r="AG3" s="44" t="s">
        <v>77</v>
      </c>
      <c r="AH3" s="18"/>
      <c r="AI3" s="48" t="s">
        <v>114</v>
      </c>
      <c r="AJ3" s="49">
        <v>1.7</v>
      </c>
      <c r="AK3" s="50">
        <v>6</v>
      </c>
      <c r="AL3" s="51">
        <v>1</v>
      </c>
      <c r="AM3" s="11">
        <v>6.2</v>
      </c>
      <c r="AN3" s="11" t="s">
        <v>113</v>
      </c>
    </row>
    <row r="4" spans="1:40" x14ac:dyDescent="0.2">
      <c r="A4" s="119" t="s">
        <v>0</v>
      </c>
      <c r="B4" s="119"/>
      <c r="C4" s="135" t="s">
        <v>163</v>
      </c>
      <c r="D4" s="136"/>
      <c r="E4" s="94" t="s">
        <v>1</v>
      </c>
      <c r="F4" s="95" t="s">
        <v>166</v>
      </c>
      <c r="G4" s="119"/>
      <c r="H4" s="119"/>
      <c r="I4" s="96"/>
      <c r="J4" s="120"/>
      <c r="K4" s="121"/>
      <c r="L4" s="96"/>
      <c r="AB4" s="30" t="s">
        <v>52</v>
      </c>
      <c r="AC4" s="17"/>
      <c r="AD4" s="52" t="s">
        <v>72</v>
      </c>
      <c r="AE4" s="17"/>
      <c r="AF4" s="17"/>
      <c r="AG4" s="44" t="s">
        <v>78</v>
      </c>
      <c r="AH4" s="18"/>
      <c r="AI4" s="53" t="s">
        <v>125</v>
      </c>
      <c r="AJ4" s="54">
        <v>7</v>
      </c>
      <c r="AK4" s="55">
        <v>10.5</v>
      </c>
      <c r="AL4" s="11">
        <v>2</v>
      </c>
      <c r="AM4" s="11">
        <v>6.7</v>
      </c>
      <c r="AN4" s="11" t="s">
        <v>136</v>
      </c>
    </row>
    <row r="5" spans="1:40" x14ac:dyDescent="0.2">
      <c r="A5" s="119" t="s">
        <v>47</v>
      </c>
      <c r="B5" s="119"/>
      <c r="C5" s="137" t="s">
        <v>164</v>
      </c>
      <c r="D5" s="137"/>
      <c r="E5" s="94"/>
      <c r="F5" s="95"/>
      <c r="G5" s="119"/>
      <c r="H5" s="119"/>
      <c r="I5" s="96"/>
      <c r="J5" s="120"/>
      <c r="K5" s="121"/>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x14ac:dyDescent="0.2">
      <c r="A8" s="119" t="s">
        <v>2</v>
      </c>
      <c r="B8" s="119"/>
      <c r="C8" s="15">
        <v>21</v>
      </c>
      <c r="D8" s="15">
        <v>22</v>
      </c>
      <c r="E8" s="15">
        <v>23</v>
      </c>
      <c r="F8" s="15">
        <v>24</v>
      </c>
      <c r="G8" s="15">
        <v>26</v>
      </c>
      <c r="H8" s="15">
        <v>27</v>
      </c>
      <c r="I8" s="15"/>
      <c r="J8" s="15"/>
      <c r="K8" s="15"/>
      <c r="L8" s="15"/>
      <c r="M8" s="15"/>
      <c r="N8" s="15"/>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x14ac:dyDescent="0.2">
      <c r="A9" s="119" t="s">
        <v>3</v>
      </c>
      <c r="B9" s="119"/>
      <c r="C9" s="15" t="s">
        <v>167</v>
      </c>
      <c r="D9" s="15" t="s">
        <v>167</v>
      </c>
      <c r="E9" s="15" t="s">
        <v>167</v>
      </c>
      <c r="F9" s="15" t="s">
        <v>167</v>
      </c>
      <c r="G9" s="15" t="s">
        <v>167</v>
      </c>
      <c r="H9" s="15" t="s">
        <v>167</v>
      </c>
      <c r="I9" s="15"/>
      <c r="J9" s="15"/>
      <c r="K9" s="15"/>
      <c r="L9" s="15"/>
      <c r="M9" s="15"/>
      <c r="N9" s="15"/>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x14ac:dyDescent="0.2">
      <c r="A10" s="119" t="s">
        <v>4</v>
      </c>
      <c r="B10" s="119"/>
      <c r="C10" s="15">
        <v>7.5</v>
      </c>
      <c r="D10" s="15">
        <v>7.7</v>
      </c>
      <c r="E10" s="15">
        <v>8.1999999999999993</v>
      </c>
      <c r="F10" s="15">
        <v>7.7</v>
      </c>
      <c r="G10" s="15">
        <v>7.6</v>
      </c>
      <c r="H10" s="15">
        <v>7.6</v>
      </c>
      <c r="I10" s="15"/>
      <c r="J10" s="15"/>
      <c r="K10" s="15"/>
      <c r="L10" s="15"/>
      <c r="M10" s="15"/>
      <c r="N10" s="15"/>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x14ac:dyDescent="0.2">
      <c r="A11" s="119" t="s">
        <v>5</v>
      </c>
      <c r="B11" s="119"/>
      <c r="C11" s="15">
        <v>2</v>
      </c>
      <c r="D11" s="15">
        <v>2</v>
      </c>
      <c r="E11" s="15">
        <v>2</v>
      </c>
      <c r="F11" s="15">
        <v>2</v>
      </c>
      <c r="G11" s="15">
        <v>2</v>
      </c>
      <c r="H11" s="15">
        <v>2</v>
      </c>
      <c r="I11" s="15"/>
      <c r="J11" s="15"/>
      <c r="K11" s="15"/>
      <c r="L11" s="15"/>
      <c r="M11" s="15"/>
      <c r="N11" s="15"/>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x14ac:dyDescent="0.2">
      <c r="A12" s="119" t="s">
        <v>6</v>
      </c>
      <c r="B12" s="119"/>
      <c r="C12" s="15" t="s">
        <v>168</v>
      </c>
      <c r="D12" s="15" t="s">
        <v>168</v>
      </c>
      <c r="E12" s="15" t="s">
        <v>169</v>
      </c>
      <c r="F12" s="15" t="s">
        <v>168</v>
      </c>
      <c r="G12" s="15" t="s">
        <v>169</v>
      </c>
      <c r="H12" s="15" t="s">
        <v>169</v>
      </c>
      <c r="I12" s="15"/>
      <c r="J12" s="15"/>
      <c r="K12" s="15"/>
      <c r="L12" s="15"/>
      <c r="M12" s="15"/>
      <c r="N12" s="15"/>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x14ac:dyDescent="0.2">
      <c r="A13" s="119" t="s">
        <v>7</v>
      </c>
      <c r="B13" s="119"/>
      <c r="C13" s="15">
        <v>5</v>
      </c>
      <c r="D13" s="15">
        <v>5</v>
      </c>
      <c r="E13" s="15">
        <v>5</v>
      </c>
      <c r="F13" s="15">
        <v>5</v>
      </c>
      <c r="G13" s="15">
        <v>5</v>
      </c>
      <c r="H13" s="15">
        <v>5</v>
      </c>
      <c r="I13" s="15"/>
      <c r="J13" s="15"/>
      <c r="K13" s="15"/>
      <c r="L13" s="15"/>
      <c r="M13" s="15"/>
      <c r="N13" s="15"/>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x14ac:dyDescent="0.2">
      <c r="A14" s="131" t="s">
        <v>8</v>
      </c>
      <c r="B14" s="131"/>
      <c r="C14" s="100" t="s">
        <v>114</v>
      </c>
      <c r="D14" s="100" t="s">
        <v>114</v>
      </c>
      <c r="E14" s="100" t="s">
        <v>114</v>
      </c>
      <c r="F14" s="100" t="s">
        <v>114</v>
      </c>
      <c r="G14" s="100" t="s">
        <v>114</v>
      </c>
      <c r="H14" s="100" t="s">
        <v>114</v>
      </c>
      <c r="I14" s="100"/>
      <c r="J14" s="100"/>
      <c r="K14" s="100"/>
      <c r="L14" s="100"/>
      <c r="M14" s="100"/>
      <c r="N14" s="100"/>
      <c r="O14" s="100"/>
      <c r="P14" s="100"/>
      <c r="Q14" s="100"/>
      <c r="R14" s="100"/>
      <c r="S14" s="100"/>
      <c r="T14" s="100"/>
      <c r="U14" s="100"/>
      <c r="V14" s="100"/>
      <c r="AD14" s="30" t="s">
        <v>139</v>
      </c>
      <c r="AE14" s="30">
        <v>6</v>
      </c>
      <c r="AI14" s="53" t="s">
        <v>120</v>
      </c>
      <c r="AJ14" s="54">
        <v>0.8</v>
      </c>
      <c r="AK14" s="55">
        <v>1.7</v>
      </c>
      <c r="AL14" s="11">
        <v>12</v>
      </c>
      <c r="AM14" s="11">
        <v>6.7</v>
      </c>
      <c r="AN14" s="11" t="s">
        <v>136</v>
      </c>
    </row>
    <row r="15" spans="1:40" x14ac:dyDescent="0.2">
      <c r="A15" s="130" t="s">
        <v>9</v>
      </c>
      <c r="B15" s="130"/>
      <c r="C15" s="15">
        <v>32</v>
      </c>
      <c r="D15" s="15">
        <v>32</v>
      </c>
      <c r="E15" s="15">
        <v>32</v>
      </c>
      <c r="F15" s="15">
        <v>32</v>
      </c>
      <c r="G15" s="15">
        <v>32</v>
      </c>
      <c r="H15" s="15">
        <v>32</v>
      </c>
      <c r="I15" s="15"/>
      <c r="J15" s="15"/>
      <c r="K15" s="15"/>
      <c r="L15" s="15"/>
      <c r="M15" s="15"/>
      <c r="N15" s="15"/>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25">
      <c r="A16" s="132" t="s">
        <v>44</v>
      </c>
      <c r="B16" s="132"/>
      <c r="C16" s="101" t="s">
        <v>72</v>
      </c>
      <c r="D16" s="101" t="s">
        <v>72</v>
      </c>
      <c r="E16" s="101" t="s">
        <v>72</v>
      </c>
      <c r="F16" s="101" t="s">
        <v>72</v>
      </c>
      <c r="G16" s="101" t="s">
        <v>72</v>
      </c>
      <c r="H16" s="101" t="s">
        <v>72</v>
      </c>
      <c r="I16" s="101"/>
      <c r="J16" s="101"/>
      <c r="K16" s="101"/>
      <c r="L16" s="101"/>
      <c r="M16" s="101"/>
      <c r="N16" s="101"/>
      <c r="O16" s="101"/>
      <c r="P16" s="101"/>
      <c r="Q16" s="101"/>
      <c r="R16" s="101"/>
      <c r="S16" s="101"/>
      <c r="T16" s="101"/>
      <c r="U16" s="101"/>
      <c r="V16" s="101"/>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50.751835700000008</v>
      </c>
      <c r="D18" s="16">
        <f>$D32</f>
        <v>50.751835700000008</v>
      </c>
      <c r="E18" s="16">
        <f>$D33</f>
        <v>50.751835700000008</v>
      </c>
      <c r="F18" s="16">
        <f>$D34</f>
        <v>50.751835700000008</v>
      </c>
      <c r="G18" s="16">
        <f>$D35</f>
        <v>50.751835700000008</v>
      </c>
      <c r="H18" s="16">
        <f>$D36</f>
        <v>50.751835700000008</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-3.6481642999999906</v>
      </c>
      <c r="D19" s="16">
        <f t="shared" ref="D19:V19" si="1">D18-D17</f>
        <v>-3.6481642999999906</v>
      </c>
      <c r="E19" s="16">
        <f t="shared" si="1"/>
        <v>-3.6481642999999906</v>
      </c>
      <c r="F19" s="16">
        <f t="shared" si="1"/>
        <v>-3.6481642999999906</v>
      </c>
      <c r="G19" s="16">
        <f t="shared" si="1"/>
        <v>-3.6481642999999906</v>
      </c>
      <c r="H19" s="16">
        <f t="shared" si="1"/>
        <v>-3.6481642999999906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7.5257792999999999</v>
      </c>
      <c r="D22" s="16">
        <f>$E32</f>
        <v>7.5257792999999999</v>
      </c>
      <c r="E22" s="16">
        <f>$E33</f>
        <v>7.5257792999999999</v>
      </c>
      <c r="F22" s="16">
        <f>$E34</f>
        <v>7.5257792999999999</v>
      </c>
      <c r="G22" s="16">
        <f>$E35</f>
        <v>7.5257792999999999</v>
      </c>
      <c r="H22" s="16">
        <f>$E36</f>
        <v>7.5257792999999999</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-184.47422069999999</v>
      </c>
      <c r="D23" s="16">
        <f t="shared" ref="D23:V23" si="3">D22-D21</f>
        <v>-184.47422069999999</v>
      </c>
      <c r="E23" s="16">
        <f t="shared" si="3"/>
        <v>-184.47422069999999</v>
      </c>
      <c r="F23" s="16">
        <f t="shared" si="3"/>
        <v>-184.47422069999999</v>
      </c>
      <c r="G23" s="16">
        <f t="shared" si="3"/>
        <v>-184.47422069999999</v>
      </c>
      <c r="H23" s="16">
        <f t="shared" si="3"/>
        <v>-184.47422069999999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15.7</v>
      </c>
      <c r="C28" s="15">
        <v>1.0900000000000001</v>
      </c>
      <c r="D28" s="15">
        <v>1660</v>
      </c>
      <c r="E28" s="15">
        <v>468</v>
      </c>
      <c r="F28" s="15">
        <v>1100</v>
      </c>
      <c r="G28" s="15">
        <v>37.799999999999997</v>
      </c>
      <c r="H28" s="15">
        <v>138</v>
      </c>
      <c r="I28" s="15">
        <v>13.5</v>
      </c>
      <c r="J28" s="15">
        <v>1.47</v>
      </c>
      <c r="K28" s="23">
        <v>0.32</v>
      </c>
      <c r="L28" s="15">
        <v>20.3</v>
      </c>
      <c r="M28" s="15">
        <v>5.0599999999999996</v>
      </c>
      <c r="N28" s="15">
        <v>134000</v>
      </c>
      <c r="O28" s="15">
        <v>5850</v>
      </c>
      <c r="P28" s="15"/>
      <c r="Q28" s="15">
        <v>5440</v>
      </c>
      <c r="R28" s="15"/>
      <c r="S28" s="15">
        <v>51.4</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85</v>
      </c>
      <c r="C31" s="77">
        <f>IF(C$27="%w/w SAR",((C$28*10)*$B31),IF(C$27="%w/w DM",(((C$28*10)*($B$28/100))*$B31),IF(C$27="kg/t SAR",(C$28*$B31),IF(C$27="kg/t DM",((C$28*($B$28/100))*$B31),IF(C$27="mg/kg SAR",((C$28*0.001)*$B31),IF(C$27="mg/kg DM",(((C$28*0.001)*($B$28/100))*$B31),0))))))</f>
        <v>145.4605</v>
      </c>
      <c r="D31" s="77">
        <f>(IF(D$27="%w/w SAR",((D$28*10)*$B31),IF(D$27="%w/w DM",(((D$28*10)*($B$28/100))*$B31),IF(D$27="kg/t SAR",(D$28*$B31),IF(D$27="kg/t DM",((D$28*($B$28/100))*$B31),IF(D$27="mg/kg SAR",((D$28*0.001)*$B31),IF(D$27="mg/kg DM",(((D$28*0.001)*($B$28/100))*$B31),"0")))))))*2.291</f>
        <v>50.751835700000008</v>
      </c>
      <c r="E31" s="77">
        <f>(IF(E$27="%w/w SAR",((E$28*10)*$B31),IF(E$27="%w/w DM",(((E$28*10)*($B$28/100))*$B31),IF(E$27="kg/t SAR",(E$28*$B31),IF(E$27="kg/t DM",((E$28*($B$28/100))*$B31),IF(E$27="mg/kg SAR",((E$28*0.001)*$B31),IF(E$27="mg/kg DM",(((E$28*0.001)*($B$28/100))*$B31),"0")))))))*1.205</f>
        <v>7.5257792999999999</v>
      </c>
      <c r="F31" s="77">
        <f>(IF(F$27="%w/w SAR",((F$28*10)*$B31),IF(F$27="%w/w DM",(((F$28*10)*($B$28/100))*$B31),IF(F$27="kg/t SAR",(F$28*$B31),IF(F$27="kg/t DM",((F$28*($B$28/100))*$B31),IF(F$27="mg/kg SAR",((F$28*0.001)*$B31),IF(F$27="mg/kg DM",(((F$28*0.001)*($B$28/100))*$B31),"0")))))))*1.658</f>
        <v>24.338611</v>
      </c>
      <c r="G31" s="77">
        <f t="shared" ref="G31:P31" si="5">IF(G$27="%w/w SAR",((G$28*10)*$B31),IF(G$27="%w/w DM",(((G$28*10)*($B$28/100))*$B31),IF(G$27="kg/t SAR",(G$28*$B31),IF(G$27="kg/t DM",((G$28*($B$28/100))*$B31),IF(G$27="mg/kg SAR",((G$28*0.001)*$B31),IF(G$27="mg/kg DM",(((G$28*0.001)*($B$28/100))*$B31),0))))))</f>
        <v>0.50444100000000003</v>
      </c>
      <c r="H31" s="77">
        <f t="shared" si="5"/>
        <v>1.8416100000000002</v>
      </c>
      <c r="I31" s="77">
        <f t="shared" si="5"/>
        <v>0.1801575</v>
      </c>
      <c r="J31" s="77">
        <f t="shared" si="5"/>
        <v>1.961715E-2</v>
      </c>
      <c r="K31" s="77">
        <f t="shared" si="5"/>
        <v>4.2704000000000006E-3</v>
      </c>
      <c r="L31" s="77">
        <f t="shared" si="5"/>
        <v>0.27090350000000002</v>
      </c>
      <c r="M31" s="77">
        <f t="shared" si="5"/>
        <v>6.7525699999999994E-2</v>
      </c>
      <c r="N31" s="77">
        <f t="shared" si="5"/>
        <v>1788.23</v>
      </c>
      <c r="O31" s="77">
        <f t="shared" si="5"/>
        <v>78.068250000000006</v>
      </c>
      <c r="P31" s="77">
        <f t="shared" si="5"/>
        <v>0</v>
      </c>
      <c r="Q31" s="77">
        <f>(IF(Q$27="%w/w SAR",((Q$28*10)*$B31),IF(Q$27="%w/w DM",(((Q$28*10)*($B$28/100))*$B31),IF(Q$27="kg/t SAR",(Q$28*$B31),IF(Q$27="kg/t DM",((Q$28*($B$28/100))*$B31),IF(Q$27="mg/kg SAR",((Q$28*0.001)*$B31),IF(Q$27="mg/kg DM",(((Q$28*0.001)*($B$28/100))*$B31),0)))))))*2.5</f>
        <v>181.49200000000002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0.68593300000000001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85</v>
      </c>
      <c r="C32" s="77">
        <f t="shared" ref="C32:C50" si="6">IF(C$27="%w/w SAR",((C$28*10)*$B32),IF(C$27="%w/w DM",(((C$28*10)*($B$28/100))*$B32),IF(C$27="kg/t SAR",(C$28*$B32),IF(C$27="kg/t DM",((C$28*($B$28/100))*$B32),IF(C$27="mg/kg SAR",((C$28*0.001)*$B32),IF(C$27="mg/kg DM",(((C$28*0.001)*($B$28/100))*$B32),0))))))</f>
        <v>145.4605</v>
      </c>
      <c r="D32" s="77">
        <f t="shared" ref="D32:D50" si="7">(IF(D$27="%w/w SAR",((D$28*10)*$B32),IF(D$27="%w/w DM",(((D$28*10)*($B$28/100))*$B32),IF(D$27="kg/t SAR",(D$28*$B32),IF(D$27="kg/t DM",((D$28*($B$28/100))*$B32),IF(D$27="mg/kg SAR",((D$28*0.001)*$B32),IF(D$27="mg/kg DM",(((D$28*0.001)*($B$28/100))*$B32),"0")))))))*2.291</f>
        <v>50.751835700000008</v>
      </c>
      <c r="E32" s="77">
        <f t="shared" ref="E32:E50" si="8">(IF(E$27="%w/w SAR",((E$28*10)*$B32),IF(E$27="%w/w DM",(((E$28*10)*($B$28/100))*$B32),IF(E$27="kg/t SAR",(E$28*$B32),IF(E$27="kg/t DM",((E$28*($B$28/100))*$B32),IF(E$27="mg/kg SAR",((E$28*0.001)*$B32),IF(E$27="mg/kg DM",(((E$28*0.001)*($B$28/100))*$B32),"0")))))))*1.205</f>
        <v>7.5257792999999999</v>
      </c>
      <c r="F32" s="77">
        <f t="shared" ref="F32:F50" si="9">(IF(F$27="%w/w SAR",((F$28*10)*$B32),IF(F$27="%w/w DM",(((F$28*10)*($B$28/100))*$B32),IF(F$27="kg/t SAR",(F$28*$B32),IF(F$27="kg/t DM",((F$28*($B$28/100))*$B32),IF(F$27="mg/kg SAR",((F$28*0.001)*$B32),IF(F$27="mg/kg DM",(((F$28*0.001)*($B$28/100))*$B32),"0")))))))*1.658</f>
        <v>24.338611</v>
      </c>
      <c r="G32" s="77">
        <f t="shared" ref="G32:P50" si="10">IF(G$27="%w/w SAR",((G$28*10)*$B32),IF(G$27="%w/w DM",(((G$28*10)*($B$28/100))*$B32),IF(G$27="kg/t SAR",(G$28*$B32),IF(G$27="kg/t DM",((G$28*($B$28/100))*$B32),IF(G$27="mg/kg SAR",((G$28*0.001)*$B32),IF(G$27="mg/kg DM",(((G$28*0.001)*($B$28/100))*$B32),0))))))</f>
        <v>0.50444100000000003</v>
      </c>
      <c r="H32" s="77">
        <f t="shared" si="10"/>
        <v>1.8416100000000002</v>
      </c>
      <c r="I32" s="77">
        <f t="shared" si="10"/>
        <v>0.1801575</v>
      </c>
      <c r="J32" s="77">
        <f t="shared" si="10"/>
        <v>1.961715E-2</v>
      </c>
      <c r="K32" s="77">
        <f t="shared" si="10"/>
        <v>4.2704000000000006E-3</v>
      </c>
      <c r="L32" s="77">
        <f t="shared" si="10"/>
        <v>0.27090350000000002</v>
      </c>
      <c r="M32" s="77">
        <f t="shared" si="10"/>
        <v>6.7525699999999994E-2</v>
      </c>
      <c r="N32" s="77">
        <f t="shared" si="10"/>
        <v>1788.23</v>
      </c>
      <c r="O32" s="77">
        <f t="shared" si="10"/>
        <v>78.068250000000006</v>
      </c>
      <c r="P32" s="77">
        <f t="shared" si="10"/>
        <v>0</v>
      </c>
      <c r="Q32" s="77">
        <f t="shared" ref="Q32:Q50" si="11">(IF(Q$27="%w/w SAR",((Q$28*10)*$B32),IF(Q$27="%w/w DM",(((Q$28*10)*($B$28/100))*$B32),IF(Q$27="kg/t SAR",(Q$28*$B32),IF(Q$27="kg/t DM",((Q$28*($B$28/100))*$B32),IF(Q$27="mg/kg SAR",((Q$28*0.001)*$B32),IF(Q$27="mg/kg DM",(((Q$28*0.001)*($B$28/100))*$B32),0)))))))*2.5</f>
        <v>181.49200000000002</v>
      </c>
      <c r="R32" s="77">
        <f t="shared" ref="R32:U50" si="12">IF(R$27="%w/w SAR",((R$28*10)*$B32),IF(R$27="%w/w DM",(((R$28*10)*($B$28/100))*$B32),IF(R$27="kg/t SAR",(R$28*$B32),IF(R$27="kg/t DM",((R$28*($B$28/100))*$B32),IF(R$27="mg/kg SAR",((R$28*0.001)*$B32),IF(R$27="mg/kg DM",(((R$28*0.001)*($B$28/100))*$B32),0))))))</f>
        <v>0</v>
      </c>
      <c r="S32" s="77">
        <f t="shared" si="12"/>
        <v>0.68593300000000001</v>
      </c>
      <c r="T32" s="77">
        <f t="shared" si="12"/>
        <v>0</v>
      </c>
      <c r="U32" s="77">
        <f t="shared" si="12"/>
        <v>0</v>
      </c>
      <c r="AB32" s="59"/>
      <c r="AC32" s="59"/>
      <c r="AD32" s="59"/>
      <c r="AE32" s="59"/>
      <c r="AF32" s="59"/>
      <c r="AG32" s="59"/>
      <c r="AH32" s="59"/>
      <c r="AI32" s="59"/>
    </row>
    <row r="33" spans="1:35" s="72" customFormat="1" x14ac:dyDescent="0.25">
      <c r="A33" s="13">
        <f>E8</f>
        <v>23</v>
      </c>
      <c r="B33" s="15">
        <v>85</v>
      </c>
      <c r="C33" s="77">
        <f t="shared" si="6"/>
        <v>145.4605</v>
      </c>
      <c r="D33" s="77">
        <f t="shared" si="7"/>
        <v>50.751835700000008</v>
      </c>
      <c r="E33" s="77">
        <f t="shared" si="8"/>
        <v>7.5257792999999999</v>
      </c>
      <c r="F33" s="77">
        <f t="shared" si="9"/>
        <v>24.338611</v>
      </c>
      <c r="G33" s="77">
        <f t="shared" si="10"/>
        <v>0.50444100000000003</v>
      </c>
      <c r="H33" s="77">
        <f t="shared" si="10"/>
        <v>1.8416100000000002</v>
      </c>
      <c r="I33" s="77">
        <f t="shared" si="10"/>
        <v>0.1801575</v>
      </c>
      <c r="J33" s="77">
        <f t="shared" si="10"/>
        <v>1.961715E-2</v>
      </c>
      <c r="K33" s="77">
        <f t="shared" si="10"/>
        <v>4.2704000000000006E-3</v>
      </c>
      <c r="L33" s="77">
        <f t="shared" si="10"/>
        <v>0.27090350000000002</v>
      </c>
      <c r="M33" s="77">
        <f t="shared" si="10"/>
        <v>6.7525699999999994E-2</v>
      </c>
      <c r="N33" s="77">
        <f t="shared" si="10"/>
        <v>1788.23</v>
      </c>
      <c r="O33" s="77">
        <f t="shared" si="10"/>
        <v>78.068250000000006</v>
      </c>
      <c r="P33" s="77">
        <f t="shared" si="10"/>
        <v>0</v>
      </c>
      <c r="Q33" s="77">
        <f t="shared" si="11"/>
        <v>181.49200000000002</v>
      </c>
      <c r="R33" s="77">
        <f t="shared" si="12"/>
        <v>0</v>
      </c>
      <c r="S33" s="77">
        <f t="shared" si="12"/>
        <v>0.68593300000000001</v>
      </c>
      <c r="T33" s="77">
        <f t="shared" si="12"/>
        <v>0</v>
      </c>
      <c r="U33" s="77">
        <f t="shared" si="12"/>
        <v>0</v>
      </c>
      <c r="AB33" s="59"/>
      <c r="AC33" s="59"/>
      <c r="AD33" s="59"/>
      <c r="AE33" s="59"/>
      <c r="AF33" s="59"/>
      <c r="AG33" s="59"/>
      <c r="AH33" s="59"/>
      <c r="AI33" s="59"/>
    </row>
    <row r="34" spans="1:35" s="72" customFormat="1" x14ac:dyDescent="0.25">
      <c r="A34" s="13">
        <f>F8</f>
        <v>24</v>
      </c>
      <c r="B34" s="15">
        <v>85</v>
      </c>
      <c r="C34" s="77">
        <f t="shared" si="6"/>
        <v>145.4605</v>
      </c>
      <c r="D34" s="77">
        <f t="shared" si="7"/>
        <v>50.751835700000008</v>
      </c>
      <c r="E34" s="77">
        <f t="shared" si="8"/>
        <v>7.5257792999999999</v>
      </c>
      <c r="F34" s="77">
        <f t="shared" si="9"/>
        <v>24.338611</v>
      </c>
      <c r="G34" s="77">
        <f t="shared" si="10"/>
        <v>0.50444100000000003</v>
      </c>
      <c r="H34" s="77">
        <f t="shared" si="10"/>
        <v>1.8416100000000002</v>
      </c>
      <c r="I34" s="77">
        <f t="shared" si="10"/>
        <v>0.1801575</v>
      </c>
      <c r="J34" s="77">
        <f t="shared" si="10"/>
        <v>1.961715E-2</v>
      </c>
      <c r="K34" s="77">
        <f t="shared" si="10"/>
        <v>4.2704000000000006E-3</v>
      </c>
      <c r="L34" s="77">
        <f t="shared" si="10"/>
        <v>0.27090350000000002</v>
      </c>
      <c r="M34" s="77">
        <f t="shared" si="10"/>
        <v>6.7525699999999994E-2</v>
      </c>
      <c r="N34" s="77">
        <f t="shared" si="10"/>
        <v>1788.23</v>
      </c>
      <c r="O34" s="77">
        <f t="shared" si="10"/>
        <v>78.068250000000006</v>
      </c>
      <c r="P34" s="77">
        <f t="shared" si="10"/>
        <v>0</v>
      </c>
      <c r="Q34" s="77">
        <f t="shared" si="11"/>
        <v>181.49200000000002</v>
      </c>
      <c r="R34" s="77">
        <f t="shared" si="12"/>
        <v>0</v>
      </c>
      <c r="S34" s="77">
        <f t="shared" si="12"/>
        <v>0.68593300000000001</v>
      </c>
      <c r="T34" s="77">
        <f t="shared" si="12"/>
        <v>0</v>
      </c>
      <c r="U34" s="77">
        <f t="shared" si="12"/>
        <v>0</v>
      </c>
      <c r="AB34" s="59"/>
      <c r="AC34" s="59"/>
      <c r="AD34" s="59"/>
      <c r="AE34" s="59"/>
      <c r="AF34" s="59"/>
      <c r="AG34" s="59"/>
      <c r="AH34" s="59"/>
      <c r="AI34" s="59"/>
    </row>
    <row r="35" spans="1:35" s="72" customFormat="1" x14ac:dyDescent="0.25">
      <c r="A35" s="13">
        <f>G8</f>
        <v>26</v>
      </c>
      <c r="B35" s="15">
        <v>85</v>
      </c>
      <c r="C35" s="77">
        <f t="shared" si="6"/>
        <v>145.4605</v>
      </c>
      <c r="D35" s="77">
        <f t="shared" si="7"/>
        <v>50.751835700000008</v>
      </c>
      <c r="E35" s="77">
        <f t="shared" si="8"/>
        <v>7.5257792999999999</v>
      </c>
      <c r="F35" s="77">
        <f t="shared" si="9"/>
        <v>24.338611</v>
      </c>
      <c r="G35" s="77">
        <f t="shared" si="10"/>
        <v>0.50444100000000003</v>
      </c>
      <c r="H35" s="77">
        <f t="shared" si="10"/>
        <v>1.8416100000000002</v>
      </c>
      <c r="I35" s="77">
        <f t="shared" si="10"/>
        <v>0.1801575</v>
      </c>
      <c r="J35" s="77">
        <f t="shared" si="10"/>
        <v>1.961715E-2</v>
      </c>
      <c r="K35" s="77">
        <f t="shared" si="10"/>
        <v>4.2704000000000006E-3</v>
      </c>
      <c r="L35" s="77">
        <f t="shared" si="10"/>
        <v>0.27090350000000002</v>
      </c>
      <c r="M35" s="77">
        <f t="shared" si="10"/>
        <v>6.7525699999999994E-2</v>
      </c>
      <c r="N35" s="77">
        <f t="shared" si="10"/>
        <v>1788.23</v>
      </c>
      <c r="O35" s="77">
        <f t="shared" si="10"/>
        <v>78.068250000000006</v>
      </c>
      <c r="P35" s="77">
        <f t="shared" si="10"/>
        <v>0</v>
      </c>
      <c r="Q35" s="77">
        <f t="shared" si="11"/>
        <v>181.49200000000002</v>
      </c>
      <c r="R35" s="77">
        <f t="shared" si="12"/>
        <v>0</v>
      </c>
      <c r="S35" s="77">
        <f t="shared" si="12"/>
        <v>0.68593300000000001</v>
      </c>
      <c r="T35" s="77">
        <f t="shared" si="12"/>
        <v>0</v>
      </c>
      <c r="U35" s="77">
        <f t="shared" si="12"/>
        <v>0</v>
      </c>
      <c r="AB35" s="59"/>
      <c r="AC35" s="59"/>
      <c r="AD35" s="59"/>
      <c r="AE35" s="59"/>
      <c r="AF35" s="59"/>
      <c r="AG35" s="59"/>
      <c r="AH35" s="59"/>
      <c r="AI35" s="59"/>
    </row>
    <row r="36" spans="1:35" s="72" customFormat="1" x14ac:dyDescent="0.25">
      <c r="A36" s="13">
        <f>H8</f>
        <v>27</v>
      </c>
      <c r="B36" s="15">
        <v>85</v>
      </c>
      <c r="C36" s="77">
        <f t="shared" si="6"/>
        <v>145.4605</v>
      </c>
      <c r="D36" s="77">
        <f t="shared" si="7"/>
        <v>50.751835700000008</v>
      </c>
      <c r="E36" s="77">
        <f t="shared" si="8"/>
        <v>7.5257792999999999</v>
      </c>
      <c r="F36" s="77">
        <f t="shared" si="9"/>
        <v>24.338611</v>
      </c>
      <c r="G36" s="77">
        <f t="shared" si="10"/>
        <v>0.50444100000000003</v>
      </c>
      <c r="H36" s="77">
        <f t="shared" si="10"/>
        <v>1.8416100000000002</v>
      </c>
      <c r="I36" s="77">
        <f t="shared" si="10"/>
        <v>0.1801575</v>
      </c>
      <c r="J36" s="77">
        <f t="shared" si="10"/>
        <v>1.961715E-2</v>
      </c>
      <c r="K36" s="77">
        <f t="shared" si="10"/>
        <v>4.2704000000000006E-3</v>
      </c>
      <c r="L36" s="77">
        <f t="shared" si="10"/>
        <v>0.27090350000000002</v>
      </c>
      <c r="M36" s="77">
        <f t="shared" si="10"/>
        <v>6.7525699999999994E-2</v>
      </c>
      <c r="N36" s="77">
        <f t="shared" si="10"/>
        <v>1788.23</v>
      </c>
      <c r="O36" s="77">
        <f t="shared" si="10"/>
        <v>78.068250000000006</v>
      </c>
      <c r="P36" s="77">
        <f t="shared" si="10"/>
        <v>0</v>
      </c>
      <c r="Q36" s="77">
        <f t="shared" si="11"/>
        <v>181.49200000000002</v>
      </c>
      <c r="R36" s="77">
        <f t="shared" si="12"/>
        <v>0</v>
      </c>
      <c r="S36" s="77">
        <f t="shared" si="12"/>
        <v>0.68593300000000001</v>
      </c>
      <c r="T36" s="77">
        <f t="shared" si="12"/>
        <v>0</v>
      </c>
      <c r="U36" s="77">
        <f t="shared" si="12"/>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133</v>
      </c>
      <c r="B59" s="76">
        <f>VLOOKUP(C$14,Table24[],5,FALSE)</f>
        <v>6.2</v>
      </c>
      <c r="C59" s="76">
        <f>VLOOKUP(D$14,Table24[],5,FALSE)</f>
        <v>6.2</v>
      </c>
      <c r="D59" s="76">
        <f>VLOOKUP(E$14,Table24[],5,FALSE)</f>
        <v>6.2</v>
      </c>
      <c r="E59" s="76">
        <f>VLOOKUP(F$14,Table24[],5,FALSE)</f>
        <v>6.2</v>
      </c>
      <c r="F59" s="76">
        <f>VLOOKUP(G$14,Table24[],5,FALSE)</f>
        <v>6.2</v>
      </c>
      <c r="G59" s="76">
        <f>VLOOKUP(H$14,Table24[],5,FALSE)</f>
        <v>6.2</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85</v>
      </c>
      <c r="C62" s="77">
        <f>B32</f>
        <v>85</v>
      </c>
      <c r="D62" s="77">
        <f>B33</f>
        <v>85</v>
      </c>
      <c r="E62" s="77">
        <f>B34</f>
        <v>85</v>
      </c>
      <c r="F62" s="77">
        <f>B35</f>
        <v>85</v>
      </c>
      <c r="G62" s="77">
        <f>B36</f>
        <v>85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70" zoomScaleNormal="70" workbookViewId="0">
      <selection activeCell="A24" sqref="A24:B2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v>6.5</v>
      </c>
      <c r="J1" s="119" t="s">
        <v>154</v>
      </c>
      <c r="K1" s="119"/>
      <c r="L1" s="96">
        <v>524</v>
      </c>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7" t="s">
        <v>172</v>
      </c>
      <c r="G2" s="138" t="s">
        <v>110</v>
      </c>
      <c r="H2" s="139"/>
      <c r="I2" s="96"/>
      <c r="J2" s="119" t="s">
        <v>155</v>
      </c>
      <c r="K2" s="119"/>
      <c r="L2" s="96">
        <v>9400</v>
      </c>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t="s">
        <v>77</v>
      </c>
      <c r="G3" s="120" t="s">
        <v>111</v>
      </c>
      <c r="H3" s="121"/>
      <c r="I3" s="96"/>
      <c r="J3" s="120" t="s">
        <v>156</v>
      </c>
      <c r="K3" s="121"/>
      <c r="L3" s="96">
        <f>(L1/L2)*100</f>
        <v>5.5744680851063828</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Pontsticill Sludge'!C4:D4</f>
        <v>Pengelli Fawr, Vaynor, Merthyr Tydfil, CF48 2TT</v>
      </c>
      <c r="D4" s="141"/>
      <c r="E4" s="94" t="s">
        <v>1</v>
      </c>
      <c r="F4" s="97" t="s">
        <v>166</v>
      </c>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10.58442</v>
      </c>
      <c r="D18" s="16">
        <f>$D32</f>
        <v>10.58442</v>
      </c>
      <c r="E18" s="16">
        <f>$D33</f>
        <v>10.58442</v>
      </c>
      <c r="F18" s="16">
        <f>$D34</f>
        <v>10.58442</v>
      </c>
      <c r="G18" s="16">
        <f>$D35</f>
        <v>10.58442</v>
      </c>
      <c r="H18" s="16">
        <f>$D36</f>
        <v>10.58442</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-43.815579999999997</v>
      </c>
      <c r="D19" s="16">
        <f t="shared" ref="D19:V19" si="1">D18-D17</f>
        <v>-43.815579999999997</v>
      </c>
      <c r="E19" s="16">
        <f t="shared" si="1"/>
        <v>-43.815579999999997</v>
      </c>
      <c r="F19" s="16">
        <f t="shared" si="1"/>
        <v>-43.815579999999997</v>
      </c>
      <c r="G19" s="16">
        <f t="shared" si="1"/>
        <v>-43.815579999999997</v>
      </c>
      <c r="H19" s="16">
        <f t="shared" si="1"/>
        <v>-43.815579999999997</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5.3140500000000008</v>
      </c>
      <c r="D22" s="16">
        <f>$E32</f>
        <v>5.3140500000000008</v>
      </c>
      <c r="E22" s="16">
        <f>$E33</f>
        <v>5.3140500000000008</v>
      </c>
      <c r="F22" s="16">
        <f>$E34</f>
        <v>5.3140500000000008</v>
      </c>
      <c r="G22" s="16">
        <f>$E35</f>
        <v>5.3140500000000008</v>
      </c>
      <c r="H22" s="16">
        <f>$E36</f>
        <v>5.3140500000000008</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-186.68594999999999</v>
      </c>
      <c r="D23" s="16">
        <f t="shared" ref="D23:V23" si="3">D22-D21</f>
        <v>-186.68594999999999</v>
      </c>
      <c r="E23" s="16">
        <f t="shared" si="3"/>
        <v>-186.68594999999999</v>
      </c>
      <c r="F23" s="16">
        <f t="shared" si="3"/>
        <v>-186.68594999999999</v>
      </c>
      <c r="G23" s="16">
        <f t="shared" si="3"/>
        <v>-186.68594999999999</v>
      </c>
      <c r="H23" s="16">
        <f t="shared" si="3"/>
        <v>-186.68594999999999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1.2</v>
      </c>
      <c r="C28" s="15">
        <v>0.94</v>
      </c>
      <c r="D28" s="15">
        <v>1540</v>
      </c>
      <c r="E28" s="15">
        <v>1470</v>
      </c>
      <c r="F28" s="15">
        <v>835</v>
      </c>
      <c r="G28" s="15">
        <v>28.3</v>
      </c>
      <c r="H28" s="15">
        <v>115</v>
      </c>
      <c r="I28" s="15">
        <v>11.1</v>
      </c>
      <c r="J28" s="15">
        <v>1.33</v>
      </c>
      <c r="K28" s="23">
        <v>1.71</v>
      </c>
      <c r="L28" s="15">
        <v>7.35</v>
      </c>
      <c r="M28" s="15">
        <v>5.81</v>
      </c>
      <c r="N28" s="15">
        <v>134000</v>
      </c>
      <c r="O28" s="15">
        <v>5850</v>
      </c>
      <c r="P28" s="15"/>
      <c r="Q28" s="15">
        <v>6600</v>
      </c>
      <c r="R28" s="15"/>
      <c r="S28" s="15">
        <v>43.4</v>
      </c>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250</v>
      </c>
      <c r="C31" s="77">
        <f>IF(C$27="%w/w SAR",((C$28*10)*$B31),IF(C$27="%w/w DM",(((C$28*10)*($B$28/100))*$B31),IF(C$27="kg/t SAR",(C$28*$B31),IF(C$27="kg/t DM",((C$28*($B$28/100))*$B31),IF(C$27="mg/kg SAR",((C$28*0.001)*$B31),IF(C$27="mg/kg DM",(((C$28*0.001)*($B$28/100))*$B31),0))))))</f>
        <v>28.199999999999996</v>
      </c>
      <c r="D31" s="77">
        <f>(IF(D$27="%w/w SAR",((D$28*10)*$B31),IF(D$27="%w/w DM",(((D$28*10)*($B$28/100))*$B31),IF(D$27="kg/t SAR",(D$28*$B31),IF(D$27="kg/t DM",((D$28*($B$28/100))*$B31),IF(D$27="mg/kg SAR",((D$28*0.001)*$B31),IF(D$27="mg/kg DM",(((D$28*0.001)*($B$28/100))*$B31),"0")))))))*2.291</f>
        <v>10.58442</v>
      </c>
      <c r="E31" s="77">
        <f>(IF(E$27="%w/w SAR",((E$28*10)*$B31),IF(E$27="%w/w DM",(((E$28*10)*($B$28/100))*$B31),IF(E$27="kg/t SAR",(E$28*$B31),IF(E$27="kg/t DM",((E$28*($B$28/100))*$B31),IF(E$27="mg/kg SAR",((E$28*0.001)*$B31),IF(E$27="mg/kg DM",(((E$28*0.001)*($B$28/100))*$B31),"0")))))))*1.205</f>
        <v>5.3140500000000008</v>
      </c>
      <c r="F31" s="77">
        <f>(IF(F$27="%w/w SAR",((F$28*10)*$B31),IF(F$27="%w/w DM",(((F$28*10)*($B$28/100))*$B31),IF(F$27="kg/t SAR",(F$28*$B31),IF(F$27="kg/t DM",((F$28*($B$28/100))*$B31),IF(F$27="mg/kg SAR",((F$28*0.001)*$B31),IF(F$27="mg/kg DM",(((F$28*0.001)*($B$28/100))*$B31),"0")))))))*1.658</f>
        <v>4.1532899999999993</v>
      </c>
      <c r="G31" s="77">
        <f t="shared" ref="G31:P46" si="5">IF(G$27="%w/w SAR",((G$28*10)*$B31),IF(G$27="%w/w DM",(((G$28*10)*($B$28/100))*$B31),IF(G$27="kg/t SAR",(G$28*$B31),IF(G$27="kg/t DM",((G$28*($B$28/100))*$B31),IF(G$27="mg/kg SAR",((G$28*0.001)*$B31),IF(G$27="mg/kg DM",(((G$28*0.001)*($B$28/100))*$B31),0))))))</f>
        <v>8.4900000000000003E-2</v>
      </c>
      <c r="H31" s="77">
        <f t="shared" si="5"/>
        <v>0.34500000000000003</v>
      </c>
      <c r="I31" s="77">
        <f t="shared" si="5"/>
        <v>3.3300000000000003E-2</v>
      </c>
      <c r="J31" s="77">
        <f t="shared" si="5"/>
        <v>3.9899999999999996E-3</v>
      </c>
      <c r="K31" s="77">
        <f t="shared" si="5"/>
        <v>5.13E-3</v>
      </c>
      <c r="L31" s="77">
        <f t="shared" si="5"/>
        <v>2.205E-2</v>
      </c>
      <c r="M31" s="77">
        <f t="shared" si="5"/>
        <v>1.7430000000000001E-2</v>
      </c>
      <c r="N31" s="77">
        <f t="shared" si="5"/>
        <v>402</v>
      </c>
      <c r="O31" s="77">
        <f t="shared" si="5"/>
        <v>17.550000000000004</v>
      </c>
      <c r="P31" s="77">
        <f t="shared" si="5"/>
        <v>0</v>
      </c>
      <c r="Q31" s="77">
        <f>(IF(Q$27="%w/w SAR",((Q$28*10)*$B31),IF(Q$27="%w/w DM",(((Q$28*10)*($B$28/100))*$B31),IF(Q$27="kg/t SAR",(Q$28*$B31),IF(Q$27="kg/t DM",((Q$28*($B$28/100))*$B31),IF(Q$27="mg/kg SAR",((Q$28*0.001)*$B31),IF(Q$27="mg/kg DM",(((Q$28*0.001)*($B$28/100))*$B31),0)))))))*2.5</f>
        <v>49.5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0.13019999999999998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250</v>
      </c>
      <c r="C32" s="77">
        <f t="shared" ref="C32:C50" si="6">IF(C$27="%w/w SAR",((C$28*10)*$B32),IF(C$27="%w/w DM",(((C$28*10)*($B$28/100))*$B32),IF(C$27="kg/t SAR",(C$28*$B32),IF(C$27="kg/t DM",((C$28*($B$28/100))*$B32),IF(C$27="mg/kg SAR",((C$28*0.001)*$B32),IF(C$27="mg/kg DM",(((C$28*0.001)*($B$28/100))*$B32),0))))))</f>
        <v>28.199999999999996</v>
      </c>
      <c r="D32" s="77">
        <f t="shared" ref="D32:D50" si="7">(IF(D$27="%w/w SAR",((D$28*10)*$B32),IF(D$27="%w/w DM",(((D$28*10)*($B$28/100))*$B32),IF(D$27="kg/t SAR",(D$28*$B32),IF(D$27="kg/t DM",((D$28*($B$28/100))*$B32),IF(D$27="mg/kg SAR",((D$28*0.001)*$B32),IF(D$27="mg/kg DM",(((D$28*0.001)*($B$28/100))*$B32),"0")))))))*2.291</f>
        <v>10.58442</v>
      </c>
      <c r="E32" s="77">
        <f t="shared" ref="E32:E50" si="8">(IF(E$27="%w/w SAR",((E$28*10)*$B32),IF(E$27="%w/w DM",(((E$28*10)*($B$28/100))*$B32),IF(E$27="kg/t SAR",(E$28*$B32),IF(E$27="kg/t DM",((E$28*($B$28/100))*$B32),IF(E$27="mg/kg SAR",((E$28*0.001)*$B32),IF(E$27="mg/kg DM",(((E$28*0.001)*($B$28/100))*$B32),"0")))))))*1.205</f>
        <v>5.3140500000000008</v>
      </c>
      <c r="F32" s="77">
        <f t="shared" ref="F32:F50" si="9">(IF(F$27="%w/w SAR",((F$28*10)*$B32),IF(F$27="%w/w DM",(((F$28*10)*($B$28/100))*$B32),IF(F$27="kg/t SAR",(F$28*$B32),IF(F$27="kg/t DM",((F$28*($B$28/100))*$B32),IF(F$27="mg/kg SAR",((F$28*0.001)*$B32),IF(F$27="mg/kg DM",(((F$28*0.001)*($B$28/100))*$B32),"0")))))))*1.658</f>
        <v>4.1532899999999993</v>
      </c>
      <c r="G32" s="77">
        <f t="shared" si="5"/>
        <v>8.4900000000000003E-2</v>
      </c>
      <c r="H32" s="77">
        <f t="shared" si="5"/>
        <v>0.34500000000000003</v>
      </c>
      <c r="I32" s="77">
        <f t="shared" si="5"/>
        <v>3.3300000000000003E-2</v>
      </c>
      <c r="J32" s="77">
        <f t="shared" si="5"/>
        <v>3.9899999999999996E-3</v>
      </c>
      <c r="K32" s="77">
        <f t="shared" si="5"/>
        <v>5.13E-3</v>
      </c>
      <c r="L32" s="77">
        <f t="shared" si="5"/>
        <v>2.205E-2</v>
      </c>
      <c r="M32" s="77">
        <f t="shared" si="5"/>
        <v>1.7430000000000001E-2</v>
      </c>
      <c r="N32" s="77">
        <f t="shared" si="5"/>
        <v>402</v>
      </c>
      <c r="O32" s="77">
        <f t="shared" si="5"/>
        <v>17.550000000000004</v>
      </c>
      <c r="P32" s="77">
        <f t="shared" si="5"/>
        <v>0</v>
      </c>
      <c r="Q32" s="77">
        <f t="shared" ref="Q32:Q50" si="10">(IF(Q$27="%w/w SAR",((Q$28*10)*$B32),IF(Q$27="%w/w DM",(((Q$28*10)*($B$28/100))*$B32),IF(Q$27="kg/t SAR",(Q$28*$B32),IF(Q$27="kg/t DM",((Q$28*($B$28/100))*$B32),IF(Q$27="mg/kg SAR",((Q$28*0.001)*$B32),IF(Q$27="mg/kg DM",(((Q$28*0.001)*($B$28/100))*$B32),0)))))))*2.5</f>
        <v>49.5</v>
      </c>
      <c r="R32" s="77">
        <f t="shared" ref="R32:U50" si="11">IF(R$27="%w/w SAR",((R$28*10)*$B32),IF(R$27="%w/w DM",(((R$28*10)*($B$28/100))*$B32),IF(R$27="kg/t SAR",(R$28*$B32),IF(R$27="kg/t DM",((R$28*($B$28/100))*$B32),IF(R$27="mg/kg SAR",((R$28*0.001)*$B32),IF(R$27="mg/kg DM",(((R$28*0.001)*($B$28/100))*$B32),0))))))</f>
        <v>0</v>
      </c>
      <c r="S32" s="77">
        <f t="shared" si="11"/>
        <v>0.13019999999999998</v>
      </c>
      <c r="T32" s="77">
        <f t="shared" si="11"/>
        <v>0</v>
      </c>
      <c r="U32" s="77">
        <f t="shared" si="11"/>
        <v>0</v>
      </c>
      <c r="AB32" s="59"/>
      <c r="AC32" s="59"/>
      <c r="AD32" s="59"/>
      <c r="AE32" s="59"/>
      <c r="AF32" s="59"/>
      <c r="AG32" s="59"/>
      <c r="AH32" s="59"/>
      <c r="AI32" s="59"/>
    </row>
    <row r="33" spans="1:35" s="72" customFormat="1" x14ac:dyDescent="0.25">
      <c r="A33" s="13">
        <f>E8</f>
        <v>23</v>
      </c>
      <c r="B33" s="15">
        <v>250</v>
      </c>
      <c r="C33" s="77">
        <f t="shared" si="6"/>
        <v>28.199999999999996</v>
      </c>
      <c r="D33" s="77">
        <f t="shared" si="7"/>
        <v>10.58442</v>
      </c>
      <c r="E33" s="77">
        <f t="shared" si="8"/>
        <v>5.3140500000000008</v>
      </c>
      <c r="F33" s="77">
        <f t="shared" si="9"/>
        <v>4.1532899999999993</v>
      </c>
      <c r="G33" s="77">
        <f t="shared" si="5"/>
        <v>8.4900000000000003E-2</v>
      </c>
      <c r="H33" s="77">
        <f t="shared" si="5"/>
        <v>0.34500000000000003</v>
      </c>
      <c r="I33" s="77">
        <f t="shared" si="5"/>
        <v>3.3300000000000003E-2</v>
      </c>
      <c r="J33" s="77">
        <f t="shared" si="5"/>
        <v>3.9899999999999996E-3</v>
      </c>
      <c r="K33" s="77">
        <f t="shared" si="5"/>
        <v>5.13E-3</v>
      </c>
      <c r="L33" s="77">
        <f t="shared" si="5"/>
        <v>2.205E-2</v>
      </c>
      <c r="M33" s="77">
        <f t="shared" si="5"/>
        <v>1.7430000000000001E-2</v>
      </c>
      <c r="N33" s="77">
        <f t="shared" si="5"/>
        <v>402</v>
      </c>
      <c r="O33" s="77">
        <f t="shared" si="5"/>
        <v>17.550000000000004</v>
      </c>
      <c r="P33" s="77">
        <f t="shared" si="5"/>
        <v>0</v>
      </c>
      <c r="Q33" s="77">
        <f t="shared" si="10"/>
        <v>49.5</v>
      </c>
      <c r="R33" s="77">
        <f t="shared" si="11"/>
        <v>0</v>
      </c>
      <c r="S33" s="77">
        <f t="shared" si="11"/>
        <v>0.13019999999999998</v>
      </c>
      <c r="T33" s="77">
        <f t="shared" si="11"/>
        <v>0</v>
      </c>
      <c r="U33" s="77">
        <f t="shared" si="11"/>
        <v>0</v>
      </c>
      <c r="AB33" s="59"/>
      <c r="AC33" s="59"/>
      <c r="AD33" s="59"/>
      <c r="AE33" s="59"/>
      <c r="AF33" s="59"/>
      <c r="AG33" s="59"/>
      <c r="AH33" s="59"/>
      <c r="AI33" s="59"/>
    </row>
    <row r="34" spans="1:35" s="72" customFormat="1" x14ac:dyDescent="0.25">
      <c r="A34" s="13">
        <f>F8</f>
        <v>24</v>
      </c>
      <c r="B34" s="15">
        <v>250</v>
      </c>
      <c r="C34" s="77">
        <f t="shared" si="6"/>
        <v>28.199999999999996</v>
      </c>
      <c r="D34" s="77">
        <f t="shared" si="7"/>
        <v>10.58442</v>
      </c>
      <c r="E34" s="77">
        <f t="shared" si="8"/>
        <v>5.3140500000000008</v>
      </c>
      <c r="F34" s="77">
        <f t="shared" si="9"/>
        <v>4.1532899999999993</v>
      </c>
      <c r="G34" s="77">
        <f t="shared" si="5"/>
        <v>8.4900000000000003E-2</v>
      </c>
      <c r="H34" s="77">
        <f t="shared" si="5"/>
        <v>0.34500000000000003</v>
      </c>
      <c r="I34" s="77">
        <f t="shared" si="5"/>
        <v>3.3300000000000003E-2</v>
      </c>
      <c r="J34" s="77">
        <f t="shared" si="5"/>
        <v>3.9899999999999996E-3</v>
      </c>
      <c r="K34" s="77">
        <f t="shared" si="5"/>
        <v>5.13E-3</v>
      </c>
      <c r="L34" s="77">
        <f t="shared" si="5"/>
        <v>2.205E-2</v>
      </c>
      <c r="M34" s="77">
        <f t="shared" si="5"/>
        <v>1.7430000000000001E-2</v>
      </c>
      <c r="N34" s="77">
        <f t="shared" si="5"/>
        <v>402</v>
      </c>
      <c r="O34" s="77">
        <f t="shared" si="5"/>
        <v>17.550000000000004</v>
      </c>
      <c r="P34" s="77">
        <f t="shared" si="5"/>
        <v>0</v>
      </c>
      <c r="Q34" s="77">
        <f t="shared" si="10"/>
        <v>49.5</v>
      </c>
      <c r="R34" s="77">
        <f t="shared" si="11"/>
        <v>0</v>
      </c>
      <c r="S34" s="77">
        <f t="shared" si="11"/>
        <v>0.13019999999999998</v>
      </c>
      <c r="T34" s="77">
        <f t="shared" si="11"/>
        <v>0</v>
      </c>
      <c r="U34" s="77">
        <f t="shared" si="11"/>
        <v>0</v>
      </c>
      <c r="AB34" s="59"/>
      <c r="AC34" s="59"/>
      <c r="AD34" s="59"/>
      <c r="AE34" s="59"/>
      <c r="AF34" s="59"/>
      <c r="AG34" s="59"/>
      <c r="AH34" s="59"/>
      <c r="AI34" s="59"/>
    </row>
    <row r="35" spans="1:35" s="72" customFormat="1" x14ac:dyDescent="0.25">
      <c r="A35" s="13">
        <f>G8</f>
        <v>26</v>
      </c>
      <c r="B35" s="15">
        <v>250</v>
      </c>
      <c r="C35" s="77">
        <f t="shared" si="6"/>
        <v>28.199999999999996</v>
      </c>
      <c r="D35" s="77">
        <f t="shared" si="7"/>
        <v>10.58442</v>
      </c>
      <c r="E35" s="77">
        <f t="shared" si="8"/>
        <v>5.3140500000000008</v>
      </c>
      <c r="F35" s="77">
        <f t="shared" si="9"/>
        <v>4.1532899999999993</v>
      </c>
      <c r="G35" s="77">
        <f t="shared" si="5"/>
        <v>8.4900000000000003E-2</v>
      </c>
      <c r="H35" s="77">
        <f t="shared" si="5"/>
        <v>0.34500000000000003</v>
      </c>
      <c r="I35" s="77">
        <f t="shared" si="5"/>
        <v>3.3300000000000003E-2</v>
      </c>
      <c r="J35" s="77">
        <f t="shared" si="5"/>
        <v>3.9899999999999996E-3</v>
      </c>
      <c r="K35" s="77">
        <f t="shared" si="5"/>
        <v>5.13E-3</v>
      </c>
      <c r="L35" s="77">
        <f t="shared" si="5"/>
        <v>2.205E-2</v>
      </c>
      <c r="M35" s="77">
        <f t="shared" si="5"/>
        <v>1.7430000000000001E-2</v>
      </c>
      <c r="N35" s="77">
        <f t="shared" si="5"/>
        <v>402</v>
      </c>
      <c r="O35" s="77">
        <f t="shared" si="5"/>
        <v>17.550000000000004</v>
      </c>
      <c r="P35" s="77">
        <f t="shared" si="5"/>
        <v>0</v>
      </c>
      <c r="Q35" s="77">
        <f t="shared" si="10"/>
        <v>49.5</v>
      </c>
      <c r="R35" s="77">
        <f t="shared" si="11"/>
        <v>0</v>
      </c>
      <c r="S35" s="77">
        <f t="shared" si="11"/>
        <v>0.13019999999999998</v>
      </c>
      <c r="T35" s="77">
        <f t="shared" si="11"/>
        <v>0</v>
      </c>
      <c r="U35" s="77">
        <f t="shared" si="11"/>
        <v>0</v>
      </c>
      <c r="AB35" s="59"/>
      <c r="AC35" s="59"/>
      <c r="AD35" s="59"/>
      <c r="AE35" s="59"/>
      <c r="AF35" s="59"/>
      <c r="AG35" s="59"/>
      <c r="AH35" s="59"/>
      <c r="AI35" s="59"/>
    </row>
    <row r="36" spans="1:35" s="72" customFormat="1" x14ac:dyDescent="0.25">
      <c r="A36" s="13">
        <f>H8</f>
        <v>27</v>
      </c>
      <c r="B36" s="15">
        <v>250</v>
      </c>
      <c r="C36" s="77">
        <f t="shared" si="6"/>
        <v>28.199999999999996</v>
      </c>
      <c r="D36" s="77">
        <f t="shared" si="7"/>
        <v>10.58442</v>
      </c>
      <c r="E36" s="77">
        <f t="shared" si="8"/>
        <v>5.3140500000000008</v>
      </c>
      <c r="F36" s="77">
        <f t="shared" si="9"/>
        <v>4.1532899999999993</v>
      </c>
      <c r="G36" s="77">
        <f t="shared" si="5"/>
        <v>8.4900000000000003E-2</v>
      </c>
      <c r="H36" s="77">
        <f t="shared" si="5"/>
        <v>0.34500000000000003</v>
      </c>
      <c r="I36" s="77">
        <f t="shared" si="5"/>
        <v>3.3300000000000003E-2</v>
      </c>
      <c r="J36" s="77">
        <f t="shared" si="5"/>
        <v>3.9899999999999996E-3</v>
      </c>
      <c r="K36" s="77">
        <f t="shared" si="5"/>
        <v>5.13E-3</v>
      </c>
      <c r="L36" s="77">
        <f t="shared" si="5"/>
        <v>2.205E-2</v>
      </c>
      <c r="M36" s="77">
        <f t="shared" si="5"/>
        <v>1.7430000000000001E-2</v>
      </c>
      <c r="N36" s="77">
        <f t="shared" si="5"/>
        <v>402</v>
      </c>
      <c r="O36" s="77">
        <f t="shared" si="5"/>
        <v>17.550000000000004</v>
      </c>
      <c r="P36" s="77">
        <f t="shared" si="5"/>
        <v>0</v>
      </c>
      <c r="Q36" s="77">
        <f t="shared" si="10"/>
        <v>49.5</v>
      </c>
      <c r="R36" s="77">
        <f t="shared" si="11"/>
        <v>0</v>
      </c>
      <c r="S36" s="77">
        <f t="shared" si="11"/>
        <v>0.13019999999999998</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133</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2" operator="equal">
      <formula>"DECREASE"</formula>
    </cfRule>
    <cfRule type="cellIs" dxfId="376" priority="33" operator="equal">
      <formula>"INCREASE"</formula>
    </cfRule>
  </conditionalFormatting>
  <conditionalFormatting sqref="B62:U66 B31:B50">
    <cfRule type="cellIs" dxfId="375" priority="31" operator="greaterThan">
      <formula>$B$51</formula>
    </cfRule>
  </conditionalFormatting>
  <conditionalFormatting sqref="C31:C50">
    <cfRule type="cellIs" dxfId="374" priority="30" operator="greaterThan">
      <formula>$C$51</formula>
    </cfRule>
  </conditionalFormatting>
  <conditionalFormatting sqref="C18:V18">
    <cfRule type="cellIs" dxfId="373" priority="29" operator="equal">
      <formula>0</formula>
    </cfRule>
  </conditionalFormatting>
  <conditionalFormatting sqref="C17:V17">
    <cfRule type="cellIs" dxfId="372" priority="28" operator="equal">
      <formula>0</formula>
    </cfRule>
  </conditionalFormatting>
  <conditionalFormatting sqref="C19:V19">
    <cfRule type="cellIs" dxfId="371" priority="27" operator="equal">
      <formula>0</formula>
    </cfRule>
  </conditionalFormatting>
  <conditionalFormatting sqref="G31:G50">
    <cfRule type="cellIs" dxfId="370" priority="26" operator="greaterThan">
      <formula>$G$51</formula>
    </cfRule>
  </conditionalFormatting>
  <conditionalFormatting sqref="H31:H50">
    <cfRule type="cellIs" dxfId="369" priority="25" operator="greaterThan">
      <formula>$H$51</formula>
    </cfRule>
  </conditionalFormatting>
  <conditionalFormatting sqref="I31:I50">
    <cfRule type="cellIs" dxfId="368" priority="24" operator="greaterThan">
      <formula>$I$51</formula>
    </cfRule>
  </conditionalFormatting>
  <conditionalFormatting sqref="K31:K50">
    <cfRule type="cellIs" dxfId="367" priority="23" operator="greaterThan">
      <formula>$K$51</formula>
    </cfRule>
  </conditionalFormatting>
  <conditionalFormatting sqref="L31:L50">
    <cfRule type="cellIs" dxfId="366" priority="22" operator="greaterThan">
      <formula>$L$51</formula>
    </cfRule>
  </conditionalFormatting>
  <conditionalFormatting sqref="M31:M50">
    <cfRule type="cellIs" dxfId="365" priority="21" operator="greaterThan">
      <formula>$M$51</formula>
    </cfRule>
  </conditionalFormatting>
  <conditionalFormatting sqref="P31:P50">
    <cfRule type="cellIs" dxfId="364" priority="20" operator="greaterThan">
      <formula>$P$51</formula>
    </cfRule>
  </conditionalFormatting>
  <conditionalFormatting sqref="R31:R50">
    <cfRule type="cellIs" dxfId="363" priority="19" operator="greaterThan">
      <formula>$R$51</formula>
    </cfRule>
  </conditionalFormatting>
  <conditionalFormatting sqref="S31:S50">
    <cfRule type="cellIs" dxfId="362" priority="18" operator="greaterThan">
      <formula>$S$51</formula>
    </cfRule>
  </conditionalFormatting>
  <conditionalFormatting sqref="T31:T50">
    <cfRule type="cellIs" dxfId="361" priority="17" operator="greaterThan">
      <formula>$T$51</formula>
    </cfRule>
  </conditionalFormatting>
  <conditionalFormatting sqref="U31:U50">
    <cfRule type="cellIs" dxfId="360" priority="16" operator="greaterThan">
      <formula>$U$51</formula>
    </cfRule>
  </conditionalFormatting>
  <conditionalFormatting sqref="C22:V22">
    <cfRule type="cellIs" dxfId="359" priority="15" operator="equal">
      <formula>0</formula>
    </cfRule>
  </conditionalFormatting>
  <conditionalFormatting sqref="C24:V24">
    <cfRule type="cellIs" dxfId="358" priority="13" operator="equal">
      <formula>"DECREASE"</formula>
    </cfRule>
    <cfRule type="cellIs" dxfId="357" priority="14" operator="equal">
      <formula>"INCREASE"</formula>
    </cfRule>
  </conditionalFormatting>
  <conditionalFormatting sqref="C23:V23">
    <cfRule type="cellIs" dxfId="356" priority="12" operator="equal">
      <formula>0</formula>
    </cfRule>
  </conditionalFormatting>
  <conditionalFormatting sqref="I1">
    <cfRule type="cellIs" dxfId="355" priority="11" operator="lessThan">
      <formula>5</formula>
    </cfRule>
  </conditionalFormatting>
  <conditionalFormatting sqref="C21:V21">
    <cfRule type="cellIs" dxfId="354" priority="8" operator="equal">
      <formula>0</formula>
    </cfRule>
  </conditionalFormatting>
  <conditionalFormatting sqref="B66:U66">
    <cfRule type="cellIs" dxfId="353" priority="6" operator="equal">
      <formula>"UNDER"</formula>
    </cfRule>
    <cfRule type="cellIs" dxfId="352" priority="7" operator="equal">
      <formula>"OVER"</formula>
    </cfRule>
  </conditionalFormatting>
  <conditionalFormatting sqref="I2">
    <cfRule type="cellIs" dxfId="351" priority="5" operator="greaterThan">
      <formula>5000.1</formula>
    </cfRule>
  </conditionalFormatting>
  <conditionalFormatting sqref="I3">
    <cfRule type="cellIs" dxfId="350" priority="4" operator="greaterThan">
      <formula>4.1</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9" zoomScale="70" zoomScaleNormal="70" workbookViewId="0">
      <selection activeCell="B37" sqref="B3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v>8.4</v>
      </c>
      <c r="J1" s="119" t="s">
        <v>154</v>
      </c>
      <c r="K1" s="119"/>
      <c r="L1" s="96">
        <v>2210</v>
      </c>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7" t="s">
        <v>171</v>
      </c>
      <c r="G2" s="138" t="s">
        <v>110</v>
      </c>
      <c r="H2" s="139"/>
      <c r="I2" s="96"/>
      <c r="J2" s="119" t="s">
        <v>155</v>
      </c>
      <c r="K2" s="119"/>
      <c r="L2" s="96">
        <v>5500</v>
      </c>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t="s">
        <v>77</v>
      </c>
      <c r="G3" s="120" t="s">
        <v>111</v>
      </c>
      <c r="H3" s="121"/>
      <c r="I3" s="96"/>
      <c r="J3" s="120" t="s">
        <v>156</v>
      </c>
      <c r="K3" s="121"/>
      <c r="L3" s="96">
        <f>(L1/L2)*100</f>
        <v>40.18181818181818</v>
      </c>
      <c r="AB3" s="30" t="s">
        <v>57</v>
      </c>
      <c r="AC3" s="17"/>
      <c r="AD3" s="30" t="s">
        <v>71</v>
      </c>
      <c r="AE3" s="17"/>
      <c r="AF3" s="17"/>
      <c r="AG3" s="44" t="s">
        <v>77</v>
      </c>
      <c r="AH3" s="18"/>
      <c r="AI3" s="48" t="s">
        <v>114</v>
      </c>
      <c r="AJ3" s="49">
        <v>1.7</v>
      </c>
      <c r="AK3" s="50">
        <v>6</v>
      </c>
      <c r="AL3" s="51">
        <v>1</v>
      </c>
      <c r="AM3" s="11">
        <v>6.2</v>
      </c>
      <c r="AN3" s="11" t="s">
        <v>113</v>
      </c>
    </row>
    <row r="4" spans="1:41" ht="25.5" x14ac:dyDescent="0.2">
      <c r="A4" s="119" t="s">
        <v>0</v>
      </c>
      <c r="B4" s="119"/>
      <c r="C4" s="140" t="str">
        <f>'DCWW Pontsticill Sludge'!C4:D4</f>
        <v>Pengelli Fawr, Vaynor, Merthyr Tydfil, CF48 2TT</v>
      </c>
      <c r="D4" s="141"/>
      <c r="E4" s="94" t="s">
        <v>1</v>
      </c>
      <c r="F4" s="118" t="s">
        <v>170</v>
      </c>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50.310360000000003</v>
      </c>
      <c r="D18" s="16">
        <f>$D32</f>
        <v>50.310360000000003</v>
      </c>
      <c r="E18" s="16">
        <f>$D33</f>
        <v>50.310360000000003</v>
      </c>
      <c r="F18" s="16">
        <f>$D34</f>
        <v>50.310360000000003</v>
      </c>
      <c r="G18" s="16">
        <f>$D35</f>
        <v>50.310360000000003</v>
      </c>
      <c r="H18" s="16">
        <f>$D36</f>
        <v>50.310360000000003</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-4.0896399999999957</v>
      </c>
      <c r="D19" s="16">
        <f t="shared" ref="D19:V19" si="1">D18-D17</f>
        <v>-4.0896399999999957</v>
      </c>
      <c r="E19" s="16">
        <f t="shared" si="1"/>
        <v>-4.0896399999999957</v>
      </c>
      <c r="F19" s="16">
        <f t="shared" si="1"/>
        <v>-4.0896399999999957</v>
      </c>
      <c r="G19" s="16">
        <f t="shared" si="1"/>
        <v>-4.0896399999999957</v>
      </c>
      <c r="H19" s="16">
        <f t="shared" si="1"/>
        <v>-4.0896399999999957</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(VLOOKUP(D$14,$AI2:$AK24,3,FALSE))*D$15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96.544600000000017</v>
      </c>
      <c r="D22" s="16">
        <f>$E32</f>
        <v>96.544600000000017</v>
      </c>
      <c r="E22" s="16">
        <f>$E33</f>
        <v>96.544600000000017</v>
      </c>
      <c r="F22" s="16">
        <f>$E34</f>
        <v>96.544600000000017</v>
      </c>
      <c r="G22" s="16">
        <f>$E35</f>
        <v>96.544600000000017</v>
      </c>
      <c r="H22" s="16">
        <f>$E36</f>
        <v>96.544600000000017</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-95.455399999999983</v>
      </c>
      <c r="D23" s="16">
        <f t="shared" ref="D23:V23" si="3">D22-D21</f>
        <v>-95.455399999999983</v>
      </c>
      <c r="E23" s="16">
        <f t="shared" si="3"/>
        <v>-95.455399999999983</v>
      </c>
      <c r="F23" s="16">
        <f t="shared" si="3"/>
        <v>-95.455399999999983</v>
      </c>
      <c r="G23" s="16">
        <f t="shared" si="3"/>
        <v>-95.455399999999983</v>
      </c>
      <c r="H23" s="16">
        <f t="shared" si="3"/>
        <v>-95.455399999999983</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4.7</v>
      </c>
      <c r="C28" s="15">
        <v>0.55000000000000004</v>
      </c>
      <c r="D28" s="15">
        <v>549</v>
      </c>
      <c r="E28" s="15">
        <v>2003</v>
      </c>
      <c r="F28" s="15"/>
      <c r="G28" s="15">
        <v>1.07</v>
      </c>
      <c r="H28" s="15">
        <v>6.13</v>
      </c>
      <c r="I28" s="15">
        <v>0.5</v>
      </c>
      <c r="J28" s="15">
        <v>0.03</v>
      </c>
      <c r="K28" s="23">
        <v>0.05</v>
      </c>
      <c r="L28" s="15">
        <v>0.35</v>
      </c>
      <c r="M28" s="15">
        <v>0.41</v>
      </c>
      <c r="N28" s="15"/>
      <c r="O28" s="15"/>
      <c r="P28" s="15"/>
      <c r="Q28" s="15">
        <v>425</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40</v>
      </c>
      <c r="C31" s="77">
        <f>IF(C$27="%w/w SAR",((C$28*10)*$B31),IF(C$27="%w/w DM",(((C$28*10)*($B$28/100))*$B31),IF(C$27="kg/t SAR",(C$28*$B31),IF(C$27="kg/t DM",((C$28*($B$28/100))*$B31),IF(C$27="mg/kg SAR",((C$28*0.001)*$B31),IF(C$27="mg/kg DM",(((C$28*0.001)*($B$28/100))*$B31),0))))))</f>
        <v>220</v>
      </c>
      <c r="D31" s="77">
        <f>(IF(D$27="%w/w SAR",((D$28*10)*$B31),IF(D$27="%w/w DM",(((D$28*10)*($B$28/100))*$B31),IF(D$27="kg/t SAR",(D$28*$B31),IF(D$27="kg/t DM",((D$28*($B$28/100))*$B31),IF(D$27="mg/kg SAR",((D$28*0.001)*$B31),IF(D$27="mg/kg DM",(((D$28*0.001)*($B$28/100))*$B31),"0")))))))*2.291</f>
        <v>50.310360000000003</v>
      </c>
      <c r="E31" s="77">
        <f>(IF(E$27="%w/w SAR",((E$28*10)*$B31),IF(E$27="%w/w DM",(((E$28*10)*($B$28/100))*$B31),IF(E$27="kg/t SAR",(E$28*$B31),IF(E$27="kg/t DM",((E$28*($B$28/100))*$B31),IF(E$27="mg/kg SAR",((E$28*0.001)*$B31),IF(E$27="mg/kg DM",(((E$28*0.001)*($B$28/100))*$B31),"0")))))))*1.205</f>
        <v>96.544600000000017</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4.2799999999999998E-2</v>
      </c>
      <c r="H31" s="77">
        <f t="shared" si="5"/>
        <v>0.2452</v>
      </c>
      <c r="I31" s="77">
        <f t="shared" si="5"/>
        <v>0.02</v>
      </c>
      <c r="J31" s="77">
        <f t="shared" si="5"/>
        <v>1.2000000000000001E-3</v>
      </c>
      <c r="K31" s="77">
        <f t="shared" si="5"/>
        <v>2E-3</v>
      </c>
      <c r="L31" s="77">
        <f t="shared" si="5"/>
        <v>1.4E-2</v>
      </c>
      <c r="M31" s="77">
        <f t="shared" si="5"/>
        <v>1.6399999999999998E-2</v>
      </c>
      <c r="N31" s="77">
        <f t="shared" si="5"/>
        <v>0</v>
      </c>
      <c r="O31" s="77">
        <f t="shared" si="5"/>
        <v>0</v>
      </c>
      <c r="P31" s="77">
        <f t="shared" si="5"/>
        <v>0</v>
      </c>
      <c r="Q31" s="77">
        <f>(IF(Q$27="%w/w SAR",((Q$28*10)*$B31),IF(Q$27="%w/w DM",(((Q$28*10)*($B$28/100))*$B31),IF(Q$27="kg/t SAR",(Q$28*$B31),IF(Q$27="kg/t DM",((Q$28*($B$28/100))*$B31),IF(Q$27="mg/kg SAR",((Q$28*0.001)*$B31),IF(Q$27="mg/kg DM",(((Q$28*0.001)*($B$28/100))*$B31),0)))))))*2.5</f>
        <v>42.5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40</v>
      </c>
      <c r="C32" s="77">
        <f t="shared" ref="C32:C50" si="6">IF(C$27="%w/w SAR",((C$28*10)*$B32),IF(C$27="%w/w DM",(((C$28*10)*($B$28/100))*$B32),IF(C$27="kg/t SAR",(C$28*$B32),IF(C$27="kg/t DM",((C$28*($B$28/100))*$B32),IF(C$27="mg/kg SAR",((C$28*0.001)*$B32),IF(C$27="mg/kg DM",(((C$28*0.001)*($B$28/100))*$B32),0))))))</f>
        <v>220</v>
      </c>
      <c r="D32" s="77">
        <f t="shared" ref="D32:D50" si="7">(IF(D$27="%w/w SAR",((D$28*10)*$B32),IF(D$27="%w/w DM",(((D$28*10)*($B$28/100))*$B32),IF(D$27="kg/t SAR",(D$28*$B32),IF(D$27="kg/t DM",((D$28*($B$28/100))*$B32),IF(D$27="mg/kg SAR",((D$28*0.001)*$B32),IF(D$27="mg/kg DM",(((D$28*0.001)*($B$28/100))*$B32),"0")))))))*2.291</f>
        <v>50.310360000000003</v>
      </c>
      <c r="E32" s="77">
        <f t="shared" ref="E32:E50" si="8">(IF(E$27="%w/w SAR",((E$28*10)*$B32),IF(E$27="%w/w DM",(((E$28*10)*($B$28/100))*$B32),IF(E$27="kg/t SAR",(E$28*$B32),IF(E$27="kg/t DM",((E$28*($B$28/100))*$B32),IF(E$27="mg/kg SAR",((E$28*0.001)*$B32),IF(E$27="mg/kg DM",(((E$28*0.001)*($B$28/100))*$B32),"0")))))))*1.205</f>
        <v>96.544600000000017</v>
      </c>
      <c r="F32" s="77">
        <f t="shared" ref="F32:F50" si="9">(IF(F$27="%w/w SAR",((F$28*10)*$B32),IF(F$27="%w/w DM",(((F$28*10)*($B$28/100))*$B32),IF(F$27="kg/t SAR",(F$28*$B32),IF(F$27="kg/t DM",((F$28*($B$28/100))*$B32),IF(F$27="mg/kg SAR",((F$28*0.001)*$B32),IF(F$27="mg/kg DM",(((F$28*0.001)*($B$28/100))*$B32),"0")))))))*1.658</f>
        <v>0</v>
      </c>
      <c r="G32" s="77">
        <f t="shared" si="5"/>
        <v>4.2799999999999998E-2</v>
      </c>
      <c r="H32" s="77">
        <f t="shared" si="5"/>
        <v>0.2452</v>
      </c>
      <c r="I32" s="77">
        <f t="shared" si="5"/>
        <v>0.02</v>
      </c>
      <c r="J32" s="77">
        <f t="shared" si="5"/>
        <v>1.2000000000000001E-3</v>
      </c>
      <c r="K32" s="77">
        <f t="shared" si="5"/>
        <v>2E-3</v>
      </c>
      <c r="L32" s="77">
        <f t="shared" si="5"/>
        <v>1.4E-2</v>
      </c>
      <c r="M32" s="77">
        <f t="shared" si="5"/>
        <v>1.6399999999999998E-2</v>
      </c>
      <c r="N32" s="77">
        <f t="shared" si="5"/>
        <v>0</v>
      </c>
      <c r="O32" s="77">
        <f t="shared" si="5"/>
        <v>0</v>
      </c>
      <c r="P32" s="77">
        <f t="shared" si="5"/>
        <v>0</v>
      </c>
      <c r="Q32" s="77">
        <f t="shared" ref="Q32:Q50" si="10">(IF(Q$27="%w/w SAR",((Q$28*10)*$B32),IF(Q$27="%w/w DM",(((Q$28*10)*($B$28/100))*$B32),IF(Q$27="kg/t SAR",(Q$28*$B32),IF(Q$27="kg/t DM",((Q$28*($B$28/100))*$B32),IF(Q$27="mg/kg SAR",((Q$28*0.001)*$B32),IF(Q$27="mg/kg DM",(((Q$28*0.001)*($B$28/100))*$B32),0)))))))*2.5</f>
        <v>42.5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40</v>
      </c>
      <c r="C33" s="77">
        <f t="shared" si="6"/>
        <v>220</v>
      </c>
      <c r="D33" s="77">
        <f t="shared" si="7"/>
        <v>50.310360000000003</v>
      </c>
      <c r="E33" s="77">
        <f t="shared" si="8"/>
        <v>96.544600000000017</v>
      </c>
      <c r="F33" s="77">
        <f t="shared" si="9"/>
        <v>0</v>
      </c>
      <c r="G33" s="77">
        <f t="shared" si="5"/>
        <v>4.2799999999999998E-2</v>
      </c>
      <c r="H33" s="77">
        <f t="shared" si="5"/>
        <v>0.2452</v>
      </c>
      <c r="I33" s="77">
        <f t="shared" si="5"/>
        <v>0.02</v>
      </c>
      <c r="J33" s="77">
        <f t="shared" si="5"/>
        <v>1.2000000000000001E-3</v>
      </c>
      <c r="K33" s="77">
        <f t="shared" si="5"/>
        <v>2E-3</v>
      </c>
      <c r="L33" s="77">
        <f t="shared" si="5"/>
        <v>1.4E-2</v>
      </c>
      <c r="M33" s="77">
        <f t="shared" si="5"/>
        <v>1.6399999999999998E-2</v>
      </c>
      <c r="N33" s="77">
        <f t="shared" si="5"/>
        <v>0</v>
      </c>
      <c r="O33" s="77">
        <f t="shared" si="5"/>
        <v>0</v>
      </c>
      <c r="P33" s="77">
        <f t="shared" si="5"/>
        <v>0</v>
      </c>
      <c r="Q33" s="77">
        <f t="shared" si="10"/>
        <v>42.5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40</v>
      </c>
      <c r="C34" s="77">
        <f t="shared" si="6"/>
        <v>220</v>
      </c>
      <c r="D34" s="77">
        <f t="shared" si="7"/>
        <v>50.310360000000003</v>
      </c>
      <c r="E34" s="77">
        <f t="shared" si="8"/>
        <v>96.544600000000017</v>
      </c>
      <c r="F34" s="77">
        <f t="shared" si="9"/>
        <v>0</v>
      </c>
      <c r="G34" s="77">
        <f t="shared" si="5"/>
        <v>4.2799999999999998E-2</v>
      </c>
      <c r="H34" s="77">
        <f t="shared" si="5"/>
        <v>0.2452</v>
      </c>
      <c r="I34" s="77">
        <f t="shared" si="5"/>
        <v>0.02</v>
      </c>
      <c r="J34" s="77">
        <f t="shared" si="5"/>
        <v>1.2000000000000001E-3</v>
      </c>
      <c r="K34" s="77">
        <f t="shared" si="5"/>
        <v>2E-3</v>
      </c>
      <c r="L34" s="77">
        <f t="shared" si="5"/>
        <v>1.4E-2</v>
      </c>
      <c r="M34" s="77">
        <f t="shared" si="5"/>
        <v>1.6399999999999998E-2</v>
      </c>
      <c r="N34" s="77">
        <f t="shared" si="5"/>
        <v>0</v>
      </c>
      <c r="O34" s="77">
        <f t="shared" si="5"/>
        <v>0</v>
      </c>
      <c r="P34" s="77">
        <f t="shared" si="5"/>
        <v>0</v>
      </c>
      <c r="Q34" s="77">
        <f t="shared" si="10"/>
        <v>42.5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26</v>
      </c>
      <c r="B35" s="15">
        <v>40</v>
      </c>
      <c r="C35" s="77">
        <f t="shared" si="6"/>
        <v>220</v>
      </c>
      <c r="D35" s="77">
        <f t="shared" si="7"/>
        <v>50.310360000000003</v>
      </c>
      <c r="E35" s="77">
        <f t="shared" si="8"/>
        <v>96.544600000000017</v>
      </c>
      <c r="F35" s="77">
        <f t="shared" si="9"/>
        <v>0</v>
      </c>
      <c r="G35" s="77">
        <f t="shared" si="5"/>
        <v>4.2799999999999998E-2</v>
      </c>
      <c r="H35" s="77">
        <f t="shared" si="5"/>
        <v>0.2452</v>
      </c>
      <c r="I35" s="77">
        <f t="shared" si="5"/>
        <v>0.02</v>
      </c>
      <c r="J35" s="77">
        <f t="shared" si="5"/>
        <v>1.2000000000000001E-3</v>
      </c>
      <c r="K35" s="77">
        <f t="shared" si="5"/>
        <v>2E-3</v>
      </c>
      <c r="L35" s="77">
        <f t="shared" si="5"/>
        <v>1.4E-2</v>
      </c>
      <c r="M35" s="77">
        <f t="shared" si="5"/>
        <v>1.6399999999999998E-2</v>
      </c>
      <c r="N35" s="77">
        <f t="shared" si="5"/>
        <v>0</v>
      </c>
      <c r="O35" s="77">
        <f t="shared" si="5"/>
        <v>0</v>
      </c>
      <c r="P35" s="77">
        <f t="shared" si="5"/>
        <v>0</v>
      </c>
      <c r="Q35" s="77">
        <f t="shared" si="10"/>
        <v>42.5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27</v>
      </c>
      <c r="B36" s="15">
        <v>40</v>
      </c>
      <c r="C36" s="77">
        <f t="shared" si="6"/>
        <v>220</v>
      </c>
      <c r="D36" s="77">
        <f t="shared" si="7"/>
        <v>50.310360000000003</v>
      </c>
      <c r="E36" s="77">
        <f t="shared" si="8"/>
        <v>96.544600000000017</v>
      </c>
      <c r="F36" s="77">
        <f t="shared" si="9"/>
        <v>0</v>
      </c>
      <c r="G36" s="77">
        <f t="shared" si="5"/>
        <v>4.2799999999999998E-2</v>
      </c>
      <c r="H36" s="77">
        <f t="shared" si="5"/>
        <v>0.2452</v>
      </c>
      <c r="I36" s="77">
        <f t="shared" si="5"/>
        <v>0.02</v>
      </c>
      <c r="J36" s="77">
        <f t="shared" si="5"/>
        <v>1.2000000000000001E-3</v>
      </c>
      <c r="K36" s="77">
        <f t="shared" si="5"/>
        <v>2E-3</v>
      </c>
      <c r="L36" s="77">
        <f t="shared" si="5"/>
        <v>1.4E-2</v>
      </c>
      <c r="M36" s="77">
        <f t="shared" si="5"/>
        <v>1.6399999999999998E-2</v>
      </c>
      <c r="N36" s="77">
        <f t="shared" si="5"/>
        <v>0</v>
      </c>
      <c r="O36" s="77">
        <f t="shared" si="5"/>
        <v>0</v>
      </c>
      <c r="P36" s="77">
        <f t="shared" si="5"/>
        <v>0</v>
      </c>
      <c r="Q36" s="77">
        <f t="shared" si="10"/>
        <v>42.5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133</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40</v>
      </c>
      <c r="C62" s="77">
        <f>B32</f>
        <v>40</v>
      </c>
      <c r="D62" s="77">
        <f>B33</f>
        <v>40</v>
      </c>
      <c r="E62" s="77">
        <f>B34</f>
        <v>40</v>
      </c>
      <c r="F62" s="77">
        <f>B35</f>
        <v>40</v>
      </c>
      <c r="G62" s="77">
        <f>B36</f>
        <v>40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2" operator="equal">
      <formula>"DECREASE"</formula>
    </cfRule>
    <cfRule type="cellIs" dxfId="334" priority="33" operator="equal">
      <formula>"INCREASE"</formula>
    </cfRule>
  </conditionalFormatting>
  <conditionalFormatting sqref="B62:U66 B31:B50">
    <cfRule type="cellIs" dxfId="333" priority="31" operator="greaterThan">
      <formula>$B$51</formula>
    </cfRule>
  </conditionalFormatting>
  <conditionalFormatting sqref="C31:C50">
    <cfRule type="cellIs" dxfId="332" priority="30" operator="greaterThan">
      <formula>$C$51</formula>
    </cfRule>
  </conditionalFormatting>
  <conditionalFormatting sqref="C18:V18">
    <cfRule type="cellIs" dxfId="331" priority="29" operator="equal">
      <formula>0</formula>
    </cfRule>
  </conditionalFormatting>
  <conditionalFormatting sqref="C17:V17">
    <cfRule type="cellIs" dxfId="330" priority="28" operator="equal">
      <formula>0</formula>
    </cfRule>
  </conditionalFormatting>
  <conditionalFormatting sqref="C19:V19">
    <cfRule type="cellIs" dxfId="329" priority="27" operator="equal">
      <formula>0</formula>
    </cfRule>
  </conditionalFormatting>
  <conditionalFormatting sqref="G31:G50">
    <cfRule type="cellIs" dxfId="328" priority="26" operator="greaterThan">
      <formula>$G$51</formula>
    </cfRule>
  </conditionalFormatting>
  <conditionalFormatting sqref="H31:H50">
    <cfRule type="cellIs" dxfId="327" priority="25" operator="greaterThan">
      <formula>$H$51</formula>
    </cfRule>
  </conditionalFormatting>
  <conditionalFormatting sqref="I31:I50">
    <cfRule type="cellIs" dxfId="326" priority="24" operator="greaterThan">
      <formula>$I$51</formula>
    </cfRule>
  </conditionalFormatting>
  <conditionalFormatting sqref="K31:K50">
    <cfRule type="cellIs" dxfId="325" priority="23" operator="greaterThan">
      <formula>$K$51</formula>
    </cfRule>
  </conditionalFormatting>
  <conditionalFormatting sqref="L31:L50">
    <cfRule type="cellIs" dxfId="324" priority="22" operator="greaterThan">
      <formula>$L$51</formula>
    </cfRule>
  </conditionalFormatting>
  <conditionalFormatting sqref="M31:M50">
    <cfRule type="cellIs" dxfId="323" priority="21" operator="greaterThan">
      <formula>$M$51</formula>
    </cfRule>
  </conditionalFormatting>
  <conditionalFormatting sqref="P31:P50">
    <cfRule type="cellIs" dxfId="322" priority="20" operator="greaterThan">
      <formula>$P$51</formula>
    </cfRule>
  </conditionalFormatting>
  <conditionalFormatting sqref="R31:R50">
    <cfRule type="cellIs" dxfId="321" priority="19" operator="greaterThan">
      <formula>$R$51</formula>
    </cfRule>
  </conditionalFormatting>
  <conditionalFormatting sqref="S31:S50">
    <cfRule type="cellIs" dxfId="320" priority="18" operator="greaterThan">
      <formula>$S$51</formula>
    </cfRule>
  </conditionalFormatting>
  <conditionalFormatting sqref="T31:T50">
    <cfRule type="cellIs" dxfId="319" priority="17" operator="greaterThan">
      <formula>$T$51</formula>
    </cfRule>
  </conditionalFormatting>
  <conditionalFormatting sqref="U31:U50">
    <cfRule type="cellIs" dxfId="318" priority="16" operator="greaterThan">
      <formula>$U$51</formula>
    </cfRule>
  </conditionalFormatting>
  <conditionalFormatting sqref="C22:V22">
    <cfRule type="cellIs" dxfId="317" priority="15" operator="equal">
      <formula>0</formula>
    </cfRule>
  </conditionalFormatting>
  <conditionalFormatting sqref="C24:V24">
    <cfRule type="cellIs" dxfId="316" priority="13" operator="equal">
      <formula>"DECREASE"</formula>
    </cfRule>
    <cfRule type="cellIs" dxfId="315" priority="14" operator="equal">
      <formula>"INCREASE"</formula>
    </cfRule>
  </conditionalFormatting>
  <conditionalFormatting sqref="C23:V23">
    <cfRule type="cellIs" dxfId="314" priority="12" operator="equal">
      <formula>0</formula>
    </cfRule>
  </conditionalFormatting>
  <conditionalFormatting sqref="I1">
    <cfRule type="cellIs" dxfId="313" priority="11" operator="lessThan">
      <formula>5</formula>
    </cfRule>
  </conditionalFormatting>
  <conditionalFormatting sqref="C21:V21">
    <cfRule type="cellIs" dxfId="312" priority="8" operator="equal">
      <formula>0</formula>
    </cfRule>
  </conditionalFormatting>
  <conditionalFormatting sqref="B66:U66">
    <cfRule type="cellIs" dxfId="311" priority="6" operator="equal">
      <formula>"UNDER"</formula>
    </cfRule>
    <cfRule type="cellIs" dxfId="310" priority="7" operator="equal">
      <formula>"OVER"</formula>
    </cfRule>
  </conditionalFormatting>
  <conditionalFormatting sqref="I2">
    <cfRule type="cellIs" dxfId="309" priority="5" operator="greaterThan">
      <formula>5000.1</formula>
    </cfRule>
  </conditionalFormatting>
  <conditionalFormatting sqref="I3">
    <cfRule type="cellIs" dxfId="308" priority="4" operator="greaterThan">
      <formula>4.1</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c r="J1" s="119" t="s">
        <v>154</v>
      </c>
      <c r="K1" s="119"/>
      <c r="L1" s="96"/>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6"/>
      <c r="G2" s="138" t="s">
        <v>110</v>
      </c>
      <c r="H2" s="139"/>
      <c r="I2" s="96"/>
      <c r="J2" s="119" t="s">
        <v>155</v>
      </c>
      <c r="K2" s="119"/>
      <c r="L2" s="96"/>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c r="G3" s="120" t="s">
        <v>111</v>
      </c>
      <c r="H3" s="121"/>
      <c r="I3" s="96"/>
      <c r="J3" s="120" t="s">
        <v>156</v>
      </c>
      <c r="K3" s="121"/>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Pontsticill Sludge'!C4:D4</f>
        <v>Pengelli Fawr, Vaynor, Merthyr Tydfil, CF48 2TT</v>
      </c>
      <c r="D4" s="141"/>
      <c r="E4" s="94" t="s">
        <v>1</v>
      </c>
      <c r="F4" s="96"/>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-54.4</v>
      </c>
      <c r="D19" s="16">
        <f t="shared" ref="D19:V19" si="1">D18-D17</f>
        <v>-54.4</v>
      </c>
      <c r="E19" s="16">
        <f t="shared" si="1"/>
        <v>-54.4</v>
      </c>
      <c r="F19" s="16">
        <f t="shared" si="1"/>
        <v>-54.4</v>
      </c>
      <c r="G19" s="16">
        <f t="shared" si="1"/>
        <v>-54.4</v>
      </c>
      <c r="H19" s="16">
        <f t="shared" si="1"/>
        <v>-54.4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-192</v>
      </c>
      <c r="D23" s="16">
        <f t="shared" ref="D23:V23" si="3">D22-D21</f>
        <v>-192</v>
      </c>
      <c r="E23" s="16">
        <f t="shared" si="3"/>
        <v>-192</v>
      </c>
      <c r="F23" s="16">
        <f t="shared" si="3"/>
        <v>-192</v>
      </c>
      <c r="G23" s="16">
        <f t="shared" si="3"/>
        <v>-192</v>
      </c>
      <c r="H23" s="16">
        <f t="shared" si="3"/>
        <v>-192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26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133</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2" operator="equal">
      <formula>"DECREASE"</formula>
    </cfRule>
    <cfRule type="cellIs" dxfId="292" priority="33" operator="equal">
      <formula>"INCREASE"</formula>
    </cfRule>
  </conditionalFormatting>
  <conditionalFormatting sqref="B31:B50 B62:U66">
    <cfRule type="cellIs" dxfId="291" priority="31" operator="greaterThan">
      <formula>$B$51</formula>
    </cfRule>
  </conditionalFormatting>
  <conditionalFormatting sqref="C31:C50">
    <cfRule type="cellIs" dxfId="290" priority="30" operator="greaterThan">
      <formula>$C$51</formula>
    </cfRule>
  </conditionalFormatting>
  <conditionalFormatting sqref="C18:V18">
    <cfRule type="cellIs" dxfId="289" priority="29" operator="equal">
      <formula>0</formula>
    </cfRule>
  </conditionalFormatting>
  <conditionalFormatting sqref="C17:V17">
    <cfRule type="cellIs" dxfId="288" priority="28" operator="equal">
      <formula>0</formula>
    </cfRule>
  </conditionalFormatting>
  <conditionalFormatting sqref="C19:V19">
    <cfRule type="cellIs" dxfId="287" priority="27" operator="equal">
      <formula>0</formula>
    </cfRule>
  </conditionalFormatting>
  <conditionalFormatting sqref="G31:G50">
    <cfRule type="cellIs" dxfId="286" priority="26" operator="greaterThan">
      <formula>$G$51</formula>
    </cfRule>
  </conditionalFormatting>
  <conditionalFormatting sqref="H31:H50">
    <cfRule type="cellIs" dxfId="285" priority="25" operator="greaterThan">
      <formula>$H$51</formula>
    </cfRule>
  </conditionalFormatting>
  <conditionalFormatting sqref="I31:I50">
    <cfRule type="cellIs" dxfId="284" priority="24" operator="greaterThan">
      <formula>$I$51</formula>
    </cfRule>
  </conditionalFormatting>
  <conditionalFormatting sqref="K31:K50">
    <cfRule type="cellIs" dxfId="283" priority="23" operator="greaterThan">
      <formula>$K$51</formula>
    </cfRule>
  </conditionalFormatting>
  <conditionalFormatting sqref="L31:L50">
    <cfRule type="cellIs" dxfId="282" priority="22" operator="greaterThan">
      <formula>$L$51</formula>
    </cfRule>
  </conditionalFormatting>
  <conditionalFormatting sqref="M31:M50">
    <cfRule type="cellIs" dxfId="281" priority="21" operator="greaterThan">
      <formula>$M$51</formula>
    </cfRule>
  </conditionalFormatting>
  <conditionalFormatting sqref="P31:P50">
    <cfRule type="cellIs" dxfId="280" priority="20" operator="greaterThan">
      <formula>$P$51</formula>
    </cfRule>
  </conditionalFormatting>
  <conditionalFormatting sqref="R31:R50">
    <cfRule type="cellIs" dxfId="279" priority="19" operator="greaterThan">
      <formula>$R$51</formula>
    </cfRule>
  </conditionalFormatting>
  <conditionalFormatting sqref="S31:S50">
    <cfRule type="cellIs" dxfId="278" priority="18" operator="greaterThan">
      <formula>$S$51</formula>
    </cfRule>
  </conditionalFormatting>
  <conditionalFormatting sqref="T31:T50">
    <cfRule type="cellIs" dxfId="277" priority="17" operator="greaterThan">
      <formula>$T$51</formula>
    </cfRule>
  </conditionalFormatting>
  <conditionalFormatting sqref="U31:U50">
    <cfRule type="cellIs" dxfId="276" priority="16" operator="greaterThan">
      <formula>$U$51</formula>
    </cfRule>
  </conditionalFormatting>
  <conditionalFormatting sqref="C22:V22">
    <cfRule type="cellIs" dxfId="275" priority="15" operator="equal">
      <formula>0</formula>
    </cfRule>
  </conditionalFormatting>
  <conditionalFormatting sqref="C24:V24">
    <cfRule type="cellIs" dxfId="274" priority="13" operator="equal">
      <formula>"DECREASE"</formula>
    </cfRule>
    <cfRule type="cellIs" dxfId="273" priority="14" operator="equal">
      <formula>"INCREASE"</formula>
    </cfRule>
  </conditionalFormatting>
  <conditionalFormatting sqref="C23:V23">
    <cfRule type="cellIs" dxfId="272" priority="12" operator="equal">
      <formula>0</formula>
    </cfRule>
  </conditionalFormatting>
  <conditionalFormatting sqref="I1">
    <cfRule type="cellIs" dxfId="271" priority="11" operator="lessThan">
      <formula>5</formula>
    </cfRule>
  </conditionalFormatting>
  <conditionalFormatting sqref="C21:V21">
    <cfRule type="cellIs" dxfId="270" priority="8" operator="equal">
      <formula>0</formula>
    </cfRule>
  </conditionalFormatting>
  <conditionalFormatting sqref="B66:U66">
    <cfRule type="cellIs" dxfId="269" priority="6" operator="equal">
      <formula>"UNDER"</formula>
    </cfRule>
    <cfRule type="cellIs" dxfId="268" priority="7" operator="equal">
      <formula>"OVER"</formula>
    </cfRule>
  </conditionalFormatting>
  <conditionalFormatting sqref="I2">
    <cfRule type="cellIs" dxfId="267" priority="5" operator="greaterThan">
      <formula>5000.1</formula>
    </cfRule>
  </conditionalFormatting>
  <conditionalFormatting sqref="I3">
    <cfRule type="cellIs" dxfId="266" priority="4" operator="greaterThan">
      <formula>4.1</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c r="J1" s="119" t="s">
        <v>154</v>
      </c>
      <c r="K1" s="119"/>
      <c r="L1" s="96"/>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6"/>
      <c r="G2" s="138" t="s">
        <v>110</v>
      </c>
      <c r="H2" s="139"/>
      <c r="I2" s="96"/>
      <c r="J2" s="119" t="s">
        <v>155</v>
      </c>
      <c r="K2" s="119"/>
      <c r="L2" s="96"/>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c r="G3" s="120" t="s">
        <v>111</v>
      </c>
      <c r="H3" s="121"/>
      <c r="I3" s="96"/>
      <c r="J3" s="120" t="s">
        <v>156</v>
      </c>
      <c r="K3" s="121"/>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Pontsticill Sludge'!C4:D4</f>
        <v>Pengelli Fawr, Vaynor, Merthyr Tydfil, CF48 2TT</v>
      </c>
      <c r="D4" s="141"/>
      <c r="E4" s="94" t="s">
        <v>1</v>
      </c>
      <c r="F4" s="96"/>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-54.4</v>
      </c>
      <c r="D19" s="16">
        <f t="shared" ref="D19:V19" si="1">D18-D17</f>
        <v>-54.4</v>
      </c>
      <c r="E19" s="16">
        <f t="shared" si="1"/>
        <v>-54.4</v>
      </c>
      <c r="F19" s="16">
        <f t="shared" si="1"/>
        <v>-54.4</v>
      </c>
      <c r="G19" s="16">
        <f t="shared" si="1"/>
        <v>-54.4</v>
      </c>
      <c r="H19" s="16">
        <f t="shared" si="1"/>
        <v>-54.4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-192</v>
      </c>
      <c r="D23" s="16">
        <f t="shared" ref="D23:V23" si="3">D22-D21</f>
        <v>-192</v>
      </c>
      <c r="E23" s="16">
        <f t="shared" si="3"/>
        <v>-192</v>
      </c>
      <c r="F23" s="16">
        <f t="shared" si="3"/>
        <v>-192</v>
      </c>
      <c r="G23" s="16">
        <f t="shared" si="3"/>
        <v>-192</v>
      </c>
      <c r="H23" s="16">
        <f t="shared" si="3"/>
        <v>-192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26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133</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2" operator="equal">
      <formula>"DECREASE"</formula>
    </cfRule>
    <cfRule type="cellIs" dxfId="250" priority="33" operator="equal">
      <formula>"INCREASE"</formula>
    </cfRule>
  </conditionalFormatting>
  <conditionalFormatting sqref="B31:B50 B62:U66">
    <cfRule type="cellIs" dxfId="249" priority="31" operator="greaterThan">
      <formula>$B$51</formula>
    </cfRule>
  </conditionalFormatting>
  <conditionalFormatting sqref="C31:C50">
    <cfRule type="cellIs" dxfId="248" priority="30" operator="greaterThan">
      <formula>$C$51</formula>
    </cfRule>
  </conditionalFormatting>
  <conditionalFormatting sqref="C18:V18">
    <cfRule type="cellIs" dxfId="247" priority="29" operator="equal">
      <formula>0</formula>
    </cfRule>
  </conditionalFormatting>
  <conditionalFormatting sqref="C17:V17">
    <cfRule type="cellIs" dxfId="246" priority="28" operator="equal">
      <formula>0</formula>
    </cfRule>
  </conditionalFormatting>
  <conditionalFormatting sqref="C19:V19">
    <cfRule type="cellIs" dxfId="245" priority="27" operator="equal">
      <formula>0</formula>
    </cfRule>
  </conditionalFormatting>
  <conditionalFormatting sqref="G31:G50">
    <cfRule type="cellIs" dxfId="244" priority="26" operator="greaterThan">
      <formula>$G$51</formula>
    </cfRule>
  </conditionalFormatting>
  <conditionalFormatting sqref="H31:H50">
    <cfRule type="cellIs" dxfId="243" priority="25" operator="greaterThan">
      <formula>$H$51</formula>
    </cfRule>
  </conditionalFormatting>
  <conditionalFormatting sqref="I31:I50">
    <cfRule type="cellIs" dxfId="242" priority="24" operator="greaterThan">
      <formula>$I$51</formula>
    </cfRule>
  </conditionalFormatting>
  <conditionalFormatting sqref="K31:K50">
    <cfRule type="cellIs" dxfId="241" priority="23" operator="greaterThan">
      <formula>$K$51</formula>
    </cfRule>
  </conditionalFormatting>
  <conditionalFormatting sqref="L31:L50">
    <cfRule type="cellIs" dxfId="240" priority="22" operator="greaterThan">
      <formula>$L$51</formula>
    </cfRule>
  </conditionalFormatting>
  <conditionalFormatting sqref="M31:M50">
    <cfRule type="cellIs" dxfId="239" priority="21" operator="greaterThan">
      <formula>$M$51</formula>
    </cfRule>
  </conditionalFormatting>
  <conditionalFormatting sqref="P31:P50">
    <cfRule type="cellIs" dxfId="238" priority="20" operator="greaterThan">
      <formula>$P$51</formula>
    </cfRule>
  </conditionalFormatting>
  <conditionalFormatting sqref="R31:R50">
    <cfRule type="cellIs" dxfId="237" priority="19" operator="greaterThan">
      <formula>$R$51</formula>
    </cfRule>
  </conditionalFormatting>
  <conditionalFormatting sqref="S31:S50">
    <cfRule type="cellIs" dxfId="236" priority="18" operator="greaterThan">
      <formula>$S$51</formula>
    </cfRule>
  </conditionalFormatting>
  <conditionalFormatting sqref="T31:T50">
    <cfRule type="cellIs" dxfId="235" priority="17" operator="greaterThan">
      <formula>$T$51</formula>
    </cfRule>
  </conditionalFormatting>
  <conditionalFormatting sqref="U31:U50">
    <cfRule type="cellIs" dxfId="234" priority="16" operator="greaterThan">
      <formula>$U$51</formula>
    </cfRule>
  </conditionalFormatting>
  <conditionalFormatting sqref="C22:V22">
    <cfRule type="cellIs" dxfId="233" priority="15" operator="equal">
      <formula>0</formula>
    </cfRule>
  </conditionalFormatting>
  <conditionalFormatting sqref="C24:V24">
    <cfRule type="cellIs" dxfId="232" priority="13" operator="equal">
      <formula>"DECREASE"</formula>
    </cfRule>
    <cfRule type="cellIs" dxfId="231" priority="14" operator="equal">
      <formula>"INCREASE"</formula>
    </cfRule>
  </conditionalFormatting>
  <conditionalFormatting sqref="C23:V23">
    <cfRule type="cellIs" dxfId="230" priority="12" operator="equal">
      <formula>0</formula>
    </cfRule>
  </conditionalFormatting>
  <conditionalFormatting sqref="I1">
    <cfRule type="cellIs" dxfId="229" priority="11" operator="lessThan">
      <formula>5</formula>
    </cfRule>
  </conditionalFormatting>
  <conditionalFormatting sqref="C21:V21">
    <cfRule type="cellIs" dxfId="228" priority="8" operator="equal">
      <formula>0</formula>
    </cfRule>
  </conditionalFormatting>
  <conditionalFormatting sqref="B66:U66">
    <cfRule type="cellIs" dxfId="227" priority="6" operator="equal">
      <formula>"UNDER"</formula>
    </cfRule>
    <cfRule type="cellIs" dxfId="226" priority="7" operator="equal">
      <formula>"OVER"</formula>
    </cfRule>
  </conditionalFormatting>
  <conditionalFormatting sqref="I2">
    <cfRule type="cellIs" dxfId="225" priority="5" operator="greaterThan">
      <formula>5000.1</formula>
    </cfRule>
  </conditionalFormatting>
  <conditionalFormatting sqref="I3">
    <cfRule type="cellIs" dxfId="224" priority="4" operator="greaterThan">
      <formula>4.1</formula>
    </cfRule>
  </conditionalFormatting>
  <conditionalFormatting sqref="J31:J50">
    <cfRule type="cellIs" dxfId="223" priority="3"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c r="J1" s="119" t="s">
        <v>154</v>
      </c>
      <c r="K1" s="119"/>
      <c r="L1" s="96"/>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6"/>
      <c r="G2" s="138" t="s">
        <v>110</v>
      </c>
      <c r="H2" s="139"/>
      <c r="I2" s="96"/>
      <c r="J2" s="119" t="s">
        <v>155</v>
      </c>
      <c r="K2" s="119"/>
      <c r="L2" s="96"/>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c r="G3" s="120" t="s">
        <v>111</v>
      </c>
      <c r="H3" s="121"/>
      <c r="I3" s="96"/>
      <c r="J3" s="120" t="s">
        <v>156</v>
      </c>
      <c r="K3" s="121"/>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Pontsticill Sludge'!C4:D4</f>
        <v>Pengelli Fawr, Vaynor, Merthyr Tydfil, CF48 2TT</v>
      </c>
      <c r="D4" s="141"/>
      <c r="E4" s="94" t="s">
        <v>1</v>
      </c>
      <c r="F4" s="96"/>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-54.4</v>
      </c>
      <c r="D19" s="16">
        <f t="shared" ref="D19:V19" si="1">D18-D17</f>
        <v>-54.4</v>
      </c>
      <c r="E19" s="16">
        <f t="shared" si="1"/>
        <v>-54.4</v>
      </c>
      <c r="F19" s="16">
        <f t="shared" si="1"/>
        <v>-54.4</v>
      </c>
      <c r="G19" s="16">
        <f t="shared" si="1"/>
        <v>-54.4</v>
      </c>
      <c r="H19" s="16">
        <f t="shared" si="1"/>
        <v>-54.4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-192</v>
      </c>
      <c r="D23" s="16">
        <f t="shared" ref="D23:V23" si="3">D22-D21</f>
        <v>-192</v>
      </c>
      <c r="E23" s="16">
        <f t="shared" si="3"/>
        <v>-192</v>
      </c>
      <c r="F23" s="16">
        <f t="shared" si="3"/>
        <v>-192</v>
      </c>
      <c r="G23" s="16">
        <f t="shared" si="3"/>
        <v>-192</v>
      </c>
      <c r="H23" s="16">
        <f t="shared" si="3"/>
        <v>-192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26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133</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2xMp4uQoQViWrxglECPSHPcPMAIYwSFeD7gr02W6fbeK22Y8TI0KUkEd1h7UaR/p23e1WOe1xAX8XXXVy/JdKA==" saltValue="0u/gJRqoP1syOrVAkf1Cz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2" operator="equal">
      <formula>"DECREASE"</formula>
    </cfRule>
    <cfRule type="cellIs" dxfId="208" priority="33" operator="equal">
      <formula>"INCREASE"</formula>
    </cfRule>
  </conditionalFormatting>
  <conditionalFormatting sqref="B31:B50 B62:U66">
    <cfRule type="cellIs" dxfId="207" priority="31" operator="greaterThan">
      <formula>$B$51</formula>
    </cfRule>
  </conditionalFormatting>
  <conditionalFormatting sqref="C31:C50">
    <cfRule type="cellIs" dxfId="206" priority="30" operator="greaterThan">
      <formula>$C$51</formula>
    </cfRule>
  </conditionalFormatting>
  <conditionalFormatting sqref="C18:V18">
    <cfRule type="cellIs" dxfId="205" priority="29" operator="equal">
      <formula>0</formula>
    </cfRule>
  </conditionalFormatting>
  <conditionalFormatting sqref="C17:V17">
    <cfRule type="cellIs" dxfId="204" priority="28" operator="equal">
      <formula>0</formula>
    </cfRule>
  </conditionalFormatting>
  <conditionalFormatting sqref="C19:V19">
    <cfRule type="cellIs" dxfId="203" priority="27" operator="equal">
      <formula>0</formula>
    </cfRule>
  </conditionalFormatting>
  <conditionalFormatting sqref="G31:G50">
    <cfRule type="cellIs" dxfId="202" priority="26" operator="greaterThan">
      <formula>$G$51</formula>
    </cfRule>
  </conditionalFormatting>
  <conditionalFormatting sqref="H31:H50">
    <cfRule type="cellIs" dxfId="201" priority="25" operator="greaterThan">
      <formula>$H$51</formula>
    </cfRule>
  </conditionalFormatting>
  <conditionalFormatting sqref="I31:I50">
    <cfRule type="cellIs" dxfId="200" priority="24" operator="greaterThan">
      <formula>$I$51</formula>
    </cfRule>
  </conditionalFormatting>
  <conditionalFormatting sqref="K31:K50">
    <cfRule type="cellIs" dxfId="199" priority="23" operator="greaterThan">
      <formula>$K$51</formula>
    </cfRule>
  </conditionalFormatting>
  <conditionalFormatting sqref="L31:L50">
    <cfRule type="cellIs" dxfId="198" priority="22" operator="greaterThan">
      <formula>$L$51</formula>
    </cfRule>
  </conditionalFormatting>
  <conditionalFormatting sqref="M31:M50">
    <cfRule type="cellIs" dxfId="197" priority="21" operator="greaterThan">
      <formula>$M$51</formula>
    </cfRule>
  </conditionalFormatting>
  <conditionalFormatting sqref="P31:P50">
    <cfRule type="cellIs" dxfId="196" priority="20" operator="greaterThan">
      <formula>$P$51</formula>
    </cfRule>
  </conditionalFormatting>
  <conditionalFormatting sqref="R31:R50">
    <cfRule type="cellIs" dxfId="195" priority="19" operator="greaterThan">
      <formula>$R$51</formula>
    </cfRule>
  </conditionalFormatting>
  <conditionalFormatting sqref="S31:S50">
    <cfRule type="cellIs" dxfId="194" priority="18" operator="greaterThan">
      <formula>$S$51</formula>
    </cfRule>
  </conditionalFormatting>
  <conditionalFormatting sqref="T31:T50">
    <cfRule type="cellIs" dxfId="193" priority="17" operator="greaterThan">
      <formula>$T$51</formula>
    </cfRule>
  </conditionalFormatting>
  <conditionalFormatting sqref="U31:U50">
    <cfRule type="cellIs" dxfId="192" priority="16" operator="greaterThan">
      <formula>$U$51</formula>
    </cfRule>
  </conditionalFormatting>
  <conditionalFormatting sqref="C22:V22">
    <cfRule type="cellIs" dxfId="191" priority="15" operator="equal">
      <formula>0</formula>
    </cfRule>
  </conditionalFormatting>
  <conditionalFormatting sqref="C24:V24">
    <cfRule type="cellIs" dxfId="190" priority="13" operator="equal">
      <formula>"DECREASE"</formula>
    </cfRule>
    <cfRule type="cellIs" dxfId="189" priority="14" operator="equal">
      <formula>"INCREASE"</formula>
    </cfRule>
  </conditionalFormatting>
  <conditionalFormatting sqref="C23:V23">
    <cfRule type="cellIs" dxfId="188" priority="12" operator="equal">
      <formula>0</formula>
    </cfRule>
  </conditionalFormatting>
  <conditionalFormatting sqref="I1">
    <cfRule type="cellIs" dxfId="187" priority="11" operator="lessThan">
      <formula>5</formula>
    </cfRule>
  </conditionalFormatting>
  <conditionalFormatting sqref="C21:V21">
    <cfRule type="cellIs" dxfId="186" priority="8" operator="equal">
      <formula>0</formula>
    </cfRule>
  </conditionalFormatting>
  <conditionalFormatting sqref="B66:U66">
    <cfRule type="cellIs" dxfId="185" priority="6" operator="equal">
      <formula>"UNDER"</formula>
    </cfRule>
    <cfRule type="cellIs" dxfId="184" priority="7" operator="equal">
      <formula>"OVER"</formula>
    </cfRule>
  </conditionalFormatting>
  <conditionalFormatting sqref="I2">
    <cfRule type="cellIs" dxfId="183" priority="5" operator="greaterThan">
      <formula>5000.1</formula>
    </cfRule>
  </conditionalFormatting>
  <conditionalFormatting sqref="I3">
    <cfRule type="cellIs" dxfId="182" priority="4" operator="greaterThan">
      <formula>4.1</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c r="J1" s="119" t="s">
        <v>154</v>
      </c>
      <c r="K1" s="119"/>
      <c r="L1" s="96"/>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6"/>
      <c r="G2" s="138" t="s">
        <v>110</v>
      </c>
      <c r="H2" s="139"/>
      <c r="I2" s="96"/>
      <c r="J2" s="119" t="s">
        <v>155</v>
      </c>
      <c r="K2" s="119"/>
      <c r="L2" s="96"/>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c r="G3" s="120" t="s">
        <v>111</v>
      </c>
      <c r="H3" s="121"/>
      <c r="I3" s="96"/>
      <c r="J3" s="120" t="s">
        <v>156</v>
      </c>
      <c r="K3" s="121"/>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Pontsticill Sludge'!C4:D4</f>
        <v>Pengelli Fawr, Vaynor, Merthyr Tydfil, CF48 2TT</v>
      </c>
      <c r="D4" s="141"/>
      <c r="E4" s="94" t="s">
        <v>1</v>
      </c>
      <c r="F4" s="96"/>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-54.4</v>
      </c>
      <c r="D19" s="16">
        <f t="shared" ref="D19:V19" si="1">D18-D17</f>
        <v>-54.4</v>
      </c>
      <c r="E19" s="16">
        <f t="shared" si="1"/>
        <v>-54.4</v>
      </c>
      <c r="F19" s="16">
        <f t="shared" si="1"/>
        <v>-54.4</v>
      </c>
      <c r="G19" s="16">
        <f t="shared" si="1"/>
        <v>-54.4</v>
      </c>
      <c r="H19" s="16">
        <f t="shared" si="1"/>
        <v>-54.4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-192</v>
      </c>
      <c r="D23" s="16">
        <f t="shared" ref="D23:V23" si="3">D22-D21</f>
        <v>-192</v>
      </c>
      <c r="E23" s="16">
        <f t="shared" si="3"/>
        <v>-192</v>
      </c>
      <c r="F23" s="16">
        <f t="shared" si="3"/>
        <v>-192</v>
      </c>
      <c r="G23" s="16">
        <f t="shared" si="3"/>
        <v>-192</v>
      </c>
      <c r="H23" s="16">
        <f t="shared" si="3"/>
        <v>-192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26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133</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M4LwCpBSPlezLU0vycxFogA/YoB7JjsFLsyFcZPcJMQ4vC+1iZSs4WGIasPL3Z/8lHd/zQkOWSXFW/cesjGgQ==" saltValue="dN6h+yVJqf/8pik4FJ6Gx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2" operator="equal">
      <formula>"DECREASE"</formula>
    </cfRule>
    <cfRule type="cellIs" dxfId="166" priority="33" operator="equal">
      <formula>"INCREASE"</formula>
    </cfRule>
  </conditionalFormatting>
  <conditionalFormatting sqref="B31:B50 B62:U66">
    <cfRule type="cellIs" dxfId="165" priority="31" operator="greaterThan">
      <formula>$B$51</formula>
    </cfRule>
  </conditionalFormatting>
  <conditionalFormatting sqref="C31:C50">
    <cfRule type="cellIs" dxfId="164" priority="30" operator="greaterThan">
      <formula>$C$51</formula>
    </cfRule>
  </conditionalFormatting>
  <conditionalFormatting sqref="C18:V18">
    <cfRule type="cellIs" dxfId="163" priority="29" operator="equal">
      <formula>0</formula>
    </cfRule>
  </conditionalFormatting>
  <conditionalFormatting sqref="C17:V17">
    <cfRule type="cellIs" dxfId="162" priority="28" operator="equal">
      <formula>0</formula>
    </cfRule>
  </conditionalFormatting>
  <conditionalFormatting sqref="C19:V19">
    <cfRule type="cellIs" dxfId="161" priority="27" operator="equal">
      <formula>0</formula>
    </cfRule>
  </conditionalFormatting>
  <conditionalFormatting sqref="G31:G50">
    <cfRule type="cellIs" dxfId="160" priority="26" operator="greaterThan">
      <formula>$G$51</formula>
    </cfRule>
  </conditionalFormatting>
  <conditionalFormatting sqref="H31:H50">
    <cfRule type="cellIs" dxfId="159" priority="25" operator="greaterThan">
      <formula>$H$51</formula>
    </cfRule>
  </conditionalFormatting>
  <conditionalFormatting sqref="I31:I50">
    <cfRule type="cellIs" dxfId="158" priority="24" operator="greaterThan">
      <formula>$I$51</formula>
    </cfRule>
  </conditionalFormatting>
  <conditionalFormatting sqref="K31:K50">
    <cfRule type="cellIs" dxfId="157" priority="23" operator="greaterThan">
      <formula>$K$51</formula>
    </cfRule>
  </conditionalFormatting>
  <conditionalFormatting sqref="L31:L50">
    <cfRule type="cellIs" dxfId="156" priority="22" operator="greaterThan">
      <formula>$L$51</formula>
    </cfRule>
  </conditionalFormatting>
  <conditionalFormatting sqref="M31:M50">
    <cfRule type="cellIs" dxfId="155" priority="21" operator="greaterThan">
      <formula>$M$51</formula>
    </cfRule>
  </conditionalFormatting>
  <conditionalFormatting sqref="P31:P50">
    <cfRule type="cellIs" dxfId="154" priority="20" operator="greaterThan">
      <formula>$P$51</formula>
    </cfRule>
  </conditionalFormatting>
  <conditionalFormatting sqref="R31:R50">
    <cfRule type="cellIs" dxfId="153" priority="19" operator="greaterThan">
      <formula>$R$51</formula>
    </cfRule>
  </conditionalFormatting>
  <conditionalFormatting sqref="S31:S50">
    <cfRule type="cellIs" dxfId="152" priority="18" operator="greaterThan">
      <formula>$S$51</formula>
    </cfRule>
  </conditionalFormatting>
  <conditionalFormatting sqref="T31:T50">
    <cfRule type="cellIs" dxfId="151" priority="17" operator="greaterThan">
      <formula>$T$51</formula>
    </cfRule>
  </conditionalFormatting>
  <conditionalFormatting sqref="U31:U50">
    <cfRule type="cellIs" dxfId="150" priority="16" operator="greaterThan">
      <formula>$U$51</formula>
    </cfRule>
  </conditionalFormatting>
  <conditionalFormatting sqref="C22:V22">
    <cfRule type="cellIs" dxfId="149" priority="15" operator="equal">
      <formula>0</formula>
    </cfRule>
  </conditionalFormatting>
  <conditionalFormatting sqref="C24:V24">
    <cfRule type="cellIs" dxfId="148" priority="13" operator="equal">
      <formula>"DECREASE"</formula>
    </cfRule>
    <cfRule type="cellIs" dxfId="147" priority="14" operator="equal">
      <formula>"INCREASE"</formula>
    </cfRule>
  </conditionalFormatting>
  <conditionalFormatting sqref="C23:V23">
    <cfRule type="cellIs" dxfId="146" priority="12" operator="equal">
      <formula>0</formula>
    </cfRule>
  </conditionalFormatting>
  <conditionalFormatting sqref="I1">
    <cfRule type="cellIs" dxfId="145" priority="11" operator="lessThan">
      <formula>5</formula>
    </cfRule>
  </conditionalFormatting>
  <conditionalFormatting sqref="C21:V21">
    <cfRule type="cellIs" dxfId="144" priority="8" operator="equal">
      <formula>0</formula>
    </cfRule>
  </conditionalFormatting>
  <conditionalFormatting sqref="B66:U66">
    <cfRule type="cellIs" dxfId="143" priority="6" operator="equal">
      <formula>"UNDER"</formula>
    </cfRule>
    <cfRule type="cellIs" dxfId="142" priority="7" operator="equal">
      <formula>"OVER"</formula>
    </cfRule>
  </conditionalFormatting>
  <conditionalFormatting sqref="I2">
    <cfRule type="cellIs" dxfId="141" priority="5" operator="greaterThan">
      <formula>5000.1</formula>
    </cfRule>
  </conditionalFormatting>
  <conditionalFormatting sqref="I3">
    <cfRule type="cellIs" dxfId="140" priority="4" operator="greaterThan">
      <formula>4.1</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c r="J1" s="119" t="s">
        <v>154</v>
      </c>
      <c r="K1" s="119"/>
      <c r="L1" s="96"/>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6"/>
      <c r="G2" s="138" t="s">
        <v>110</v>
      </c>
      <c r="H2" s="139"/>
      <c r="I2" s="96"/>
      <c r="J2" s="119" t="s">
        <v>155</v>
      </c>
      <c r="K2" s="119"/>
      <c r="L2" s="96"/>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c r="G3" s="120" t="s">
        <v>111</v>
      </c>
      <c r="H3" s="121"/>
      <c r="I3" s="96"/>
      <c r="J3" s="120" t="s">
        <v>156</v>
      </c>
      <c r="K3" s="121"/>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Pontsticill Sludge'!C4:D4</f>
        <v>Pengelli Fawr, Vaynor, Merthyr Tydfil, CF48 2TT</v>
      </c>
      <c r="D4" s="141"/>
      <c r="E4" s="94" t="s">
        <v>1</v>
      </c>
      <c r="F4" s="96"/>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-54.4</v>
      </c>
      <c r="D19" s="16">
        <f t="shared" ref="D19:V19" si="1">D18-D17</f>
        <v>-54.4</v>
      </c>
      <c r="E19" s="16">
        <f t="shared" si="1"/>
        <v>-54.4</v>
      </c>
      <c r="F19" s="16">
        <f t="shared" si="1"/>
        <v>-54.4</v>
      </c>
      <c r="G19" s="16">
        <f t="shared" si="1"/>
        <v>-54.4</v>
      </c>
      <c r="H19" s="16">
        <f t="shared" si="1"/>
        <v>-54.4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-192</v>
      </c>
      <c r="D23" s="16">
        <f t="shared" ref="D23:V23" si="3">D22-D21</f>
        <v>-192</v>
      </c>
      <c r="E23" s="16">
        <f t="shared" si="3"/>
        <v>-192</v>
      </c>
      <c r="F23" s="16">
        <f t="shared" si="3"/>
        <v>-192</v>
      </c>
      <c r="G23" s="16">
        <f t="shared" si="3"/>
        <v>-192</v>
      </c>
      <c r="H23" s="16">
        <f t="shared" si="3"/>
        <v>-192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26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133</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CZ9r19lIjKMjtElJ+pbFcHB4M7P16LVI5o2g9iHFPdfkDBki2ipXOKXSLXH35urGWW+tsdHsgbH9ZxuQHfu3GA==" saltValue="XTTIY4qO7xkiLOBi38MXY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2" operator="equal">
      <formula>"DECREASE"</formula>
    </cfRule>
    <cfRule type="cellIs" dxfId="124" priority="33" operator="equal">
      <formula>"INCREASE"</formula>
    </cfRule>
  </conditionalFormatting>
  <conditionalFormatting sqref="B31:B50 B62:U66">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c r="J1" s="119" t="s">
        <v>154</v>
      </c>
      <c r="K1" s="119"/>
      <c r="L1" s="96"/>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6"/>
      <c r="G2" s="138" t="s">
        <v>110</v>
      </c>
      <c r="H2" s="139"/>
      <c r="I2" s="96"/>
      <c r="J2" s="119" t="s">
        <v>155</v>
      </c>
      <c r="K2" s="119"/>
      <c r="L2" s="96"/>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c r="G3" s="120" t="s">
        <v>111</v>
      </c>
      <c r="H3" s="121"/>
      <c r="I3" s="96"/>
      <c r="J3" s="120" t="s">
        <v>156</v>
      </c>
      <c r="K3" s="121"/>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Pontsticill Sludge'!C4:D4</f>
        <v>Pengelli Fawr, Vaynor, Merthyr Tydfil, CF48 2TT</v>
      </c>
      <c r="D4" s="141"/>
      <c r="E4" s="94" t="s">
        <v>1</v>
      </c>
      <c r="F4" s="96"/>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-54.4</v>
      </c>
      <c r="D19" s="16">
        <f t="shared" ref="D19:V19" si="1">D18-D17</f>
        <v>-54.4</v>
      </c>
      <c r="E19" s="16">
        <f t="shared" si="1"/>
        <v>-54.4</v>
      </c>
      <c r="F19" s="16">
        <f t="shared" si="1"/>
        <v>-54.4</v>
      </c>
      <c r="G19" s="16">
        <f t="shared" si="1"/>
        <v>-54.4</v>
      </c>
      <c r="H19" s="16">
        <f t="shared" si="1"/>
        <v>-54.4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-192</v>
      </c>
      <c r="D23" s="16">
        <f t="shared" ref="D23:V23" si="3">D22-D21</f>
        <v>-192</v>
      </c>
      <c r="E23" s="16">
        <f t="shared" si="3"/>
        <v>-192</v>
      </c>
      <c r="F23" s="16">
        <f t="shared" si="3"/>
        <v>-192</v>
      </c>
      <c r="G23" s="16">
        <f t="shared" si="3"/>
        <v>-192</v>
      </c>
      <c r="H23" s="16">
        <f t="shared" si="3"/>
        <v>-192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26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133</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RnEquzh/fCq9jK1/AwiX9046Df4W9iEuQOecn080YKgznV+SJNzulmQmCeHFrbHWvGCMiqy8fwddsIClYEkUA==" saltValue="TtSkVXVflTeQ6eqVvATPl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2" operator="equal">
      <formula>"DECREASE"</formula>
    </cfRule>
    <cfRule type="cellIs" dxfId="82" priority="33" operator="equal">
      <formula>"INCREASE"</formula>
    </cfRule>
  </conditionalFormatting>
  <conditionalFormatting sqref="B31:B50 B62:U66">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'DCWW Pontsticill Sludge'!C1:D1</f>
        <v>PAN-016060</v>
      </c>
      <c r="D1" s="141"/>
      <c r="E1" s="93" t="s">
        <v>45</v>
      </c>
      <c r="F1" s="39">
        <f>'DCWW Pontsticill Sludge'!F1</f>
        <v>45.7</v>
      </c>
      <c r="G1" s="120" t="s">
        <v>43</v>
      </c>
      <c r="H1" s="121"/>
      <c r="I1" s="96"/>
      <c r="J1" s="119" t="s">
        <v>154</v>
      </c>
      <c r="K1" s="119"/>
      <c r="L1" s="96"/>
      <c r="AB1" s="18"/>
      <c r="AC1" s="18"/>
      <c r="AD1" s="30" t="s">
        <v>127</v>
      </c>
      <c r="AE1" s="17"/>
      <c r="AF1" s="17"/>
      <c r="AG1" s="18"/>
      <c r="AH1" s="18"/>
      <c r="AI1" s="40" t="s">
        <v>79</v>
      </c>
      <c r="AJ1" s="41" t="s">
        <v>94</v>
      </c>
      <c r="AK1" s="42" t="s">
        <v>95</v>
      </c>
      <c r="AL1" s="43" t="s">
        <v>126</v>
      </c>
      <c r="AM1" s="43" t="s">
        <v>132</v>
      </c>
      <c r="AN1" s="43" t="s">
        <v>112</v>
      </c>
    </row>
    <row r="2" spans="1:41" x14ac:dyDescent="0.2">
      <c r="A2" s="119" t="s">
        <v>87</v>
      </c>
      <c r="B2" s="119"/>
      <c r="C2" s="142" t="str">
        <f>'DCWW Pontsticill Sludge'!C2:D2</f>
        <v>EPR/GP3792SK</v>
      </c>
      <c r="D2" s="143"/>
      <c r="E2" s="93" t="s">
        <v>109</v>
      </c>
      <c r="F2" s="96"/>
      <c r="G2" s="138" t="s">
        <v>110</v>
      </c>
      <c r="H2" s="139"/>
      <c r="I2" s="96"/>
      <c r="J2" s="119" t="s">
        <v>155</v>
      </c>
      <c r="K2" s="119"/>
      <c r="L2" s="96"/>
      <c r="AB2" s="30" t="s">
        <v>56</v>
      </c>
      <c r="AC2" s="17"/>
      <c r="AD2" s="30" t="s">
        <v>70</v>
      </c>
      <c r="AE2" s="17"/>
      <c r="AF2" s="17"/>
      <c r="AG2" s="44" t="s">
        <v>76</v>
      </c>
      <c r="AH2" s="18"/>
      <c r="AI2" s="45" t="s">
        <v>127</v>
      </c>
      <c r="AJ2" s="46">
        <v>0</v>
      </c>
      <c r="AK2" s="47">
        <v>0</v>
      </c>
      <c r="AL2" s="10">
        <v>0</v>
      </c>
      <c r="AM2" s="11">
        <v>0</v>
      </c>
      <c r="AN2" s="11">
        <v>0</v>
      </c>
    </row>
    <row r="3" spans="1:41" x14ac:dyDescent="0.2">
      <c r="A3" s="120" t="s">
        <v>42</v>
      </c>
      <c r="B3" s="121"/>
      <c r="C3" s="142" t="str">
        <f>'DCWW Pontsticill Sludge'!C3:D3</f>
        <v>ByProduct Recovery Ltd</v>
      </c>
      <c r="D3" s="143"/>
      <c r="E3" s="93" t="s">
        <v>108</v>
      </c>
      <c r="F3" s="31"/>
      <c r="G3" s="120" t="s">
        <v>111</v>
      </c>
      <c r="H3" s="121"/>
      <c r="I3" s="96"/>
      <c r="J3" s="120" t="s">
        <v>156</v>
      </c>
      <c r="K3" s="121"/>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19" t="s">
        <v>0</v>
      </c>
      <c r="B4" s="119"/>
      <c r="C4" s="140" t="str">
        <f>'DCWW Pontsticill Sludge'!C4:D4</f>
        <v>Pengelli Fawr, Vaynor, Merthyr Tydfil, CF48 2TT</v>
      </c>
      <c r="D4" s="141"/>
      <c r="E4" s="94" t="s">
        <v>1</v>
      </c>
      <c r="F4" s="96"/>
      <c r="G4" s="120"/>
      <c r="H4" s="121"/>
      <c r="I4" s="39"/>
      <c r="J4" s="120"/>
      <c r="K4" s="121"/>
      <c r="L4" s="96"/>
      <c r="AB4" s="30" t="s">
        <v>52</v>
      </c>
      <c r="AC4" s="17"/>
      <c r="AD4" s="52" t="s">
        <v>72</v>
      </c>
      <c r="AE4" s="17"/>
      <c r="AF4" s="17"/>
      <c r="AG4" s="44" t="s">
        <v>78</v>
      </c>
      <c r="AH4" s="18"/>
      <c r="AI4" s="53" t="s">
        <v>125</v>
      </c>
      <c r="AJ4" s="54">
        <v>7</v>
      </c>
      <c r="AK4" s="55">
        <v>10.5</v>
      </c>
      <c r="AL4" s="11">
        <v>2</v>
      </c>
      <c r="AM4" s="11">
        <v>6.7</v>
      </c>
      <c r="AN4" s="11" t="s">
        <v>136</v>
      </c>
    </row>
    <row r="5" spans="1:41" x14ac:dyDescent="0.2">
      <c r="A5" s="119" t="s">
        <v>47</v>
      </c>
      <c r="B5" s="119"/>
      <c r="C5" s="140" t="str">
        <f>'DCWW Pontsticill Sludge'!C5:D5</f>
        <v>Gianluca Broadley</v>
      </c>
      <c r="D5" s="141"/>
      <c r="E5" s="93"/>
      <c r="F5" s="39"/>
      <c r="G5" s="120"/>
      <c r="H5" s="121"/>
      <c r="I5" s="39"/>
      <c r="J5" s="120"/>
      <c r="K5" s="121"/>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x14ac:dyDescent="0.2">
      <c r="A8" s="119" t="s">
        <v>2</v>
      </c>
      <c r="B8" s="119"/>
      <c r="C8" s="60">
        <f>'DCWW Pontsticill Sludge'!C8</f>
        <v>21</v>
      </c>
      <c r="D8" s="60">
        <f>'DCWW Pontsticill Sludge'!D8</f>
        <v>22</v>
      </c>
      <c r="E8" s="60">
        <f>'DCWW Pontsticill Sludge'!E8</f>
        <v>23</v>
      </c>
      <c r="F8" s="60">
        <f>'DCWW Pontsticill Sludge'!F8</f>
        <v>24</v>
      </c>
      <c r="G8" s="60">
        <f>'DCWW Pontsticill Sludge'!G8</f>
        <v>26</v>
      </c>
      <c r="H8" s="60">
        <f>'DCWW Pontsticill Sludge'!H8</f>
        <v>27</v>
      </c>
      <c r="I8" s="60">
        <f>'DCWW Pontsticill Sludge'!I8</f>
        <v>0</v>
      </c>
      <c r="J8" s="60">
        <f>'DCWW Pontsticill Sludge'!J8</f>
        <v>0</v>
      </c>
      <c r="K8" s="60">
        <f>'DCWW Pontsticill Sludge'!K8</f>
        <v>0</v>
      </c>
      <c r="L8" s="60">
        <f>'DCWW Pontsticill Sludge'!L8</f>
        <v>0</v>
      </c>
      <c r="M8" s="60">
        <f>'DCWW Pontsticill Sludge'!M8</f>
        <v>0</v>
      </c>
      <c r="N8" s="60">
        <f>'DCWW Pontsticill Sludge'!N8</f>
        <v>0</v>
      </c>
      <c r="O8" s="60">
        <f>'DCWW Pontsticill Sludge'!O8</f>
        <v>0</v>
      </c>
      <c r="P8" s="60">
        <f>'DCWW Pontsticill Sludge'!P8</f>
        <v>0</v>
      </c>
      <c r="Q8" s="60">
        <f>'DCWW Pontsticill Sludge'!Q8</f>
        <v>0</v>
      </c>
      <c r="R8" s="60">
        <f>'DCWW Pontsticill Sludge'!R8</f>
        <v>0</v>
      </c>
      <c r="S8" s="60">
        <f>'DCWW Pontsticill Sludge'!S8</f>
        <v>0</v>
      </c>
      <c r="T8" s="60">
        <f>'DCWW Pontsticill Sludge'!T8</f>
        <v>0</v>
      </c>
      <c r="U8" s="60">
        <f>'DCWW Pontsticill Sludge'!U8</f>
        <v>0</v>
      </c>
      <c r="V8" s="60">
        <f>'DCWW Pontsticill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19" t="s">
        <v>3</v>
      </c>
      <c r="B9" s="11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f>'DCWW Pontsticill Sludge'!I9</f>
        <v>0</v>
      </c>
      <c r="J9" s="60">
        <f>'DCWW Pontsticill Sludge'!J9</f>
        <v>0</v>
      </c>
      <c r="K9" s="60">
        <f>'DCWW Pontsticill Sludge'!K9</f>
        <v>0</v>
      </c>
      <c r="L9" s="60">
        <f>'DCWW Pontsticill Sludge'!L9</f>
        <v>0</v>
      </c>
      <c r="M9" s="60">
        <f>'DCWW Pontsticill Sludge'!M9</f>
        <v>0</v>
      </c>
      <c r="N9" s="60">
        <f>'DCWW Pontsticill Sludge'!N9</f>
        <v>0</v>
      </c>
      <c r="O9" s="60">
        <f>'DCWW Pontsticill Sludge'!O9</f>
        <v>0</v>
      </c>
      <c r="P9" s="60">
        <f>'DCWW Pontsticill Sludge'!P9</f>
        <v>0</v>
      </c>
      <c r="Q9" s="60">
        <f>'DCWW Pontsticill Sludge'!Q9</f>
        <v>0</v>
      </c>
      <c r="R9" s="60">
        <f>'DCWW Pontsticill Sludge'!R9</f>
        <v>0</v>
      </c>
      <c r="S9" s="60">
        <f>'DCWW Pontsticill Sludge'!S9</f>
        <v>0</v>
      </c>
      <c r="T9" s="60">
        <f>'DCWW Pontsticill Sludge'!T9</f>
        <v>0</v>
      </c>
      <c r="U9" s="60">
        <f>'DCWW Pontsticill Sludge'!U9</f>
        <v>0</v>
      </c>
      <c r="V9" s="60">
        <f>'DCWW Pontsticill Sludge'!V9</f>
        <v>0</v>
      </c>
      <c r="AB9" s="17"/>
      <c r="AC9" s="17"/>
      <c r="AD9" s="30" t="s">
        <v>138</v>
      </c>
      <c r="AE9" s="30">
        <v>4.5</v>
      </c>
      <c r="AF9" s="17"/>
      <c r="AG9" s="18"/>
      <c r="AH9" s="18"/>
      <c r="AI9" s="63" t="s">
        <v>103</v>
      </c>
      <c r="AJ9" s="64">
        <v>0.7</v>
      </c>
      <c r="AK9" s="65">
        <v>4</v>
      </c>
      <c r="AL9" s="29">
        <v>7</v>
      </c>
      <c r="AM9" s="11">
        <v>6.7</v>
      </c>
      <c r="AN9" s="11" t="s">
        <v>136</v>
      </c>
      <c r="AO9" s="99"/>
    </row>
    <row r="10" spans="1:41" x14ac:dyDescent="0.2">
      <c r="A10" s="119" t="s">
        <v>4</v>
      </c>
      <c r="B10" s="119"/>
      <c r="C10" s="60">
        <f>'DCWW Pontsticill Sludge'!C10</f>
        <v>7.5</v>
      </c>
      <c r="D10" s="60">
        <f>'DCWW Pontsticill Sludge'!D10</f>
        <v>7.7</v>
      </c>
      <c r="E10" s="60">
        <f>'DCWW Pontsticill Sludge'!E10</f>
        <v>8.1999999999999993</v>
      </c>
      <c r="F10" s="60">
        <f>'DCWW Pontsticill Sludge'!F10</f>
        <v>7.7</v>
      </c>
      <c r="G10" s="60">
        <f>'DCWW Pontsticill Sludge'!G10</f>
        <v>7.6</v>
      </c>
      <c r="H10" s="60">
        <f>'DCWW Pontsticill Sludge'!H10</f>
        <v>7.6</v>
      </c>
      <c r="I10" s="60">
        <f>'DCWW Pontsticill Sludge'!I10</f>
        <v>0</v>
      </c>
      <c r="J10" s="60">
        <f>'DCWW Pontsticill Sludge'!J10</f>
        <v>0</v>
      </c>
      <c r="K10" s="60">
        <f>'DCWW Pontsticill Sludge'!K10</f>
        <v>0</v>
      </c>
      <c r="L10" s="60">
        <f>'DCWW Pontsticill Sludge'!L10</f>
        <v>0</v>
      </c>
      <c r="M10" s="60">
        <f>'DCWW Pontsticill Sludge'!M10</f>
        <v>0</v>
      </c>
      <c r="N10" s="60">
        <f>'DCWW Pontsticill Sludge'!N10</f>
        <v>0</v>
      </c>
      <c r="O10" s="60">
        <f>'DCWW Pontsticill Sludge'!O10</f>
        <v>0</v>
      </c>
      <c r="P10" s="60">
        <f>'DCWW Pontsticill Sludge'!P10</f>
        <v>0</v>
      </c>
      <c r="Q10" s="60">
        <f>'DCWW Pontsticill Sludge'!Q10</f>
        <v>0</v>
      </c>
      <c r="R10" s="60">
        <f>'DCWW Pontsticill Sludge'!R10</f>
        <v>0</v>
      </c>
      <c r="S10" s="60">
        <f>'DCWW Pontsticill Sludge'!S10</f>
        <v>0</v>
      </c>
      <c r="T10" s="60">
        <f>'DCWW Pontsticill Sludge'!T10</f>
        <v>0</v>
      </c>
      <c r="U10" s="60">
        <f>'DCWW Pontsticill Sludge'!U10</f>
        <v>0</v>
      </c>
      <c r="V10" s="60">
        <f>'DCWW Pontsticill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19" t="s">
        <v>5</v>
      </c>
      <c r="B11" s="11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0</v>
      </c>
      <c r="J11" s="60">
        <f>'DCWW Pontsticill Sludge'!J11</f>
        <v>0</v>
      </c>
      <c r="K11" s="60">
        <f>'DCWW Pontsticill Sludge'!K11</f>
        <v>0</v>
      </c>
      <c r="L11" s="60">
        <f>'DCWW Pontsticill Sludge'!L11</f>
        <v>0</v>
      </c>
      <c r="M11" s="60">
        <f>'DCWW Pontsticill Sludge'!M11</f>
        <v>0</v>
      </c>
      <c r="N11" s="60">
        <f>'DCWW Pontsticill Sludge'!N11</f>
        <v>0</v>
      </c>
      <c r="O11" s="60">
        <f>'DCWW Pontsticill Sludge'!O11</f>
        <v>0</v>
      </c>
      <c r="P11" s="60">
        <f>'DCWW Pontsticill Sludge'!P11</f>
        <v>0</v>
      </c>
      <c r="Q11" s="60">
        <f>'DCWW Pontsticill Sludge'!Q11</f>
        <v>0</v>
      </c>
      <c r="R11" s="60">
        <f>'DCWW Pontsticill Sludge'!R11</f>
        <v>0</v>
      </c>
      <c r="S11" s="60">
        <f>'DCWW Pontsticill Sludge'!S11</f>
        <v>0</v>
      </c>
      <c r="T11" s="60">
        <f>'DCWW Pontsticill Sludge'!T11</f>
        <v>0</v>
      </c>
      <c r="U11" s="60">
        <f>'DCWW Pontsticill Sludge'!U11</f>
        <v>0</v>
      </c>
      <c r="V11" s="60">
        <f>'DCWW Pontsticill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19" t="s">
        <v>6</v>
      </c>
      <c r="B12" s="11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f>'DCWW Pontsticill Sludge'!I12</f>
        <v>0</v>
      </c>
      <c r="J12" s="60">
        <f>'DCWW Pontsticill Sludge'!J12</f>
        <v>0</v>
      </c>
      <c r="K12" s="60">
        <f>'DCWW Pontsticill Sludge'!K12</f>
        <v>0</v>
      </c>
      <c r="L12" s="60">
        <f>'DCWW Pontsticill Sludge'!L12</f>
        <v>0</v>
      </c>
      <c r="M12" s="60">
        <f>'DCWW Pontsticill Sludge'!M12</f>
        <v>0</v>
      </c>
      <c r="N12" s="60">
        <f>'DCWW Pontsticill Sludge'!N12</f>
        <v>0</v>
      </c>
      <c r="O12" s="60">
        <f>'DCWW Pontsticill Sludge'!O12</f>
        <v>0</v>
      </c>
      <c r="P12" s="60">
        <f>'DCWW Pontsticill Sludge'!P12</f>
        <v>0</v>
      </c>
      <c r="Q12" s="60">
        <f>'DCWW Pontsticill Sludge'!Q12</f>
        <v>0</v>
      </c>
      <c r="R12" s="60">
        <f>'DCWW Pontsticill Sludge'!R12</f>
        <v>0</v>
      </c>
      <c r="S12" s="60">
        <f>'DCWW Pontsticill Sludge'!S12</f>
        <v>0</v>
      </c>
      <c r="T12" s="60">
        <f>'DCWW Pontsticill Sludge'!T12</f>
        <v>0</v>
      </c>
      <c r="U12" s="60">
        <f>'DCWW Pontsticill Sludge'!U12</f>
        <v>0</v>
      </c>
      <c r="V12" s="60">
        <f>'DCWW Pontsticill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19" t="s">
        <v>7</v>
      </c>
      <c r="B13" s="119"/>
      <c r="C13" s="60">
        <f>'DCWW Pontsticill Sludge'!C13</f>
        <v>5</v>
      </c>
      <c r="D13" s="60">
        <f>'DCWW Pontsticill Sludge'!D13</f>
        <v>5</v>
      </c>
      <c r="E13" s="60">
        <f>'DCWW Pontsticill Sludge'!E13</f>
        <v>5</v>
      </c>
      <c r="F13" s="60">
        <f>'DCWW Pontsticill Sludge'!F13</f>
        <v>5</v>
      </c>
      <c r="G13" s="60">
        <f>'DCWW Pontsticill Sludge'!G13</f>
        <v>5</v>
      </c>
      <c r="H13" s="60">
        <f>'DCWW Pontsticill Sludge'!H13</f>
        <v>5</v>
      </c>
      <c r="I13" s="60">
        <f>'DCWW Pontsticill Sludge'!I13</f>
        <v>0</v>
      </c>
      <c r="J13" s="60">
        <f>'DCWW Pontsticill Sludge'!J13</f>
        <v>0</v>
      </c>
      <c r="K13" s="60">
        <f>'DCWW Pontsticill Sludge'!K13</f>
        <v>0</v>
      </c>
      <c r="L13" s="60">
        <f>'DCWW Pontsticill Sludge'!L13</f>
        <v>0</v>
      </c>
      <c r="M13" s="60">
        <f>'DCWW Pontsticill Sludge'!M13</f>
        <v>0</v>
      </c>
      <c r="N13" s="60">
        <f>'DCWW Pontsticill Sludge'!N13</f>
        <v>0</v>
      </c>
      <c r="O13" s="60">
        <f>'DCWW Pontsticill Sludge'!O13</f>
        <v>0</v>
      </c>
      <c r="P13" s="60">
        <f>'DCWW Pontsticill Sludge'!P13</f>
        <v>0</v>
      </c>
      <c r="Q13" s="60">
        <f>'DCWW Pontsticill Sludge'!Q13</f>
        <v>0</v>
      </c>
      <c r="R13" s="60">
        <f>'DCWW Pontsticill Sludge'!R13</f>
        <v>0</v>
      </c>
      <c r="S13" s="60">
        <f>'DCWW Pontsticill Sludge'!S13</f>
        <v>0</v>
      </c>
      <c r="T13" s="60">
        <f>'DCWW Pontsticill Sludge'!T13</f>
        <v>0</v>
      </c>
      <c r="U13" s="60">
        <f>'DCWW Pontsticill Sludge'!U13</f>
        <v>0</v>
      </c>
      <c r="V13" s="60">
        <f>'DCWW Pontsticill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1" t="s">
        <v>8</v>
      </c>
      <c r="B14" s="131"/>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f>'DCWW Pontsticill Sludge'!I14</f>
        <v>0</v>
      </c>
      <c r="J14" s="102">
        <f>'DCWW Pontsticill Sludge'!J14</f>
        <v>0</v>
      </c>
      <c r="K14" s="102">
        <f>'DCWW Pontsticill Sludge'!K14</f>
        <v>0</v>
      </c>
      <c r="L14" s="102">
        <f>'DCWW Pontsticill Sludge'!L14</f>
        <v>0</v>
      </c>
      <c r="M14" s="102">
        <f>'DCWW Pontsticill Sludge'!M14</f>
        <v>0</v>
      </c>
      <c r="N14" s="102">
        <f>'DCWW Pontsticill Sludge'!N14</f>
        <v>0</v>
      </c>
      <c r="O14" s="102">
        <f>'DCWW Pontsticill Sludge'!O14</f>
        <v>0</v>
      </c>
      <c r="P14" s="102">
        <f>'DCWW Pontsticill Sludge'!P14</f>
        <v>0</v>
      </c>
      <c r="Q14" s="102">
        <f>'DCWW Pontsticill Sludge'!Q14</f>
        <v>0</v>
      </c>
      <c r="R14" s="102">
        <f>'DCWW Pontsticill Sludge'!R14</f>
        <v>0</v>
      </c>
      <c r="S14" s="102">
        <f>'DCWW Pontsticill Sludge'!S14</f>
        <v>0</v>
      </c>
      <c r="T14" s="102">
        <f>'DCWW Pontsticill Sludge'!T14</f>
        <v>0</v>
      </c>
      <c r="U14" s="102">
        <f>'DCWW Pontsticill Sludge'!U14</f>
        <v>0</v>
      </c>
      <c r="V14" s="102">
        <f>'DCWW Pontsticill Sludge'!V14</f>
        <v>0</v>
      </c>
      <c r="AD14" s="30" t="s">
        <v>139</v>
      </c>
      <c r="AE14" s="30">
        <v>6</v>
      </c>
      <c r="AI14" s="53" t="s">
        <v>120</v>
      </c>
      <c r="AJ14" s="54">
        <v>0.8</v>
      </c>
      <c r="AK14" s="55">
        <v>1.7</v>
      </c>
      <c r="AL14" s="11">
        <v>12</v>
      </c>
      <c r="AM14" s="11">
        <v>6.7</v>
      </c>
      <c r="AN14" s="11" t="s">
        <v>136</v>
      </c>
    </row>
    <row r="15" spans="1:41" x14ac:dyDescent="0.2">
      <c r="A15" s="130" t="s">
        <v>9</v>
      </c>
      <c r="B15" s="130"/>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0</v>
      </c>
      <c r="J15" s="60">
        <f>'DCWW Pontsticill Sludge'!J15</f>
        <v>0</v>
      </c>
      <c r="K15" s="60">
        <f>'DCWW Pontsticill Sludge'!K15</f>
        <v>0</v>
      </c>
      <c r="L15" s="60">
        <f>'DCWW Pontsticill Sludge'!L15</f>
        <v>0</v>
      </c>
      <c r="M15" s="60">
        <f>'DCWW Pontsticill Sludge'!M15</f>
        <v>0</v>
      </c>
      <c r="N15" s="60">
        <f>'DCWW Pontsticill Sludge'!N15</f>
        <v>0</v>
      </c>
      <c r="O15" s="60">
        <f>'DCWW Pontsticill Sludge'!O15</f>
        <v>0</v>
      </c>
      <c r="P15" s="60">
        <f>'DCWW Pontsticill Sludge'!P15</f>
        <v>0</v>
      </c>
      <c r="Q15" s="60">
        <f>'DCWW Pontsticill Sludge'!Q15</f>
        <v>0</v>
      </c>
      <c r="R15" s="60">
        <f>'DCWW Pontsticill Sludge'!R15</f>
        <v>0</v>
      </c>
      <c r="S15" s="60">
        <f>'DCWW Pontsticill Sludge'!S15</f>
        <v>0</v>
      </c>
      <c r="T15" s="60">
        <f>'DCWW Pontsticill Sludge'!T15</f>
        <v>0</v>
      </c>
      <c r="U15" s="60">
        <f>'DCWW Pontsticill Sludge'!U15</f>
        <v>0</v>
      </c>
      <c r="V15" s="60">
        <f>'DCWW Pontsticill Sludge'!V15</f>
        <v>0</v>
      </c>
      <c r="AD15" s="30" t="s">
        <v>145</v>
      </c>
      <c r="AE15" s="30">
        <v>7</v>
      </c>
      <c r="AI15" s="53" t="s">
        <v>101</v>
      </c>
      <c r="AJ15" s="62">
        <v>1.8</v>
      </c>
      <c r="AK15" s="55">
        <v>5.4</v>
      </c>
      <c r="AL15" s="11">
        <v>13</v>
      </c>
      <c r="AM15" s="11">
        <v>6.7</v>
      </c>
      <c r="AN15" s="11" t="s">
        <v>136</v>
      </c>
    </row>
    <row r="16" spans="1:41" ht="13.5" thickBot="1" x14ac:dyDescent="0.25">
      <c r="A16" s="132" t="s">
        <v>44</v>
      </c>
      <c r="B16" s="132"/>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f>'DCWW Pontsticill Sludge'!I16</f>
        <v>0</v>
      </c>
      <c r="J16" s="103">
        <f>'DCWW Pontsticill Sludge'!J16</f>
        <v>0</v>
      </c>
      <c r="K16" s="103">
        <f>'DCWW Pontsticill Sludge'!K16</f>
        <v>0</v>
      </c>
      <c r="L16" s="103">
        <f>'DCWW Pontsticill Sludge'!L16</f>
        <v>0</v>
      </c>
      <c r="M16" s="103">
        <f>'DCWW Pontsticill Sludge'!M16</f>
        <v>0</v>
      </c>
      <c r="N16" s="103">
        <f>'DCWW Pontsticill Sludge'!N16</f>
        <v>0</v>
      </c>
      <c r="O16" s="103">
        <f>'DCWW Pontsticill Sludge'!O16</f>
        <v>0</v>
      </c>
      <c r="P16" s="103">
        <f>'DCWW Pontsticill Sludge'!P16</f>
        <v>0</v>
      </c>
      <c r="Q16" s="103">
        <f>'DCWW Pontsticill Sludge'!Q16</f>
        <v>0</v>
      </c>
      <c r="R16" s="103">
        <f>'DCWW Pontsticill Sludge'!R16</f>
        <v>0</v>
      </c>
      <c r="S16" s="103">
        <f>'DCWW Pontsticill Sludge'!S16</f>
        <v>0</v>
      </c>
      <c r="T16" s="103">
        <f>'DCWW Pontsticill Sludge'!T16</f>
        <v>0</v>
      </c>
      <c r="U16" s="103">
        <f>'DCWW Pontsticill Sludge'!U16</f>
        <v>0</v>
      </c>
      <c r="V16" s="103">
        <f>'DCWW Pontsticill Sludge'!V16</f>
        <v>0</v>
      </c>
      <c r="AD16" s="52" t="s">
        <v>146</v>
      </c>
      <c r="AE16" s="30">
        <v>8</v>
      </c>
      <c r="AI16" s="53" t="s">
        <v>119</v>
      </c>
      <c r="AJ16" s="54">
        <v>8</v>
      </c>
      <c r="AK16" s="55">
        <v>5.5</v>
      </c>
      <c r="AL16" s="12">
        <v>14</v>
      </c>
      <c r="AM16" s="11">
        <v>6.7</v>
      </c>
      <c r="AN16" s="11" t="s">
        <v>136</v>
      </c>
    </row>
    <row r="17" spans="1:40" x14ac:dyDescent="0.2">
      <c r="A17" s="122" t="s">
        <v>69</v>
      </c>
      <c r="B17" s="123"/>
      <c r="C17" s="28">
        <f>(VLOOKUP(C$14,$AI2:$AK26,2,FALSE))*C$15</f>
        <v>54.4</v>
      </c>
      <c r="D17" s="28">
        <f t="shared" ref="D17:V17" si="0">(VLOOKUP(D$14,$AI2:$AK26,2,FALSE))*D$15</f>
        <v>54.4</v>
      </c>
      <c r="E17" s="28">
        <f t="shared" si="0"/>
        <v>54.4</v>
      </c>
      <c r="F17" s="28">
        <f t="shared" si="0"/>
        <v>54.4</v>
      </c>
      <c r="G17" s="28">
        <f t="shared" si="0"/>
        <v>54.4</v>
      </c>
      <c r="H17" s="28">
        <f t="shared" si="0"/>
        <v>54.4</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24" t="s">
        <v>90</v>
      </c>
      <c r="B19" s="125"/>
      <c r="C19" s="16">
        <f>C18-C17</f>
        <v>-54.4</v>
      </c>
      <c r="D19" s="16">
        <f t="shared" ref="D19:V19" si="1">D18-D17</f>
        <v>-54.4</v>
      </c>
      <c r="E19" s="16">
        <f t="shared" si="1"/>
        <v>-54.4</v>
      </c>
      <c r="F19" s="16">
        <f t="shared" si="1"/>
        <v>-54.4</v>
      </c>
      <c r="G19" s="16">
        <f t="shared" si="1"/>
        <v>-54.4</v>
      </c>
      <c r="H19" s="16">
        <f t="shared" si="1"/>
        <v>-54.4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22" t="s">
        <v>88</v>
      </c>
      <c r="B21" s="123"/>
      <c r="C21" s="28">
        <f>(VLOOKUP(C$14,$AI2:$AK26,3,FALSE))*C$15</f>
        <v>192</v>
      </c>
      <c r="D21" s="28">
        <f t="shared" ref="D21:V21" si="2">(VLOOKUP(D$14,$AI2:$AK26,3,FALSE))*D$15</f>
        <v>192</v>
      </c>
      <c r="E21" s="28">
        <f t="shared" si="2"/>
        <v>192</v>
      </c>
      <c r="F21" s="28">
        <f t="shared" si="2"/>
        <v>192</v>
      </c>
      <c r="G21" s="28">
        <f t="shared" si="2"/>
        <v>192</v>
      </c>
      <c r="H21" s="28">
        <f t="shared" si="2"/>
        <v>192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24" t="s">
        <v>92</v>
      </c>
      <c r="B23" s="125"/>
      <c r="C23" s="16">
        <f>C22-C21</f>
        <v>-192</v>
      </c>
      <c r="D23" s="16">
        <f t="shared" ref="D23:V23" si="3">D22-D21</f>
        <v>-192</v>
      </c>
      <c r="E23" s="16">
        <f t="shared" si="3"/>
        <v>-192</v>
      </c>
      <c r="F23" s="16">
        <f t="shared" si="3"/>
        <v>-192</v>
      </c>
      <c r="G23" s="16">
        <f t="shared" si="3"/>
        <v>-192</v>
      </c>
      <c r="H23" s="16">
        <f t="shared" si="3"/>
        <v>-192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26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f t="shared" si="13"/>
        <v>26</v>
      </c>
      <c r="G57" s="8">
        <f t="shared" si="13"/>
        <v>27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133</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7.5</v>
      </c>
      <c r="C60" s="76">
        <f t="shared" ref="C60:U60" si="14">D10</f>
        <v>7.7</v>
      </c>
      <c r="D60" s="76">
        <f t="shared" si="14"/>
        <v>8.1999999999999993</v>
      </c>
      <c r="E60" s="76">
        <f t="shared" si="14"/>
        <v>7.7</v>
      </c>
      <c r="F60" s="76">
        <f t="shared" si="14"/>
        <v>7.6</v>
      </c>
      <c r="G60" s="76">
        <f t="shared" si="14"/>
        <v>7.6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134</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158</v>
      </c>
      <c r="B64" s="77">
        <f>(B59-B60)*B61</f>
        <v>-7.7999999999999989</v>
      </c>
      <c r="C64" s="77">
        <f t="shared" ref="C64:U64" si="17">(C59-C60)*C61</f>
        <v>-9</v>
      </c>
      <c r="D64" s="77">
        <f t="shared" si="17"/>
        <v>-11.999999999999995</v>
      </c>
      <c r="E64" s="77">
        <f t="shared" si="17"/>
        <v>-9</v>
      </c>
      <c r="F64" s="77">
        <f t="shared" si="17"/>
        <v>-8.3999999999999968</v>
      </c>
      <c r="G64" s="77">
        <f t="shared" si="17"/>
        <v>-8.3999999999999968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159</v>
      </c>
      <c r="B65" s="77">
        <f>B63-B64</f>
        <v>7.7999999999999989</v>
      </c>
      <c r="C65" s="77">
        <f t="shared" ref="C65:U65" si="18">C63-C64</f>
        <v>9</v>
      </c>
      <c r="D65" s="77">
        <f t="shared" si="18"/>
        <v>11.999999999999995</v>
      </c>
      <c r="E65" s="77">
        <f t="shared" si="18"/>
        <v>9</v>
      </c>
      <c r="F65" s="77">
        <f t="shared" si="18"/>
        <v>8.3999999999999968</v>
      </c>
      <c r="G65" s="77">
        <f t="shared" si="18"/>
        <v>8.3999999999999968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g7sw55/EdKJCAS6n5VnlmgH3Xnx+TXCvtEl0ToHzzC74nqPF+AMpPRWgxBlAmXEeTNqDNyTRxwvqqeAVkFf0g==" saltValue="HuGWt2rHuQ6IiNdpkCX1D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2" operator="equal">
      <formula>"DECREASE"</formula>
    </cfRule>
    <cfRule type="cellIs" dxfId="40" priority="33" operator="equal">
      <formula>"INCREASE"</formula>
    </cfRule>
  </conditionalFormatting>
  <conditionalFormatting sqref="B31:B50 B62:U66">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'DCWW Pontsticill Sludge'!B29</f>
        <v>Application Rate</v>
      </c>
      <c r="C1" s="38" t="str">
        <f>'DCWW Pontsticill Sludge'!C29</f>
        <v>Nitrogen Addition</v>
      </c>
      <c r="D1" s="38" t="str">
        <f>'DCWW Pontsticill Sludge'!D29</f>
        <v>Phosphate Addition</v>
      </c>
      <c r="E1" s="38" t="str">
        <f>'DCWW Pontsticill Sludge'!E29</f>
        <v>Potash  Addition</v>
      </c>
      <c r="F1" s="38" t="str">
        <f>'DCWW Pontsticill Sludge'!F29</f>
        <v>Mg Oxide Addition</v>
      </c>
      <c r="G1" s="38" t="str">
        <f>'DCWW Pontsticill Sludge'!G29</f>
        <v>Copper Addition</v>
      </c>
      <c r="H1" s="38" t="str">
        <f>'DCWW Pontsticill Sludge'!H29</f>
        <v>Zinc Addition</v>
      </c>
      <c r="I1" s="38" t="str">
        <f>'DCWW Pontsticill Sludge'!I29</f>
        <v>Lead Addition</v>
      </c>
      <c r="J1" s="38" t="str">
        <f>'DCWW Pontsticill Sludge'!J29</f>
        <v>Cadmium Addition</v>
      </c>
      <c r="K1" s="38" t="str">
        <f>'DCWW Pontsticill Sludge'!K29</f>
        <v>Mercury Addition</v>
      </c>
      <c r="L1" s="38" t="str">
        <f>'DCWW Pontsticill Sludge'!L29</f>
        <v>Nickel Addition</v>
      </c>
      <c r="M1" s="38" t="str">
        <f>'DCWW Pontsticill Sludge'!M29</f>
        <v>Chromium Addition</v>
      </c>
      <c r="N1" s="38" t="str">
        <f>'DCWW Pontsticill Sludge'!N29</f>
        <v>Aluminium Addition</v>
      </c>
      <c r="O1" s="38" t="str">
        <f>'DCWW Pontsticill Sludge'!O29</f>
        <v>Iron Addition</v>
      </c>
      <c r="P1" s="38" t="str">
        <f>'DCWW Pontsticill Sludge'!P29</f>
        <v xml:space="preserve">Sodium Addition                 </v>
      </c>
      <c r="Q1" s="38" t="str">
        <f>'DCWW Pontsticill Sludge'!Q29</f>
        <v>SO3  Addition                             kg/ha</v>
      </c>
      <c r="R1" s="38" t="str">
        <f>'DCWW Pontsticill Sludge'!R29</f>
        <v xml:space="preserve">Selenium Addition </v>
      </c>
      <c r="S1" s="38" t="str">
        <f>'DCWW Pontsticill Sludge'!S29</f>
        <v xml:space="preserve">Arsenic  Addition  </v>
      </c>
      <c r="T1" s="38" t="str">
        <f>'DCWW Pontsticill Sludge'!T29</f>
        <v xml:space="preserve">Molybdenum Addition  </v>
      </c>
      <c r="U1" s="38" t="str">
        <f>'DCWW Pontsticill Sludge'!U29</f>
        <v xml:space="preserve">Fluoride Addition </v>
      </c>
    </row>
    <row r="2" spans="1:21" ht="25.5" x14ac:dyDescent="0.2">
      <c r="A2" s="144"/>
      <c r="B2" s="38" t="str">
        <f>'DCWW Pontsticill Sludge'!B30</f>
        <v>tonnes/ha</v>
      </c>
      <c r="C2" s="38" t="str">
        <f>'DCWW Pontsticill Sludge'!C30</f>
        <v>kg/ha</v>
      </c>
      <c r="D2" s="38" t="str">
        <f>'DCWW Pontsticill Sludge'!D30</f>
        <v>P2O5 
kg/ha</v>
      </c>
      <c r="E2" s="38" t="str">
        <f>'DCWW Pontsticill Sludge'!E30</f>
        <v>K2O 
kg/ha</v>
      </c>
      <c r="F2" s="38" t="str">
        <f>'DCWW Pontsticill Sludge'!F30</f>
        <v>MgO 
kg/ha</v>
      </c>
      <c r="G2" s="38" t="str">
        <f>'DCWW Pontsticill Sludge'!G30</f>
        <v>kg/ha</v>
      </c>
      <c r="H2" s="38" t="str">
        <f>'DCWW Pontsticill Sludge'!H30</f>
        <v>kg/ha</v>
      </c>
      <c r="I2" s="38" t="str">
        <f>'DCWW Pontsticill Sludge'!I30</f>
        <v>kg/ha</v>
      </c>
      <c r="J2" s="38" t="str">
        <f>'DCWW Pontsticill Sludge'!J30</f>
        <v>kg/ha</v>
      </c>
      <c r="K2" s="38" t="str">
        <f>'DCWW Pontsticill Sludge'!K30</f>
        <v>kg/ha</v>
      </c>
      <c r="L2" s="38" t="str">
        <f>'DCWW Pontsticill Sludge'!L30</f>
        <v>kg/ha</v>
      </c>
      <c r="M2" s="38" t="str">
        <f>'DCWW Pontsticill Sludge'!M30</f>
        <v>kg/ha</v>
      </c>
      <c r="N2" s="38" t="str">
        <f>'DCWW Pontsticill Sludge'!N30</f>
        <v>kg/ha</v>
      </c>
      <c r="O2" s="38" t="str">
        <f>'DCWW Pontsticill Sludge'!O30</f>
        <v>kg/ha</v>
      </c>
      <c r="P2" s="38" t="str">
        <f>'DCWW Pontsticill Sludge'!P30</f>
        <v>kg/ha</v>
      </c>
      <c r="Q2" s="38" t="str">
        <f>'DCWW Pontsticill Sludge'!Q30</f>
        <v>kg/ha</v>
      </c>
      <c r="R2" s="38" t="str">
        <f>'DCWW Pontsticill Sludge'!R30</f>
        <v>kg/ha</v>
      </c>
      <c r="S2" s="38" t="str">
        <f>'DCWW Pontsticill Sludge'!S30</f>
        <v>kg/ha</v>
      </c>
      <c r="T2" s="38" t="str">
        <f>'DCWW Pontsticill Sludge'!T30</f>
        <v>kg/ha</v>
      </c>
      <c r="U2" s="38" t="str">
        <f>'DCWW Pontsticill Sludge'!U30</f>
        <v>kg/ha</v>
      </c>
    </row>
    <row r="3" spans="1:21" x14ac:dyDescent="0.2">
      <c r="A3" s="36">
        <v>1</v>
      </c>
      <c r="B3" s="33">
        <f>'DCWW Pontsticill Sludge'!B31</f>
        <v>85</v>
      </c>
      <c r="C3" s="33">
        <f>'DCWW Pontsticill Sludge'!C31</f>
        <v>145.4605</v>
      </c>
      <c r="D3" s="33">
        <f>'DCWW Pontsticill Sludge'!D31</f>
        <v>50.751835700000008</v>
      </c>
      <c r="E3" s="33">
        <f>'DCWW Pontsticill Sludge'!E31</f>
        <v>7.5257792999999999</v>
      </c>
      <c r="F3" s="33">
        <f>'DCWW Pontsticill Sludge'!F31</f>
        <v>24.338611</v>
      </c>
      <c r="G3" s="33">
        <f>'DCWW Pontsticill Sludge'!G31</f>
        <v>0.50444100000000003</v>
      </c>
      <c r="H3" s="33">
        <f>'DCWW Pontsticill Sludge'!H31</f>
        <v>1.8416100000000002</v>
      </c>
      <c r="I3" s="33">
        <f>'DCWW Pontsticill Sludge'!I31</f>
        <v>0.1801575</v>
      </c>
      <c r="J3" s="33">
        <f>'DCWW Pontsticill Sludge'!J31</f>
        <v>1.961715E-2</v>
      </c>
      <c r="K3" s="33">
        <f>'DCWW Pontsticill Sludge'!K31</f>
        <v>4.2704000000000006E-3</v>
      </c>
      <c r="L3" s="33">
        <f>'DCWW Pontsticill Sludge'!L31</f>
        <v>0.27090350000000002</v>
      </c>
      <c r="M3" s="33">
        <f>'DCWW Pontsticill Sludge'!M31</f>
        <v>6.7525699999999994E-2</v>
      </c>
      <c r="N3" s="33">
        <f>'DCWW Pontsticill Sludge'!N31</f>
        <v>1788.23</v>
      </c>
      <c r="O3" s="33">
        <f>'DCWW Pontsticill Sludge'!O31</f>
        <v>78.068250000000006</v>
      </c>
      <c r="P3" s="33">
        <f>'DCWW Pontsticill Sludge'!P31</f>
        <v>0</v>
      </c>
      <c r="Q3" s="33">
        <f>'DCWW Pontsticill Sludge'!Q31</f>
        <v>181.49200000000002</v>
      </c>
      <c r="R3" s="33">
        <f>'DCWW Pontsticill Sludge'!R31</f>
        <v>0</v>
      </c>
      <c r="S3" s="33">
        <f>'DCWW Pontsticill Sludge'!S31</f>
        <v>0.68593300000000001</v>
      </c>
      <c r="T3" s="33">
        <f>'DCWW Pontsticill Sludge'!T31</f>
        <v>0</v>
      </c>
      <c r="U3" s="33">
        <f>'DCWW Pontsticill Sludge'!U31</f>
        <v>0</v>
      </c>
    </row>
    <row r="4" spans="1:21" x14ac:dyDescent="0.2">
      <c r="A4" s="36">
        <v>2</v>
      </c>
      <c r="B4" s="33">
        <f>'DCWW Pontsticill Liquid'!B31</f>
        <v>250</v>
      </c>
      <c r="C4" s="33">
        <f>'DCWW Pontsticill Liquid'!C31</f>
        <v>28.199999999999996</v>
      </c>
      <c r="D4" s="33">
        <f>'DCWW Pontsticill Liquid'!D31</f>
        <v>10.58442</v>
      </c>
      <c r="E4" s="33">
        <f>'DCWW Pontsticill Liquid'!E31</f>
        <v>5.3140500000000008</v>
      </c>
      <c r="F4" s="33">
        <f>'DCWW Pontsticill Liquid'!F31</f>
        <v>4.1532899999999993</v>
      </c>
      <c r="G4" s="33">
        <f>'DCWW Pontsticill Liquid'!G31</f>
        <v>8.4900000000000003E-2</v>
      </c>
      <c r="H4" s="33">
        <f>'DCWW Pontsticill Liquid'!H31</f>
        <v>0.34500000000000003</v>
      </c>
      <c r="I4" s="33">
        <f>'DCWW Pontsticill Liquid'!I31</f>
        <v>3.3300000000000003E-2</v>
      </c>
      <c r="J4" s="33">
        <f>'DCWW Pontsticill Liquid'!J31</f>
        <v>3.9899999999999996E-3</v>
      </c>
      <c r="K4" s="33">
        <f>'DCWW Pontsticill Liquid'!K31</f>
        <v>5.13E-3</v>
      </c>
      <c r="L4" s="33">
        <f>'DCWW Pontsticill Liquid'!L31</f>
        <v>2.205E-2</v>
      </c>
      <c r="M4" s="33">
        <f>'DCWW Pontsticill Liquid'!M31</f>
        <v>1.7430000000000001E-2</v>
      </c>
      <c r="N4" s="33">
        <f>'DCWW Pontsticill Liquid'!N31</f>
        <v>402</v>
      </c>
      <c r="O4" s="33">
        <f>'DCWW Pontsticill Liquid'!O31</f>
        <v>17.550000000000004</v>
      </c>
      <c r="P4" s="33">
        <f>'DCWW Pontsticill Liquid'!P31</f>
        <v>0</v>
      </c>
      <c r="Q4" s="33">
        <f>'DCWW Pontsticill Liquid'!Q31</f>
        <v>49.5</v>
      </c>
      <c r="R4" s="33">
        <f>'DCWW Pontsticill Liquid'!R31</f>
        <v>0</v>
      </c>
      <c r="S4" s="33">
        <f>'DCWW Pontsticill Liquid'!S31</f>
        <v>0.13019999999999998</v>
      </c>
      <c r="T4" s="33">
        <f>'DCWW Pontsticill Liquid'!T31</f>
        <v>0</v>
      </c>
      <c r="U4" s="33">
        <f>'DCWW Pontsticill Liquid'!U31</f>
        <v>0</v>
      </c>
    </row>
    <row r="5" spans="1:21" x14ac:dyDescent="0.2">
      <c r="A5" s="36">
        <v>3</v>
      </c>
      <c r="B5" s="33">
        <f>'Whole anaerobic'!B31</f>
        <v>40</v>
      </c>
      <c r="C5" s="33">
        <f>'Whole anaerobic'!C31</f>
        <v>220</v>
      </c>
      <c r="D5" s="33">
        <f>'Whole anaerobic'!D31</f>
        <v>50.310360000000003</v>
      </c>
      <c r="E5" s="33">
        <f>'Whole anaerobic'!E31</f>
        <v>96.544600000000017</v>
      </c>
      <c r="F5" s="33">
        <f>'Whole anaerobic'!F31</f>
        <v>0</v>
      </c>
      <c r="G5" s="33">
        <f>'Whole anaerobic'!G31</f>
        <v>4.2799999999999998E-2</v>
      </c>
      <c r="H5" s="33">
        <f>'Whole anaerobic'!H31</f>
        <v>0.2452</v>
      </c>
      <c r="I5" s="33">
        <f>'Whole anaerobic'!I31</f>
        <v>0.02</v>
      </c>
      <c r="J5" s="33">
        <f>'Whole anaerobic'!J31</f>
        <v>1.2000000000000001E-3</v>
      </c>
      <c r="K5" s="33">
        <f>'Whole anaerobic'!K31</f>
        <v>2E-3</v>
      </c>
      <c r="L5" s="33">
        <f>'Whole anaerobic'!L31</f>
        <v>1.4E-2</v>
      </c>
      <c r="M5" s="33">
        <f>'Whole anaerobic'!M31</f>
        <v>1.6399999999999998E-2</v>
      </c>
      <c r="N5" s="33">
        <f>'Whole anaerobic'!N31</f>
        <v>0</v>
      </c>
      <c r="O5" s="33">
        <f>'Whole anaerobic'!O31</f>
        <v>0</v>
      </c>
      <c r="P5" s="33">
        <f>'Whole anaerobic'!P31</f>
        <v>0</v>
      </c>
      <c r="Q5" s="33">
        <f>'Whole anaerobic'!Q31</f>
        <v>42.5</v>
      </c>
      <c r="R5" s="33">
        <f>'Whole anaerobic'!R31</f>
        <v>0</v>
      </c>
      <c r="S5" s="33">
        <f>'Whole anaerobic'!S31</f>
        <v>0</v>
      </c>
      <c r="T5" s="33">
        <f>'Whole anaerobic'!T31</f>
        <v>0</v>
      </c>
      <c r="U5" s="33">
        <f>'Whole anaerobic'!U31</f>
        <v>0</v>
      </c>
    </row>
    <row r="6" spans="1:21" x14ac:dyDescent="0.2">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375</v>
      </c>
      <c r="C13" s="81">
        <f t="shared" ref="C13:U13" si="0">SUM(C3:C12)</f>
        <v>393.66049999999996</v>
      </c>
      <c r="D13" s="81">
        <f t="shared" si="0"/>
        <v>111.64661570000001</v>
      </c>
      <c r="E13" s="81">
        <f t="shared" si="0"/>
        <v>109.38442930000002</v>
      </c>
      <c r="F13" s="81">
        <f t="shared" si="0"/>
        <v>28.491900999999999</v>
      </c>
      <c r="G13" s="81">
        <f t="shared" si="0"/>
        <v>0.63214099999999995</v>
      </c>
      <c r="H13" s="81">
        <f t="shared" si="0"/>
        <v>2.4318100000000005</v>
      </c>
      <c r="I13" s="81">
        <f t="shared" si="0"/>
        <v>0.23345749999999998</v>
      </c>
      <c r="J13" s="81">
        <f t="shared" si="0"/>
        <v>2.480715E-2</v>
      </c>
      <c r="K13" s="81">
        <f t="shared" si="0"/>
        <v>1.14004E-2</v>
      </c>
      <c r="L13" s="81">
        <f t="shared" si="0"/>
        <v>0.30695350000000005</v>
      </c>
      <c r="M13" s="81">
        <f t="shared" si="0"/>
        <v>0.10135569999999999</v>
      </c>
      <c r="N13" s="81">
        <f t="shared" si="0"/>
        <v>2190.23</v>
      </c>
      <c r="O13" s="81">
        <f t="shared" si="0"/>
        <v>95.618250000000018</v>
      </c>
      <c r="P13" s="81">
        <f t="shared" si="0"/>
        <v>0</v>
      </c>
      <c r="Q13" s="81">
        <f t="shared" si="0"/>
        <v>273.49200000000002</v>
      </c>
      <c r="R13" s="81">
        <f t="shared" si="0"/>
        <v>0</v>
      </c>
      <c r="S13" s="81">
        <f t="shared" si="0"/>
        <v>0.816133</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153</v>
      </c>
      <c r="C1" s="35" t="str">
        <f>'DCWW Pontsticill Sludge'!B29</f>
        <v>Application Rate</v>
      </c>
      <c r="D1" s="35" t="str">
        <f>'DCWW Pontsticill Sludge'!C29</f>
        <v>Nitrogen Addition</v>
      </c>
      <c r="E1" s="35" t="str">
        <f>'DCWW Pontsticill Sludge'!D29</f>
        <v>Phosphate Addition</v>
      </c>
      <c r="F1" s="35" t="str">
        <f>'DCWW Pontsticill Sludge'!E29</f>
        <v>Potash  Addition</v>
      </c>
      <c r="G1" s="35" t="str">
        <f>'DCWW Pontsticill Sludge'!F29</f>
        <v>Mg Oxide Addition</v>
      </c>
      <c r="H1" s="35" t="str">
        <f>'DCWW Pontsticill Sludge'!G29</f>
        <v>Copper Addition</v>
      </c>
      <c r="I1" s="35" t="str">
        <f>'DCWW Pontsticill Sludge'!H29</f>
        <v>Zinc Addition</v>
      </c>
      <c r="J1" s="35" t="str">
        <f>'DCWW Pontsticill Sludge'!I29</f>
        <v>Lead Addition</v>
      </c>
      <c r="K1" s="35" t="str">
        <f>'DCWW Pontsticill Sludge'!J29</f>
        <v>Cadmium Addition</v>
      </c>
      <c r="L1" s="35" t="str">
        <f>'DCWW Pontsticill Sludge'!K29</f>
        <v>Mercury Addition</v>
      </c>
      <c r="M1" s="35" t="str">
        <f>'DCWW Pontsticill Sludge'!L29</f>
        <v>Nickel Addition</v>
      </c>
      <c r="N1" s="35" t="str">
        <f>'DCWW Pontsticill Sludge'!M29</f>
        <v>Chromium Addition</v>
      </c>
      <c r="O1" s="35" t="str">
        <f>'DCWW Pontsticill Sludge'!N29</f>
        <v>Aluminium Addition</v>
      </c>
      <c r="P1" s="35" t="str">
        <f>'DCWW Pontsticill Sludge'!O29</f>
        <v>Iron Addition</v>
      </c>
      <c r="Q1" s="35" t="str">
        <f>'DCWW Pontsticill Sludge'!P29</f>
        <v xml:space="preserve">Sodium Addition                 </v>
      </c>
      <c r="R1" s="35" t="str">
        <f>'DCWW Pontsticill Sludge'!Q29</f>
        <v>SO3  Addition                             kg/ha</v>
      </c>
      <c r="S1" s="35" t="str">
        <f>'DCWW Pontsticill Sludge'!R29</f>
        <v xml:space="preserve">Selenium Addition </v>
      </c>
      <c r="T1" s="35" t="str">
        <f>'DCWW Pontsticill Sludge'!S29</f>
        <v xml:space="preserve">Arsenic  Addition  </v>
      </c>
      <c r="U1" s="35" t="str">
        <f>'DCWW Pontsticill Sludge'!T29</f>
        <v xml:space="preserve">Molybdenum Addition  </v>
      </c>
      <c r="V1" s="35" t="str">
        <f>'DCWW Pontsticill Sludge'!U29</f>
        <v xml:space="preserve">Fluoride Addition </v>
      </c>
    </row>
    <row r="2" spans="1:22" s="83" customFormat="1" ht="25.5" x14ac:dyDescent="0.25">
      <c r="A2" s="145"/>
      <c r="B2" s="32" t="s">
        <v>46</v>
      </c>
      <c r="C2" s="35" t="str">
        <f>'DCWW Pontsticill Sludge'!B30</f>
        <v>tonnes/ha</v>
      </c>
      <c r="D2" s="35" t="str">
        <f>'DCWW Pontsticill Sludge'!C30</f>
        <v>kg/ha</v>
      </c>
      <c r="E2" s="35" t="str">
        <f>'DCWW Pontsticill Sludge'!D30</f>
        <v>P2O5 
kg/ha</v>
      </c>
      <c r="F2" s="35" t="str">
        <f>'DCWW Pontsticill Sludge'!E30</f>
        <v>K2O 
kg/ha</v>
      </c>
      <c r="G2" s="35" t="str">
        <f>'DCWW Pontsticill Sludge'!F30</f>
        <v>MgO 
kg/ha</v>
      </c>
      <c r="H2" s="35" t="str">
        <f>'DCWW Pontsticill Sludge'!G30</f>
        <v>kg/ha</v>
      </c>
      <c r="I2" s="35" t="str">
        <f>'DCWW Pontsticill Sludge'!H30</f>
        <v>kg/ha</v>
      </c>
      <c r="J2" s="35" t="str">
        <f>'DCWW Pontsticill Sludge'!I30</f>
        <v>kg/ha</v>
      </c>
      <c r="K2" s="35" t="str">
        <f>'DCWW Pontsticill Sludge'!J30</f>
        <v>kg/ha</v>
      </c>
      <c r="L2" s="35" t="str">
        <f>'DCWW Pontsticill Sludge'!K30</f>
        <v>kg/ha</v>
      </c>
      <c r="M2" s="35" t="str">
        <f>'DCWW Pontsticill Sludge'!L30</f>
        <v>kg/ha</v>
      </c>
      <c r="N2" s="35" t="str">
        <f>'DCWW Pontsticill Sludge'!M30</f>
        <v>kg/ha</v>
      </c>
      <c r="O2" s="35" t="str">
        <f>'DCWW Pontsticill Sludge'!N30</f>
        <v>kg/ha</v>
      </c>
      <c r="P2" s="35" t="str">
        <f>'DCWW Pontsticill Sludge'!O30</f>
        <v>kg/ha</v>
      </c>
      <c r="Q2" s="35" t="str">
        <f>'DCWW Pontsticill Sludge'!P30</f>
        <v>kg/ha</v>
      </c>
      <c r="R2" s="35" t="str">
        <f>'DCWW Pontsticill Sludge'!Q30</f>
        <v>kg/ha</v>
      </c>
      <c r="S2" s="35" t="str">
        <f>'DCWW Pontsticill Sludge'!R30</f>
        <v>kg/ha</v>
      </c>
      <c r="T2" s="35" t="str">
        <f>'DCWW Pontsticill Sludge'!S30</f>
        <v>kg/ha</v>
      </c>
      <c r="U2" s="35" t="str">
        <f>'DCWW Pontsticill Sludge'!T30</f>
        <v>kg/ha</v>
      </c>
      <c r="V2" s="35" t="str">
        <f>'DCWW Pontsticill Sludge'!U30</f>
        <v>kg/ha</v>
      </c>
    </row>
    <row r="3" spans="1:22" x14ac:dyDescent="0.2">
      <c r="A3" s="36">
        <v>1</v>
      </c>
      <c r="B3" s="91"/>
      <c r="C3" s="33">
        <f>'DCWW Pontsticill Sludge'!B31</f>
        <v>85</v>
      </c>
      <c r="D3" s="33">
        <f>'DCWW Pontsticill Sludge'!C31</f>
        <v>145.4605</v>
      </c>
      <c r="E3" s="33">
        <f>'DCWW Pontsticill Sludge'!D31</f>
        <v>50.751835700000008</v>
      </c>
      <c r="F3" s="33">
        <f>'DCWW Pontsticill Sludge'!E31</f>
        <v>7.5257792999999999</v>
      </c>
      <c r="G3" s="33">
        <f>'DCWW Pontsticill Sludge'!F31</f>
        <v>24.338611</v>
      </c>
      <c r="H3" s="33">
        <f>'DCWW Pontsticill Sludge'!G31</f>
        <v>0.50444100000000003</v>
      </c>
      <c r="I3" s="33">
        <f>'DCWW Pontsticill Sludge'!H31</f>
        <v>1.8416100000000002</v>
      </c>
      <c r="J3" s="33">
        <f>'DCWW Pontsticill Sludge'!I31</f>
        <v>0.1801575</v>
      </c>
      <c r="K3" s="33">
        <f>'DCWW Pontsticill Sludge'!J31</f>
        <v>1.961715E-2</v>
      </c>
      <c r="L3" s="33">
        <f>'DCWW Pontsticill Sludge'!K31</f>
        <v>4.2704000000000006E-3</v>
      </c>
      <c r="M3" s="33">
        <f>'DCWW Pontsticill Sludge'!L31</f>
        <v>0.27090350000000002</v>
      </c>
      <c r="N3" s="33">
        <f>'DCWW Pontsticill Sludge'!M31</f>
        <v>6.7525699999999994E-2</v>
      </c>
      <c r="O3" s="33">
        <f>'DCWW Pontsticill Sludge'!N31</f>
        <v>1788.23</v>
      </c>
      <c r="P3" s="33">
        <f>'DCWW Pontsticill Sludge'!O31</f>
        <v>78.068250000000006</v>
      </c>
      <c r="Q3" s="33">
        <f>'DCWW Pontsticill Sludge'!P31</f>
        <v>0</v>
      </c>
      <c r="R3" s="33">
        <f>'DCWW Pontsticill Sludge'!Q31</f>
        <v>181.49200000000002</v>
      </c>
      <c r="S3" s="33">
        <f>'DCWW Pontsticill Sludge'!R31</f>
        <v>0</v>
      </c>
      <c r="T3" s="33">
        <f>'DCWW Pontsticill Sludge'!S31</f>
        <v>0.68593300000000001</v>
      </c>
      <c r="U3" s="33">
        <f>'DCWW Pontsticill Sludge'!T31</f>
        <v>0</v>
      </c>
      <c r="V3" s="33">
        <f>'DCWW Pontsticill Sludge'!U31</f>
        <v>0</v>
      </c>
    </row>
    <row r="4" spans="1:22" x14ac:dyDescent="0.2">
      <c r="A4" s="36">
        <v>2</v>
      </c>
      <c r="B4" s="91"/>
      <c r="C4" s="33">
        <f>'DCWW Pontsticill Liquid'!B31</f>
        <v>250</v>
      </c>
      <c r="D4" s="33">
        <f>'DCWW Pontsticill Liquid'!C31</f>
        <v>28.199999999999996</v>
      </c>
      <c r="E4" s="33">
        <f>'DCWW Pontsticill Liquid'!D31</f>
        <v>10.58442</v>
      </c>
      <c r="F4" s="33">
        <f>'DCWW Pontsticill Liquid'!E31</f>
        <v>5.3140500000000008</v>
      </c>
      <c r="G4" s="33">
        <f>'DCWW Pontsticill Liquid'!F31</f>
        <v>4.1532899999999993</v>
      </c>
      <c r="H4" s="33">
        <f>'DCWW Pontsticill Liquid'!G31</f>
        <v>8.4900000000000003E-2</v>
      </c>
      <c r="I4" s="33">
        <f>'DCWW Pontsticill Liquid'!H31</f>
        <v>0.34500000000000003</v>
      </c>
      <c r="J4" s="33">
        <f>'DCWW Pontsticill Liquid'!I31</f>
        <v>3.3300000000000003E-2</v>
      </c>
      <c r="K4" s="33">
        <f>'DCWW Pontsticill Liquid'!J31</f>
        <v>3.9899999999999996E-3</v>
      </c>
      <c r="L4" s="33">
        <f>'DCWW Pontsticill Liquid'!K31</f>
        <v>5.13E-3</v>
      </c>
      <c r="M4" s="33">
        <f>'DCWW Pontsticill Liquid'!L31</f>
        <v>2.205E-2</v>
      </c>
      <c r="N4" s="33">
        <f>'DCWW Pontsticill Liquid'!M31</f>
        <v>1.7430000000000001E-2</v>
      </c>
      <c r="O4" s="33">
        <f>'DCWW Pontsticill Liquid'!N31</f>
        <v>402</v>
      </c>
      <c r="P4" s="33">
        <f>'DCWW Pontsticill Liquid'!O31</f>
        <v>17.550000000000004</v>
      </c>
      <c r="Q4" s="33">
        <f>'DCWW Pontsticill Liquid'!P31</f>
        <v>0</v>
      </c>
      <c r="R4" s="33">
        <f>'DCWW Pontsticill Liquid'!Q31</f>
        <v>49.5</v>
      </c>
      <c r="S4" s="33">
        <f>'DCWW Pontsticill Liquid'!R31</f>
        <v>0</v>
      </c>
      <c r="T4" s="33">
        <f>'DCWW Pontsticill Liquid'!S31</f>
        <v>0.13019999999999998</v>
      </c>
      <c r="U4" s="33">
        <f>'DCWW Pontsticill Liquid'!T31</f>
        <v>0</v>
      </c>
      <c r="V4" s="33">
        <f>'DCWW Pontsticill Liquid'!U31</f>
        <v>0</v>
      </c>
    </row>
    <row r="5" spans="1:22" x14ac:dyDescent="0.2">
      <c r="A5" s="36">
        <v>3</v>
      </c>
      <c r="B5" s="91"/>
      <c r="C5" s="33">
        <f>'Whole anaerobic'!B31</f>
        <v>40</v>
      </c>
      <c r="D5" s="33">
        <f>'Whole anaerobic'!C31</f>
        <v>220</v>
      </c>
      <c r="E5" s="33">
        <f>'Whole anaerobic'!D31</f>
        <v>50.310360000000003</v>
      </c>
      <c r="F5" s="33">
        <f>'Whole anaerobic'!E31</f>
        <v>96.544600000000017</v>
      </c>
      <c r="G5" s="33">
        <f>'Whole anaerobic'!F31</f>
        <v>0</v>
      </c>
      <c r="H5" s="33">
        <f>'Whole anaerobic'!G31</f>
        <v>4.2799999999999998E-2</v>
      </c>
      <c r="I5" s="33">
        <f>'Whole anaerobic'!H31</f>
        <v>0.2452</v>
      </c>
      <c r="J5" s="33">
        <f>'Whole anaerobic'!I31</f>
        <v>0.02</v>
      </c>
      <c r="K5" s="33">
        <f>'Whole anaerobic'!J31</f>
        <v>1.2000000000000001E-3</v>
      </c>
      <c r="L5" s="33">
        <f>'Whole anaerobic'!K31</f>
        <v>2E-3</v>
      </c>
      <c r="M5" s="33">
        <f>'Whole anaerobic'!L31</f>
        <v>1.4E-2</v>
      </c>
      <c r="N5" s="33">
        <f>'Whole anaerobic'!M31</f>
        <v>1.6399999999999998E-2</v>
      </c>
      <c r="O5" s="33">
        <f>'Whole anaerobic'!N31</f>
        <v>0</v>
      </c>
      <c r="P5" s="33">
        <f>'Whole anaerobic'!O31</f>
        <v>0</v>
      </c>
      <c r="Q5" s="33">
        <f>'Whole anaerobic'!P31</f>
        <v>0</v>
      </c>
      <c r="R5" s="33">
        <f>'Whole anaerobic'!Q31</f>
        <v>42.5</v>
      </c>
      <c r="S5" s="33">
        <f>'Whole anaerobic'!R31</f>
        <v>0</v>
      </c>
      <c r="T5" s="33">
        <f>'Whole anaerobic'!S31</f>
        <v>0</v>
      </c>
      <c r="U5" s="33">
        <f>'Whole anaerobic'!T31</f>
        <v>0</v>
      </c>
      <c r="V5" s="33">
        <f>'Whole anaerobic'!U31</f>
        <v>0</v>
      </c>
    </row>
    <row r="6" spans="1:22" x14ac:dyDescent="0.2">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153</v>
      </c>
      <c r="C15" s="35">
        <f>'DCWW Pontsticill Sludge'!B43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'DCWW Pontsticill Sludge'!B44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85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40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REGU-415-1629470</_dlc_DocId>
    <_dlc_DocIdUrl xmlns="9be56660-2c31-41ef-bc00-23e72f632f2a">
      <Url>https://cyfoethnaturiolcymru.sharepoint.com/teams/Regulatory/Permitting/_layouts/15/DocIdRedir.aspx?ID=REGU-415-1629470</Url>
      <Description>REGU-415-1629470</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Mobile Plant</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2022-02-07T00:00:00+00:00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E0F4626-2E78-4892-9D57-B9ABB7220ADB}"/>
</file>

<file path=customXml/itemProps2.xml><?xml version="1.0" encoding="utf-8"?>
<ds:datastoreItem xmlns:ds="http://schemas.openxmlformats.org/officeDocument/2006/customXml" ds:itemID="{90F43763-B82F-42DA-81CB-8FF34E952C5C}"/>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DCWW Pontsticill Sludge</vt:lpstr>
      <vt:lpstr>DCWW Pontsticill Liquid</vt:lpstr>
      <vt:lpstr>Whole anaerobic</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Bailey, Louise</cp:lastModifiedBy>
  <dcterms:created xsi:type="dcterms:W3CDTF">2016-09-26T10:07:59Z</dcterms:created>
  <dcterms:modified xsi:type="dcterms:W3CDTF">2022-02-07T10:14:09Z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6e366fc9-45b0-44c3-a0f4-b40711dd5057</vt:lpwstr>
  </property>
</Properties>
</file>