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ailey/PAN-016060/"/>
    </mc:Choice>
  </mc:AlternateContent>
  <xr:revisionPtr revIDLastSave="0" documentId="13_ncr:1_{C43B4209-F7F7-4734-B9A1-EB34AB930D78}" xr6:coauthVersionLast="46" xr6:coauthVersionMax="46" xr10:uidLastSave="{00000000-0000-0000-0000-000000000000}"/>
  <bookViews>
    <workbookView xWindow="-28920" yWindow="1665" windowWidth="29040" windowHeight="15840" tabRatio="870" xr2:uid="{00000000-000D-0000-FFFF-FFFF00000000}"/>
  </bookViews>
  <sheets>
    <sheet name="DCWW Pontsticill Sludge" sheetId="1" r:id="rId1"/>
    <sheet name="DCWW Pontsticill Liquid" sheetId="21" r:id="rId2"/>
    <sheet name="Whole anaerobic"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2"/>
  <c r="L3" i="23"/>
  <c r="L3" i="29"/>
  <c r="L3" i="24"/>
  <c r="L3" i="26"/>
  <c r="L3" i="30"/>
  <c r="L3" i="28"/>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U18" i="27"/>
  <c r="R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27" l="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23" i="29" s="1"/>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M23" i="28" s="1"/>
  <c r="T59" i="28"/>
  <c r="U17" i="28"/>
  <c r="U19" i="28" s="1"/>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23" i="21" s="1"/>
  <c r="R24" i="21" s="1"/>
  <c r="R17" i="21"/>
  <c r="R19" i="21" s="1"/>
  <c r="R20" i="21" s="1"/>
  <c r="K59" i="22"/>
  <c r="L21" i="22"/>
  <c r="L23" i="22" s="1"/>
  <c r="L17" i="22"/>
  <c r="G12" i="20"/>
  <c r="H12" i="19"/>
  <c r="H26" i="19" s="1"/>
  <c r="J4" i="20"/>
  <c r="K4" i="19"/>
  <c r="K18" i="19" s="1"/>
  <c r="U63" i="21"/>
  <c r="N63" i="21"/>
  <c r="F63" i="21"/>
  <c r="P59" i="21"/>
  <c r="Q21" i="21"/>
  <c r="Q23" i="21" s="1"/>
  <c r="Q24" i="21" s="1"/>
  <c r="Q17" i="21"/>
  <c r="I17" i="21"/>
  <c r="I19" i="21" s="1"/>
  <c r="I20" i="21" s="1"/>
  <c r="I21" i="2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23" i="22" s="1"/>
  <c r="T17" i="22"/>
  <c r="T19" i="22" s="1"/>
  <c r="G21" i="23"/>
  <c r="G23" i="23" s="1"/>
  <c r="G17" i="23"/>
  <c r="I9" i="20"/>
  <c r="J9" i="19"/>
  <c r="J23" i="19" s="1"/>
  <c r="R4" i="20"/>
  <c r="S4" i="19"/>
  <c r="S18" i="19" s="1"/>
  <c r="R11" i="20"/>
  <c r="S11" i="19"/>
  <c r="S25" i="19" s="1"/>
  <c r="I59" i="24"/>
  <c r="J21" i="24"/>
  <c r="J17" i="24"/>
  <c r="J19" i="24" s="1"/>
  <c r="Q59" i="24"/>
  <c r="R21" i="24"/>
  <c r="R23" i="24" s="1"/>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19" i="22" s="1"/>
  <c r="J21" i="22"/>
  <c r="J23" i="22" s="1"/>
  <c r="K59" i="23"/>
  <c r="L17" i="23"/>
  <c r="L19" i="23" s="1"/>
  <c r="L21" i="23"/>
  <c r="M57" i="21"/>
  <c r="R59" i="21"/>
  <c r="S21" i="21"/>
  <c r="S23" i="21" s="1"/>
  <c r="S24" i="21" s="1"/>
  <c r="S17" i="21"/>
  <c r="S19" i="21" s="1"/>
  <c r="S20" i="21" s="1"/>
  <c r="J59" i="21"/>
  <c r="K21" i="21"/>
  <c r="K23" i="21" s="1"/>
  <c r="K24" i="21" s="1"/>
  <c r="K17" i="21"/>
  <c r="K19" i="21" s="1"/>
  <c r="K20" i="21" s="1"/>
  <c r="J59" i="22"/>
  <c r="K17" i="22"/>
  <c r="K21" i="22"/>
  <c r="R59" i="22"/>
  <c r="S17" i="22"/>
  <c r="S19" i="22" s="1"/>
  <c r="S21" i="22"/>
  <c r="S23" i="22" s="1"/>
  <c r="D59" i="23"/>
  <c r="E17" i="23"/>
  <c r="E21" i="23"/>
  <c r="L59" i="23"/>
  <c r="M17" i="23"/>
  <c r="M19" i="23" s="1"/>
  <c r="M21" i="23"/>
  <c r="T59" i="23"/>
  <c r="U17" i="23"/>
  <c r="U19" i="23" s="1"/>
  <c r="U21" i="23"/>
  <c r="U23" i="23" s="1"/>
  <c r="H21" i="24"/>
  <c r="H17" i="24"/>
  <c r="H19" i="24" s="1"/>
  <c r="P17" i="24"/>
  <c r="P19" i="24" s="1"/>
  <c r="P21" i="24"/>
  <c r="C59" i="26"/>
  <c r="D21" i="26"/>
  <c r="D23" i="26" s="1"/>
  <c r="D17" i="26"/>
  <c r="D19" i="26" s="1"/>
  <c r="K59" i="26"/>
  <c r="L21" i="26"/>
  <c r="L23" i="26" s="1"/>
  <c r="L17" i="26"/>
  <c r="S59" i="26"/>
  <c r="T21" i="26"/>
  <c r="T23" i="26" s="1"/>
  <c r="T17" i="26"/>
  <c r="T19" i="26" s="1"/>
  <c r="N63" i="26"/>
  <c r="J59" i="27"/>
  <c r="K17" i="27"/>
  <c r="K19" i="27" s="1"/>
  <c r="K20" i="27" s="1"/>
  <c r="R59" i="27"/>
  <c r="S17" i="27"/>
  <c r="S19" i="27" s="1"/>
  <c r="S20" i="27" s="1"/>
  <c r="J59" i="28"/>
  <c r="K17" i="28"/>
  <c r="K19" i="28" s="1"/>
  <c r="K21" i="28"/>
  <c r="R59" i="28"/>
  <c r="S17" i="28"/>
  <c r="S19" i="28" s="1"/>
  <c r="S21" i="28"/>
  <c r="S23" i="28" s="1"/>
  <c r="I59" i="29"/>
  <c r="J17" i="29"/>
  <c r="J21" i="29"/>
  <c r="Q59" i="29"/>
  <c r="R21" i="29"/>
  <c r="R23" i="29" s="1"/>
  <c r="R17" i="29"/>
  <c r="R19" i="29" s="1"/>
  <c r="H59" i="30"/>
  <c r="I17" i="30"/>
  <c r="I19" i="30" s="1"/>
  <c r="I21" i="30"/>
  <c r="I23" i="30" s="1"/>
  <c r="Q17" i="30"/>
  <c r="Q19" i="30" s="1"/>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D19" i="27" s="1"/>
  <c r="D20" i="27" s="1"/>
  <c r="K59" i="27"/>
  <c r="L17" i="27"/>
  <c r="S59" i="27"/>
  <c r="T17" i="27"/>
  <c r="T19" i="27" s="1"/>
  <c r="T20" i="27" s="1"/>
  <c r="C59" i="28"/>
  <c r="D21" i="28"/>
  <c r="D23" i="28" s="1"/>
  <c r="D24" i="28" s="1"/>
  <c r="D17" i="28"/>
  <c r="K59" i="28"/>
  <c r="L21" i="28"/>
  <c r="L23" i="28" s="1"/>
  <c r="L17" i="28"/>
  <c r="L19" i="28" s="1"/>
  <c r="S59" i="28"/>
  <c r="T21" i="28"/>
  <c r="T23" i="28" s="1"/>
  <c r="T17" i="28"/>
  <c r="T19" i="28" s="1"/>
  <c r="J59" i="29"/>
  <c r="K17" i="29"/>
  <c r="K19" i="29" s="1"/>
  <c r="K21" i="29"/>
  <c r="K23" i="29" s="1"/>
  <c r="R59" i="29"/>
  <c r="S21" i="29"/>
  <c r="S23" i="29" s="1"/>
  <c r="S17" i="29"/>
  <c r="S19" i="29" s="1"/>
  <c r="I59" i="30"/>
  <c r="J21" i="30"/>
  <c r="J23" i="30" s="1"/>
  <c r="J17" i="30"/>
  <c r="J19" i="30" s="1"/>
  <c r="Q59" i="30"/>
  <c r="R21" i="30"/>
  <c r="R23"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P19" i="21" s="1"/>
  <c r="P20" i="21" s="1"/>
  <c r="H21" i="21"/>
  <c r="H23" i="21" s="1"/>
  <c r="H24" i="21" s="1"/>
  <c r="H17" i="21"/>
  <c r="H19" i="21" s="1"/>
  <c r="H20" i="21" s="1"/>
  <c r="E59" i="22"/>
  <c r="F21" i="22"/>
  <c r="F23" i="22" s="1"/>
  <c r="F17" i="22"/>
  <c r="F19" i="22" s="1"/>
  <c r="M59" i="22"/>
  <c r="N21" i="22"/>
  <c r="N23" i="22" s="1"/>
  <c r="N17" i="22"/>
  <c r="N19" i="22" s="1"/>
  <c r="U59" i="22"/>
  <c r="V17" i="22"/>
  <c r="V19" i="22" s="1"/>
  <c r="V21" i="22"/>
  <c r="V23" i="22" s="1"/>
  <c r="C18" i="22"/>
  <c r="H21" i="23"/>
  <c r="H23" i="23" s="1"/>
  <c r="H17" i="23"/>
  <c r="P17" i="23"/>
  <c r="P19" i="23" s="1"/>
  <c r="P21" i="23"/>
  <c r="J59" i="24"/>
  <c r="K21" i="24"/>
  <c r="K23" i="24" s="1"/>
  <c r="K17" i="24"/>
  <c r="K19" i="24" s="1"/>
  <c r="R59" i="24"/>
  <c r="S21" i="24"/>
  <c r="S23" i="24" s="1"/>
  <c r="S17" i="24"/>
  <c r="S19" i="24" s="1"/>
  <c r="G21" i="26"/>
  <c r="G23" i="26" s="1"/>
  <c r="G17" i="26"/>
  <c r="G19" i="26" s="1"/>
  <c r="O17" i="26"/>
  <c r="O21" i="26"/>
  <c r="E59" i="27"/>
  <c r="F17" i="27"/>
  <c r="F19" i="27" s="1"/>
  <c r="F20" i="27" s="1"/>
  <c r="M59" i="27"/>
  <c r="N17" i="27"/>
  <c r="N19" i="27" s="1"/>
  <c r="N20" i="27" s="1"/>
  <c r="U59" i="27"/>
  <c r="V17" i="27"/>
  <c r="E59" i="28"/>
  <c r="F17" i="28"/>
  <c r="F21" i="28"/>
  <c r="F23" i="28" s="1"/>
  <c r="M59" i="28"/>
  <c r="N17" i="28"/>
  <c r="N19" i="28" s="1"/>
  <c r="N21" i="28"/>
  <c r="U59" i="28"/>
  <c r="V17" i="28"/>
  <c r="V21" i="28"/>
  <c r="D59" i="29"/>
  <c r="E17" i="29"/>
  <c r="E19" i="29" s="1"/>
  <c r="E21" i="29"/>
  <c r="L59" i="29"/>
  <c r="M17" i="29"/>
  <c r="M19" i="29" s="1"/>
  <c r="M21" i="29"/>
  <c r="M23" i="29" s="1"/>
  <c r="T59" i="29"/>
  <c r="U17" i="29"/>
  <c r="U19" i="29" s="1"/>
  <c r="U21" i="29"/>
  <c r="U23" i="29" s="1"/>
  <c r="C59" i="30"/>
  <c r="D17" i="30"/>
  <c r="D19" i="30" s="1"/>
  <c r="D21" i="30"/>
  <c r="D23" i="30" s="1"/>
  <c r="K59" i="30"/>
  <c r="L17" i="30"/>
  <c r="L19" i="30" s="1"/>
  <c r="L21" i="30"/>
  <c r="L23" i="30" s="1"/>
  <c r="S59" i="30"/>
  <c r="T17" i="30"/>
  <c r="T19" i="30" s="1"/>
  <c r="T21" i="30"/>
  <c r="T23"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O21" i="21"/>
  <c r="O23" i="21" s="1"/>
  <c r="O24" i="21" s="1"/>
  <c r="O17" i="21"/>
  <c r="O19" i="21" s="1"/>
  <c r="O20" i="21" s="1"/>
  <c r="F59" i="21"/>
  <c r="G21" i="21"/>
  <c r="G17" i="21"/>
  <c r="G17" i="22"/>
  <c r="G19" i="22" s="1"/>
  <c r="G21" i="22"/>
  <c r="G23" i="22" s="1"/>
  <c r="O17" i="22"/>
  <c r="O19" i="22" s="1"/>
  <c r="O21" i="22"/>
  <c r="O23" i="22" s="1"/>
  <c r="H59" i="23"/>
  <c r="I21" i="23"/>
  <c r="I23" i="23" s="1"/>
  <c r="I17" i="23"/>
  <c r="P59" i="23"/>
  <c r="Q17" i="23"/>
  <c r="Q21" i="23"/>
  <c r="Q23" i="23" s="1"/>
  <c r="C59" i="24"/>
  <c r="D17" i="24"/>
  <c r="D19" i="24" s="1"/>
  <c r="D21" i="24"/>
  <c r="D23" i="24" s="1"/>
  <c r="K59" i="24"/>
  <c r="L21" i="24"/>
  <c r="L23" i="24" s="1"/>
  <c r="L17" i="24"/>
  <c r="L19" i="24" s="1"/>
  <c r="S59" i="24"/>
  <c r="T21" i="24"/>
  <c r="T23" i="24" s="1"/>
  <c r="T17" i="24"/>
  <c r="T19" i="24" s="1"/>
  <c r="H21" i="26"/>
  <c r="H23" i="26" s="1"/>
  <c r="H17" i="26"/>
  <c r="P21" i="26"/>
  <c r="P23" i="26" s="1"/>
  <c r="P17" i="26"/>
  <c r="P19" i="26" s="1"/>
  <c r="F59" i="28"/>
  <c r="G17" i="28"/>
  <c r="G19" i="28" s="1"/>
  <c r="G21" i="28"/>
  <c r="G23" i="28" s="1"/>
  <c r="N59" i="28"/>
  <c r="O17" i="28"/>
  <c r="O19" i="28" s="1"/>
  <c r="O21" i="28"/>
  <c r="E59" i="29"/>
  <c r="F17" i="29"/>
  <c r="F21" i="29"/>
  <c r="F23" i="29" s="1"/>
  <c r="M59" i="29"/>
  <c r="N17" i="29"/>
  <c r="N19" i="29" s="1"/>
  <c r="N21" i="29"/>
  <c r="U59" i="29"/>
  <c r="V17" i="29"/>
  <c r="V21" i="29"/>
  <c r="V23" i="29" s="1"/>
  <c r="D59" i="30"/>
  <c r="E17" i="30"/>
  <c r="E21" i="30"/>
  <c r="E23" i="30" s="1"/>
  <c r="L59" i="30"/>
  <c r="M17" i="30"/>
  <c r="M21" i="30"/>
  <c r="M23" i="30" s="1"/>
  <c r="T59" i="30"/>
  <c r="U17" i="30"/>
  <c r="U19" i="30" s="1"/>
  <c r="U21" i="30"/>
  <c r="U23"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23" i="23" s="1"/>
  <c r="R17" i="23"/>
  <c r="R19" i="23" s="1"/>
  <c r="D59" i="24"/>
  <c r="E17" i="24"/>
  <c r="E21" i="24"/>
  <c r="L59" i="24"/>
  <c r="M17" i="24"/>
  <c r="M19" i="24" s="1"/>
  <c r="M21" i="24"/>
  <c r="M23" i="24" s="1"/>
  <c r="T59" i="24"/>
  <c r="U21" i="24"/>
  <c r="U23" i="24" s="1"/>
  <c r="U17" i="24"/>
  <c r="U19" i="24" s="1"/>
  <c r="H59" i="26"/>
  <c r="I17" i="26"/>
  <c r="I21" i="26"/>
  <c r="I23" i="26" s="1"/>
  <c r="P59" i="26"/>
  <c r="Q17" i="26"/>
  <c r="Q19" i="26" s="1"/>
  <c r="Q21" i="26"/>
  <c r="Q23" i="26" s="1"/>
  <c r="E63" i="26"/>
  <c r="H17" i="27"/>
  <c r="P17" i="27"/>
  <c r="P19" i="27" s="1"/>
  <c r="P20" i="27" s="1"/>
  <c r="H21" i="28"/>
  <c r="H23" i="28" s="1"/>
  <c r="H17" i="28"/>
  <c r="H19" i="28" s="1"/>
  <c r="P21" i="28"/>
  <c r="P23" i="28" s="1"/>
  <c r="P17" i="28"/>
  <c r="P19" i="28" s="1"/>
  <c r="G17" i="29"/>
  <c r="G21" i="29"/>
  <c r="G23" i="29" s="1"/>
  <c r="O17" i="29"/>
  <c r="O19" i="29" s="1"/>
  <c r="O21" i="29"/>
  <c r="E59" i="30"/>
  <c r="F21" i="30"/>
  <c r="F23" i="30" s="1"/>
  <c r="F17" i="30"/>
  <c r="F19" i="30" s="1"/>
  <c r="M59" i="30"/>
  <c r="N21" i="30"/>
  <c r="N17" i="30"/>
  <c r="N19" i="30" s="1"/>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23" i="22" s="1"/>
  <c r="P17" i="22"/>
  <c r="P19" i="22" s="1"/>
  <c r="T59" i="21"/>
  <c r="U17" i="21"/>
  <c r="U19" i="21" s="1"/>
  <c r="U20"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Q23" i="22" s="1"/>
  <c r="J59" i="23"/>
  <c r="K17" i="23"/>
  <c r="K19" i="23" s="1"/>
  <c r="K21" i="23"/>
  <c r="K23" i="23" s="1"/>
  <c r="R59" i="23"/>
  <c r="S17" i="23"/>
  <c r="S19" i="23" s="1"/>
  <c r="S21" i="23"/>
  <c r="S23" i="23" s="1"/>
  <c r="E59" i="24"/>
  <c r="F21" i="24"/>
  <c r="F17" i="24"/>
  <c r="F19" i="24" s="1"/>
  <c r="M59" i="24"/>
  <c r="N21" i="24"/>
  <c r="N23" i="24" s="1"/>
  <c r="N17" i="24"/>
  <c r="N19" i="24" s="1"/>
  <c r="U59" i="24"/>
  <c r="V21" i="24"/>
  <c r="V23" i="24" s="1"/>
  <c r="V17" i="24"/>
  <c r="V19" i="24" s="1"/>
  <c r="I58" i="26"/>
  <c r="I61" i="26" s="1"/>
  <c r="J17" i="26"/>
  <c r="J19" i="26" s="1"/>
  <c r="J21" i="26"/>
  <c r="J23" i="26" s="1"/>
  <c r="Q58" i="26"/>
  <c r="Q61" i="26" s="1"/>
  <c r="R21" i="26"/>
  <c r="R23" i="26" s="1"/>
  <c r="R17" i="26"/>
  <c r="R19" i="26" s="1"/>
  <c r="F63" i="26"/>
  <c r="I17" i="27"/>
  <c r="I19" i="27" s="1"/>
  <c r="I20" i="27" s="1"/>
  <c r="Q17" i="27"/>
  <c r="Q19" i="27" s="1"/>
  <c r="Q20" i="27" s="1"/>
  <c r="I21" i="28"/>
  <c r="I23" i="28" s="1"/>
  <c r="I17" i="28"/>
  <c r="Q21" i="28"/>
  <c r="Q23" i="28" s="1"/>
  <c r="Q17" i="28"/>
  <c r="Q19" i="28" s="1"/>
  <c r="H21" i="29"/>
  <c r="H23" i="29" s="1"/>
  <c r="H17" i="29"/>
  <c r="P21" i="29"/>
  <c r="P23" i="29" s="1"/>
  <c r="P17" i="29"/>
  <c r="P19" i="29" s="1"/>
  <c r="G21" i="30"/>
  <c r="G23" i="30" s="1"/>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Q59" i="22"/>
  <c r="R17" i="22"/>
  <c r="R19" i="22" s="1"/>
  <c r="R21" i="22"/>
  <c r="R23" i="22" s="1"/>
  <c r="C59" i="23"/>
  <c r="D17" i="23"/>
  <c r="D19" i="23" s="1"/>
  <c r="D21" i="23"/>
  <c r="S59" i="23"/>
  <c r="T17" i="23"/>
  <c r="T19" i="23" s="1"/>
  <c r="T21" i="23"/>
  <c r="T23" i="23" s="1"/>
  <c r="G17" i="24"/>
  <c r="G19" i="24" s="1"/>
  <c r="G21" i="24"/>
  <c r="G23" i="24" s="1"/>
  <c r="O17" i="24"/>
  <c r="O19" i="24" s="1"/>
  <c r="O21" i="24"/>
  <c r="O23" i="24" s="1"/>
  <c r="J59" i="26"/>
  <c r="K17" i="26"/>
  <c r="K19" i="26" s="1"/>
  <c r="K21" i="26"/>
  <c r="K23" i="26" s="1"/>
  <c r="R59" i="26"/>
  <c r="S17" i="26"/>
  <c r="S19" i="26" s="1"/>
  <c r="S21" i="26"/>
  <c r="S23" i="26" s="1"/>
  <c r="M63" i="26"/>
  <c r="I59" i="27"/>
  <c r="J17" i="27"/>
  <c r="J19" i="27" s="1"/>
  <c r="J20" i="27" s="1"/>
  <c r="Q59" i="27"/>
  <c r="R17" i="27"/>
  <c r="R19" i="27" s="1"/>
  <c r="R20" i="27" s="1"/>
  <c r="I59" i="28"/>
  <c r="J17" i="28"/>
  <c r="J19" i="28" s="1"/>
  <c r="J21" i="28"/>
  <c r="J23" i="28" s="1"/>
  <c r="Q59" i="28"/>
  <c r="R21" i="28"/>
  <c r="R23" i="28" s="1"/>
  <c r="R17" i="28"/>
  <c r="R19" i="28" s="1"/>
  <c r="I21" i="29"/>
  <c r="I23" i="29" s="1"/>
  <c r="I17" i="29"/>
  <c r="I19" i="29" s="1"/>
  <c r="Q21" i="29"/>
  <c r="Q23" i="29" s="1"/>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K58" i="21"/>
  <c r="K61" i="21" s="1"/>
  <c r="K64" i="21" s="1"/>
  <c r="I21" i="27"/>
  <c r="I23" i="27" s="1"/>
  <c r="I24" i="27" s="1"/>
  <c r="Q21" i="27"/>
  <c r="Q23" i="27" s="1"/>
  <c r="Q24" i="27" s="1"/>
  <c r="R58" i="21"/>
  <c r="R61" i="21" s="1"/>
  <c r="O57" i="21"/>
  <c r="A43" i="21"/>
  <c r="J58" i="21"/>
  <c r="J61" i="21" s="1"/>
  <c r="D58" i="29"/>
  <c r="D61" i="29" s="1"/>
  <c r="G21" i="27"/>
  <c r="G23" i="27" s="1"/>
  <c r="G24" i="27" s="1"/>
  <c r="O21" i="27"/>
  <c r="O23" i="27" s="1"/>
  <c r="O24" i="27" s="1"/>
  <c r="D58" i="30"/>
  <c r="D61" i="30" s="1"/>
  <c r="D64" i="30" s="1"/>
  <c r="D65" i="30" s="1"/>
  <c r="L58" i="30"/>
  <c r="L61" i="30" s="1"/>
  <c r="L64" i="30" s="1"/>
  <c r="L65" i="30" s="1"/>
  <c r="R58" i="23"/>
  <c r="R61" i="23" s="1"/>
  <c r="H21" i="27"/>
  <c r="H23" i="27" s="1"/>
  <c r="H24" i="27" s="1"/>
  <c r="P21" i="27"/>
  <c r="P23" i="27" s="1"/>
  <c r="P24" i="27" s="1"/>
  <c r="J58" i="22"/>
  <c r="J61" i="22" s="1"/>
  <c r="J58" i="26"/>
  <c r="J61" i="26" s="1"/>
  <c r="J58" i="27"/>
  <c r="J61" i="27" s="1"/>
  <c r="J64" i="27" s="1"/>
  <c r="R58" i="27"/>
  <c r="R61" i="27" s="1"/>
  <c r="R58" i="28"/>
  <c r="R61" i="28" s="1"/>
  <c r="R64" i="28" s="1"/>
  <c r="R65" i="28" s="1"/>
  <c r="F58" i="22"/>
  <c r="F61" i="22" s="1"/>
  <c r="N58" i="22"/>
  <c r="N61" i="22" s="1"/>
  <c r="F58" i="23"/>
  <c r="F61" i="23" s="1"/>
  <c r="N58" i="23"/>
  <c r="N61" i="23" s="1"/>
  <c r="L21" i="27"/>
  <c r="L23" i="27" s="1"/>
  <c r="L24" i="27" s="1"/>
  <c r="T21" i="27"/>
  <c r="T23" i="27" s="1"/>
  <c r="T24" i="27" s="1"/>
  <c r="H57" i="29"/>
  <c r="P58" i="21"/>
  <c r="P61" i="21" s="1"/>
  <c r="H58" i="21"/>
  <c r="H61" i="21" s="1"/>
  <c r="N59" i="23"/>
  <c r="R58" i="26"/>
  <c r="R61" i="26" s="1"/>
  <c r="R57" i="21"/>
  <c r="H58" i="22"/>
  <c r="H61" i="22" s="1"/>
  <c r="P58" i="22"/>
  <c r="P61" i="22" s="1"/>
  <c r="P64" i="22" s="1"/>
  <c r="P65" i="22" s="1"/>
  <c r="F59" i="22"/>
  <c r="K58" i="29"/>
  <c r="K61" i="29" s="1"/>
  <c r="I58" i="23"/>
  <c r="I61" i="23" s="1"/>
  <c r="I64" i="23" s="1"/>
  <c r="I65" i="23" s="1"/>
  <c r="Q58" i="23"/>
  <c r="Q61" i="23" s="1"/>
  <c r="L58" i="29"/>
  <c r="L61" i="29" s="1"/>
  <c r="T58" i="29"/>
  <c r="T61" i="29" s="1"/>
  <c r="T64" i="29" s="1"/>
  <c r="T65" i="29" s="1"/>
  <c r="J58" i="28"/>
  <c r="J61" i="28" s="1"/>
  <c r="R58" i="22"/>
  <c r="R61" i="22" s="1"/>
  <c r="J58" i="23"/>
  <c r="J61" i="23" s="1"/>
  <c r="J64" i="23" s="1"/>
  <c r="J65" i="23" s="1"/>
  <c r="J58" i="24"/>
  <c r="J61" i="24" s="1"/>
  <c r="J64" i="24" s="1"/>
  <c r="J65" i="24" s="1"/>
  <c r="R58" i="24"/>
  <c r="R61" i="24" s="1"/>
  <c r="F57" i="24"/>
  <c r="T58" i="30"/>
  <c r="T61" i="30" s="1"/>
  <c r="C58" i="23"/>
  <c r="C61" i="23" s="1"/>
  <c r="K58" i="23"/>
  <c r="K61" i="23" s="1"/>
  <c r="S58" i="23"/>
  <c r="S61" i="23" s="1"/>
  <c r="F58" i="26"/>
  <c r="F61" i="26" s="1"/>
  <c r="D58" i="27"/>
  <c r="D61" i="27" s="1"/>
  <c r="D64" i="27" s="1"/>
  <c r="L58" i="27"/>
  <c r="L61" i="27" s="1"/>
  <c r="T58" i="27"/>
  <c r="T61" i="27" s="1"/>
  <c r="T64" i="27" s="1"/>
  <c r="J58" i="30"/>
  <c r="J61" i="30" s="1"/>
  <c r="R58" i="30"/>
  <c r="R61" i="30" s="1"/>
  <c r="P57" i="30"/>
  <c r="J57" i="21"/>
  <c r="H59" i="21"/>
  <c r="R21" i="27"/>
  <c r="R23" i="27" s="1"/>
  <c r="R24" i="27" s="1"/>
  <c r="E58" i="27"/>
  <c r="E61" i="27" s="1"/>
  <c r="M58" i="27"/>
  <c r="M61" i="27" s="1"/>
  <c r="U58" i="27"/>
  <c r="U61" i="27" s="1"/>
  <c r="I58" i="29"/>
  <c r="I61" i="29" s="1"/>
  <c r="I64" i="29" s="1"/>
  <c r="I65" i="29" s="1"/>
  <c r="Q58" i="29"/>
  <c r="Q61"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P57" i="29"/>
  <c r="G58" i="30"/>
  <c r="G61" i="30" s="1"/>
  <c r="O58" i="30"/>
  <c r="O61" i="30" s="1"/>
  <c r="Q57" i="30"/>
  <c r="A36" i="22"/>
  <c r="G58" i="27"/>
  <c r="G61" i="27" s="1"/>
  <c r="T58" i="28"/>
  <c r="T61" i="28" s="1"/>
  <c r="T64" i="28" s="1"/>
  <c r="T65" i="28" s="1"/>
  <c r="C58" i="29"/>
  <c r="C61" i="29" s="1"/>
  <c r="H58" i="30"/>
  <c r="H61" i="30" s="1"/>
  <c r="H64" i="30" s="1"/>
  <c r="H65" i="30" s="1"/>
  <c r="N59" i="30"/>
  <c r="Q57" i="21"/>
  <c r="B58" i="21"/>
  <c r="B61" i="21" s="1"/>
  <c r="I58" i="22"/>
  <c r="I61" i="22" s="1"/>
  <c r="I64" i="22" s="1"/>
  <c r="I65" i="22" s="1"/>
  <c r="Q58" i="22"/>
  <c r="Q61" i="22" s="1"/>
  <c r="D58" i="23"/>
  <c r="D61" i="23" s="1"/>
  <c r="L58" i="23"/>
  <c r="L61"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V19" i="23"/>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H23" i="22"/>
  <c r="C58" i="22"/>
  <c r="C61" i="22" s="1"/>
  <c r="C64" i="22" s="1"/>
  <c r="C65" i="22" s="1"/>
  <c r="K58" i="22"/>
  <c r="K61" i="22" s="1"/>
  <c r="K64" i="22" s="1"/>
  <c r="K65" i="22" s="1"/>
  <c r="S58" i="22"/>
  <c r="S61" i="22" s="1"/>
  <c r="S64" i="22" s="1"/>
  <c r="S65" i="22" s="1"/>
  <c r="F57" i="23"/>
  <c r="G58" i="24"/>
  <c r="G61" i="24" s="1"/>
  <c r="O58" i="24"/>
  <c r="O61" i="24" s="1"/>
  <c r="N59" i="24"/>
  <c r="C58" i="26"/>
  <c r="C61" i="26" s="1"/>
  <c r="K58" i="26"/>
  <c r="K61" i="26" s="1"/>
  <c r="S58" i="26"/>
  <c r="S61" i="26" s="1"/>
  <c r="S64" i="26" s="1"/>
  <c r="S65"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D64" i="28" s="1"/>
  <c r="D65" i="28" s="1"/>
  <c r="P58" i="30"/>
  <c r="P61" i="30" s="1"/>
  <c r="Q58" i="21"/>
  <c r="Q61" i="21" s="1"/>
  <c r="I58" i="21"/>
  <c r="I61" i="21" s="1"/>
  <c r="D58" i="22"/>
  <c r="D61" i="22" s="1"/>
  <c r="L58" i="22"/>
  <c r="L61" i="22" s="1"/>
  <c r="T58" i="22"/>
  <c r="T61" i="22" s="1"/>
  <c r="A37" i="22"/>
  <c r="N57" i="22"/>
  <c r="G58" i="23"/>
  <c r="G61" i="23" s="1"/>
  <c r="O58" i="23"/>
  <c r="O61" i="23" s="1"/>
  <c r="N57" i="23"/>
  <c r="I23" i="24"/>
  <c r="H58" i="24"/>
  <c r="H61" i="24" s="1"/>
  <c r="P58" i="24"/>
  <c r="P61" i="24" s="1"/>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L23" i="29"/>
  <c r="G58" i="29"/>
  <c r="G61" i="29" s="1"/>
  <c r="O58" i="29"/>
  <c r="O61" i="29" s="1"/>
  <c r="P59" i="29"/>
  <c r="I57" i="30"/>
  <c r="G57" i="21"/>
  <c r="E58" i="22"/>
  <c r="E61" i="22" s="1"/>
  <c r="E64" i="22" s="1"/>
  <c r="E65" i="22" s="1"/>
  <c r="M58" i="22"/>
  <c r="M61"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Q64" i="28" s="1"/>
  <c r="Q65" i="28" s="1"/>
  <c r="H58" i="29"/>
  <c r="H61" i="29" s="1"/>
  <c r="P58" i="29"/>
  <c r="P61" i="29" s="1"/>
  <c r="E58" i="30"/>
  <c r="E61" i="30" s="1"/>
  <c r="E64" i="30" s="1"/>
  <c r="E65" i="30" s="1"/>
  <c r="M58" i="30"/>
  <c r="M61" i="30" s="1"/>
  <c r="U58" i="30"/>
  <c r="U61" i="30" s="1"/>
  <c r="U64"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F63" i="30"/>
  <c r="N63" i="30"/>
  <c r="K19" i="30"/>
  <c r="A31" i="30"/>
  <c r="A33" i="30"/>
  <c r="A39" i="30"/>
  <c r="A41" i="30"/>
  <c r="A47" i="30"/>
  <c r="A49" i="30"/>
  <c r="G57" i="30"/>
  <c r="O57" i="30"/>
  <c r="G59" i="30"/>
  <c r="O59" i="30"/>
  <c r="G63" i="30"/>
  <c r="O63" i="30"/>
  <c r="P63" i="30"/>
  <c r="I63" i="30"/>
  <c r="Q63" i="30"/>
  <c r="E19" i="30"/>
  <c r="N23" i="30"/>
  <c r="B63" i="30"/>
  <c r="J63" i="30"/>
  <c r="R63" i="30"/>
  <c r="M19" i="30"/>
  <c r="A32" i="30"/>
  <c r="A34" i="30"/>
  <c r="A40" i="30"/>
  <c r="A42" i="30"/>
  <c r="A48" i="30"/>
  <c r="A50" i="30"/>
  <c r="C63" i="30"/>
  <c r="K63" i="30"/>
  <c r="S63" i="30"/>
  <c r="D63" i="30"/>
  <c r="L63" i="30"/>
  <c r="T63" i="30"/>
  <c r="H63" i="30"/>
  <c r="E63" i="30"/>
  <c r="M63" i="30"/>
  <c r="O23" i="29"/>
  <c r="P63" i="29"/>
  <c r="J19" i="29"/>
  <c r="J23" i="29"/>
  <c r="F57" i="29"/>
  <c r="N57" i="29"/>
  <c r="F59" i="29"/>
  <c r="N59" i="29"/>
  <c r="F63" i="29"/>
  <c r="N63" i="29"/>
  <c r="H63" i="29"/>
  <c r="A31" i="29"/>
  <c r="A33" i="29"/>
  <c r="A39" i="29"/>
  <c r="A41" i="29"/>
  <c r="A47" i="29"/>
  <c r="A49" i="29"/>
  <c r="G57" i="29"/>
  <c r="O57" i="29"/>
  <c r="G59" i="29"/>
  <c r="O59" i="29"/>
  <c r="G63" i="29"/>
  <c r="O63" i="29"/>
  <c r="E23" i="29"/>
  <c r="I57" i="29"/>
  <c r="Q57" i="29"/>
  <c r="I63" i="29"/>
  <c r="Q63" i="29"/>
  <c r="F19" i="29"/>
  <c r="V19" i="29"/>
  <c r="N23" i="29"/>
  <c r="B63" i="29"/>
  <c r="J63" i="29"/>
  <c r="R63" i="29"/>
  <c r="L19" i="29"/>
  <c r="G19" i="29"/>
  <c r="A32" i="29"/>
  <c r="A34" i="29"/>
  <c r="A40" i="29"/>
  <c r="A42" i="29"/>
  <c r="A48" i="29"/>
  <c r="A50" i="29"/>
  <c r="C63" i="29"/>
  <c r="K63" i="29"/>
  <c r="S63" i="29"/>
  <c r="H19" i="29"/>
  <c r="D63" i="29"/>
  <c r="L63" i="29"/>
  <c r="T63" i="29"/>
  <c r="E63" i="29"/>
  <c r="M63" i="29"/>
  <c r="K23" i="28"/>
  <c r="A31" i="28"/>
  <c r="A33" i="28"/>
  <c r="A37" i="28"/>
  <c r="A39" i="28"/>
  <c r="A41" i="28"/>
  <c r="A45" i="28"/>
  <c r="A47" i="28"/>
  <c r="A49" i="28"/>
  <c r="G57" i="28"/>
  <c r="O57" i="28"/>
  <c r="G59" i="28"/>
  <c r="O59" i="28"/>
  <c r="G63" i="28"/>
  <c r="O63" i="28"/>
  <c r="D19" i="28"/>
  <c r="H59" i="28"/>
  <c r="P59" i="28"/>
  <c r="H63" i="28"/>
  <c r="P63" i="28"/>
  <c r="M19" i="28"/>
  <c r="I57" i="28"/>
  <c r="Q57" i="28"/>
  <c r="I63" i="28"/>
  <c r="Q63" i="28"/>
  <c r="F19" i="28"/>
  <c r="V19" i="28"/>
  <c r="N23" i="28"/>
  <c r="V23" i="28"/>
  <c r="B63" i="28"/>
  <c r="J63" i="28"/>
  <c r="R63" i="28"/>
  <c r="A32" i="28"/>
  <c r="A34" i="28"/>
  <c r="A40" i="28"/>
  <c r="A42" i="28"/>
  <c r="A48" i="28"/>
  <c r="A50" i="28"/>
  <c r="C63" i="28"/>
  <c r="K63" i="28"/>
  <c r="S63" i="28"/>
  <c r="D63" i="28"/>
  <c r="L63" i="28"/>
  <c r="T63" i="28"/>
  <c r="I19" i="28"/>
  <c r="E63" i="28"/>
  <c r="M63" i="28"/>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V19" i="27"/>
  <c r="V20" i="27" s="1"/>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E63" i="27"/>
  <c r="M63" i="27"/>
  <c r="U64" i="26"/>
  <c r="O23" i="26"/>
  <c r="A31" i="26"/>
  <c r="A33" i="26"/>
  <c r="A37" i="26"/>
  <c r="A39" i="26"/>
  <c r="A41" i="26"/>
  <c r="A45" i="26"/>
  <c r="A47" i="26"/>
  <c r="A49" i="26"/>
  <c r="G57" i="26"/>
  <c r="O57" i="26"/>
  <c r="G59" i="26"/>
  <c r="O59" i="26"/>
  <c r="G63" i="26"/>
  <c r="O63" i="26"/>
  <c r="L19" i="26"/>
  <c r="H63" i="26"/>
  <c r="P63" i="26"/>
  <c r="M19" i="26"/>
  <c r="M23" i="26"/>
  <c r="I57" i="26"/>
  <c r="Q57" i="26"/>
  <c r="I59" i="26"/>
  <c r="Q59" i="26"/>
  <c r="I63" i="26"/>
  <c r="Q63" i="26"/>
  <c r="V23" i="26"/>
  <c r="B63" i="26"/>
  <c r="J63" i="26"/>
  <c r="R63" i="26"/>
  <c r="O19" i="26"/>
  <c r="A32" i="26"/>
  <c r="A34" i="26"/>
  <c r="A40" i="26"/>
  <c r="A42" i="26"/>
  <c r="A48" i="26"/>
  <c r="A50" i="26"/>
  <c r="C63" i="26"/>
  <c r="K63" i="26"/>
  <c r="S63" i="26"/>
  <c r="H19" i="26"/>
  <c r="D63" i="26"/>
  <c r="L63" i="26"/>
  <c r="I19" i="26"/>
  <c r="J23" i="24"/>
  <c r="H23" i="24"/>
  <c r="P23" i="24"/>
  <c r="A31" i="24"/>
  <c r="A33" i="24"/>
  <c r="A37" i="24"/>
  <c r="A39" i="24"/>
  <c r="A41" i="24"/>
  <c r="A45" i="24"/>
  <c r="A47" i="24"/>
  <c r="A49" i="24"/>
  <c r="G57" i="24"/>
  <c r="O57" i="24"/>
  <c r="G59" i="24"/>
  <c r="O59" i="24"/>
  <c r="G63" i="24"/>
  <c r="O63" i="24"/>
  <c r="H59" i="24"/>
  <c r="P59" i="24"/>
  <c r="H63" i="24"/>
  <c r="P63" i="24"/>
  <c r="E19" i="24"/>
  <c r="E23" i="24"/>
  <c r="I57" i="24"/>
  <c r="Q57" i="24"/>
  <c r="I63" i="24"/>
  <c r="Q63" i="24"/>
  <c r="F23" i="24"/>
  <c r="B63" i="24"/>
  <c r="J63" i="24"/>
  <c r="R63" i="24"/>
  <c r="A32" i="24"/>
  <c r="A34" i="24"/>
  <c r="A40" i="24"/>
  <c r="A42" i="24"/>
  <c r="A48" i="24"/>
  <c r="A50" i="24"/>
  <c r="C63" i="24"/>
  <c r="K63" i="24"/>
  <c r="S6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A31" i="23"/>
  <c r="A33" i="23"/>
  <c r="A37" i="23"/>
  <c r="A39" i="23"/>
  <c r="A41" i="23"/>
  <c r="A45" i="23"/>
  <c r="A47" i="23"/>
  <c r="A49" i="23"/>
  <c r="G57" i="23"/>
  <c r="O57" i="23"/>
  <c r="G59" i="23"/>
  <c r="O59" i="23"/>
  <c r="D23" i="23"/>
  <c r="L23" i="23"/>
  <c r="E19" i="23"/>
  <c r="E23" i="23"/>
  <c r="M23" i="23"/>
  <c r="I57" i="23"/>
  <c r="Q57"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D19" i="22"/>
  <c r="L19" i="22"/>
  <c r="K23" i="22"/>
  <c r="A31" i="22"/>
  <c r="A33" i="22"/>
  <c r="A41" i="22"/>
  <c r="A47" i="22"/>
  <c r="E23" i="22"/>
  <c r="U23" i="22"/>
  <c r="I57" i="22"/>
  <c r="Q57" i="22"/>
  <c r="K19" i="22"/>
  <c r="A39" i="22"/>
  <c r="A49" i="22"/>
  <c r="A32" i="22"/>
  <c r="A34" i="22"/>
  <c r="A40" i="22"/>
  <c r="A42" i="22"/>
  <c r="A48" i="22"/>
  <c r="A50" i="22"/>
  <c r="L23" i="21"/>
  <c r="L24" i="21" s="1"/>
  <c r="F23" i="21"/>
  <c r="F24" i="21" s="1"/>
  <c r="A33" i="21"/>
  <c r="A37" i="21"/>
  <c r="A41" i="21"/>
  <c r="A45" i="21"/>
  <c r="A49" i="21"/>
  <c r="E58" i="21"/>
  <c r="E61" i="21" s="1"/>
  <c r="M58" i="21"/>
  <c r="M61" i="21" s="1"/>
  <c r="U58" i="21"/>
  <c r="U61" i="21" s="1"/>
  <c r="U64" i="21" s="1"/>
  <c r="I23" i="21"/>
  <c r="I24" i="21" s="1"/>
  <c r="G23" i="21"/>
  <c r="G24" i="21" s="1"/>
  <c r="C57" i="21"/>
  <c r="K57" i="21"/>
  <c r="S57" i="21"/>
  <c r="G19" i="21"/>
  <c r="G20" i="21" s="1"/>
  <c r="Q19" i="21"/>
  <c r="Q20" i="21" s="1"/>
  <c r="J23" i="21"/>
  <c r="J24" i="21" s="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7" l="1"/>
  <c r="S65" i="27"/>
  <c r="Q65" i="27"/>
  <c r="K65" i="27"/>
  <c r="J65" i="27"/>
  <c r="T65" i="27"/>
  <c r="K65" i="21"/>
  <c r="D65" i="21"/>
  <c r="L65" i="21"/>
  <c r="C23" i="21"/>
  <c r="C24" i="21" s="1"/>
  <c r="N64" i="21"/>
  <c r="N66" i="21" s="1"/>
  <c r="P64" i="21"/>
  <c r="P65" i="21" s="1"/>
  <c r="T64" i="21"/>
  <c r="T65" i="21" s="1"/>
  <c r="T64" i="22"/>
  <c r="T65" i="22" s="1"/>
  <c r="T64" i="30"/>
  <c r="T65" i="30" s="1"/>
  <c r="R64" i="21"/>
  <c r="R65" i="21" s="1"/>
  <c r="R64" i="27"/>
  <c r="R65" i="27" s="1"/>
  <c r="R64" i="22"/>
  <c r="R65" i="22" s="1"/>
  <c r="R64" i="30"/>
  <c r="R65" i="30" s="1"/>
  <c r="R64" i="29"/>
  <c r="R65" i="29" s="1"/>
  <c r="Q64" i="26"/>
  <c r="Q65" i="26" s="1"/>
  <c r="Q64" i="21"/>
  <c r="Q65" i="21" s="1"/>
  <c r="Q64" i="29"/>
  <c r="Q65" i="29" s="1"/>
  <c r="O64" i="21"/>
  <c r="O65" i="21" s="1"/>
  <c r="N64" i="22"/>
  <c r="N65" i="22" s="1"/>
  <c r="M64" i="22"/>
  <c r="M65" i="22" s="1"/>
  <c r="L64" i="28"/>
  <c r="L65" i="28" s="1"/>
  <c r="L64" i="23"/>
  <c r="L65" i="23" s="1"/>
  <c r="J64" i="30"/>
  <c r="J65" i="30" s="1"/>
  <c r="J64" i="28"/>
  <c r="J65" i="28" s="1"/>
  <c r="I64" i="27"/>
  <c r="I65" i="27" s="1"/>
  <c r="I64" i="26"/>
  <c r="I65" i="26" s="1"/>
  <c r="H64" i="22"/>
  <c r="H65" i="22" s="1"/>
  <c r="G64" i="30"/>
  <c r="G65" i="30" s="1"/>
  <c r="F64" i="26"/>
  <c r="F65" i="26" s="1"/>
  <c r="E64" i="27"/>
  <c r="E65" i="27" s="1"/>
  <c r="D64" i="24"/>
  <c r="D65" i="24" s="1"/>
  <c r="C64" i="21"/>
  <c r="C65" i="21" s="1"/>
  <c r="C64" i="27"/>
  <c r="C65" i="27" s="1"/>
  <c r="C64" i="26"/>
  <c r="C65" i="26" s="1"/>
  <c r="C64" i="29"/>
  <c r="C65" i="29" s="1"/>
  <c r="C64" i="23"/>
  <c r="C65" i="23" s="1"/>
  <c r="U66" i="21"/>
  <c r="U65" i="21"/>
  <c r="U66" i="30"/>
  <c r="U65" i="30"/>
  <c r="U66" i="26"/>
  <c r="U65" i="26"/>
  <c r="M66" i="26"/>
  <c r="M65"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L66" i="30"/>
  <c r="G64" i="26"/>
  <c r="G64" i="29"/>
  <c r="F64" i="22"/>
  <c r="O64" i="26"/>
  <c r="T66" i="24"/>
  <c r="U66" i="23"/>
  <c r="P64" i="30"/>
  <c r="C66" i="23"/>
  <c r="P66" i="23"/>
  <c r="E66" i="22"/>
  <c r="T66" i="23"/>
  <c r="K66" i="27"/>
  <c r="G64" i="23"/>
  <c r="Q66" i="24"/>
  <c r="H66" i="23"/>
  <c r="J66" i="27"/>
  <c r="G64" i="27"/>
  <c r="J66" i="30"/>
  <c r="F64" i="27"/>
  <c r="T66" i="27"/>
  <c r="C66" i="22"/>
  <c r="H66" i="30"/>
  <c r="E66" i="30"/>
  <c r="L66" i="21"/>
  <c r="S66" i="26"/>
  <c r="L66" i="26"/>
  <c r="H66" i="22"/>
  <c r="R66" i="28"/>
  <c r="N64" i="26"/>
  <c r="O64" i="29"/>
  <c r="P64" i="29"/>
  <c r="S64" i="1"/>
  <c r="D66" i="27"/>
  <c r="N64" i="29"/>
  <c r="O66" i="22"/>
  <c r="R64" i="1"/>
  <c r="J66" i="23"/>
  <c r="Q64" i="1"/>
  <c r="U64" i="1"/>
  <c r="P64" i="1"/>
  <c r="J66" i="24"/>
  <c r="Q66" i="29"/>
  <c r="F64" i="29"/>
  <c r="O64" i="23"/>
  <c r="O64" i="30"/>
  <c r="N64" i="24"/>
  <c r="B66" i="30"/>
  <c r="B66" i="24"/>
  <c r="K66" i="30"/>
  <c r="C66" i="30"/>
  <c r="I66" i="30"/>
  <c r="I66" i="29"/>
  <c r="S66" i="29"/>
  <c r="T66" i="28"/>
  <c r="D66" i="28"/>
  <c r="M66" i="28"/>
  <c r="Q66" i="28"/>
  <c r="I66" i="28"/>
  <c r="K66" i="28"/>
  <c r="Q66" i="27"/>
  <c r="C66" i="26"/>
  <c r="H66" i="26"/>
  <c r="L66" i="24"/>
  <c r="M66" i="24"/>
  <c r="I66" i="23"/>
  <c r="N66" i="23"/>
  <c r="E66" i="23"/>
  <c r="I66" i="22"/>
  <c r="S66" i="22"/>
  <c r="K66" i="22"/>
  <c r="K66" i="21"/>
  <c r="C66" i="21"/>
  <c r="D66" i="21"/>
  <c r="R66" i="21"/>
  <c r="N64" i="1"/>
  <c r="N65" i="1" s="1"/>
  <c r="M64" i="1"/>
  <c r="M65" i="1" s="1"/>
  <c r="T64" i="1"/>
  <c r="L64" i="1"/>
  <c r="J64" i="1"/>
  <c r="J65" i="1" s="1"/>
  <c r="K64" i="1"/>
  <c r="O64" i="1"/>
  <c r="C64" i="1"/>
  <c r="C65" i="1" s="1"/>
  <c r="I64" i="1"/>
  <c r="H64" i="1"/>
  <c r="G64" i="1"/>
  <c r="F64" i="1"/>
  <c r="E64" i="1"/>
  <c r="D64" i="1"/>
  <c r="B64" i="1"/>
  <c r="D63" i="1"/>
  <c r="L63" i="1"/>
  <c r="F63" i="1"/>
  <c r="R63" i="1"/>
  <c r="J63" i="1"/>
  <c r="Q63" i="1"/>
  <c r="I63" i="1"/>
  <c r="C63" i="1"/>
  <c r="K63" i="1"/>
  <c r="P63" i="1"/>
  <c r="H63" i="1"/>
  <c r="T63" i="1"/>
  <c r="S63" i="1"/>
  <c r="O63" i="1"/>
  <c r="G63" i="1"/>
  <c r="N63" i="1"/>
  <c r="E63" i="1"/>
  <c r="B63" i="1"/>
  <c r="U63" i="1"/>
  <c r="M63" i="1"/>
  <c r="R65" i="1" l="1"/>
  <c r="I65" i="1"/>
  <c r="O65" i="1"/>
  <c r="D65" i="1"/>
  <c r="K65" i="1"/>
  <c r="P65" i="1"/>
  <c r="S65" i="1"/>
  <c r="F65" i="1"/>
  <c r="L65" i="1"/>
  <c r="Q65" i="1"/>
  <c r="H65" i="1"/>
  <c r="E65" i="1"/>
  <c r="U65" i="1"/>
  <c r="G65" i="1"/>
  <c r="T65" i="1"/>
  <c r="N65" i="21"/>
  <c r="M66" i="21"/>
  <c r="M66" i="29"/>
  <c r="J66" i="28"/>
  <c r="P66" i="26"/>
  <c r="P66" i="21"/>
  <c r="P66" i="24"/>
  <c r="R66" i="22"/>
  <c r="T66" i="21"/>
  <c r="T66" i="22"/>
  <c r="F66" i="26"/>
  <c r="E66" i="27"/>
  <c r="T66" i="30"/>
  <c r="R66" i="27"/>
  <c r="R66" i="26"/>
  <c r="R66" i="29"/>
  <c r="R66" i="30"/>
  <c r="Q66" i="26"/>
  <c r="Q66" i="21"/>
  <c r="Q66" i="1"/>
  <c r="N66" i="22"/>
  <c r="M66" i="22"/>
  <c r="L66" i="23"/>
  <c r="L66" i="28"/>
  <c r="L66" i="22"/>
  <c r="I66" i="27"/>
  <c r="I66" i="26"/>
  <c r="G66" i="30"/>
  <c r="D66" i="24"/>
  <c r="D66" i="29"/>
  <c r="C66" i="27"/>
  <c r="C66" i="29"/>
  <c r="U66" i="24"/>
  <c r="U65" i="24"/>
  <c r="U66" i="22"/>
  <c r="U65" i="22"/>
  <c r="U66" i="29"/>
  <c r="U65" i="29"/>
  <c r="U66" i="28"/>
  <c r="U65" i="28"/>
  <c r="U66" i="27"/>
  <c r="U65" i="27"/>
  <c r="T66" i="26"/>
  <c r="T65" i="26"/>
  <c r="T66" i="1"/>
  <c r="S66" i="30"/>
  <c r="S65" i="30"/>
  <c r="S66" i="21"/>
  <c r="S65" i="21"/>
  <c r="S66" i="24"/>
  <c r="S66" i="28"/>
  <c r="S66" i="23"/>
  <c r="R66" i="24"/>
  <c r="R65" i="24"/>
  <c r="R66" i="23"/>
  <c r="R65" i="23"/>
  <c r="P66" i="28"/>
  <c r="P65" i="28"/>
  <c r="P66" i="30"/>
  <c r="P65" i="30"/>
  <c r="Q66" i="22"/>
  <c r="Q66" i="23"/>
  <c r="Q65" i="23"/>
  <c r="P66" i="29"/>
  <c r="P65" i="29"/>
  <c r="P66" i="27"/>
  <c r="O66" i="29"/>
  <c r="O65" i="29"/>
  <c r="O66" i="24"/>
  <c r="O65" i="24"/>
  <c r="O66" i="30"/>
  <c r="O65" i="30"/>
  <c r="O66" i="23"/>
  <c r="O65" i="23"/>
  <c r="O66" i="27"/>
  <c r="O65" i="27"/>
  <c r="O66" i="26"/>
  <c r="O65" i="26"/>
  <c r="O66" i="28"/>
  <c r="O65" i="28"/>
  <c r="N66" i="24"/>
  <c r="N65" i="24"/>
  <c r="N66" i="29"/>
  <c r="N65" i="29"/>
  <c r="N66" i="28"/>
  <c r="N65" i="28"/>
  <c r="N66" i="27"/>
  <c r="N65" i="27"/>
  <c r="N66" i="30"/>
  <c r="N65" i="30"/>
  <c r="N66" i="26"/>
  <c r="N65" i="26"/>
  <c r="M66" i="27"/>
  <c r="M65" i="27"/>
  <c r="M66" i="30"/>
  <c r="M65" i="30"/>
  <c r="M66" i="23"/>
  <c r="M65" i="23"/>
  <c r="L66" i="29"/>
  <c r="L66" i="27"/>
  <c r="L65" i="27"/>
  <c r="K66" i="26"/>
  <c r="K65" i="26"/>
  <c r="K66" i="23"/>
  <c r="K65" i="23"/>
  <c r="K66" i="24"/>
  <c r="K66" i="29"/>
  <c r="K65" i="29"/>
  <c r="J66" i="29"/>
  <c r="J65" i="29"/>
  <c r="J66" i="22"/>
  <c r="J65" i="22"/>
  <c r="J66" i="26"/>
  <c r="J66" i="21"/>
  <c r="J65" i="21"/>
  <c r="I66" i="24"/>
  <c r="G66" i="27"/>
  <c r="G65" i="27"/>
  <c r="G66" i="24"/>
  <c r="G65" i="24"/>
  <c r="G66" i="22"/>
  <c r="G65" i="22"/>
  <c r="G66" i="28"/>
  <c r="G65" i="28"/>
  <c r="H66" i="27"/>
  <c r="H65" i="27"/>
  <c r="H66" i="29"/>
  <c r="H65" i="29"/>
  <c r="H66" i="28"/>
  <c r="H65" i="28"/>
  <c r="H66" i="21"/>
  <c r="G66" i="23"/>
  <c r="G65" i="23"/>
  <c r="G66" i="29"/>
  <c r="G65" i="29"/>
  <c r="G66" i="21"/>
  <c r="G65" i="21"/>
  <c r="G66" i="26"/>
  <c r="G65" i="26"/>
  <c r="I66" i="21"/>
  <c r="I65" i="21"/>
  <c r="H66" i="24"/>
  <c r="H65" i="24"/>
  <c r="F66" i="28"/>
  <c r="F65" i="28"/>
  <c r="F66" i="30"/>
  <c r="F65" i="30"/>
  <c r="F66" i="21"/>
  <c r="F65" i="21"/>
  <c r="F66" i="23"/>
  <c r="F65" i="23"/>
  <c r="F66" i="29"/>
  <c r="F65" i="29"/>
  <c r="F66" i="27"/>
  <c r="F65" i="27"/>
  <c r="F66" i="22"/>
  <c r="F65" i="22"/>
  <c r="F66" i="24"/>
  <c r="F65" i="24"/>
  <c r="E66" i="24"/>
  <c r="E65" i="24"/>
  <c r="D66" i="23"/>
  <c r="D66" i="22"/>
  <c r="E66" i="28"/>
  <c r="E65" i="28"/>
  <c r="D66" i="26"/>
  <c r="E66" i="29"/>
  <c r="E65" i="29"/>
  <c r="E66" i="26"/>
  <c r="E65" i="26"/>
  <c r="E66" i="21"/>
  <c r="E65" i="21"/>
  <c r="C66" i="24"/>
  <c r="C65" i="24"/>
  <c r="C66" i="28"/>
  <c r="C65" i="28"/>
  <c r="B66" i="21"/>
  <c r="B65" i="21"/>
  <c r="B66" i="26"/>
  <c r="B65" i="26"/>
  <c r="B66" i="27"/>
  <c r="B65" i="27"/>
  <c r="B66" i="29"/>
  <c r="B65" i="29"/>
  <c r="B66" i="23"/>
  <c r="B65" i="23"/>
  <c r="B66" i="28"/>
  <c r="B65" i="28"/>
  <c r="B65" i="1"/>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<sst xmlns="http://schemas.openxmlformats.org/spreadsheetml/2006/main" count="2178" uniqueCount="173">
  <si>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</si>
  <si>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</si>
  <si>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</si>
  <si>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</si>
  <si>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</si>
  <si>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</si>
  <si>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</si>
  <si>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</si>
  <si>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</si>
  <si>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</si>
  <si>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</si>
  <si>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</si>
  <si>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</si>
  <si>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</si>
  <si>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</si>
  <si>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</si>
  <si>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</si>
  <si>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</si>
  <si>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</si>
  <si>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</si>
  <si>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</si>
  <si>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</si>
  <si>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</si>
  <si>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</si>
  <si>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</si>
  <si>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</si>
  <si>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</si>
  <si>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</si>
  <si>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</si>
  <si>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</si>
  <si>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</si>
  <si>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</si>
  <si>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</si>
  <si>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</si>
  <si>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</si>
  <si>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</si>
  <si>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</si>
  <si>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</si>
  <si>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</si>
  <si>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</si>
  <si>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</si>
  <si>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</si>
  <si>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</si>
  <si>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</si>
  <si>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</si>
  <si>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</si>
  <si>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</si>
  <si>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</si>
  <si>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</si>
  <si>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</si>
  <si>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</si>
  <si>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</si>
  <si>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</si>
  <si>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</si>
  <si>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</si>
  <si>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</si>
  <si>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</si>
  <si>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</si>
  <si>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</si>
  <si>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</si>
  <si>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</si>
  <si>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</si>
  <si>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</si>
  <si>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</si>
  <si>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</si>
  <si>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</si>
  <si>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</si>
  <si>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</si>
  <si>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</si>
  <si>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</si>
  <si>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</si>
  <si>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</si>
  <si>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</si>
  <si>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</si>
  <si>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</si>
  <si>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</si>
  <si>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</si>
  <si>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</si>
  <si>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</si>
  <si>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</si>
  <si>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</si>
  <si>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</si>
  <si>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</si>
  <si>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</si>
  <si>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</si>
  <si>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</si>
  <si>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</si>
  <si>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</si>
  <si>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</si>
  <si>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</si>
  <si>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</si>
  <si>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</si>
  <si>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</si>
  <si>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</si>
  <si>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</si>
  <si>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</si>
  <si>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</si>
  <si>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</si>
  <si>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</si>
  <si>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</si>
  <si>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</si>
  <si>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</si>
  <si>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</si>
  <si>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</si>
  <si>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</si>
  <si>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</si>
  <si>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</si>
  <si>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</si>
  <si>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</si>
  <si>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</si>
  <si>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</si>
  <si>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</si>
  <si>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</si>
  <si>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</si>
  <si>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</si>
  <si>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</si>
  <si>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</si>
  <si>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</si>
  <si>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</si>
  <si>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</si>
  <si>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</si>
  <si>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</si>
  <si>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</si>
  <si>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</si>
  <si>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</si>
  <si>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</si>
  <si>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</si>
  <si>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</si>
  <si>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</si>
  <si>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</si>
  <si>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</si>
  <si>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</si>
  <si>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</si>
  <si>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</si>
  <si>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</si>
  <si>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</si>
  <si>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</si>
  <si>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</si>
  <si>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</si>
  <si>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</si>
  <si>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</si>
  <si>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</si>
  <si>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</si>
  <si>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</si>
  <si>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</si>
  <si>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</si>
  <si>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</si>
  <si>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</si>
  <si>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</si>
  <si>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</si>
  <si>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</si>
  <si>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</si>
  <si>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</si>
  <si>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</si>
  <si>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</si>
  <si>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</si>
  <si>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</si>
  <si>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</si>
  <si>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</si>
  <si>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</si>
  <si>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PAN-016060</t>
  </si>
  <si>
    <t>EPR/GP3792SK</t>
  </si>
  <si>
    <t>ByProduct Recovery Ltd</t>
  </si>
  <si>
    <t>Pengelli Fawr, Vaynor, Merthyr Tydfil, CF48 2TT</t>
  </si>
  <si>
    <t>Gianluca Broadley</t>
  </si>
  <si>
    <t>Moderate</t>
  </si>
  <si>
    <t>2-</t>
  </si>
  <si>
    <t>2+</t>
  </si>
  <si>
    <t xml:space="preserve">2- </t>
  </si>
  <si>
    <t xml:space="preserve">19 09 02 </t>
  </si>
  <si>
    <t>DCWW Pontsticill</t>
  </si>
  <si>
    <t>Whole anaerobic
digestate</t>
  </si>
  <si>
    <t>19 06 06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</si>
</sst>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70" zoomScaleNormal="70" workbookViewId="0">
      <selection activeCell="A15" sqref="A15:B1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9" t="s">
        <v>41</v>
      </c>
      <c r="B1" s="129"/>
      <c r="C1" s="123" t="s">
        <v>160</v>
      </c>
      <c r="D1" s="124"/>
      <c r="E1" s="93" t="s">
        <v>45</v>
      </c>
      <c r="F1" s="96">
        <v>45.7</v>
      </c>
      <c r="G1" s="125" t="s">
        <v>43</v>
      </c>
      <c r="H1" s="126"/>
      <c r="I1" s="96">
        <v>6.5</v>
      </c>
      <c r="J1" s="129" t="s">
        <v>153</v>
      </c>
      <c r="K1" s="129"/>
      <c r="L1" s="96">
        <v>39</v>
      </c>
      <c r="AB1" s="18"/>
      <c r="AC1" s="18"/>
      <c r="AD1" s="30" t="s">
        <v>126</v>
      </c>
      <c r="AE1" s="17"/>
      <c r="AF1" s="17"/>
      <c r="AG1" s="18"/>
      <c r="AH1" s="18"/>
      <c r="AI1" s="40" t="s">
        <v>79</v>
      </c>
      <c r="AJ1" s="41" t="s">
        <v>94</v>
      </c>
      <c r="AK1" s="42" t="s">
        <v>95</v>
      </c>
      <c r="AL1" s="43" t="s">
        <v>125</v>
      </c>
      <c r="AM1" s="43" t="s">
        <v>131</v>
      </c>
      <c r="AN1" s="43" t="s">
        <v>111</v>
      </c>
    </row>
    <row r="2" spans="1:40" x14ac:dyDescent="0.2">
      <c r="A2" s="129" t="s">
        <v>87</v>
      </c>
      <c r="B2" s="129"/>
      <c r="C2" s="121" t="s">
        <v>161</v>
      </c>
      <c r="D2" s="122"/>
      <c r="E2" s="93" t="s">
        <v>109</v>
      </c>
      <c r="F2" s="96" t="s">
        <v>169</v>
      </c>
      <c r="G2" s="127" t="s">
        <v>110</v>
      </c>
      <c r="H2" s="128"/>
      <c r="I2" s="96"/>
      <c r="J2" s="129" t="s">
        <v>158</v>
      </c>
      <c r="K2" s="129"/>
      <c r="L2" s="96">
        <v>1.0900000000000001</v>
      </c>
      <c r="AB2" s="30" t="s">
        <v>56</v>
      </c>
      <c r="AC2" s="17"/>
      <c r="AD2" s="30" t="s">
        <v>70</v>
      </c>
      <c r="AE2" s="17"/>
      <c r="AF2" s="17"/>
      <c r="AG2" s="44" t="s">
        <v>76</v>
      </c>
      <c r="AH2" s="18"/>
      <c r="AI2" s="45" t="s">
        <v>126</v>
      </c>
      <c r="AJ2" s="46">
        <v>0</v>
      </c>
      <c r="AK2" s="47">
        <v>0</v>
      </c>
      <c r="AL2" s="10">
        <v>0</v>
      </c>
      <c r="AM2" s="11">
        <v>0</v>
      </c>
      <c r="AN2" s="11">
        <v>0</v>
      </c>
    </row>
    <row r="3" spans="1:40" x14ac:dyDescent="0.2">
      <c r="A3" s="125" t="s">
        <v>42</v>
      </c>
      <c r="B3" s="126"/>
      <c r="C3" s="121" t="s">
        <v>162</v>
      </c>
      <c r="D3" s="122"/>
      <c r="E3" s="93" t="s">
        <v>108</v>
      </c>
      <c r="F3" s="31" t="s">
        <v>104</v>
      </c>
      <c r="G3" s="129" t="s">
        <v>159</v>
      </c>
      <c r="H3" s="129"/>
      <c r="I3" s="96"/>
      <c r="J3" s="125" t="s">
        <v>154</v>
      </c>
      <c r="K3" s="126"/>
      <c r="L3" s="96">
        <f>(L1/(L2*10000))*100</f>
        <v>0.35779816513761464</v>
      </c>
      <c r="AB3" s="30" t="s">
        <v>57</v>
      </c>
      <c r="AC3" s="17"/>
      <c r="AD3" s="30" t="s">
        <v>71</v>
      </c>
      <c r="AE3" s="17"/>
      <c r="AF3" s="17"/>
      <c r="AG3" s="44" t="s">
        <v>77</v>
      </c>
      <c r="AH3" s="18"/>
      <c r="AI3" s="48" t="s">
        <v>113</v>
      </c>
      <c r="AJ3" s="49">
        <v>1.7</v>
      </c>
      <c r="AK3" s="50">
        <v>6</v>
      </c>
      <c r="AL3" s="51">
        <v>1</v>
      </c>
      <c r="AM3" s="11">
        <v>6.2</v>
      </c>
      <c r="AN3" s="11" t="s">
        <v>112</v>
      </c>
    </row>
    <row r="4" spans="1:40" x14ac:dyDescent="0.2">
      <c r="A4" s="129" t="s">
        <v>0</v>
      </c>
      <c r="B4" s="129"/>
      <c r="C4" s="123" t="s">
        <v>163</v>
      </c>
      <c r="D4" s="124"/>
      <c r="E4" s="94" t="s">
        <v>1</v>
      </c>
      <c r="F4" s="119" t="s">
        <v>170</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x14ac:dyDescent="0.2">
      <c r="A5" s="129" t="s">
        <v>47</v>
      </c>
      <c r="B5" s="129"/>
      <c r="C5" s="130" t="s">
        <v>164</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9" t="s">
        <v>2</v>
      </c>
      <c r="B8" s="129"/>
      <c r="C8" s="15">
        <v>1</v>
      </c>
      <c r="D8" s="15">
        <v>2</v>
      </c>
      <c r="E8" s="15">
        <v>3</v>
      </c>
      <c r="F8" s="15">
        <v>4</v>
      </c>
      <c r="G8" s="15">
        <v>5</v>
      </c>
      <c r="H8" s="15">
        <v>6</v>
      </c>
      <c r="I8" s="15">
        <v>7</v>
      </c>
      <c r="J8" s="15">
        <v>8</v>
      </c>
      <c r="K8" s="15">
        <v>9</v>
      </c>
      <c r="L8" s="15">
        <v>10</v>
      </c>
      <c r="M8" s="15">
        <v>11</v>
      </c>
      <c r="N8" s="15">
        <v>12</v>
      </c>
      <c r="O8" s="15">
        <v>13</v>
      </c>
      <c r="P8" s="15">
        <v>14</v>
      </c>
      <c r="Q8" s="15">
        <v>15</v>
      </c>
      <c r="R8" s="15">
        <v>16</v>
      </c>
      <c r="S8" s="15">
        <v>17</v>
      </c>
      <c r="T8" s="15">
        <v>18</v>
      </c>
      <c r="U8" s="15">
        <v>19</v>
      </c>
      <c r="V8" s="15">
        <v>20</v>
      </c>
      <c r="AB8" s="61"/>
      <c r="AC8" s="61"/>
      <c r="AD8" s="18"/>
      <c r="AE8" s="17" t="s">
        <v>139</v>
      </c>
      <c r="AF8" s="17"/>
      <c r="AG8" s="18"/>
      <c r="AH8" s="18"/>
      <c r="AI8" s="53" t="s">
        <v>105</v>
      </c>
      <c r="AJ8" s="62">
        <v>1.4</v>
      </c>
      <c r="AK8" s="55">
        <v>4.4000000000000004</v>
      </c>
      <c r="AL8" s="11">
        <v>6</v>
      </c>
      <c r="AM8" s="11">
        <v>6.7</v>
      </c>
      <c r="AN8" s="11" t="s">
        <v>135</v>
      </c>
    </row>
    <row r="9" spans="1:40" x14ac:dyDescent="0.2">
      <c r="A9" s="129" t="s">
        <v>3</v>
      </c>
      <c r="B9" s="129"/>
      <c r="C9" s="15" t="s">
        <v>165</v>
      </c>
      <c r="D9" s="15" t="s">
        <v>165</v>
      </c>
      <c r="E9" s="15" t="s">
        <v>165</v>
      </c>
      <c r="F9" s="15" t="s">
        <v>165</v>
      </c>
      <c r="G9" s="15" t="s">
        <v>165</v>
      </c>
      <c r="H9" s="15" t="s">
        <v>165</v>
      </c>
      <c r="I9" s="15" t="s">
        <v>165</v>
      </c>
      <c r="J9" s="15" t="s">
        <v>165</v>
      </c>
      <c r="K9" s="15" t="s">
        <v>165</v>
      </c>
      <c r="L9" s="15" t="s">
        <v>165</v>
      </c>
      <c r="M9" s="15" t="s">
        <v>165</v>
      </c>
      <c r="N9" s="15" t="s">
        <v>165</v>
      </c>
      <c r="O9" s="15" t="s">
        <v>165</v>
      </c>
      <c r="P9" s="15" t="s">
        <v>165</v>
      </c>
      <c r="Q9" s="15" t="s">
        <v>165</v>
      </c>
      <c r="R9" s="15" t="s">
        <v>165</v>
      </c>
      <c r="S9" s="15" t="s">
        <v>165</v>
      </c>
      <c r="T9" s="15" t="s">
        <v>165</v>
      </c>
      <c r="U9" s="15" t="s">
        <v>165</v>
      </c>
      <c r="V9" s="15" t="s">
        <v>165</v>
      </c>
      <c r="AB9" s="17"/>
      <c r="AC9" s="17"/>
      <c r="AD9" s="30" t="s">
        <v>137</v>
      </c>
      <c r="AE9" s="30">
        <v>4.5</v>
      </c>
      <c r="AF9" s="17"/>
      <c r="AG9" s="18"/>
      <c r="AH9" s="18"/>
      <c r="AI9" s="63" t="s">
        <v>103</v>
      </c>
      <c r="AJ9" s="64">
        <v>0.7</v>
      </c>
      <c r="AK9" s="65">
        <v>4</v>
      </c>
      <c r="AL9" s="29">
        <v>7</v>
      </c>
      <c r="AM9" s="11">
        <v>6.7</v>
      </c>
      <c r="AN9" s="11" t="s">
        <v>135</v>
      </c>
    </row>
    <row r="10" spans="1:40" x14ac:dyDescent="0.2">
      <c r="A10" s="129" t="s">
        <v>4</v>
      </c>
      <c r="B10" s="129"/>
      <c r="C10" s="15">
        <v>7.8</v>
      </c>
      <c r="D10" s="15">
        <v>7.8</v>
      </c>
      <c r="E10" s="15">
        <v>7.8</v>
      </c>
      <c r="F10" s="15">
        <v>7.8</v>
      </c>
      <c r="G10" s="15">
        <v>7.7</v>
      </c>
      <c r="H10" s="15">
        <v>7.7</v>
      </c>
      <c r="I10" s="15">
        <v>7.7</v>
      </c>
      <c r="J10" s="15">
        <v>7.8</v>
      </c>
      <c r="K10" s="15">
        <v>7.8</v>
      </c>
      <c r="L10" s="15">
        <v>7.6</v>
      </c>
      <c r="M10" s="15">
        <v>8.1999999999999993</v>
      </c>
      <c r="N10" s="15">
        <v>7.8</v>
      </c>
      <c r="O10" s="15">
        <v>7.8</v>
      </c>
      <c r="P10" s="15">
        <v>6.2</v>
      </c>
      <c r="Q10" s="15">
        <v>6.2</v>
      </c>
      <c r="R10" s="15">
        <v>6.2</v>
      </c>
      <c r="S10" s="15">
        <v>7.7</v>
      </c>
      <c r="T10" s="15">
        <v>7.7</v>
      </c>
      <c r="U10" s="15">
        <v>7.5</v>
      </c>
      <c r="V10" s="15">
        <v>7.5</v>
      </c>
      <c r="AB10" s="17"/>
      <c r="AC10" s="17"/>
      <c r="AD10" s="30" t="s">
        <v>140</v>
      </c>
      <c r="AE10" s="30">
        <v>5</v>
      </c>
      <c r="AF10" s="17"/>
      <c r="AG10" s="18"/>
      <c r="AH10" s="18"/>
      <c r="AI10" s="53" t="s">
        <v>97</v>
      </c>
      <c r="AJ10" s="54">
        <v>9</v>
      </c>
      <c r="AK10" s="55">
        <v>16.5</v>
      </c>
      <c r="AL10" s="11">
        <v>8</v>
      </c>
      <c r="AM10" s="11">
        <v>6.7</v>
      </c>
      <c r="AN10" s="11" t="s">
        <v>135</v>
      </c>
    </row>
    <row r="11" spans="1:40" x14ac:dyDescent="0.2">
      <c r="A11" s="129" t="s">
        <v>5</v>
      </c>
      <c r="B11" s="129"/>
      <c r="C11" s="15">
        <v>2</v>
      </c>
      <c r="D11" s="15">
        <v>2</v>
      </c>
      <c r="E11" s="15">
        <v>2</v>
      </c>
      <c r="F11" s="15">
        <v>2</v>
      </c>
      <c r="G11" s="15">
        <v>2</v>
      </c>
      <c r="H11" s="15">
        <v>2</v>
      </c>
      <c r="I11" s="15">
        <v>2</v>
      </c>
      <c r="J11" s="15">
        <v>2</v>
      </c>
      <c r="K11" s="15">
        <v>2</v>
      </c>
      <c r="L11" s="15">
        <v>2</v>
      </c>
      <c r="M11" s="15">
        <v>2</v>
      </c>
      <c r="N11" s="15">
        <v>2</v>
      </c>
      <c r="O11" s="15">
        <v>2</v>
      </c>
      <c r="P11" s="15">
        <v>0</v>
      </c>
      <c r="Q11" s="15">
        <v>0</v>
      </c>
      <c r="R11" s="15">
        <v>0</v>
      </c>
      <c r="S11" s="15">
        <v>2</v>
      </c>
      <c r="T11" s="15">
        <v>2</v>
      </c>
      <c r="U11" s="15">
        <v>2</v>
      </c>
      <c r="V11" s="15">
        <v>2</v>
      </c>
      <c r="AB11" s="17"/>
      <c r="AC11" s="17"/>
      <c r="AD11" s="52" t="s">
        <v>141</v>
      </c>
      <c r="AE11" s="30">
        <v>6</v>
      </c>
      <c r="AF11" s="17"/>
      <c r="AG11" s="18"/>
      <c r="AH11" s="18"/>
      <c r="AI11" s="53" t="s">
        <v>122</v>
      </c>
      <c r="AJ11" s="54">
        <v>15</v>
      </c>
      <c r="AK11" s="55">
        <v>17.5</v>
      </c>
      <c r="AL11" s="11">
        <v>9</v>
      </c>
      <c r="AM11" s="11">
        <v>7</v>
      </c>
      <c r="AN11" s="11" t="s">
        <v>135</v>
      </c>
    </row>
    <row r="12" spans="1:40" x14ac:dyDescent="0.2">
      <c r="A12" s="129" t="s">
        <v>6</v>
      </c>
      <c r="B12" s="129"/>
      <c r="C12" s="15" t="s">
        <v>166</v>
      </c>
      <c r="D12" s="15" t="s">
        <v>166</v>
      </c>
      <c r="E12" s="15" t="s">
        <v>166</v>
      </c>
      <c r="F12" s="15" t="s">
        <v>166</v>
      </c>
      <c r="G12" s="15" t="s">
        <v>167</v>
      </c>
      <c r="H12" s="15" t="s">
        <v>167</v>
      </c>
      <c r="I12" s="15" t="s">
        <v>167</v>
      </c>
      <c r="J12" s="15" t="s">
        <v>166</v>
      </c>
      <c r="K12" s="15" t="s">
        <v>166</v>
      </c>
      <c r="L12" s="15" t="s">
        <v>166</v>
      </c>
      <c r="M12" s="15" t="s">
        <v>166</v>
      </c>
      <c r="N12" s="15" t="s">
        <v>166</v>
      </c>
      <c r="O12" s="15" t="s">
        <v>166</v>
      </c>
      <c r="P12" s="15">
        <v>0</v>
      </c>
      <c r="Q12" s="15">
        <v>0</v>
      </c>
      <c r="R12" s="15">
        <v>0</v>
      </c>
      <c r="S12" s="15" t="s">
        <v>166</v>
      </c>
      <c r="T12" s="15" t="s">
        <v>168</v>
      </c>
      <c r="U12" s="15" t="s">
        <v>167</v>
      </c>
      <c r="V12" s="15" t="s">
        <v>167</v>
      </c>
      <c r="AB12" s="17"/>
      <c r="AC12" s="17"/>
      <c r="AD12" s="52" t="s">
        <v>142</v>
      </c>
      <c r="AE12" s="30">
        <v>7.5</v>
      </c>
      <c r="AF12" s="17"/>
      <c r="AG12" s="18"/>
      <c r="AH12" s="18"/>
      <c r="AI12" s="53" t="s">
        <v>121</v>
      </c>
      <c r="AJ12" s="54">
        <v>14</v>
      </c>
      <c r="AK12" s="55">
        <v>11</v>
      </c>
      <c r="AL12" s="11">
        <v>10</v>
      </c>
      <c r="AM12" s="11">
        <v>7</v>
      </c>
      <c r="AN12" s="11" t="s">
        <v>135</v>
      </c>
    </row>
    <row r="13" spans="1:40" x14ac:dyDescent="0.2">
      <c r="A13" s="129" t="s">
        <v>7</v>
      </c>
      <c r="B13" s="129"/>
      <c r="C13" s="15">
        <v>3</v>
      </c>
      <c r="D13" s="15">
        <v>3</v>
      </c>
      <c r="E13" s="15">
        <v>3</v>
      </c>
      <c r="F13" s="15">
        <v>3</v>
      </c>
      <c r="G13" s="15">
        <v>5</v>
      </c>
      <c r="H13" s="15">
        <v>5</v>
      </c>
      <c r="I13" s="15">
        <v>5</v>
      </c>
      <c r="J13" s="15">
        <v>4</v>
      </c>
      <c r="K13" s="15">
        <v>4</v>
      </c>
      <c r="L13" s="15">
        <v>5</v>
      </c>
      <c r="M13" s="15">
        <v>5</v>
      </c>
      <c r="N13" s="15">
        <v>4</v>
      </c>
      <c r="O13" s="15">
        <v>4</v>
      </c>
      <c r="P13" s="15">
        <v>5</v>
      </c>
      <c r="Q13" s="15">
        <v>5</v>
      </c>
      <c r="R13" s="15">
        <v>5</v>
      </c>
      <c r="S13" s="15">
        <v>4</v>
      </c>
      <c r="T13" s="15">
        <v>4</v>
      </c>
      <c r="U13" s="15">
        <v>5</v>
      </c>
      <c r="V13" s="15">
        <v>5</v>
      </c>
      <c r="AB13" s="17"/>
      <c r="AC13" s="17"/>
      <c r="AD13" s="52" t="s">
        <v>143</v>
      </c>
      <c r="AE13" s="30">
        <v>12</v>
      </c>
      <c r="AF13" s="17"/>
      <c r="AG13" s="18"/>
      <c r="AH13" s="18"/>
      <c r="AI13" s="53" t="s">
        <v>120</v>
      </c>
      <c r="AJ13" s="54">
        <v>1.9</v>
      </c>
      <c r="AK13" s="55">
        <v>7.5</v>
      </c>
      <c r="AL13" s="11">
        <v>11</v>
      </c>
      <c r="AM13" s="11">
        <v>6.7</v>
      </c>
      <c r="AN13" s="11" t="s">
        <v>135</v>
      </c>
    </row>
    <row r="14" spans="1:40" x14ac:dyDescent="0.2">
      <c r="A14" s="138" t="s">
        <v>8</v>
      </c>
      <c r="B14" s="138"/>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x14ac:dyDescent="0.2">
      <c r="A15" s="137" t="s">
        <v>9</v>
      </c>
      <c r="B15" s="137"/>
      <c r="C15" s="15">
        <v>32</v>
      </c>
      <c r="D15" s="15">
        <v>32</v>
      </c>
      <c r="E15" s="15">
        <v>32</v>
      </c>
      <c r="F15" s="15">
        <v>32</v>
      </c>
      <c r="G15" s="15">
        <v>32</v>
      </c>
      <c r="H15" s="15">
        <v>32</v>
      </c>
      <c r="I15" s="15">
        <v>32</v>
      </c>
      <c r="J15" s="15">
        <v>32</v>
      </c>
      <c r="K15" s="15">
        <v>32</v>
      </c>
      <c r="L15" s="15">
        <v>32</v>
      </c>
      <c r="M15" s="15">
        <v>32</v>
      </c>
      <c r="N15" s="15">
        <v>32</v>
      </c>
      <c r="O15" s="15">
        <v>32</v>
      </c>
      <c r="P15" s="15">
        <v>32</v>
      </c>
      <c r="Q15" s="15">
        <v>32</v>
      </c>
      <c r="R15" s="15">
        <v>32</v>
      </c>
      <c r="S15" s="15">
        <v>32</v>
      </c>
      <c r="T15" s="15">
        <v>32</v>
      </c>
      <c r="U15" s="15">
        <v>32</v>
      </c>
      <c r="V15" s="15">
        <v>32</v>
      </c>
      <c r="AD15" s="30" t="s">
        <v>144</v>
      </c>
      <c r="AE15" s="30">
        <v>7</v>
      </c>
      <c r="AI15" s="53" t="s">
        <v>101</v>
      </c>
      <c r="AJ15" s="62">
        <v>1.8</v>
      </c>
      <c r="AK15" s="55">
        <v>5.4</v>
      </c>
      <c r="AL15" s="11">
        <v>13</v>
      </c>
      <c r="AM15" s="11">
        <v>6.7</v>
      </c>
      <c r="AN15" s="11" t="s">
        <v>135</v>
      </c>
    </row>
    <row r="16" spans="1:40" ht="13.5" thickBot="1" x14ac:dyDescent="0.25">
      <c r="A16" s="139" t="s">
        <v>44</v>
      </c>
      <c r="B16" s="139"/>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50.751835700000008</v>
      </c>
      <c r="D18" s="16">
        <f>$D32</f>
        <v>50.751835700000008</v>
      </c>
      <c r="E18" s="16">
        <f>$D33</f>
        <v>50.751835700000008</v>
      </c>
      <c r="F18" s="16">
        <f>$D34</f>
        <v>50.751835700000008</v>
      </c>
      <c r="G18" s="16">
        <f>$D35</f>
        <v>50.751835700000008</v>
      </c>
      <c r="H18" s="16">
        <f>$D36</f>
        <v>50.751835700000008</v>
      </c>
      <c r="I18" s="16">
        <f>$D37</f>
        <v>50.751835700000008</v>
      </c>
      <c r="J18" s="16">
        <f>$D38</f>
        <v>50.751835700000008</v>
      </c>
      <c r="K18" s="16">
        <f>$D39</f>
        <v>50.751835700000008</v>
      </c>
      <c r="L18" s="16">
        <f>$D40</f>
        <v>50.751835700000008</v>
      </c>
      <c r="M18" s="16">
        <f>$D41</f>
        <v>50.751835700000008</v>
      </c>
      <c r="N18" s="16">
        <f>$D42</f>
        <v>50.751835700000008</v>
      </c>
      <c r="O18" s="16">
        <f>$D43</f>
        <v>50.751835700000008</v>
      </c>
      <c r="P18" s="16">
        <f>$D44</f>
        <v>50.751835700000008</v>
      </c>
      <c r="Q18" s="16">
        <f>$D45</f>
        <v>50.751835700000008</v>
      </c>
      <c r="R18" s="16">
        <f>$D46</f>
        <v>50.751835700000008</v>
      </c>
      <c r="S18" s="16">
        <f>$D47</f>
        <v>50.751835700000008</v>
      </c>
      <c r="T18" s="16">
        <f>$D48</f>
        <v>50.751835700000008</v>
      </c>
      <c r="U18" s="16">
        <f>$D49</f>
        <v>50.751835700000008</v>
      </c>
      <c r="V18" s="25">
        <f>$D50</f>
        <v>50.751835700000008</v>
      </c>
      <c r="AD18" s="52" t="s">
        <v>147</v>
      </c>
      <c r="AE18" s="30">
        <v>16</v>
      </c>
      <c r="AI18" s="48" t="s">
        <v>106</v>
      </c>
      <c r="AJ18" s="49">
        <v>5.9</v>
      </c>
      <c r="AK18" s="50">
        <v>18</v>
      </c>
      <c r="AL18" s="51">
        <v>16</v>
      </c>
      <c r="AM18" s="11">
        <v>6.2</v>
      </c>
      <c r="AN18" s="11" t="s">
        <v>112</v>
      </c>
    </row>
    <row r="19" spans="1:40" x14ac:dyDescent="0.2">
      <c r="A19" s="133" t="s">
        <v>90</v>
      </c>
      <c r="B19" s="134"/>
      <c r="C19" s="16">
        <f>C18-C17</f>
        <v>-3.6481642999999906</v>
      </c>
      <c r="D19" s="16">
        <f t="shared" ref="D19:V19" si="1">D18-D17</f>
        <v>-3.6481642999999906</v>
      </c>
      <c r="E19" s="16">
        <f t="shared" si="1"/>
        <v>-3.6481642999999906</v>
      </c>
      <c r="F19" s="16">
        <f t="shared" si="1"/>
        <v>-3.6481642999999906</v>
      </c>
      <c r="G19" s="16">
        <f t="shared" si="1"/>
        <v>-3.6481642999999906</v>
      </c>
      <c r="H19" s="16">
        <f t="shared" si="1"/>
        <v>-3.6481642999999906</v>
      </c>
      <c r="I19" s="16">
        <f t="shared" si="1"/>
        <v>-3.6481642999999906</v>
      </c>
      <c r="J19" s="16">
        <f t="shared" si="1"/>
        <v>-3.6481642999999906</v>
      </c>
      <c r="K19" s="16">
        <f t="shared" si="1"/>
        <v>-3.6481642999999906</v>
      </c>
      <c r="L19" s="16">
        <f t="shared" si="1"/>
        <v>-3.6481642999999906</v>
      </c>
      <c r="M19" s="16">
        <f t="shared" si="1"/>
        <v>-3.6481642999999906</v>
      </c>
      <c r="N19" s="16">
        <f t="shared" si="1"/>
        <v>-3.6481642999999906</v>
      </c>
      <c r="O19" s="16">
        <f t="shared" si="1"/>
        <v>-3.6481642999999906</v>
      </c>
      <c r="P19" s="16">
        <f t="shared" si="1"/>
        <v>-3.6481642999999906</v>
      </c>
      <c r="Q19" s="16">
        <f t="shared" si="1"/>
        <v>-3.6481642999999906</v>
      </c>
      <c r="R19" s="16">
        <f t="shared" si="1"/>
        <v>-3.6481642999999906</v>
      </c>
      <c r="S19" s="16">
        <f t="shared" si="1"/>
        <v>-3.6481642999999906</v>
      </c>
      <c r="T19" s="16">
        <f t="shared" si="1"/>
        <v>-3.6481642999999906</v>
      </c>
      <c r="U19" s="16">
        <f t="shared" si="1"/>
        <v>-3.6481642999999906</v>
      </c>
      <c r="V19" s="25">
        <f t="shared" si="1"/>
        <v>-3.6481642999999906</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7.5257792999999999</v>
      </c>
      <c r="D22" s="16">
        <f>$E32</f>
        <v>7.5257792999999999</v>
      </c>
      <c r="E22" s="16">
        <f>$E33</f>
        <v>7.5257792999999999</v>
      </c>
      <c r="F22" s="16">
        <f>$E34</f>
        <v>7.5257792999999999</v>
      </c>
      <c r="G22" s="16">
        <f>$E35</f>
        <v>7.5257792999999999</v>
      </c>
      <c r="H22" s="16">
        <f>$E36</f>
        <v>7.5257792999999999</v>
      </c>
      <c r="I22" s="16">
        <f>$E37</f>
        <v>7.5257792999999999</v>
      </c>
      <c r="J22" s="16">
        <f>$E38</f>
        <v>7.5257792999999999</v>
      </c>
      <c r="K22" s="16">
        <f>$E39</f>
        <v>7.5257792999999999</v>
      </c>
      <c r="L22" s="16">
        <f>$E40</f>
        <v>7.5257792999999999</v>
      </c>
      <c r="M22" s="16">
        <f>$E41</f>
        <v>7.5257792999999999</v>
      </c>
      <c r="N22" s="16">
        <f>$E42</f>
        <v>7.5257792999999999</v>
      </c>
      <c r="O22" s="16">
        <f>$E43</f>
        <v>7.5257792999999999</v>
      </c>
      <c r="P22" s="16">
        <f>$E44</f>
        <v>7.5257792999999999</v>
      </c>
      <c r="Q22" s="16">
        <f>$E45</f>
        <v>7.5257792999999999</v>
      </c>
      <c r="R22" s="16">
        <f>$E46</f>
        <v>7.5257792999999999</v>
      </c>
      <c r="S22" s="16">
        <f>$E47</f>
        <v>7.5257792999999999</v>
      </c>
      <c r="T22" s="16">
        <f>$E48</f>
        <v>7.5257792999999999</v>
      </c>
      <c r="U22" s="16">
        <f>$E49</f>
        <v>7.5257792999999999</v>
      </c>
      <c r="V22" s="16">
        <f>$E50</f>
        <v>7.5257792999999999</v>
      </c>
      <c r="AI22" s="63" t="s">
        <v>102</v>
      </c>
      <c r="AJ22" s="64">
        <v>1.2</v>
      </c>
      <c r="AK22" s="65">
        <v>5</v>
      </c>
      <c r="AL22" s="29">
        <v>20</v>
      </c>
      <c r="AM22" s="11">
        <v>6.7</v>
      </c>
      <c r="AN22" s="11" t="s">
        <v>135</v>
      </c>
    </row>
    <row r="23" spans="1:40" x14ac:dyDescent="0.2">
      <c r="A23" s="133" t="s">
        <v>92</v>
      </c>
      <c r="B23" s="134"/>
      <c r="C23" s="16">
        <f>C22-C21</f>
        <v>-184.47422069999999</v>
      </c>
      <c r="D23" s="16">
        <f t="shared" ref="D23:V23" si="3">D22-D21</f>
        <v>-184.47422069999999</v>
      </c>
      <c r="E23" s="16">
        <f t="shared" si="3"/>
        <v>-184.47422069999999</v>
      </c>
      <c r="F23" s="16">
        <f t="shared" si="3"/>
        <v>-184.47422069999999</v>
      </c>
      <c r="G23" s="16">
        <f t="shared" si="3"/>
        <v>-184.47422069999999</v>
      </c>
      <c r="H23" s="16">
        <f t="shared" si="3"/>
        <v>-184.47422069999999</v>
      </c>
      <c r="I23" s="16">
        <f t="shared" si="3"/>
        <v>-184.47422069999999</v>
      </c>
      <c r="J23" s="16">
        <f t="shared" si="3"/>
        <v>-184.47422069999999</v>
      </c>
      <c r="K23" s="16">
        <f t="shared" si="3"/>
        <v>-184.47422069999999</v>
      </c>
      <c r="L23" s="16">
        <f t="shared" si="3"/>
        <v>-184.47422069999999</v>
      </c>
      <c r="M23" s="16">
        <f t="shared" si="3"/>
        <v>-184.47422069999999</v>
      </c>
      <c r="N23" s="16">
        <f t="shared" si="3"/>
        <v>-184.47422069999999</v>
      </c>
      <c r="O23" s="16">
        <f t="shared" si="3"/>
        <v>-184.47422069999999</v>
      </c>
      <c r="P23" s="16">
        <f t="shared" si="3"/>
        <v>-184.47422069999999</v>
      </c>
      <c r="Q23" s="16">
        <f t="shared" si="3"/>
        <v>-184.47422069999999</v>
      </c>
      <c r="R23" s="16">
        <f t="shared" si="3"/>
        <v>-184.47422069999999</v>
      </c>
      <c r="S23" s="16">
        <f t="shared" si="3"/>
        <v>-184.47422069999999</v>
      </c>
      <c r="T23" s="16">
        <f t="shared" si="3"/>
        <v>-184.47422069999999</v>
      </c>
      <c r="U23" s="16">
        <f t="shared" si="3"/>
        <v>-184.47422069999999</v>
      </c>
      <c r="V23" s="16">
        <f t="shared" si="3"/>
        <v>-184.47422069999999</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15.7</v>
      </c>
      <c r="C28" s="15">
        <v>1.0900000000000001</v>
      </c>
      <c r="D28" s="15">
        <v>1660</v>
      </c>
      <c r="E28" s="15">
        <v>468</v>
      </c>
      <c r="F28" s="15">
        <v>1100</v>
      </c>
      <c r="G28" s="15">
        <v>37.799999999999997</v>
      </c>
      <c r="H28" s="15">
        <v>138</v>
      </c>
      <c r="I28" s="15">
        <v>13.5</v>
      </c>
      <c r="J28" s="15">
        <v>1.47</v>
      </c>
      <c r="K28" s="23">
        <v>0.32</v>
      </c>
      <c r="L28" s="15">
        <v>20.3</v>
      </c>
      <c r="M28" s="15">
        <v>5.0599999999999996</v>
      </c>
      <c r="N28" s="15">
        <v>134000</v>
      </c>
      <c r="O28" s="15">
        <v>5850</v>
      </c>
      <c r="P28" s="15"/>
      <c r="Q28" s="15">
        <v>5440</v>
      </c>
      <c r="R28" s="15"/>
      <c r="S28" s="15">
        <v>51.4</v>
      </c>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85</v>
      </c>
      <c r="C31" s="77">
        <f>IF(C$27="%w/w SAR",((C$28*10)*$B31),IF(C$27="%w/w DM",(((C$28*10)*($B$28/100))*$B31),IF(C$27="kg/t SAR",(C$28*$B31),IF(C$27="kg/t DM",((C$28*($B$28/100))*$B31),IF(C$27="mg/kg SAR",((C$28*0.001)*$B31),IF(C$27="mg/kg DM",(((C$28*0.001)*($B$28/100))*$B31),0))))))</f>
        <v>145.4605</v>
      </c>
      <c r="D31" s="77">
        <f>(IF(D$27="%w/w SAR",((D$28*10)*$B31),IF(D$27="%w/w DM",(((D$28*10)*($B$28/100))*$B31),IF(D$27="kg/t SAR",(D$28*$B31),IF(D$27="kg/t DM",((D$28*($B$28/100))*$B31),IF(D$27="mg/kg SAR",((D$28*0.001)*$B31),IF(D$27="mg/kg DM",(((D$28*0.001)*($B$28/100))*$B31),"0")))))))*2.291</f>
        <v>50.751835700000008</v>
      </c>
      <c r="E31" s="77">
        <f>(IF(E$27="%w/w SAR",((E$28*10)*$B31),IF(E$27="%w/w DM",(((E$28*10)*($B$28/100))*$B31),IF(E$27="kg/t SAR",(E$28*$B31),IF(E$27="kg/t DM",((E$28*($B$28/100))*$B31),IF(E$27="mg/kg SAR",((E$28*0.001)*$B31),IF(E$27="mg/kg DM",(((E$28*0.001)*($B$28/100))*$B31),"0")))))))*1.205</f>
        <v>7.5257792999999999</v>
      </c>
      <c r="F31" s="77">
        <f>(IF(F$27="%w/w SAR",((F$28*10)*$B31),IF(F$27="%w/w DM",(((F$28*10)*($B$28/100))*$B31),IF(F$27="kg/t SAR",(F$28*$B31),IF(F$27="kg/t DM",((F$28*($B$28/100))*$B31),IF(F$27="mg/kg SAR",((F$28*0.001)*$B31),IF(F$27="mg/kg DM",(((F$28*0.001)*($B$28/100))*$B31),"0")))))))*1.658</f>
        <v>24.338611</v>
      </c>
      <c r="G31" s="77">
        <f t="shared" ref="G31:P31" si="5">IF(G$27="%w/w SAR",((G$28*10)*$B31),IF(G$27="%w/w DM",(((G$28*10)*($B$28/100))*$B31),IF(G$27="kg/t SAR",(G$28*$B31),IF(G$27="kg/t DM",((G$28*($B$28/100))*$B31),IF(G$27="mg/kg SAR",((G$28*0.001)*$B31),IF(G$27="mg/kg DM",(((G$28*0.001)*($B$28/100))*$B31),0))))))</f>
        <v>0.50444100000000003</v>
      </c>
      <c r="H31" s="77">
        <f t="shared" si="5"/>
        <v>1.8416100000000002</v>
      </c>
      <c r="I31" s="77">
        <f t="shared" si="5"/>
        <v>0.1801575</v>
      </c>
      <c r="J31" s="77">
        <f t="shared" si="5"/>
        <v>1.961715E-2</v>
      </c>
      <c r="K31" s="77">
        <f t="shared" si="5"/>
        <v>4.2704000000000006E-3</v>
      </c>
      <c r="L31" s="77">
        <f t="shared" si="5"/>
        <v>0.27090350000000002</v>
      </c>
      <c r="M31" s="77">
        <f t="shared" si="5"/>
        <v>6.7525699999999994E-2</v>
      </c>
      <c r="N31" s="77">
        <f t="shared" si="5"/>
        <v>1788.23</v>
      </c>
      <c r="O31" s="77">
        <f t="shared" si="5"/>
        <v>78.068250000000006</v>
      </c>
      <c r="P31" s="77">
        <f t="shared" si="5"/>
        <v>0</v>
      </c>
      <c r="Q31" s="77">
        <f>(IF(Q$27="%w/w SAR",((Q$28*10)*$B31),IF(Q$27="%w/w DM",(((Q$28*10)*($B$28/100))*$B31),IF(Q$27="kg/t SAR",(Q$28*$B31),IF(Q$27="kg/t DM",((Q$28*($B$28/100))*$B31),IF(Q$27="mg/kg SAR",((Q$28*0.001)*$B31),IF(Q$27="mg/kg DM",(((Q$28*0.001)*($B$28/100))*$B31),0)))))))*2.5</f>
        <v>181.49200000000002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0.68593300000000001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85</v>
      </c>
      <c r="C32" s="77">
        <f t="shared" ref="C32:C50" si="6">IF(C$27="%w/w SAR",((C$28*10)*$B32),IF(C$27="%w/w DM",(((C$28*10)*($B$28/100))*$B32),IF(C$27="kg/t SAR",(C$28*$B32),IF(C$27="kg/t DM",((C$28*($B$28/100))*$B32),IF(C$27="mg/kg SAR",((C$28*0.001)*$B32),IF(C$27="mg/kg DM",(((C$28*0.001)*($B$28/100))*$B32),0))))))</f>
        <v>145.4605</v>
      </c>
      <c r="D32" s="77">
        <f t="shared" ref="D32:D50" si="7">(IF(D$27="%w/w SAR",((D$28*10)*$B32),IF(D$27="%w/w DM",(((D$28*10)*($B$28/100))*$B32),IF(D$27="kg/t SAR",(D$28*$B32),IF(D$27="kg/t DM",((D$28*($B$28/100))*$B32),IF(D$27="mg/kg SAR",((D$28*0.001)*$B32),IF(D$27="mg/kg DM",(((D$28*0.001)*($B$28/100))*$B32),"0")))))))*2.291</f>
        <v>50.751835700000008</v>
      </c>
      <c r="E32" s="77">
        <f t="shared" ref="E32:E50" si="8">(IF(E$27="%w/w SAR",((E$28*10)*$B32),IF(E$27="%w/w DM",(((E$28*10)*($B$28/100))*$B32),IF(E$27="kg/t SAR",(E$28*$B32),IF(E$27="kg/t DM",((E$28*($B$28/100))*$B32),IF(E$27="mg/kg SAR",((E$28*0.001)*$B32),IF(E$27="mg/kg DM",(((E$28*0.001)*($B$28/100))*$B32),"0")))))))*1.205</f>
        <v>7.5257792999999999</v>
      </c>
      <c r="F32" s="77">
        <f t="shared" ref="F32:F50" si="9">(IF(F$27="%w/w SAR",((F$28*10)*$B32),IF(F$27="%w/w DM",(((F$28*10)*($B$28/100))*$B32),IF(F$27="kg/t SAR",(F$28*$B32),IF(F$27="kg/t DM",((F$28*($B$28/100))*$B32),IF(F$27="mg/kg SAR",((F$28*0.001)*$B32),IF(F$27="mg/kg DM",(((F$28*0.001)*($B$28/100))*$B32),"0")))))))*1.658</f>
        <v>24.338611</v>
      </c>
      <c r="G32" s="77">
        <f t="shared" ref="G32:P50" si="10">IF(G$27="%w/w SAR",((G$28*10)*$B32),IF(G$27="%w/w DM",(((G$28*10)*($B$28/100))*$B32),IF(G$27="kg/t SAR",(G$28*$B32),IF(G$27="kg/t DM",((G$28*($B$28/100))*$B32),IF(G$27="mg/kg SAR",((G$28*0.001)*$B32),IF(G$27="mg/kg DM",(((G$28*0.001)*($B$28/100))*$B32),0))))))</f>
        <v>0.50444100000000003</v>
      </c>
      <c r="H32" s="77">
        <f t="shared" si="10"/>
        <v>1.8416100000000002</v>
      </c>
      <c r="I32" s="77">
        <f t="shared" si="10"/>
        <v>0.1801575</v>
      </c>
      <c r="J32" s="77">
        <f t="shared" si="10"/>
        <v>1.961715E-2</v>
      </c>
      <c r="K32" s="77">
        <f t="shared" si="10"/>
        <v>4.2704000000000006E-3</v>
      </c>
      <c r="L32" s="77">
        <f t="shared" si="10"/>
        <v>0.27090350000000002</v>
      </c>
      <c r="M32" s="77">
        <f t="shared" si="10"/>
        <v>6.7525699999999994E-2</v>
      </c>
      <c r="N32" s="77">
        <f t="shared" si="10"/>
        <v>1788.23</v>
      </c>
      <c r="O32" s="77">
        <f t="shared" si="10"/>
        <v>78.068250000000006</v>
      </c>
      <c r="P32" s="77">
        <f t="shared" si="10"/>
        <v>0</v>
      </c>
      <c r="Q32" s="77">
        <f t="shared" ref="Q32:Q50" si="11">(IF(Q$27="%w/w SAR",((Q$28*10)*$B32),IF(Q$27="%w/w DM",(((Q$28*10)*($B$28/100))*$B32),IF(Q$27="kg/t SAR",(Q$28*$B32),IF(Q$27="kg/t DM",((Q$28*($B$28/100))*$B32),IF(Q$27="mg/kg SAR",((Q$28*0.001)*$B32),IF(Q$27="mg/kg DM",(((Q$28*0.001)*($B$28/100))*$B32),0)))))))*2.5</f>
        <v>181.49200000000002</v>
      </c>
      <c r="R32" s="77">
        <f t="shared" ref="R32:U50" si="12">IF(R$27="%w/w SAR",((R$28*10)*$B32),IF(R$27="%w/w DM",(((R$28*10)*($B$28/100))*$B32),IF(R$27="kg/t SAR",(R$28*$B32),IF(R$27="kg/t DM",((R$28*($B$28/100))*$B32),IF(R$27="mg/kg SAR",((R$28*0.001)*$B32),IF(R$27="mg/kg DM",(((R$28*0.001)*($B$28/100))*$B32),0))))))</f>
        <v>0</v>
      </c>
      <c r="S32" s="77">
        <f t="shared" si="12"/>
        <v>0.68593300000000001</v>
      </c>
      <c r="T32" s="77">
        <f t="shared" si="12"/>
        <v>0</v>
      </c>
      <c r="U32" s="77">
        <f t="shared" si="12"/>
        <v>0</v>
      </c>
      <c r="AB32" s="59"/>
      <c r="AC32" s="59"/>
      <c r="AD32" s="59"/>
      <c r="AE32" s="59"/>
      <c r="AF32" s="59"/>
      <c r="AG32" s="59"/>
      <c r="AH32" s="59"/>
      <c r="AI32" s="59"/>
    </row>
    <row r="33" spans="1:35" s="72" customFormat="1" x14ac:dyDescent="0.25">
      <c r="A33" s="13">
        <f>E8</f>
        <v>3</v>
      </c>
      <c r="B33" s="15">
        <v>85</v>
      </c>
      <c r="C33" s="77">
        <f t="shared" si="6"/>
        <v>145.4605</v>
      </c>
      <c r="D33" s="77">
        <f t="shared" si="7"/>
        <v>50.751835700000008</v>
      </c>
      <c r="E33" s="77">
        <f t="shared" si="8"/>
        <v>7.5257792999999999</v>
      </c>
      <c r="F33" s="77">
        <f t="shared" si="9"/>
        <v>24.338611</v>
      </c>
      <c r="G33" s="77">
        <f t="shared" si="10"/>
        <v>0.50444100000000003</v>
      </c>
      <c r="H33" s="77">
        <f t="shared" si="10"/>
        <v>1.8416100000000002</v>
      </c>
      <c r="I33" s="77">
        <f t="shared" si="10"/>
        <v>0.1801575</v>
      </c>
      <c r="J33" s="77">
        <f t="shared" si="10"/>
        <v>1.961715E-2</v>
      </c>
      <c r="K33" s="77">
        <f t="shared" si="10"/>
        <v>4.2704000000000006E-3</v>
      </c>
      <c r="L33" s="77">
        <f t="shared" si="10"/>
        <v>0.27090350000000002</v>
      </c>
      <c r="M33" s="77">
        <f t="shared" si="10"/>
        <v>6.7525699999999994E-2</v>
      </c>
      <c r="N33" s="77">
        <f t="shared" si="10"/>
        <v>1788.23</v>
      </c>
      <c r="O33" s="77">
        <f t="shared" si="10"/>
        <v>78.068250000000006</v>
      </c>
      <c r="P33" s="77">
        <f t="shared" si="10"/>
        <v>0</v>
      </c>
      <c r="Q33" s="77">
        <f t="shared" si="11"/>
        <v>181.49200000000002</v>
      </c>
      <c r="R33" s="77">
        <f t="shared" si="12"/>
        <v>0</v>
      </c>
      <c r="S33" s="77">
        <f t="shared" si="12"/>
        <v>0.68593300000000001</v>
      </c>
      <c r="T33" s="77">
        <f t="shared" si="12"/>
        <v>0</v>
      </c>
      <c r="U33" s="77">
        <f t="shared" si="12"/>
        <v>0</v>
      </c>
      <c r="AB33" s="59"/>
      <c r="AC33" s="59"/>
      <c r="AD33" s="59"/>
      <c r="AE33" s="59"/>
      <c r="AF33" s="59"/>
      <c r="AG33" s="59"/>
      <c r="AH33" s="59"/>
      <c r="AI33" s="59"/>
    </row>
    <row r="34" spans="1:35" s="72" customFormat="1" x14ac:dyDescent="0.25">
      <c r="A34" s="13">
        <f>F8</f>
        <v>4</v>
      </c>
      <c r="B34" s="15">
        <v>85</v>
      </c>
      <c r="C34" s="77">
        <f t="shared" si="6"/>
        <v>145.4605</v>
      </c>
      <c r="D34" s="77">
        <f t="shared" si="7"/>
        <v>50.751835700000008</v>
      </c>
      <c r="E34" s="77">
        <f t="shared" si="8"/>
        <v>7.5257792999999999</v>
      </c>
      <c r="F34" s="77">
        <f t="shared" si="9"/>
        <v>24.338611</v>
      </c>
      <c r="G34" s="77">
        <f t="shared" si="10"/>
        <v>0.50444100000000003</v>
      </c>
      <c r="H34" s="77">
        <f t="shared" si="10"/>
        <v>1.8416100000000002</v>
      </c>
      <c r="I34" s="77">
        <f t="shared" si="10"/>
        <v>0.1801575</v>
      </c>
      <c r="J34" s="77">
        <f t="shared" si="10"/>
        <v>1.961715E-2</v>
      </c>
      <c r="K34" s="77">
        <f t="shared" si="10"/>
        <v>4.2704000000000006E-3</v>
      </c>
      <c r="L34" s="77">
        <f t="shared" si="10"/>
        <v>0.27090350000000002</v>
      </c>
      <c r="M34" s="77">
        <f t="shared" si="10"/>
        <v>6.7525699999999994E-2</v>
      </c>
      <c r="N34" s="77">
        <f t="shared" si="10"/>
        <v>1788.23</v>
      </c>
      <c r="O34" s="77">
        <f t="shared" si="10"/>
        <v>78.068250000000006</v>
      </c>
      <c r="P34" s="77">
        <f t="shared" si="10"/>
        <v>0</v>
      </c>
      <c r="Q34" s="77">
        <f t="shared" si="11"/>
        <v>181.49200000000002</v>
      </c>
      <c r="R34" s="77">
        <f t="shared" si="12"/>
        <v>0</v>
      </c>
      <c r="S34" s="77">
        <f t="shared" si="12"/>
        <v>0.68593300000000001</v>
      </c>
      <c r="T34" s="77">
        <f t="shared" si="12"/>
        <v>0</v>
      </c>
      <c r="U34" s="77">
        <f t="shared" si="12"/>
        <v>0</v>
      </c>
      <c r="AB34" s="59"/>
      <c r="AC34" s="59"/>
      <c r="AD34" s="59"/>
      <c r="AE34" s="59"/>
      <c r="AF34" s="59"/>
      <c r="AG34" s="59"/>
      <c r="AH34" s="59"/>
      <c r="AI34" s="59"/>
    </row>
    <row r="35" spans="1:35" s="72" customFormat="1" x14ac:dyDescent="0.25">
      <c r="A35" s="13">
        <f>G8</f>
        <v>5</v>
      </c>
      <c r="B35" s="15">
        <v>85</v>
      </c>
      <c r="C35" s="77">
        <f t="shared" si="6"/>
        <v>145.4605</v>
      </c>
      <c r="D35" s="77">
        <f t="shared" si="7"/>
        <v>50.751835700000008</v>
      </c>
      <c r="E35" s="77">
        <f t="shared" si="8"/>
        <v>7.5257792999999999</v>
      </c>
      <c r="F35" s="77">
        <f t="shared" si="9"/>
        <v>24.338611</v>
      </c>
      <c r="G35" s="77">
        <f t="shared" si="10"/>
        <v>0.50444100000000003</v>
      </c>
      <c r="H35" s="77">
        <f t="shared" si="10"/>
        <v>1.8416100000000002</v>
      </c>
      <c r="I35" s="77">
        <f t="shared" si="10"/>
        <v>0.1801575</v>
      </c>
      <c r="J35" s="77">
        <f t="shared" si="10"/>
        <v>1.961715E-2</v>
      </c>
      <c r="K35" s="77">
        <f t="shared" si="10"/>
        <v>4.2704000000000006E-3</v>
      </c>
      <c r="L35" s="77">
        <f t="shared" si="10"/>
        <v>0.27090350000000002</v>
      </c>
      <c r="M35" s="77">
        <f t="shared" si="10"/>
        <v>6.7525699999999994E-2</v>
      </c>
      <c r="N35" s="77">
        <f t="shared" si="10"/>
        <v>1788.23</v>
      </c>
      <c r="O35" s="77">
        <f t="shared" si="10"/>
        <v>78.068250000000006</v>
      </c>
      <c r="P35" s="77">
        <f t="shared" si="10"/>
        <v>0</v>
      </c>
      <c r="Q35" s="77">
        <f t="shared" si="11"/>
        <v>181.49200000000002</v>
      </c>
      <c r="R35" s="77">
        <f t="shared" si="12"/>
        <v>0</v>
      </c>
      <c r="S35" s="77">
        <f t="shared" si="12"/>
        <v>0.68593300000000001</v>
      </c>
      <c r="T35" s="77">
        <f t="shared" si="12"/>
        <v>0</v>
      </c>
      <c r="U35" s="77">
        <f t="shared" si="12"/>
        <v>0</v>
      </c>
      <c r="AB35" s="59"/>
      <c r="AC35" s="59"/>
      <c r="AD35" s="59"/>
      <c r="AE35" s="59"/>
      <c r="AF35" s="59"/>
      <c r="AG35" s="59"/>
      <c r="AH35" s="59"/>
      <c r="AI35" s="59"/>
    </row>
    <row r="36" spans="1:35" s="72" customFormat="1" x14ac:dyDescent="0.25">
      <c r="A36" s="13">
        <f>H8</f>
        <v>6</v>
      </c>
      <c r="B36" s="15">
        <v>85</v>
      </c>
      <c r="C36" s="77">
        <f t="shared" si="6"/>
        <v>145.4605</v>
      </c>
      <c r="D36" s="77">
        <f t="shared" si="7"/>
        <v>50.751835700000008</v>
      </c>
      <c r="E36" s="77">
        <f t="shared" si="8"/>
        <v>7.5257792999999999</v>
      </c>
      <c r="F36" s="77">
        <f t="shared" si="9"/>
        <v>24.338611</v>
      </c>
      <c r="G36" s="77">
        <f t="shared" si="10"/>
        <v>0.50444100000000003</v>
      </c>
      <c r="H36" s="77">
        <f t="shared" si="10"/>
        <v>1.8416100000000002</v>
      </c>
      <c r="I36" s="77">
        <f t="shared" si="10"/>
        <v>0.1801575</v>
      </c>
      <c r="J36" s="77">
        <f t="shared" si="10"/>
        <v>1.961715E-2</v>
      </c>
      <c r="K36" s="77">
        <f t="shared" si="10"/>
        <v>4.2704000000000006E-3</v>
      </c>
      <c r="L36" s="77">
        <f t="shared" si="10"/>
        <v>0.27090350000000002</v>
      </c>
      <c r="M36" s="77">
        <f t="shared" si="10"/>
        <v>6.7525699999999994E-2</v>
      </c>
      <c r="N36" s="77">
        <f t="shared" si="10"/>
        <v>1788.23</v>
      </c>
      <c r="O36" s="77">
        <f t="shared" si="10"/>
        <v>78.068250000000006</v>
      </c>
      <c r="P36" s="77">
        <f t="shared" si="10"/>
        <v>0</v>
      </c>
      <c r="Q36" s="77">
        <f t="shared" si="11"/>
        <v>181.49200000000002</v>
      </c>
      <c r="R36" s="77">
        <f t="shared" si="12"/>
        <v>0</v>
      </c>
      <c r="S36" s="77">
        <f t="shared" si="12"/>
        <v>0.68593300000000001</v>
      </c>
      <c r="T36" s="77">
        <f t="shared" si="12"/>
        <v>0</v>
      </c>
      <c r="U36" s="77">
        <f t="shared" si="12"/>
        <v>0</v>
      </c>
      <c r="AB36" s="59"/>
      <c r="AC36" s="59"/>
      <c r="AD36" s="59"/>
      <c r="AE36" s="59"/>
      <c r="AF36" s="59"/>
      <c r="AG36" s="59"/>
      <c r="AH36" s="59"/>
      <c r="AI36" s="59"/>
    </row>
    <row r="37" spans="1:35" s="72" customFormat="1" x14ac:dyDescent="0.25">
      <c r="A37" s="13">
        <f>I8</f>
        <v>7</v>
      </c>
      <c r="B37" s="15">
        <v>85</v>
      </c>
      <c r="C37" s="77">
        <f t="shared" si="6"/>
        <v>145.4605</v>
      </c>
      <c r="D37" s="77">
        <f t="shared" si="7"/>
        <v>50.751835700000008</v>
      </c>
      <c r="E37" s="77">
        <f t="shared" si="8"/>
        <v>7.5257792999999999</v>
      </c>
      <c r="F37" s="77">
        <f t="shared" si="9"/>
        <v>24.338611</v>
      </c>
      <c r="G37" s="77">
        <f t="shared" si="10"/>
        <v>0.50444100000000003</v>
      </c>
      <c r="H37" s="77">
        <f t="shared" si="10"/>
        <v>1.8416100000000002</v>
      </c>
      <c r="I37" s="77">
        <f t="shared" si="10"/>
        <v>0.1801575</v>
      </c>
      <c r="J37" s="77">
        <f t="shared" si="10"/>
        <v>1.961715E-2</v>
      </c>
      <c r="K37" s="77">
        <f t="shared" si="10"/>
        <v>4.2704000000000006E-3</v>
      </c>
      <c r="L37" s="77">
        <f t="shared" si="10"/>
        <v>0.27090350000000002</v>
      </c>
      <c r="M37" s="77">
        <f t="shared" si="10"/>
        <v>6.7525699999999994E-2</v>
      </c>
      <c r="N37" s="77">
        <f t="shared" si="10"/>
        <v>1788.23</v>
      </c>
      <c r="O37" s="77">
        <f t="shared" si="10"/>
        <v>78.068250000000006</v>
      </c>
      <c r="P37" s="77">
        <f t="shared" si="10"/>
        <v>0</v>
      </c>
      <c r="Q37" s="77">
        <f t="shared" si="11"/>
        <v>181.49200000000002</v>
      </c>
      <c r="R37" s="77">
        <f t="shared" si="12"/>
        <v>0</v>
      </c>
      <c r="S37" s="77">
        <f t="shared" si="12"/>
        <v>0.68593300000000001</v>
      </c>
      <c r="T37" s="77">
        <f t="shared" si="12"/>
        <v>0</v>
      </c>
      <c r="U37" s="77">
        <f t="shared" si="12"/>
        <v>0</v>
      </c>
      <c r="AB37" s="59"/>
      <c r="AC37" s="59"/>
      <c r="AD37" s="59"/>
      <c r="AE37" s="59"/>
      <c r="AF37" s="59"/>
      <c r="AG37" s="59"/>
      <c r="AH37" s="59"/>
      <c r="AI37" s="59"/>
    </row>
    <row r="38" spans="1:35" s="72" customFormat="1" x14ac:dyDescent="0.25">
      <c r="A38" s="13">
        <f>J8</f>
        <v>8</v>
      </c>
      <c r="B38" s="15">
        <v>85</v>
      </c>
      <c r="C38" s="77">
        <f t="shared" si="6"/>
        <v>145.4605</v>
      </c>
      <c r="D38" s="77">
        <f t="shared" si="7"/>
        <v>50.751835700000008</v>
      </c>
      <c r="E38" s="77">
        <f t="shared" si="8"/>
        <v>7.5257792999999999</v>
      </c>
      <c r="F38" s="77">
        <f t="shared" si="9"/>
        <v>24.338611</v>
      </c>
      <c r="G38" s="77">
        <f t="shared" si="10"/>
        <v>0.50444100000000003</v>
      </c>
      <c r="H38" s="77">
        <f t="shared" si="10"/>
        <v>1.8416100000000002</v>
      </c>
      <c r="I38" s="77">
        <f t="shared" si="10"/>
        <v>0.1801575</v>
      </c>
      <c r="J38" s="77">
        <f t="shared" si="10"/>
        <v>1.961715E-2</v>
      </c>
      <c r="K38" s="77">
        <f t="shared" si="10"/>
        <v>4.2704000000000006E-3</v>
      </c>
      <c r="L38" s="77">
        <f t="shared" si="10"/>
        <v>0.27090350000000002</v>
      </c>
      <c r="M38" s="77">
        <f t="shared" si="10"/>
        <v>6.7525699999999994E-2</v>
      </c>
      <c r="N38" s="77">
        <f t="shared" si="10"/>
        <v>1788.23</v>
      </c>
      <c r="O38" s="77">
        <f t="shared" si="10"/>
        <v>78.068250000000006</v>
      </c>
      <c r="P38" s="77">
        <f t="shared" si="10"/>
        <v>0</v>
      </c>
      <c r="Q38" s="77">
        <f t="shared" si="11"/>
        <v>181.49200000000002</v>
      </c>
      <c r="R38" s="77">
        <f t="shared" si="12"/>
        <v>0</v>
      </c>
      <c r="S38" s="77">
        <f t="shared" si="12"/>
        <v>0.68593300000000001</v>
      </c>
      <c r="T38" s="77">
        <f t="shared" si="12"/>
        <v>0</v>
      </c>
      <c r="U38" s="77">
        <f t="shared" si="12"/>
        <v>0</v>
      </c>
      <c r="AB38" s="59"/>
      <c r="AC38" s="59"/>
      <c r="AD38" s="59"/>
      <c r="AE38" s="59"/>
      <c r="AF38" s="59"/>
      <c r="AG38" s="59"/>
      <c r="AH38" s="59"/>
      <c r="AI38" s="59"/>
    </row>
    <row r="39" spans="1:35" s="72" customFormat="1" x14ac:dyDescent="0.25">
      <c r="A39" s="13">
        <f>K8</f>
        <v>9</v>
      </c>
      <c r="B39" s="15">
        <v>85</v>
      </c>
      <c r="C39" s="77">
        <f t="shared" si="6"/>
        <v>145.4605</v>
      </c>
      <c r="D39" s="77">
        <f t="shared" si="7"/>
        <v>50.751835700000008</v>
      </c>
      <c r="E39" s="77">
        <f t="shared" si="8"/>
        <v>7.5257792999999999</v>
      </c>
      <c r="F39" s="77">
        <f t="shared" si="9"/>
        <v>24.338611</v>
      </c>
      <c r="G39" s="77">
        <f t="shared" si="10"/>
        <v>0.50444100000000003</v>
      </c>
      <c r="H39" s="77">
        <f t="shared" si="10"/>
        <v>1.8416100000000002</v>
      </c>
      <c r="I39" s="77">
        <f t="shared" si="10"/>
        <v>0.1801575</v>
      </c>
      <c r="J39" s="77">
        <f t="shared" si="10"/>
        <v>1.961715E-2</v>
      </c>
      <c r="K39" s="77">
        <f t="shared" si="10"/>
        <v>4.2704000000000006E-3</v>
      </c>
      <c r="L39" s="77">
        <f t="shared" si="10"/>
        <v>0.27090350000000002</v>
      </c>
      <c r="M39" s="77">
        <f t="shared" si="10"/>
        <v>6.7525699999999994E-2</v>
      </c>
      <c r="N39" s="77">
        <f t="shared" si="10"/>
        <v>1788.23</v>
      </c>
      <c r="O39" s="77">
        <f t="shared" si="10"/>
        <v>78.068250000000006</v>
      </c>
      <c r="P39" s="77">
        <f t="shared" si="10"/>
        <v>0</v>
      </c>
      <c r="Q39" s="77">
        <f t="shared" si="11"/>
        <v>181.49200000000002</v>
      </c>
      <c r="R39" s="77">
        <f t="shared" si="12"/>
        <v>0</v>
      </c>
      <c r="S39" s="77">
        <f t="shared" si="12"/>
        <v>0.68593300000000001</v>
      </c>
      <c r="T39" s="77">
        <f t="shared" si="12"/>
        <v>0</v>
      </c>
      <c r="U39" s="77">
        <f t="shared" si="12"/>
        <v>0</v>
      </c>
      <c r="AB39" s="59"/>
      <c r="AC39" s="59"/>
      <c r="AD39" s="59"/>
      <c r="AE39" s="59"/>
      <c r="AF39" s="59"/>
      <c r="AG39" s="59"/>
      <c r="AH39" s="59"/>
      <c r="AI39" s="59"/>
    </row>
    <row r="40" spans="1:35" s="72" customFormat="1" x14ac:dyDescent="0.25">
      <c r="A40" s="13">
        <f>L8</f>
        <v>10</v>
      </c>
      <c r="B40" s="15">
        <v>85</v>
      </c>
      <c r="C40" s="77">
        <f t="shared" si="6"/>
        <v>145.4605</v>
      </c>
      <c r="D40" s="77">
        <f t="shared" si="7"/>
        <v>50.751835700000008</v>
      </c>
      <c r="E40" s="77">
        <f t="shared" si="8"/>
        <v>7.5257792999999999</v>
      </c>
      <c r="F40" s="77">
        <f t="shared" si="9"/>
        <v>24.338611</v>
      </c>
      <c r="G40" s="77">
        <f t="shared" si="10"/>
        <v>0.50444100000000003</v>
      </c>
      <c r="H40" s="77">
        <f t="shared" si="10"/>
        <v>1.8416100000000002</v>
      </c>
      <c r="I40" s="77">
        <f t="shared" si="10"/>
        <v>0.1801575</v>
      </c>
      <c r="J40" s="77">
        <f t="shared" si="10"/>
        <v>1.961715E-2</v>
      </c>
      <c r="K40" s="77">
        <f t="shared" si="10"/>
        <v>4.2704000000000006E-3</v>
      </c>
      <c r="L40" s="77">
        <f t="shared" si="10"/>
        <v>0.27090350000000002</v>
      </c>
      <c r="M40" s="77">
        <f t="shared" si="10"/>
        <v>6.7525699999999994E-2</v>
      </c>
      <c r="N40" s="77">
        <f t="shared" si="10"/>
        <v>1788.23</v>
      </c>
      <c r="O40" s="77">
        <f t="shared" si="10"/>
        <v>78.068250000000006</v>
      </c>
      <c r="P40" s="77">
        <f t="shared" si="10"/>
        <v>0</v>
      </c>
      <c r="Q40" s="77">
        <f t="shared" si="11"/>
        <v>181.49200000000002</v>
      </c>
      <c r="R40" s="77">
        <f t="shared" si="12"/>
        <v>0</v>
      </c>
      <c r="S40" s="77">
        <f t="shared" si="12"/>
        <v>0.68593300000000001</v>
      </c>
      <c r="T40" s="77">
        <f t="shared" si="12"/>
        <v>0</v>
      </c>
      <c r="U40" s="77">
        <f t="shared" si="12"/>
        <v>0</v>
      </c>
      <c r="AB40" s="59"/>
      <c r="AC40" s="59"/>
      <c r="AD40" s="59"/>
      <c r="AE40" s="59"/>
      <c r="AF40" s="59"/>
      <c r="AG40" s="59"/>
      <c r="AH40" s="59"/>
      <c r="AI40" s="59"/>
    </row>
    <row r="41" spans="1:35" s="72" customFormat="1" x14ac:dyDescent="0.25">
      <c r="A41" s="13">
        <f>M8</f>
        <v>11</v>
      </c>
      <c r="B41" s="15">
        <v>85</v>
      </c>
      <c r="C41" s="77">
        <f t="shared" si="6"/>
        <v>145.4605</v>
      </c>
      <c r="D41" s="77">
        <f t="shared" si="7"/>
        <v>50.751835700000008</v>
      </c>
      <c r="E41" s="77">
        <f t="shared" si="8"/>
        <v>7.5257792999999999</v>
      </c>
      <c r="F41" s="77">
        <f t="shared" si="9"/>
        <v>24.338611</v>
      </c>
      <c r="G41" s="77">
        <f t="shared" si="10"/>
        <v>0.50444100000000003</v>
      </c>
      <c r="H41" s="77">
        <f t="shared" si="10"/>
        <v>1.8416100000000002</v>
      </c>
      <c r="I41" s="77">
        <f t="shared" si="10"/>
        <v>0.1801575</v>
      </c>
      <c r="J41" s="77">
        <f t="shared" si="10"/>
        <v>1.961715E-2</v>
      </c>
      <c r="K41" s="77">
        <f t="shared" si="10"/>
        <v>4.2704000000000006E-3</v>
      </c>
      <c r="L41" s="77">
        <f t="shared" si="10"/>
        <v>0.27090350000000002</v>
      </c>
      <c r="M41" s="77">
        <f t="shared" si="10"/>
        <v>6.7525699999999994E-2</v>
      </c>
      <c r="N41" s="77">
        <f t="shared" si="10"/>
        <v>1788.23</v>
      </c>
      <c r="O41" s="77">
        <f t="shared" si="10"/>
        <v>78.068250000000006</v>
      </c>
      <c r="P41" s="77">
        <f t="shared" si="10"/>
        <v>0</v>
      </c>
      <c r="Q41" s="77">
        <f t="shared" si="11"/>
        <v>181.49200000000002</v>
      </c>
      <c r="R41" s="77">
        <f t="shared" si="12"/>
        <v>0</v>
      </c>
      <c r="S41" s="77">
        <f t="shared" si="12"/>
        <v>0.68593300000000001</v>
      </c>
      <c r="T41" s="77">
        <f t="shared" si="12"/>
        <v>0</v>
      </c>
      <c r="U41" s="77">
        <f t="shared" si="12"/>
        <v>0</v>
      </c>
      <c r="AB41" s="59"/>
      <c r="AC41" s="59"/>
      <c r="AD41" s="59"/>
      <c r="AE41" s="59"/>
      <c r="AF41" s="59"/>
      <c r="AG41" s="59"/>
      <c r="AH41" s="59"/>
      <c r="AI41" s="59"/>
    </row>
    <row r="42" spans="1:35" s="72" customFormat="1" x14ac:dyDescent="0.25">
      <c r="A42" s="13">
        <f>N8</f>
        <v>12</v>
      </c>
      <c r="B42" s="15">
        <v>85</v>
      </c>
      <c r="C42" s="77">
        <f t="shared" si="6"/>
        <v>145.4605</v>
      </c>
      <c r="D42" s="77">
        <f t="shared" si="7"/>
        <v>50.751835700000008</v>
      </c>
      <c r="E42" s="77">
        <f t="shared" si="8"/>
        <v>7.5257792999999999</v>
      </c>
      <c r="F42" s="77">
        <f t="shared" si="9"/>
        <v>24.338611</v>
      </c>
      <c r="G42" s="77">
        <f t="shared" si="10"/>
        <v>0.50444100000000003</v>
      </c>
      <c r="H42" s="77">
        <f t="shared" si="10"/>
        <v>1.8416100000000002</v>
      </c>
      <c r="I42" s="77">
        <f t="shared" si="10"/>
        <v>0.1801575</v>
      </c>
      <c r="J42" s="77">
        <f t="shared" si="10"/>
        <v>1.961715E-2</v>
      </c>
      <c r="K42" s="77">
        <f t="shared" si="10"/>
        <v>4.2704000000000006E-3</v>
      </c>
      <c r="L42" s="77">
        <f t="shared" si="10"/>
        <v>0.27090350000000002</v>
      </c>
      <c r="M42" s="77">
        <f t="shared" si="10"/>
        <v>6.7525699999999994E-2</v>
      </c>
      <c r="N42" s="77">
        <f t="shared" si="10"/>
        <v>1788.23</v>
      </c>
      <c r="O42" s="77">
        <f t="shared" si="10"/>
        <v>78.068250000000006</v>
      </c>
      <c r="P42" s="77">
        <f t="shared" si="10"/>
        <v>0</v>
      </c>
      <c r="Q42" s="77">
        <f t="shared" si="11"/>
        <v>181.49200000000002</v>
      </c>
      <c r="R42" s="77">
        <f t="shared" si="12"/>
        <v>0</v>
      </c>
      <c r="S42" s="77">
        <f t="shared" si="12"/>
        <v>0.68593300000000001</v>
      </c>
      <c r="T42" s="77">
        <f t="shared" si="12"/>
        <v>0</v>
      </c>
      <c r="U42" s="77">
        <f t="shared" si="12"/>
        <v>0</v>
      </c>
      <c r="AB42" s="59"/>
      <c r="AC42" s="59"/>
      <c r="AD42" s="59"/>
      <c r="AE42" s="59"/>
      <c r="AF42" s="59"/>
      <c r="AG42" s="59"/>
      <c r="AH42" s="59"/>
      <c r="AI42" s="59"/>
    </row>
    <row r="43" spans="1:35" s="72" customFormat="1" x14ac:dyDescent="0.25">
      <c r="A43" s="13">
        <f>O8</f>
        <v>13</v>
      </c>
      <c r="B43" s="15">
        <v>85</v>
      </c>
      <c r="C43" s="77">
        <f t="shared" si="6"/>
        <v>145.4605</v>
      </c>
      <c r="D43" s="77">
        <f t="shared" si="7"/>
        <v>50.751835700000008</v>
      </c>
      <c r="E43" s="77">
        <f t="shared" si="8"/>
        <v>7.5257792999999999</v>
      </c>
      <c r="F43" s="77">
        <f t="shared" si="9"/>
        <v>24.338611</v>
      </c>
      <c r="G43" s="77">
        <f t="shared" si="10"/>
        <v>0.50444100000000003</v>
      </c>
      <c r="H43" s="77">
        <f t="shared" si="10"/>
        <v>1.8416100000000002</v>
      </c>
      <c r="I43" s="77">
        <f t="shared" si="10"/>
        <v>0.1801575</v>
      </c>
      <c r="J43" s="77">
        <f t="shared" si="10"/>
        <v>1.961715E-2</v>
      </c>
      <c r="K43" s="77">
        <f t="shared" si="10"/>
        <v>4.2704000000000006E-3</v>
      </c>
      <c r="L43" s="77">
        <f t="shared" si="10"/>
        <v>0.27090350000000002</v>
      </c>
      <c r="M43" s="77">
        <f t="shared" si="10"/>
        <v>6.7525699999999994E-2</v>
      </c>
      <c r="N43" s="77">
        <f t="shared" si="10"/>
        <v>1788.23</v>
      </c>
      <c r="O43" s="77">
        <f t="shared" si="10"/>
        <v>78.068250000000006</v>
      </c>
      <c r="P43" s="77">
        <f t="shared" si="10"/>
        <v>0</v>
      </c>
      <c r="Q43" s="77">
        <f t="shared" si="11"/>
        <v>181.49200000000002</v>
      </c>
      <c r="R43" s="77">
        <f t="shared" si="12"/>
        <v>0</v>
      </c>
      <c r="S43" s="77">
        <f t="shared" si="12"/>
        <v>0.68593300000000001</v>
      </c>
      <c r="T43" s="77">
        <f t="shared" si="12"/>
        <v>0</v>
      </c>
      <c r="U43" s="77">
        <f t="shared" si="12"/>
        <v>0</v>
      </c>
      <c r="AB43" s="59"/>
      <c r="AC43" s="59"/>
      <c r="AD43" s="59"/>
      <c r="AE43" s="59"/>
      <c r="AF43" s="59"/>
      <c r="AG43" s="59"/>
      <c r="AH43" s="59"/>
      <c r="AI43" s="59"/>
    </row>
    <row r="44" spans="1:35" s="72" customFormat="1" x14ac:dyDescent="0.25">
      <c r="A44" s="13">
        <f>P8</f>
        <v>14</v>
      </c>
      <c r="B44" s="15">
        <v>85</v>
      </c>
      <c r="C44" s="77">
        <f t="shared" si="6"/>
        <v>145.4605</v>
      </c>
      <c r="D44" s="77">
        <f t="shared" si="7"/>
        <v>50.751835700000008</v>
      </c>
      <c r="E44" s="77">
        <f t="shared" si="8"/>
        <v>7.5257792999999999</v>
      </c>
      <c r="F44" s="77">
        <f t="shared" si="9"/>
        <v>24.338611</v>
      </c>
      <c r="G44" s="77">
        <f t="shared" si="10"/>
        <v>0.50444100000000003</v>
      </c>
      <c r="H44" s="77">
        <f t="shared" si="10"/>
        <v>1.8416100000000002</v>
      </c>
      <c r="I44" s="77">
        <f t="shared" si="10"/>
        <v>0.1801575</v>
      </c>
      <c r="J44" s="77">
        <f t="shared" si="10"/>
        <v>1.961715E-2</v>
      </c>
      <c r="K44" s="77">
        <f t="shared" si="10"/>
        <v>4.2704000000000006E-3</v>
      </c>
      <c r="L44" s="77">
        <f t="shared" si="10"/>
        <v>0.27090350000000002</v>
      </c>
      <c r="M44" s="77">
        <f t="shared" si="10"/>
        <v>6.7525699999999994E-2</v>
      </c>
      <c r="N44" s="77">
        <f t="shared" si="10"/>
        <v>1788.23</v>
      </c>
      <c r="O44" s="77">
        <f t="shared" si="10"/>
        <v>78.068250000000006</v>
      </c>
      <c r="P44" s="77">
        <f t="shared" si="10"/>
        <v>0</v>
      </c>
      <c r="Q44" s="77">
        <f t="shared" si="11"/>
        <v>181.49200000000002</v>
      </c>
      <c r="R44" s="77">
        <f t="shared" si="12"/>
        <v>0</v>
      </c>
      <c r="S44" s="77">
        <f t="shared" si="12"/>
        <v>0.68593300000000001</v>
      </c>
      <c r="T44" s="77">
        <f t="shared" si="12"/>
        <v>0</v>
      </c>
      <c r="U44" s="77">
        <f t="shared" si="12"/>
        <v>0</v>
      </c>
      <c r="AB44" s="59"/>
      <c r="AC44" s="59"/>
      <c r="AD44" s="59"/>
      <c r="AE44" s="59"/>
      <c r="AF44" s="59"/>
      <c r="AG44" s="59"/>
      <c r="AH44" s="59"/>
      <c r="AI44" s="59"/>
    </row>
    <row r="45" spans="1:35" s="72" customFormat="1" x14ac:dyDescent="0.25">
      <c r="A45" s="13">
        <f>Q8</f>
        <v>15</v>
      </c>
      <c r="B45" s="15">
        <v>85</v>
      </c>
      <c r="C45" s="77">
        <f t="shared" si="6"/>
        <v>145.4605</v>
      </c>
      <c r="D45" s="77">
        <f t="shared" si="7"/>
        <v>50.751835700000008</v>
      </c>
      <c r="E45" s="77">
        <f t="shared" si="8"/>
        <v>7.5257792999999999</v>
      </c>
      <c r="F45" s="77">
        <f t="shared" si="9"/>
        <v>24.338611</v>
      </c>
      <c r="G45" s="77">
        <f t="shared" si="10"/>
        <v>0.50444100000000003</v>
      </c>
      <c r="H45" s="77">
        <f t="shared" si="10"/>
        <v>1.8416100000000002</v>
      </c>
      <c r="I45" s="77">
        <f t="shared" si="10"/>
        <v>0.1801575</v>
      </c>
      <c r="J45" s="77">
        <f t="shared" si="10"/>
        <v>1.961715E-2</v>
      </c>
      <c r="K45" s="77">
        <f t="shared" si="10"/>
        <v>4.2704000000000006E-3</v>
      </c>
      <c r="L45" s="77">
        <f t="shared" si="10"/>
        <v>0.27090350000000002</v>
      </c>
      <c r="M45" s="77">
        <f t="shared" si="10"/>
        <v>6.7525699999999994E-2</v>
      </c>
      <c r="N45" s="77">
        <f t="shared" si="10"/>
        <v>1788.23</v>
      </c>
      <c r="O45" s="77">
        <f t="shared" si="10"/>
        <v>78.068250000000006</v>
      </c>
      <c r="P45" s="77">
        <f t="shared" si="10"/>
        <v>0</v>
      </c>
      <c r="Q45" s="77">
        <f t="shared" si="11"/>
        <v>181.49200000000002</v>
      </c>
      <c r="R45" s="77">
        <f t="shared" si="12"/>
        <v>0</v>
      </c>
      <c r="S45" s="77">
        <f t="shared" si="12"/>
        <v>0.68593300000000001</v>
      </c>
      <c r="T45" s="77">
        <f t="shared" si="12"/>
        <v>0</v>
      </c>
      <c r="U45" s="77">
        <f t="shared" si="12"/>
        <v>0</v>
      </c>
      <c r="AB45" s="59"/>
      <c r="AC45" s="59"/>
      <c r="AD45" s="59"/>
      <c r="AE45" s="59"/>
      <c r="AF45" s="59"/>
      <c r="AG45" s="59"/>
      <c r="AH45" s="59"/>
      <c r="AI45" s="59"/>
    </row>
    <row r="46" spans="1:35" s="72" customFormat="1" x14ac:dyDescent="0.25">
      <c r="A46" s="13">
        <f>R8</f>
        <v>16</v>
      </c>
      <c r="B46" s="15">
        <v>85</v>
      </c>
      <c r="C46" s="77">
        <f t="shared" si="6"/>
        <v>145.4605</v>
      </c>
      <c r="D46" s="77">
        <f t="shared" si="7"/>
        <v>50.751835700000008</v>
      </c>
      <c r="E46" s="77">
        <f t="shared" si="8"/>
        <v>7.5257792999999999</v>
      </c>
      <c r="F46" s="77">
        <f t="shared" si="9"/>
        <v>24.338611</v>
      </c>
      <c r="G46" s="77">
        <f t="shared" si="10"/>
        <v>0.50444100000000003</v>
      </c>
      <c r="H46" s="77">
        <f t="shared" si="10"/>
        <v>1.8416100000000002</v>
      </c>
      <c r="I46" s="77">
        <f t="shared" si="10"/>
        <v>0.1801575</v>
      </c>
      <c r="J46" s="77">
        <f t="shared" si="10"/>
        <v>1.961715E-2</v>
      </c>
      <c r="K46" s="77">
        <f t="shared" si="10"/>
        <v>4.2704000000000006E-3</v>
      </c>
      <c r="L46" s="77">
        <f t="shared" si="10"/>
        <v>0.27090350000000002</v>
      </c>
      <c r="M46" s="77">
        <f t="shared" si="10"/>
        <v>6.7525699999999994E-2</v>
      </c>
      <c r="N46" s="77">
        <f t="shared" si="10"/>
        <v>1788.23</v>
      </c>
      <c r="O46" s="77">
        <f t="shared" si="10"/>
        <v>78.068250000000006</v>
      </c>
      <c r="P46" s="77">
        <f t="shared" si="10"/>
        <v>0</v>
      </c>
      <c r="Q46" s="77">
        <f t="shared" si="11"/>
        <v>181.49200000000002</v>
      </c>
      <c r="R46" s="77">
        <f t="shared" si="12"/>
        <v>0</v>
      </c>
      <c r="S46" s="77">
        <f t="shared" si="12"/>
        <v>0.68593300000000001</v>
      </c>
      <c r="T46" s="77">
        <f t="shared" si="12"/>
        <v>0</v>
      </c>
      <c r="U46" s="77">
        <f t="shared" si="12"/>
        <v>0</v>
      </c>
      <c r="AB46" s="59"/>
      <c r="AC46" s="59"/>
      <c r="AD46" s="59"/>
      <c r="AE46" s="59"/>
      <c r="AF46" s="59"/>
      <c r="AG46" s="59"/>
      <c r="AH46" s="59"/>
      <c r="AI46" s="59"/>
    </row>
    <row r="47" spans="1:35" s="72" customFormat="1" x14ac:dyDescent="0.25">
      <c r="A47" s="13">
        <f>S8</f>
        <v>17</v>
      </c>
      <c r="B47" s="15">
        <v>85</v>
      </c>
      <c r="C47" s="77">
        <f t="shared" si="6"/>
        <v>145.4605</v>
      </c>
      <c r="D47" s="77">
        <f t="shared" si="7"/>
        <v>50.751835700000008</v>
      </c>
      <c r="E47" s="77">
        <f t="shared" si="8"/>
        <v>7.5257792999999999</v>
      </c>
      <c r="F47" s="77">
        <f t="shared" si="9"/>
        <v>24.338611</v>
      </c>
      <c r="G47" s="77">
        <f t="shared" si="10"/>
        <v>0.50444100000000003</v>
      </c>
      <c r="H47" s="77">
        <f t="shared" si="10"/>
        <v>1.8416100000000002</v>
      </c>
      <c r="I47" s="77">
        <f t="shared" si="10"/>
        <v>0.1801575</v>
      </c>
      <c r="J47" s="77">
        <f t="shared" si="10"/>
        <v>1.961715E-2</v>
      </c>
      <c r="K47" s="77">
        <f t="shared" si="10"/>
        <v>4.2704000000000006E-3</v>
      </c>
      <c r="L47" s="77">
        <f t="shared" si="10"/>
        <v>0.27090350000000002</v>
      </c>
      <c r="M47" s="77">
        <f t="shared" si="10"/>
        <v>6.7525699999999994E-2</v>
      </c>
      <c r="N47" s="77">
        <f t="shared" si="10"/>
        <v>1788.23</v>
      </c>
      <c r="O47" s="77">
        <f t="shared" si="10"/>
        <v>78.068250000000006</v>
      </c>
      <c r="P47" s="77">
        <f t="shared" si="10"/>
        <v>0</v>
      </c>
      <c r="Q47" s="77">
        <f t="shared" si="11"/>
        <v>181.49200000000002</v>
      </c>
      <c r="R47" s="77">
        <f t="shared" si="12"/>
        <v>0</v>
      </c>
      <c r="S47" s="77">
        <f t="shared" si="12"/>
        <v>0.68593300000000001</v>
      </c>
      <c r="T47" s="77">
        <f t="shared" si="12"/>
        <v>0</v>
      </c>
      <c r="U47" s="77">
        <f t="shared" si="12"/>
        <v>0</v>
      </c>
      <c r="AB47" s="59"/>
      <c r="AC47" s="59"/>
      <c r="AD47" s="59"/>
      <c r="AE47" s="59"/>
      <c r="AF47" s="59"/>
      <c r="AG47" s="59"/>
      <c r="AH47" s="59"/>
      <c r="AI47" s="59"/>
    </row>
    <row r="48" spans="1:35" s="72" customFormat="1" x14ac:dyDescent="0.25">
      <c r="A48" s="13">
        <f>T8</f>
        <v>18</v>
      </c>
      <c r="B48" s="15">
        <v>85</v>
      </c>
      <c r="C48" s="77">
        <f t="shared" si="6"/>
        <v>145.4605</v>
      </c>
      <c r="D48" s="77">
        <f t="shared" si="7"/>
        <v>50.751835700000008</v>
      </c>
      <c r="E48" s="77">
        <f t="shared" si="8"/>
        <v>7.5257792999999999</v>
      </c>
      <c r="F48" s="77">
        <f t="shared" si="9"/>
        <v>24.338611</v>
      </c>
      <c r="G48" s="77">
        <f t="shared" si="10"/>
        <v>0.50444100000000003</v>
      </c>
      <c r="H48" s="77">
        <f t="shared" si="10"/>
        <v>1.8416100000000002</v>
      </c>
      <c r="I48" s="77">
        <f t="shared" si="10"/>
        <v>0.1801575</v>
      </c>
      <c r="J48" s="77">
        <f t="shared" si="10"/>
        <v>1.961715E-2</v>
      </c>
      <c r="K48" s="77">
        <f t="shared" si="10"/>
        <v>4.2704000000000006E-3</v>
      </c>
      <c r="L48" s="77">
        <f t="shared" si="10"/>
        <v>0.27090350000000002</v>
      </c>
      <c r="M48" s="77">
        <f t="shared" si="10"/>
        <v>6.7525699999999994E-2</v>
      </c>
      <c r="N48" s="77">
        <f t="shared" si="10"/>
        <v>1788.23</v>
      </c>
      <c r="O48" s="77">
        <f t="shared" si="10"/>
        <v>78.068250000000006</v>
      </c>
      <c r="P48" s="77">
        <f t="shared" si="10"/>
        <v>0</v>
      </c>
      <c r="Q48" s="77">
        <f t="shared" si="11"/>
        <v>181.49200000000002</v>
      </c>
      <c r="R48" s="77">
        <f t="shared" si="12"/>
        <v>0</v>
      </c>
      <c r="S48" s="77">
        <f t="shared" si="12"/>
        <v>0.68593300000000001</v>
      </c>
      <c r="T48" s="77">
        <f t="shared" si="12"/>
        <v>0</v>
      </c>
      <c r="U48" s="77">
        <f t="shared" si="12"/>
        <v>0</v>
      </c>
      <c r="AB48" s="59"/>
      <c r="AC48" s="59"/>
      <c r="AD48" s="59"/>
      <c r="AE48" s="59"/>
      <c r="AF48" s="59"/>
      <c r="AG48" s="59"/>
      <c r="AH48" s="59"/>
      <c r="AI48" s="59"/>
    </row>
    <row r="49" spans="1:35" s="72" customFormat="1" x14ac:dyDescent="0.25">
      <c r="A49" s="13">
        <f>U8</f>
        <v>19</v>
      </c>
      <c r="B49" s="15">
        <v>85</v>
      </c>
      <c r="C49" s="77">
        <f t="shared" si="6"/>
        <v>145.4605</v>
      </c>
      <c r="D49" s="77">
        <f t="shared" si="7"/>
        <v>50.751835700000008</v>
      </c>
      <c r="E49" s="77">
        <f t="shared" si="8"/>
        <v>7.5257792999999999</v>
      </c>
      <c r="F49" s="77">
        <f t="shared" si="9"/>
        <v>24.338611</v>
      </c>
      <c r="G49" s="77">
        <f t="shared" si="10"/>
        <v>0.50444100000000003</v>
      </c>
      <c r="H49" s="77">
        <f t="shared" si="10"/>
        <v>1.8416100000000002</v>
      </c>
      <c r="I49" s="77">
        <f t="shared" si="10"/>
        <v>0.1801575</v>
      </c>
      <c r="J49" s="77">
        <f t="shared" si="10"/>
        <v>1.961715E-2</v>
      </c>
      <c r="K49" s="77">
        <f t="shared" si="10"/>
        <v>4.2704000000000006E-3</v>
      </c>
      <c r="L49" s="77">
        <f t="shared" si="10"/>
        <v>0.27090350000000002</v>
      </c>
      <c r="M49" s="77">
        <f t="shared" si="10"/>
        <v>6.7525699999999994E-2</v>
      </c>
      <c r="N49" s="77">
        <f t="shared" si="10"/>
        <v>1788.23</v>
      </c>
      <c r="O49" s="77">
        <f t="shared" si="10"/>
        <v>78.068250000000006</v>
      </c>
      <c r="P49" s="77">
        <f t="shared" si="10"/>
        <v>0</v>
      </c>
      <c r="Q49" s="77">
        <f t="shared" si="11"/>
        <v>181.49200000000002</v>
      </c>
      <c r="R49" s="77">
        <f t="shared" si="12"/>
        <v>0</v>
      </c>
      <c r="S49" s="77">
        <f t="shared" si="12"/>
        <v>0.68593300000000001</v>
      </c>
      <c r="T49" s="77">
        <f t="shared" si="12"/>
        <v>0</v>
      </c>
      <c r="U49" s="77">
        <f t="shared" si="12"/>
        <v>0</v>
      </c>
      <c r="AB49" s="59"/>
      <c r="AC49" s="59"/>
      <c r="AD49" s="59"/>
      <c r="AE49" s="59"/>
      <c r="AF49" s="59"/>
      <c r="AG49" s="59"/>
      <c r="AH49" s="59"/>
      <c r="AI49" s="59"/>
    </row>
    <row r="50" spans="1:35" s="72" customFormat="1" ht="13.5" thickBot="1" x14ac:dyDescent="0.3">
      <c r="A50" s="14">
        <f>V8</f>
        <v>20</v>
      </c>
      <c r="B50" s="15">
        <v>85</v>
      </c>
      <c r="C50" s="98">
        <f t="shared" si="6"/>
        <v>145.4605</v>
      </c>
      <c r="D50" s="98">
        <f t="shared" si="7"/>
        <v>50.751835700000008</v>
      </c>
      <c r="E50" s="98">
        <f t="shared" si="8"/>
        <v>7.5257792999999999</v>
      </c>
      <c r="F50" s="98">
        <f t="shared" si="9"/>
        <v>24.338611</v>
      </c>
      <c r="G50" s="98">
        <f t="shared" si="10"/>
        <v>0.50444100000000003</v>
      </c>
      <c r="H50" s="98">
        <f t="shared" si="10"/>
        <v>1.8416100000000002</v>
      </c>
      <c r="I50" s="98">
        <f t="shared" si="10"/>
        <v>0.1801575</v>
      </c>
      <c r="J50" s="98">
        <f t="shared" si="10"/>
        <v>1.961715E-2</v>
      </c>
      <c r="K50" s="98">
        <f t="shared" si="10"/>
        <v>4.2704000000000006E-3</v>
      </c>
      <c r="L50" s="98">
        <f t="shared" si="10"/>
        <v>0.27090350000000002</v>
      </c>
      <c r="M50" s="98">
        <f t="shared" si="10"/>
        <v>6.7525699999999994E-2</v>
      </c>
      <c r="N50" s="98">
        <f t="shared" si="10"/>
        <v>1788.23</v>
      </c>
      <c r="O50" s="98">
        <f t="shared" si="10"/>
        <v>78.068250000000006</v>
      </c>
      <c r="P50" s="98">
        <f t="shared" si="10"/>
        <v>0</v>
      </c>
      <c r="Q50" s="98">
        <f t="shared" si="11"/>
        <v>181.49200000000002</v>
      </c>
      <c r="R50" s="98">
        <f t="shared" si="12"/>
        <v>0</v>
      </c>
      <c r="S50" s="98">
        <f t="shared" si="12"/>
        <v>0.68593300000000001</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85</v>
      </c>
      <c r="C62" s="77">
        <f>B32</f>
        <v>85</v>
      </c>
      <c r="D62" s="77">
        <f>B33</f>
        <v>85</v>
      </c>
      <c r="E62" s="77">
        <f>B34</f>
        <v>85</v>
      </c>
      <c r="F62" s="77">
        <f>B35</f>
        <v>85</v>
      </c>
      <c r="G62" s="77">
        <f>B36</f>
        <v>85</v>
      </c>
      <c r="H62" s="77">
        <f>B37</f>
        <v>85</v>
      </c>
      <c r="I62" s="77">
        <f>B38</f>
        <v>85</v>
      </c>
      <c r="J62" s="77">
        <f>B39</f>
        <v>85</v>
      </c>
      <c r="K62" s="77">
        <f>B40</f>
        <v>85</v>
      </c>
      <c r="L62" s="77">
        <f>B41</f>
        <v>85</v>
      </c>
      <c r="M62" s="77">
        <f>B42</f>
        <v>85</v>
      </c>
      <c r="N62" s="77">
        <f>B43</f>
        <v>85</v>
      </c>
      <c r="O62" s="77">
        <f>B44</f>
        <v>85</v>
      </c>
      <c r="P62" s="77">
        <f>B45</f>
        <v>85</v>
      </c>
      <c r="Q62" s="77">
        <f>B46</f>
        <v>85</v>
      </c>
      <c r="R62" s="77">
        <f>B47</f>
        <v>85</v>
      </c>
      <c r="S62" s="77">
        <f>B48</f>
        <v>85</v>
      </c>
      <c r="T62" s="77">
        <f>B49</f>
        <v>85</v>
      </c>
      <c r="U62" s="77">
        <f>B50</f>
        <v>85</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7" zoomScale="70" zoomScaleNormal="7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v>6.5</v>
      </c>
      <c r="J1" s="129" t="s">
        <v>153</v>
      </c>
      <c r="K1" s="129"/>
      <c r="L1" s="97">
        <v>524</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t="s">
        <v>169</v>
      </c>
      <c r="G2" s="127" t="s">
        <v>110</v>
      </c>
      <c r="H2" s="128"/>
      <c r="I2" s="118"/>
      <c r="J2" s="129" t="s">
        <v>158</v>
      </c>
      <c r="K2" s="129"/>
      <c r="L2" s="97">
        <v>0.94</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t="s">
        <v>77</v>
      </c>
      <c r="G3" s="129" t="s">
        <v>159</v>
      </c>
      <c r="H3" s="129"/>
      <c r="I3" s="118"/>
      <c r="J3" s="125" t="s">
        <v>154</v>
      </c>
      <c r="K3" s="126"/>
      <c r="L3" s="97">
        <f>(L1/(L2*10000))*100</f>
        <v>5.5744680851063828</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t="s">
        <v>170</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10.58442</v>
      </c>
      <c r="D18" s="16">
        <f>$D32</f>
        <v>10.58442</v>
      </c>
      <c r="E18" s="16">
        <f>$D33</f>
        <v>10.58442</v>
      </c>
      <c r="F18" s="16">
        <f>$D34</f>
        <v>10.58442</v>
      </c>
      <c r="G18" s="16">
        <f>$D35</f>
        <v>10.58442</v>
      </c>
      <c r="H18" s="16">
        <f>$D36</f>
        <v>10.58442</v>
      </c>
      <c r="I18" s="16">
        <f>$D37</f>
        <v>10.58442</v>
      </c>
      <c r="J18" s="16">
        <f>$D38</f>
        <v>10.58442</v>
      </c>
      <c r="K18" s="16">
        <f>$D39</f>
        <v>10.58442</v>
      </c>
      <c r="L18" s="16">
        <f>$D40</f>
        <v>10.58442</v>
      </c>
      <c r="M18" s="16">
        <f>$D41</f>
        <v>10.58442</v>
      </c>
      <c r="N18" s="16">
        <f>$D42</f>
        <v>10.58442</v>
      </c>
      <c r="O18" s="16">
        <f>$D43</f>
        <v>10.58442</v>
      </c>
      <c r="P18" s="16">
        <f>$D44</f>
        <v>10.58442</v>
      </c>
      <c r="Q18" s="16">
        <f>$D45</f>
        <v>10.58442</v>
      </c>
      <c r="R18" s="16">
        <f>$D46</f>
        <v>10.58442</v>
      </c>
      <c r="S18" s="16">
        <f>$D47</f>
        <v>10.58442</v>
      </c>
      <c r="T18" s="16">
        <f>$D48</f>
        <v>10.58442</v>
      </c>
      <c r="U18" s="16">
        <f>$D49</f>
        <v>10.58442</v>
      </c>
      <c r="V18" s="25">
        <f>$D50</f>
        <v>10.58442</v>
      </c>
      <c r="AD18" s="52" t="s">
        <v>147</v>
      </c>
      <c r="AE18" s="30">
        <v>16</v>
      </c>
      <c r="AI18" s="48" t="s">
        <v>106</v>
      </c>
      <c r="AJ18" s="49">
        <v>5.9</v>
      </c>
      <c r="AK18" s="50">
        <v>18</v>
      </c>
      <c r="AL18" s="51">
        <v>16</v>
      </c>
      <c r="AM18" s="11">
        <v>6.2</v>
      </c>
      <c r="AN18" s="11" t="s">
        <v>112</v>
      </c>
    </row>
    <row r="19" spans="1:40" x14ac:dyDescent="0.2">
      <c r="A19" s="133" t="s">
        <v>90</v>
      </c>
      <c r="B19" s="134"/>
      <c r="C19" s="16">
        <f>C18-C17</f>
        <v>-43.815579999999997</v>
      </c>
      <c r="D19" s="16">
        <f t="shared" ref="D19:V19" si="1">D18-D17</f>
        <v>-43.815579999999997</v>
      </c>
      <c r="E19" s="16">
        <f t="shared" si="1"/>
        <v>-43.815579999999997</v>
      </c>
      <c r="F19" s="16">
        <f t="shared" si="1"/>
        <v>-43.815579999999997</v>
      </c>
      <c r="G19" s="16">
        <f t="shared" si="1"/>
        <v>-43.815579999999997</v>
      </c>
      <c r="H19" s="16">
        <f t="shared" si="1"/>
        <v>-43.815579999999997</v>
      </c>
      <c r="I19" s="16">
        <f t="shared" si="1"/>
        <v>-43.815579999999997</v>
      </c>
      <c r="J19" s="16">
        <f t="shared" si="1"/>
        <v>-43.815579999999997</v>
      </c>
      <c r="K19" s="16">
        <f t="shared" si="1"/>
        <v>-43.815579999999997</v>
      </c>
      <c r="L19" s="16">
        <f t="shared" si="1"/>
        <v>-43.815579999999997</v>
      </c>
      <c r="M19" s="16">
        <f t="shared" si="1"/>
        <v>-43.815579999999997</v>
      </c>
      <c r="N19" s="16">
        <f t="shared" si="1"/>
        <v>-43.815579999999997</v>
      </c>
      <c r="O19" s="16">
        <f t="shared" si="1"/>
        <v>-43.815579999999997</v>
      </c>
      <c r="P19" s="16">
        <f t="shared" si="1"/>
        <v>-43.815579999999997</v>
      </c>
      <c r="Q19" s="16">
        <f t="shared" si="1"/>
        <v>-43.815579999999997</v>
      </c>
      <c r="R19" s="16">
        <f t="shared" si="1"/>
        <v>-43.815579999999997</v>
      </c>
      <c r="S19" s="16">
        <f t="shared" si="1"/>
        <v>-43.815579999999997</v>
      </c>
      <c r="T19" s="16">
        <f t="shared" si="1"/>
        <v>-43.815579999999997</v>
      </c>
      <c r="U19" s="16">
        <f t="shared" si="1"/>
        <v>-43.815579999999997</v>
      </c>
      <c r="V19" s="25">
        <f t="shared" si="1"/>
        <v>-43.815579999999997</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5.3140500000000008</v>
      </c>
      <c r="D22" s="16">
        <f>$E32</f>
        <v>5.3140500000000008</v>
      </c>
      <c r="E22" s="16">
        <f>$E33</f>
        <v>5.3140500000000008</v>
      </c>
      <c r="F22" s="16">
        <f>$E34</f>
        <v>5.3140500000000008</v>
      </c>
      <c r="G22" s="16">
        <f>$E35</f>
        <v>5.3140500000000008</v>
      </c>
      <c r="H22" s="16">
        <f>$E36</f>
        <v>5.3140500000000008</v>
      </c>
      <c r="I22" s="16">
        <f>$E37</f>
        <v>5.3140500000000008</v>
      </c>
      <c r="J22" s="16">
        <f>$E38</f>
        <v>5.3140500000000008</v>
      </c>
      <c r="K22" s="16">
        <f>$E39</f>
        <v>5.3140500000000008</v>
      </c>
      <c r="L22" s="16">
        <f>$E40</f>
        <v>5.3140500000000008</v>
      </c>
      <c r="M22" s="16">
        <f>$E41</f>
        <v>5.3140500000000008</v>
      </c>
      <c r="N22" s="16">
        <f>$E42</f>
        <v>5.3140500000000008</v>
      </c>
      <c r="O22" s="16">
        <f>$E43</f>
        <v>5.3140500000000008</v>
      </c>
      <c r="P22" s="16">
        <f>$E44</f>
        <v>5.3140500000000008</v>
      </c>
      <c r="Q22" s="16">
        <f>$E45</f>
        <v>5.3140500000000008</v>
      </c>
      <c r="R22" s="16">
        <f>$E46</f>
        <v>5.3140500000000008</v>
      </c>
      <c r="S22" s="16">
        <f>$E47</f>
        <v>5.3140500000000008</v>
      </c>
      <c r="T22" s="16">
        <f>$E48</f>
        <v>5.3140500000000008</v>
      </c>
      <c r="U22" s="16">
        <f>$E49</f>
        <v>5.3140500000000008</v>
      </c>
      <c r="V22" s="16">
        <f>$E50</f>
        <v>5.3140500000000008</v>
      </c>
      <c r="AI22" s="63" t="s">
        <v>102</v>
      </c>
      <c r="AJ22" s="64">
        <v>1.2</v>
      </c>
      <c r="AK22" s="65">
        <v>5</v>
      </c>
      <c r="AL22" s="29">
        <v>20</v>
      </c>
      <c r="AM22" s="11">
        <v>6.7</v>
      </c>
      <c r="AN22" s="11" t="s">
        <v>135</v>
      </c>
    </row>
    <row r="23" spans="1:40" x14ac:dyDescent="0.2">
      <c r="A23" s="133" t="s">
        <v>92</v>
      </c>
      <c r="B23" s="134"/>
      <c r="C23" s="16">
        <f>C22-C21</f>
        <v>-186.68594999999999</v>
      </c>
      <c r="D23" s="16">
        <f t="shared" ref="D23:V23" si="3">D22-D21</f>
        <v>-186.68594999999999</v>
      </c>
      <c r="E23" s="16">
        <f t="shared" si="3"/>
        <v>-186.68594999999999</v>
      </c>
      <c r="F23" s="16">
        <f t="shared" si="3"/>
        <v>-186.68594999999999</v>
      </c>
      <c r="G23" s="16">
        <f t="shared" si="3"/>
        <v>-186.68594999999999</v>
      </c>
      <c r="H23" s="16">
        <f t="shared" si="3"/>
        <v>-186.68594999999999</v>
      </c>
      <c r="I23" s="16">
        <f t="shared" si="3"/>
        <v>-186.68594999999999</v>
      </c>
      <c r="J23" s="16">
        <f t="shared" si="3"/>
        <v>-186.68594999999999</v>
      </c>
      <c r="K23" s="16">
        <f t="shared" si="3"/>
        <v>-186.68594999999999</v>
      </c>
      <c r="L23" s="16">
        <f t="shared" si="3"/>
        <v>-186.68594999999999</v>
      </c>
      <c r="M23" s="16">
        <f t="shared" si="3"/>
        <v>-186.68594999999999</v>
      </c>
      <c r="N23" s="16">
        <f t="shared" si="3"/>
        <v>-186.68594999999999</v>
      </c>
      <c r="O23" s="16">
        <f t="shared" si="3"/>
        <v>-186.68594999999999</v>
      </c>
      <c r="P23" s="16">
        <f t="shared" si="3"/>
        <v>-186.68594999999999</v>
      </c>
      <c r="Q23" s="16">
        <f t="shared" si="3"/>
        <v>-186.68594999999999</v>
      </c>
      <c r="R23" s="16">
        <f t="shared" si="3"/>
        <v>-186.68594999999999</v>
      </c>
      <c r="S23" s="16">
        <f t="shared" si="3"/>
        <v>-186.68594999999999</v>
      </c>
      <c r="T23" s="16">
        <f t="shared" si="3"/>
        <v>-186.68594999999999</v>
      </c>
      <c r="U23" s="16">
        <f t="shared" si="3"/>
        <v>-186.68594999999999</v>
      </c>
      <c r="V23" s="16">
        <f t="shared" si="3"/>
        <v>-186.68594999999999</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25">
      <c r="A28" s="108"/>
      <c r="B28" s="24">
        <v>1.2</v>
      </c>
      <c r="C28" s="15">
        <v>0.94</v>
      </c>
      <c r="D28" s="15">
        <v>1540</v>
      </c>
      <c r="E28" s="15">
        <v>1470</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250</v>
      </c>
      <c r="C31" s="77">
        <f>IF(C$27="%w/w SAR",((C$28*10)*$B31),IF(C$27="%w/w DM",(((C$28*10)*($B$28/100))*$B31),IF(C$27="kg/t SAR",(C$28*$B31),IF(C$27="kg/t DM",((C$28*($B$28/100))*$B31),IF(C$27="mg/kg SAR",((C$28*0.001)*$B31),IF(C$27="mg/kg DM",(((C$28*0.001)*($B$28/100))*$B31),0))))))</f>
        <v>28.199999999999996</v>
      </c>
      <c r="D31" s="77">
        <f>(IF(D$27="%w/w SAR",((D$28*10)*$B31),IF(D$27="%w/w DM",(((D$28*10)*($B$28/100))*$B31),IF(D$27="kg/t SAR",(D$28*$B31),IF(D$27="kg/t DM",((D$28*($B$28/100))*$B31),IF(D$27="mg/kg SAR",((D$28*0.001)*$B31),IF(D$27="mg/kg DM",(((D$28*0.001)*($B$28/100))*$B31),"0")))))))*2.291</f>
        <v>10.58442</v>
      </c>
      <c r="E31" s="77">
        <f>(IF(E$27="%w/w SAR",((E$28*10)*$B31),IF(E$27="%w/w DM",(((E$28*10)*($B$28/100))*$B31),IF(E$27="kg/t SAR",(E$28*$B31),IF(E$27="kg/t DM",((E$28*($B$28/100))*$B31),IF(E$27="mg/kg SAR",((E$28*0.001)*$B31),IF(E$27="mg/kg DM",(((E$28*0.001)*($B$28/100))*$B31),"0")))))))*1.205</f>
        <v>5.3140500000000008</v>
      </c>
      <c r="F31" s="77">
        <f>(IF(F$27="%w/w SAR",((F$28*10)*$B31),IF(F$27="%w/w DM",(((F$28*10)*($B$28/100))*$B31),IF(F$27="kg/t SAR",(F$28*$B31),IF(F$27="kg/t DM",((F$28*($B$28/100))*$B31),IF(F$27="mg/kg SAR",((F$28*0.001)*$B31),IF(F$27="mg/kg DM",(((F$28*0.001)*($B$28/100))*$B31),"0")))))))*1.658</f>
        <v>4.1532899999999993</v>
      </c>
      <c r="G31" s="77">
        <f t="shared" ref="G31:P46" si="5">IF(G$27="%w/w SAR",((G$28*10)*$B31),IF(G$27="%w/w DM",(((G$28*10)*($B$28/100))*$B31),IF(G$27="kg/t SAR",(G$28*$B31),IF(G$27="kg/t DM",((G$28*($B$28/100))*$B31),IF(G$27="mg/kg SAR",((G$28*0.001)*$B31),IF(G$27="mg/kg DM",(((G$28*0.001)*($B$28/100))*$B31),0))))))</f>
        <v>8.4900000000000003E-2</v>
      </c>
      <c r="H31" s="77">
        <f t="shared" si="5"/>
        <v>0.34500000000000003</v>
      </c>
      <c r="I31" s="77">
        <f t="shared" si="5"/>
        <v>3.3300000000000003E-2</v>
      </c>
      <c r="J31" s="77">
        <f t="shared" si="5"/>
        <v>3.9899999999999996E-3</v>
      </c>
      <c r="K31" s="77">
        <f t="shared" si="5"/>
        <v>5.13E-3</v>
      </c>
      <c r="L31" s="77">
        <f t="shared" si="5"/>
        <v>2.205E-2</v>
      </c>
      <c r="M31" s="77">
        <f t="shared" si="5"/>
        <v>1.7430000000000001E-2</v>
      </c>
      <c r="N31" s="77">
        <f t="shared" si="5"/>
        <v>402</v>
      </c>
      <c r="O31" s="77">
        <f t="shared" si="5"/>
        <v>17.550000000000004</v>
      </c>
      <c r="P31" s="77">
        <f t="shared" si="5"/>
        <v>0</v>
      </c>
      <c r="Q31" s="77">
        <f>(IF(Q$27="%w/w SAR",((Q$28*10)*$B31),IF(Q$27="%w/w DM",(((Q$28*10)*($B$28/100))*$B31),IF(Q$27="kg/t SAR",(Q$28*$B31),IF(Q$27="kg/t DM",((Q$28*($B$28/100))*$B31),IF(Q$27="mg/kg SAR",((Q$28*0.001)*$B31),IF(Q$27="mg/kg DM",(((Q$28*0.001)*($B$28/100))*$B31),0)))))))*2.5</f>
        <v>49.5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0.13019999999999998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250</v>
      </c>
      <c r="C32" s="77">
        <f t="shared" ref="C32:C50" si="6">IF(C$27="%w/w SAR",((C$28*10)*$B32),IF(C$27="%w/w DM",(((C$28*10)*($B$28/100))*$B32),IF(C$27="kg/t SAR",(C$28*$B32),IF(C$27="kg/t DM",((C$28*($B$28/100))*$B32),IF(C$27="mg/kg SAR",((C$28*0.001)*$B32),IF(C$27="mg/kg DM",(((C$28*0.001)*($B$28/100))*$B32),0))))))</f>
        <v>28.199999999999996</v>
      </c>
      <c r="D32" s="77">
        <f t="shared" ref="D32:D50" si="7">(IF(D$27="%w/w SAR",((D$28*10)*$B32),IF(D$27="%w/w DM",(((D$28*10)*($B$28/100))*$B32),IF(D$27="kg/t SAR",(D$28*$B32),IF(D$27="kg/t DM",((D$28*($B$28/100))*$B32),IF(D$27="mg/kg SAR",((D$28*0.001)*$B32),IF(D$27="mg/kg DM",(((D$28*0.001)*($B$28/100))*$B32),"0")))))))*2.291</f>
        <v>10.58442</v>
      </c>
      <c r="E32" s="77">
        <f t="shared" ref="E32:E50" si="8">(IF(E$27="%w/w SAR",((E$28*10)*$B32),IF(E$27="%w/w DM",(((E$28*10)*($B$28/100))*$B32),IF(E$27="kg/t SAR",(E$28*$B32),IF(E$27="kg/t DM",((E$28*($B$28/100))*$B32),IF(E$27="mg/kg SAR",((E$28*0.001)*$B32),IF(E$27="mg/kg DM",(((E$28*0.001)*($B$28/100))*$B32),"0")))))))*1.205</f>
        <v>5.3140500000000008</v>
      </c>
      <c r="F32" s="77">
        <f t="shared" ref="F32:F50" si="9">(IF(F$27="%w/w SAR",((F$28*10)*$B32),IF(F$27="%w/w DM",(((F$28*10)*($B$28/100))*$B32),IF(F$27="kg/t SAR",(F$28*$B32),IF(F$27="kg/t DM",((F$28*($B$28/100))*$B32),IF(F$27="mg/kg SAR",((F$28*0.001)*$B32),IF(F$27="mg/kg DM",(((F$28*0.001)*($B$28/100))*$B32),"0")))))))*1.658</f>
        <v>4.1532899999999993</v>
      </c>
      <c r="G32" s="77">
        <f t="shared" si="5"/>
        <v>8.4900000000000003E-2</v>
      </c>
      <c r="H32" s="77">
        <f t="shared" si="5"/>
        <v>0.34500000000000003</v>
      </c>
      <c r="I32" s="77">
        <f t="shared" si="5"/>
        <v>3.3300000000000003E-2</v>
      </c>
      <c r="J32" s="77">
        <f t="shared" si="5"/>
        <v>3.9899999999999996E-3</v>
      </c>
      <c r="K32" s="77">
        <f t="shared" si="5"/>
        <v>5.13E-3</v>
      </c>
      <c r="L32" s="77">
        <f t="shared" si="5"/>
        <v>2.205E-2</v>
      </c>
      <c r="M32" s="77">
        <f t="shared" si="5"/>
        <v>1.7430000000000001E-2</v>
      </c>
      <c r="N32" s="77">
        <f t="shared" si="5"/>
        <v>402</v>
      </c>
      <c r="O32" s="77">
        <f t="shared" si="5"/>
        <v>17.550000000000004</v>
      </c>
      <c r="P32" s="77">
        <f t="shared" si="5"/>
        <v>0</v>
      </c>
      <c r="Q32" s="77">
        <f t="shared" ref="Q32:Q50" si="10">(IF(Q$27="%w/w SAR",((Q$28*10)*$B32),IF(Q$27="%w/w DM",(((Q$28*10)*($B$28/100))*$B32),IF(Q$27="kg/t SAR",(Q$28*$B32),IF(Q$27="kg/t DM",((Q$28*($B$28/100))*$B32),IF(Q$27="mg/kg SAR",((Q$28*0.001)*$B32),IF(Q$27="mg/kg DM",(((Q$28*0.001)*($B$28/100))*$B32),0)))))))*2.5</f>
        <v>49.5</v>
      </c>
      <c r="R32" s="77">
        <f t="shared" ref="R32:U50" si="11">IF(R$27="%w/w SAR",((R$28*10)*$B32),IF(R$27="%w/w DM",(((R$28*10)*($B$28/100))*$B32),IF(R$27="kg/t SAR",(R$28*$B32),IF(R$27="kg/t DM",((R$28*($B$28/100))*$B32),IF(R$27="mg/kg SAR",((R$28*0.001)*$B32),IF(R$27="mg/kg DM",(((R$28*0.001)*($B$28/100))*$B32),0))))))</f>
        <v>0</v>
      </c>
      <c r="S32" s="77">
        <f t="shared" si="11"/>
        <v>0.13019999999999998</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28.199999999999996</v>
      </c>
      <c r="D33" s="77">
        <f t="shared" si="7"/>
        <v>10.58442</v>
      </c>
      <c r="E33" s="77">
        <f t="shared" si="8"/>
        <v>5.3140500000000008</v>
      </c>
      <c r="F33" s="77">
        <f t="shared" si="9"/>
        <v>4.1532899999999993</v>
      </c>
      <c r="G33" s="77">
        <f t="shared" si="5"/>
        <v>8.4900000000000003E-2</v>
      </c>
      <c r="H33" s="77">
        <f t="shared" si="5"/>
        <v>0.34500000000000003</v>
      </c>
      <c r="I33" s="77">
        <f t="shared" si="5"/>
        <v>3.3300000000000003E-2</v>
      </c>
      <c r="J33" s="77">
        <f t="shared" si="5"/>
        <v>3.9899999999999996E-3</v>
      </c>
      <c r="K33" s="77">
        <f t="shared" si="5"/>
        <v>5.13E-3</v>
      </c>
      <c r="L33" s="77">
        <f t="shared" si="5"/>
        <v>2.205E-2</v>
      </c>
      <c r="M33" s="77">
        <f t="shared" si="5"/>
        <v>1.7430000000000001E-2</v>
      </c>
      <c r="N33" s="77">
        <f t="shared" si="5"/>
        <v>402</v>
      </c>
      <c r="O33" s="77">
        <f t="shared" si="5"/>
        <v>17.550000000000004</v>
      </c>
      <c r="P33" s="77">
        <f t="shared" si="5"/>
        <v>0</v>
      </c>
      <c r="Q33" s="77">
        <f t="shared" si="10"/>
        <v>49.5</v>
      </c>
      <c r="R33" s="77">
        <f t="shared" si="11"/>
        <v>0</v>
      </c>
      <c r="S33" s="77">
        <f t="shared" si="11"/>
        <v>0.13019999999999998</v>
      </c>
      <c r="T33" s="77">
        <f t="shared" si="11"/>
        <v>0</v>
      </c>
      <c r="U33" s="77">
        <f t="shared" si="11"/>
        <v>0</v>
      </c>
      <c r="AB33" s="59"/>
      <c r="AC33" s="59"/>
      <c r="AD33" s="59"/>
      <c r="AE33" s="59"/>
      <c r="AF33" s="59"/>
      <c r="AG33" s="59"/>
      <c r="AH33" s="59"/>
      <c r="AI33" s="59"/>
    </row>
    <row r="34" spans="1:35" s="72" customFormat="1" x14ac:dyDescent="0.25">
      <c r="A34" s="13">
        <f>F8</f>
        <v>4</v>
      </c>
      <c r="B34" s="15">
        <v>250</v>
      </c>
      <c r="C34" s="77">
        <f t="shared" si="6"/>
        <v>28.199999999999996</v>
      </c>
      <c r="D34" s="77">
        <f t="shared" si="7"/>
        <v>10.58442</v>
      </c>
      <c r="E34" s="77">
        <f t="shared" si="8"/>
        <v>5.3140500000000008</v>
      </c>
      <c r="F34" s="77">
        <f t="shared" si="9"/>
        <v>4.1532899999999993</v>
      </c>
      <c r="G34" s="77">
        <f t="shared" si="5"/>
        <v>8.4900000000000003E-2</v>
      </c>
      <c r="H34" s="77">
        <f t="shared" si="5"/>
        <v>0.34500000000000003</v>
      </c>
      <c r="I34" s="77">
        <f t="shared" si="5"/>
        <v>3.3300000000000003E-2</v>
      </c>
      <c r="J34" s="77">
        <f t="shared" si="5"/>
        <v>3.9899999999999996E-3</v>
      </c>
      <c r="K34" s="77">
        <f t="shared" si="5"/>
        <v>5.13E-3</v>
      </c>
      <c r="L34" s="77">
        <f t="shared" si="5"/>
        <v>2.205E-2</v>
      </c>
      <c r="M34" s="77">
        <f t="shared" si="5"/>
        <v>1.7430000000000001E-2</v>
      </c>
      <c r="N34" s="77">
        <f t="shared" si="5"/>
        <v>402</v>
      </c>
      <c r="O34" s="77">
        <f t="shared" si="5"/>
        <v>17.550000000000004</v>
      </c>
      <c r="P34" s="77">
        <f t="shared" si="5"/>
        <v>0</v>
      </c>
      <c r="Q34" s="77">
        <f t="shared" si="10"/>
        <v>49.5</v>
      </c>
      <c r="R34" s="77">
        <f t="shared" si="11"/>
        <v>0</v>
      </c>
      <c r="S34" s="77">
        <f t="shared" si="11"/>
        <v>0.13019999999999998</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28.199999999999996</v>
      </c>
      <c r="D35" s="77">
        <f t="shared" si="7"/>
        <v>10.58442</v>
      </c>
      <c r="E35" s="77">
        <f t="shared" si="8"/>
        <v>5.3140500000000008</v>
      </c>
      <c r="F35" s="77">
        <f t="shared" si="9"/>
        <v>4.1532899999999993</v>
      </c>
      <c r="G35" s="77">
        <f t="shared" si="5"/>
        <v>8.4900000000000003E-2</v>
      </c>
      <c r="H35" s="77">
        <f t="shared" si="5"/>
        <v>0.34500000000000003</v>
      </c>
      <c r="I35" s="77">
        <f t="shared" si="5"/>
        <v>3.3300000000000003E-2</v>
      </c>
      <c r="J35" s="77">
        <f t="shared" si="5"/>
        <v>3.9899999999999996E-3</v>
      </c>
      <c r="K35" s="77">
        <f t="shared" si="5"/>
        <v>5.13E-3</v>
      </c>
      <c r="L35" s="77">
        <f t="shared" si="5"/>
        <v>2.205E-2</v>
      </c>
      <c r="M35" s="77">
        <f t="shared" si="5"/>
        <v>1.7430000000000001E-2</v>
      </c>
      <c r="N35" s="77">
        <f t="shared" si="5"/>
        <v>402</v>
      </c>
      <c r="O35" s="77">
        <f t="shared" si="5"/>
        <v>17.550000000000004</v>
      </c>
      <c r="P35" s="77">
        <f t="shared" si="5"/>
        <v>0</v>
      </c>
      <c r="Q35" s="77">
        <f t="shared" si="10"/>
        <v>49.5</v>
      </c>
      <c r="R35" s="77">
        <f t="shared" si="11"/>
        <v>0</v>
      </c>
      <c r="S35" s="77">
        <f t="shared" si="11"/>
        <v>0.13019999999999998</v>
      </c>
      <c r="T35" s="77">
        <f t="shared" si="11"/>
        <v>0</v>
      </c>
      <c r="U35" s="77">
        <f t="shared" si="11"/>
        <v>0</v>
      </c>
      <c r="AB35" s="59"/>
      <c r="AC35" s="59"/>
      <c r="AD35" s="59"/>
      <c r="AE35" s="59"/>
      <c r="AF35" s="59"/>
      <c r="AG35" s="59"/>
      <c r="AH35" s="59"/>
      <c r="AI35" s="59"/>
    </row>
    <row r="36" spans="1:35" s="72" customFormat="1" x14ac:dyDescent="0.25">
      <c r="A36" s="13">
        <f>H8</f>
        <v>6</v>
      </c>
      <c r="B36" s="15">
        <v>250</v>
      </c>
      <c r="C36" s="77">
        <f t="shared" si="6"/>
        <v>28.199999999999996</v>
      </c>
      <c r="D36" s="77">
        <f t="shared" si="7"/>
        <v>10.58442</v>
      </c>
      <c r="E36" s="77">
        <f t="shared" si="8"/>
        <v>5.3140500000000008</v>
      </c>
      <c r="F36" s="77">
        <f t="shared" si="9"/>
        <v>4.1532899999999993</v>
      </c>
      <c r="G36" s="77">
        <f t="shared" si="5"/>
        <v>8.4900000000000003E-2</v>
      </c>
      <c r="H36" s="77">
        <f t="shared" si="5"/>
        <v>0.34500000000000003</v>
      </c>
      <c r="I36" s="77">
        <f t="shared" si="5"/>
        <v>3.3300000000000003E-2</v>
      </c>
      <c r="J36" s="77">
        <f t="shared" si="5"/>
        <v>3.9899999999999996E-3</v>
      </c>
      <c r="K36" s="77">
        <f t="shared" si="5"/>
        <v>5.13E-3</v>
      </c>
      <c r="L36" s="77">
        <f t="shared" si="5"/>
        <v>2.205E-2</v>
      </c>
      <c r="M36" s="77">
        <f t="shared" si="5"/>
        <v>1.7430000000000001E-2</v>
      </c>
      <c r="N36" s="77">
        <f t="shared" si="5"/>
        <v>402</v>
      </c>
      <c r="O36" s="77">
        <f t="shared" si="5"/>
        <v>17.550000000000004</v>
      </c>
      <c r="P36" s="77">
        <f t="shared" si="5"/>
        <v>0</v>
      </c>
      <c r="Q36" s="77">
        <f t="shared" si="10"/>
        <v>49.5</v>
      </c>
      <c r="R36" s="77">
        <f t="shared" si="11"/>
        <v>0</v>
      </c>
      <c r="S36" s="77">
        <f t="shared" si="11"/>
        <v>0.13019999999999998</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28.199999999999996</v>
      </c>
      <c r="D37" s="77">
        <f t="shared" si="7"/>
        <v>10.58442</v>
      </c>
      <c r="E37" s="77">
        <f t="shared" si="8"/>
        <v>5.3140500000000008</v>
      </c>
      <c r="F37" s="77">
        <f t="shared" si="9"/>
        <v>4.1532899999999993</v>
      </c>
      <c r="G37" s="77">
        <f t="shared" si="5"/>
        <v>8.4900000000000003E-2</v>
      </c>
      <c r="H37" s="77">
        <f t="shared" si="5"/>
        <v>0.34500000000000003</v>
      </c>
      <c r="I37" s="77">
        <f t="shared" si="5"/>
        <v>3.3300000000000003E-2</v>
      </c>
      <c r="J37" s="77">
        <f t="shared" si="5"/>
        <v>3.9899999999999996E-3</v>
      </c>
      <c r="K37" s="77">
        <f t="shared" si="5"/>
        <v>5.13E-3</v>
      </c>
      <c r="L37" s="77">
        <f t="shared" si="5"/>
        <v>2.205E-2</v>
      </c>
      <c r="M37" s="77">
        <f t="shared" si="5"/>
        <v>1.7430000000000001E-2</v>
      </c>
      <c r="N37" s="77">
        <f t="shared" si="5"/>
        <v>402</v>
      </c>
      <c r="O37" s="77">
        <f t="shared" si="5"/>
        <v>17.550000000000004</v>
      </c>
      <c r="P37" s="77">
        <f t="shared" si="5"/>
        <v>0</v>
      </c>
      <c r="Q37" s="77">
        <f t="shared" si="10"/>
        <v>49.5</v>
      </c>
      <c r="R37" s="77">
        <f t="shared" si="11"/>
        <v>0</v>
      </c>
      <c r="S37" s="77">
        <f t="shared" si="11"/>
        <v>0.13019999999999998</v>
      </c>
      <c r="T37" s="77">
        <f t="shared" si="11"/>
        <v>0</v>
      </c>
      <c r="U37" s="77">
        <f t="shared" si="11"/>
        <v>0</v>
      </c>
      <c r="AB37" s="59"/>
      <c r="AC37" s="59"/>
      <c r="AD37" s="59"/>
      <c r="AE37" s="59"/>
      <c r="AF37" s="59"/>
      <c r="AG37" s="59"/>
      <c r="AH37" s="59"/>
      <c r="AI37" s="59"/>
    </row>
    <row r="38" spans="1:35" s="72" customFormat="1" x14ac:dyDescent="0.25">
      <c r="A38" s="13">
        <f>J8</f>
        <v>8</v>
      </c>
      <c r="B38" s="15">
        <v>250</v>
      </c>
      <c r="C38" s="77">
        <f t="shared" si="6"/>
        <v>28.199999999999996</v>
      </c>
      <c r="D38" s="77">
        <f t="shared" si="7"/>
        <v>10.58442</v>
      </c>
      <c r="E38" s="77">
        <f t="shared" si="8"/>
        <v>5.3140500000000008</v>
      </c>
      <c r="F38" s="77">
        <f t="shared" si="9"/>
        <v>4.1532899999999993</v>
      </c>
      <c r="G38" s="77">
        <f t="shared" si="5"/>
        <v>8.4900000000000003E-2</v>
      </c>
      <c r="H38" s="77">
        <f t="shared" si="5"/>
        <v>0.34500000000000003</v>
      </c>
      <c r="I38" s="77">
        <f t="shared" si="5"/>
        <v>3.3300000000000003E-2</v>
      </c>
      <c r="J38" s="77">
        <f t="shared" si="5"/>
        <v>3.9899999999999996E-3</v>
      </c>
      <c r="K38" s="77">
        <f t="shared" si="5"/>
        <v>5.13E-3</v>
      </c>
      <c r="L38" s="77">
        <f t="shared" si="5"/>
        <v>2.205E-2</v>
      </c>
      <c r="M38" s="77">
        <f t="shared" si="5"/>
        <v>1.7430000000000001E-2</v>
      </c>
      <c r="N38" s="77">
        <f t="shared" si="5"/>
        <v>402</v>
      </c>
      <c r="O38" s="77">
        <f t="shared" si="5"/>
        <v>17.550000000000004</v>
      </c>
      <c r="P38" s="77">
        <f t="shared" si="5"/>
        <v>0</v>
      </c>
      <c r="Q38" s="77">
        <f t="shared" si="10"/>
        <v>49.5</v>
      </c>
      <c r="R38" s="77">
        <f t="shared" si="11"/>
        <v>0</v>
      </c>
      <c r="S38" s="77">
        <f t="shared" si="11"/>
        <v>0.13019999999999998</v>
      </c>
      <c r="T38" s="77">
        <f t="shared" si="11"/>
        <v>0</v>
      </c>
      <c r="U38" s="77">
        <f t="shared" si="11"/>
        <v>0</v>
      </c>
      <c r="AB38" s="59"/>
      <c r="AC38" s="59"/>
      <c r="AD38" s="59"/>
      <c r="AE38" s="59"/>
      <c r="AF38" s="59"/>
      <c r="AG38" s="59"/>
      <c r="AH38" s="59"/>
      <c r="AI38" s="59"/>
    </row>
    <row r="39" spans="1:35" s="72" customFormat="1" x14ac:dyDescent="0.25">
      <c r="A39" s="13">
        <f>K8</f>
        <v>9</v>
      </c>
      <c r="B39" s="15">
        <v>250</v>
      </c>
      <c r="C39" s="77">
        <f t="shared" si="6"/>
        <v>28.199999999999996</v>
      </c>
      <c r="D39" s="77">
        <f t="shared" si="7"/>
        <v>10.58442</v>
      </c>
      <c r="E39" s="77">
        <f t="shared" si="8"/>
        <v>5.3140500000000008</v>
      </c>
      <c r="F39" s="77">
        <f t="shared" si="9"/>
        <v>4.1532899999999993</v>
      </c>
      <c r="G39" s="77">
        <f t="shared" si="5"/>
        <v>8.4900000000000003E-2</v>
      </c>
      <c r="H39" s="77">
        <f t="shared" si="5"/>
        <v>0.34500000000000003</v>
      </c>
      <c r="I39" s="77">
        <f t="shared" si="5"/>
        <v>3.3300000000000003E-2</v>
      </c>
      <c r="J39" s="77">
        <f t="shared" si="5"/>
        <v>3.9899999999999996E-3</v>
      </c>
      <c r="K39" s="77">
        <f t="shared" si="5"/>
        <v>5.13E-3</v>
      </c>
      <c r="L39" s="77">
        <f t="shared" si="5"/>
        <v>2.205E-2</v>
      </c>
      <c r="M39" s="77">
        <f t="shared" si="5"/>
        <v>1.7430000000000001E-2</v>
      </c>
      <c r="N39" s="77">
        <f t="shared" si="5"/>
        <v>402</v>
      </c>
      <c r="O39" s="77">
        <f t="shared" si="5"/>
        <v>17.550000000000004</v>
      </c>
      <c r="P39" s="77">
        <f t="shared" si="5"/>
        <v>0</v>
      </c>
      <c r="Q39" s="77">
        <f t="shared" si="10"/>
        <v>49.5</v>
      </c>
      <c r="R39" s="77">
        <f t="shared" si="11"/>
        <v>0</v>
      </c>
      <c r="S39" s="77">
        <f t="shared" si="11"/>
        <v>0.13019999999999998</v>
      </c>
      <c r="T39" s="77">
        <f t="shared" si="11"/>
        <v>0</v>
      </c>
      <c r="U39" s="77">
        <f t="shared" si="11"/>
        <v>0</v>
      </c>
      <c r="AB39" s="59"/>
      <c r="AC39" s="59"/>
      <c r="AD39" s="59"/>
      <c r="AE39" s="59"/>
      <c r="AF39" s="59"/>
      <c r="AG39" s="59"/>
      <c r="AH39" s="59"/>
      <c r="AI39" s="59"/>
    </row>
    <row r="40" spans="1:35" s="72" customFormat="1" x14ac:dyDescent="0.25">
      <c r="A40" s="13">
        <f>L8</f>
        <v>10</v>
      </c>
      <c r="B40" s="15">
        <v>250</v>
      </c>
      <c r="C40" s="77">
        <f t="shared" si="6"/>
        <v>28.199999999999996</v>
      </c>
      <c r="D40" s="77">
        <f t="shared" si="7"/>
        <v>10.58442</v>
      </c>
      <c r="E40" s="77">
        <f t="shared" si="8"/>
        <v>5.3140500000000008</v>
      </c>
      <c r="F40" s="77">
        <f t="shared" si="9"/>
        <v>4.1532899999999993</v>
      </c>
      <c r="G40" s="77">
        <f t="shared" si="5"/>
        <v>8.4900000000000003E-2</v>
      </c>
      <c r="H40" s="77">
        <f t="shared" si="5"/>
        <v>0.34500000000000003</v>
      </c>
      <c r="I40" s="77">
        <f t="shared" si="5"/>
        <v>3.3300000000000003E-2</v>
      </c>
      <c r="J40" s="77">
        <f t="shared" si="5"/>
        <v>3.9899999999999996E-3</v>
      </c>
      <c r="K40" s="77">
        <f t="shared" si="5"/>
        <v>5.13E-3</v>
      </c>
      <c r="L40" s="77">
        <f t="shared" si="5"/>
        <v>2.205E-2</v>
      </c>
      <c r="M40" s="77">
        <f t="shared" si="5"/>
        <v>1.7430000000000001E-2</v>
      </c>
      <c r="N40" s="77">
        <f t="shared" si="5"/>
        <v>402</v>
      </c>
      <c r="O40" s="77">
        <f t="shared" si="5"/>
        <v>17.550000000000004</v>
      </c>
      <c r="P40" s="77">
        <f t="shared" si="5"/>
        <v>0</v>
      </c>
      <c r="Q40" s="77">
        <f t="shared" si="10"/>
        <v>49.5</v>
      </c>
      <c r="R40" s="77">
        <f t="shared" si="11"/>
        <v>0</v>
      </c>
      <c r="S40" s="77">
        <f t="shared" si="11"/>
        <v>0.13019999999999998</v>
      </c>
      <c r="T40" s="77">
        <f t="shared" si="11"/>
        <v>0</v>
      </c>
      <c r="U40" s="77">
        <f t="shared" si="11"/>
        <v>0</v>
      </c>
      <c r="AB40" s="59"/>
      <c r="AC40" s="59"/>
      <c r="AD40" s="59"/>
      <c r="AE40" s="59"/>
      <c r="AF40" s="59"/>
      <c r="AG40" s="59"/>
      <c r="AH40" s="59"/>
      <c r="AI40" s="59"/>
    </row>
    <row r="41" spans="1:35" s="72" customFormat="1" x14ac:dyDescent="0.25">
      <c r="A41" s="13">
        <f>M8</f>
        <v>11</v>
      </c>
      <c r="B41" s="15">
        <v>250</v>
      </c>
      <c r="C41" s="77">
        <f t="shared" si="6"/>
        <v>28.199999999999996</v>
      </c>
      <c r="D41" s="77">
        <f t="shared" si="7"/>
        <v>10.58442</v>
      </c>
      <c r="E41" s="77">
        <f t="shared" si="8"/>
        <v>5.3140500000000008</v>
      </c>
      <c r="F41" s="77">
        <f t="shared" si="9"/>
        <v>4.1532899999999993</v>
      </c>
      <c r="G41" s="77">
        <f t="shared" si="5"/>
        <v>8.4900000000000003E-2</v>
      </c>
      <c r="H41" s="77">
        <f t="shared" si="5"/>
        <v>0.34500000000000003</v>
      </c>
      <c r="I41" s="77">
        <f t="shared" si="5"/>
        <v>3.3300000000000003E-2</v>
      </c>
      <c r="J41" s="77">
        <f t="shared" si="5"/>
        <v>3.9899999999999996E-3</v>
      </c>
      <c r="K41" s="77">
        <f t="shared" si="5"/>
        <v>5.13E-3</v>
      </c>
      <c r="L41" s="77">
        <f t="shared" si="5"/>
        <v>2.205E-2</v>
      </c>
      <c r="M41" s="77">
        <f t="shared" si="5"/>
        <v>1.7430000000000001E-2</v>
      </c>
      <c r="N41" s="77">
        <f t="shared" si="5"/>
        <v>402</v>
      </c>
      <c r="O41" s="77">
        <f t="shared" si="5"/>
        <v>17.550000000000004</v>
      </c>
      <c r="P41" s="77">
        <f t="shared" si="5"/>
        <v>0</v>
      </c>
      <c r="Q41" s="77">
        <f t="shared" si="10"/>
        <v>49.5</v>
      </c>
      <c r="R41" s="77">
        <f t="shared" si="11"/>
        <v>0</v>
      </c>
      <c r="S41" s="77">
        <f t="shared" si="11"/>
        <v>0.13019999999999998</v>
      </c>
      <c r="T41" s="77">
        <f t="shared" si="11"/>
        <v>0</v>
      </c>
      <c r="U41" s="77">
        <f t="shared" si="11"/>
        <v>0</v>
      </c>
      <c r="AB41" s="59"/>
      <c r="AC41" s="59"/>
      <c r="AD41" s="59"/>
      <c r="AE41" s="59"/>
      <c r="AF41" s="59"/>
      <c r="AG41" s="59"/>
      <c r="AH41" s="59"/>
      <c r="AI41" s="59"/>
    </row>
    <row r="42" spans="1:35" s="72" customFormat="1" x14ac:dyDescent="0.25">
      <c r="A42" s="13">
        <f>N8</f>
        <v>12</v>
      </c>
      <c r="B42" s="15">
        <v>250</v>
      </c>
      <c r="C42" s="77">
        <f t="shared" si="6"/>
        <v>28.199999999999996</v>
      </c>
      <c r="D42" s="77">
        <f t="shared" si="7"/>
        <v>10.58442</v>
      </c>
      <c r="E42" s="77">
        <f t="shared" si="8"/>
        <v>5.3140500000000008</v>
      </c>
      <c r="F42" s="77">
        <f t="shared" si="9"/>
        <v>4.1532899999999993</v>
      </c>
      <c r="G42" s="77">
        <f t="shared" si="5"/>
        <v>8.4900000000000003E-2</v>
      </c>
      <c r="H42" s="77">
        <f t="shared" si="5"/>
        <v>0.34500000000000003</v>
      </c>
      <c r="I42" s="77">
        <f t="shared" si="5"/>
        <v>3.3300000000000003E-2</v>
      </c>
      <c r="J42" s="77">
        <f t="shared" si="5"/>
        <v>3.9899999999999996E-3</v>
      </c>
      <c r="K42" s="77">
        <f t="shared" si="5"/>
        <v>5.13E-3</v>
      </c>
      <c r="L42" s="77">
        <f t="shared" si="5"/>
        <v>2.205E-2</v>
      </c>
      <c r="M42" s="77">
        <f t="shared" si="5"/>
        <v>1.7430000000000001E-2</v>
      </c>
      <c r="N42" s="77">
        <f t="shared" si="5"/>
        <v>402</v>
      </c>
      <c r="O42" s="77">
        <f t="shared" si="5"/>
        <v>17.550000000000004</v>
      </c>
      <c r="P42" s="77">
        <f t="shared" si="5"/>
        <v>0</v>
      </c>
      <c r="Q42" s="77">
        <f t="shared" si="10"/>
        <v>49.5</v>
      </c>
      <c r="R42" s="77">
        <f t="shared" si="11"/>
        <v>0</v>
      </c>
      <c r="S42" s="77">
        <f t="shared" si="11"/>
        <v>0.13019999999999998</v>
      </c>
      <c r="T42" s="77">
        <f t="shared" si="11"/>
        <v>0</v>
      </c>
      <c r="U42" s="77">
        <f t="shared" si="11"/>
        <v>0</v>
      </c>
      <c r="AB42" s="59"/>
      <c r="AC42" s="59"/>
      <c r="AD42" s="59"/>
      <c r="AE42" s="59"/>
      <c r="AF42" s="59"/>
      <c r="AG42" s="59"/>
      <c r="AH42" s="59"/>
      <c r="AI42" s="59"/>
    </row>
    <row r="43" spans="1:35" s="72" customFormat="1" x14ac:dyDescent="0.25">
      <c r="A43" s="13">
        <f>O8</f>
        <v>13</v>
      </c>
      <c r="B43" s="15">
        <v>250</v>
      </c>
      <c r="C43" s="77">
        <f t="shared" si="6"/>
        <v>28.199999999999996</v>
      </c>
      <c r="D43" s="77">
        <f t="shared" si="7"/>
        <v>10.58442</v>
      </c>
      <c r="E43" s="77">
        <f t="shared" si="8"/>
        <v>5.3140500000000008</v>
      </c>
      <c r="F43" s="77">
        <f t="shared" si="9"/>
        <v>4.1532899999999993</v>
      </c>
      <c r="G43" s="77">
        <f t="shared" si="5"/>
        <v>8.4900000000000003E-2</v>
      </c>
      <c r="H43" s="77">
        <f t="shared" si="5"/>
        <v>0.34500000000000003</v>
      </c>
      <c r="I43" s="77">
        <f t="shared" si="5"/>
        <v>3.3300000000000003E-2</v>
      </c>
      <c r="J43" s="77">
        <f t="shared" si="5"/>
        <v>3.9899999999999996E-3</v>
      </c>
      <c r="K43" s="77">
        <f t="shared" si="5"/>
        <v>5.13E-3</v>
      </c>
      <c r="L43" s="77">
        <f t="shared" si="5"/>
        <v>2.205E-2</v>
      </c>
      <c r="M43" s="77">
        <f t="shared" si="5"/>
        <v>1.7430000000000001E-2</v>
      </c>
      <c r="N43" s="77">
        <f t="shared" si="5"/>
        <v>402</v>
      </c>
      <c r="O43" s="77">
        <f t="shared" si="5"/>
        <v>17.550000000000004</v>
      </c>
      <c r="P43" s="77">
        <f t="shared" si="5"/>
        <v>0</v>
      </c>
      <c r="Q43" s="77">
        <f t="shared" si="10"/>
        <v>49.5</v>
      </c>
      <c r="R43" s="77">
        <f t="shared" si="11"/>
        <v>0</v>
      </c>
      <c r="S43" s="77">
        <f t="shared" si="11"/>
        <v>0.13019999999999998</v>
      </c>
      <c r="T43" s="77">
        <f t="shared" si="11"/>
        <v>0</v>
      </c>
      <c r="U43" s="77">
        <f t="shared" si="11"/>
        <v>0</v>
      </c>
      <c r="AB43" s="59"/>
      <c r="AC43" s="59"/>
      <c r="AD43" s="59"/>
      <c r="AE43" s="59"/>
      <c r="AF43" s="59"/>
      <c r="AG43" s="59"/>
      <c r="AH43" s="59"/>
      <c r="AI43" s="59"/>
    </row>
    <row r="44" spans="1:35" s="72" customFormat="1" x14ac:dyDescent="0.25">
      <c r="A44" s="13">
        <f>P8</f>
        <v>14</v>
      </c>
      <c r="B44" s="15">
        <v>250</v>
      </c>
      <c r="C44" s="77">
        <f t="shared" si="6"/>
        <v>28.199999999999996</v>
      </c>
      <c r="D44" s="77">
        <f t="shared" si="7"/>
        <v>10.58442</v>
      </c>
      <c r="E44" s="77">
        <f t="shared" si="8"/>
        <v>5.3140500000000008</v>
      </c>
      <c r="F44" s="77">
        <f t="shared" si="9"/>
        <v>4.1532899999999993</v>
      </c>
      <c r="G44" s="77">
        <f t="shared" si="5"/>
        <v>8.4900000000000003E-2</v>
      </c>
      <c r="H44" s="77">
        <f t="shared" si="5"/>
        <v>0.34500000000000003</v>
      </c>
      <c r="I44" s="77">
        <f t="shared" si="5"/>
        <v>3.3300000000000003E-2</v>
      </c>
      <c r="J44" s="77">
        <f t="shared" si="5"/>
        <v>3.9899999999999996E-3</v>
      </c>
      <c r="K44" s="77">
        <f t="shared" si="5"/>
        <v>5.13E-3</v>
      </c>
      <c r="L44" s="77">
        <f t="shared" si="5"/>
        <v>2.205E-2</v>
      </c>
      <c r="M44" s="77">
        <f t="shared" si="5"/>
        <v>1.7430000000000001E-2</v>
      </c>
      <c r="N44" s="77">
        <f t="shared" si="5"/>
        <v>402</v>
      </c>
      <c r="O44" s="77">
        <f t="shared" si="5"/>
        <v>17.550000000000004</v>
      </c>
      <c r="P44" s="77">
        <f t="shared" si="5"/>
        <v>0</v>
      </c>
      <c r="Q44" s="77">
        <f t="shared" si="10"/>
        <v>49.5</v>
      </c>
      <c r="R44" s="77">
        <f t="shared" si="11"/>
        <v>0</v>
      </c>
      <c r="S44" s="77">
        <f t="shared" si="11"/>
        <v>0.13019999999999998</v>
      </c>
      <c r="T44" s="77">
        <f t="shared" si="11"/>
        <v>0</v>
      </c>
      <c r="U44" s="77">
        <f t="shared" si="11"/>
        <v>0</v>
      </c>
      <c r="AB44" s="59"/>
      <c r="AC44" s="59"/>
      <c r="AD44" s="59"/>
      <c r="AE44" s="59"/>
      <c r="AF44" s="59"/>
      <c r="AG44" s="59"/>
      <c r="AH44" s="59"/>
      <c r="AI44" s="59"/>
    </row>
    <row r="45" spans="1:35" s="72" customFormat="1" x14ac:dyDescent="0.25">
      <c r="A45" s="13">
        <f>Q8</f>
        <v>15</v>
      </c>
      <c r="B45" s="15">
        <v>250</v>
      </c>
      <c r="C45" s="77">
        <f t="shared" si="6"/>
        <v>28.199999999999996</v>
      </c>
      <c r="D45" s="77">
        <f t="shared" si="7"/>
        <v>10.58442</v>
      </c>
      <c r="E45" s="77">
        <f t="shared" si="8"/>
        <v>5.3140500000000008</v>
      </c>
      <c r="F45" s="77">
        <f t="shared" si="9"/>
        <v>4.1532899999999993</v>
      </c>
      <c r="G45" s="77">
        <f t="shared" si="5"/>
        <v>8.4900000000000003E-2</v>
      </c>
      <c r="H45" s="77">
        <f t="shared" si="5"/>
        <v>0.34500000000000003</v>
      </c>
      <c r="I45" s="77">
        <f t="shared" si="5"/>
        <v>3.3300000000000003E-2</v>
      </c>
      <c r="J45" s="77">
        <f t="shared" si="5"/>
        <v>3.9899999999999996E-3</v>
      </c>
      <c r="K45" s="77">
        <f t="shared" si="5"/>
        <v>5.13E-3</v>
      </c>
      <c r="L45" s="77">
        <f t="shared" si="5"/>
        <v>2.205E-2</v>
      </c>
      <c r="M45" s="77">
        <f t="shared" si="5"/>
        <v>1.7430000000000001E-2</v>
      </c>
      <c r="N45" s="77">
        <f t="shared" si="5"/>
        <v>402</v>
      </c>
      <c r="O45" s="77">
        <f t="shared" si="5"/>
        <v>17.550000000000004</v>
      </c>
      <c r="P45" s="77">
        <f t="shared" si="5"/>
        <v>0</v>
      </c>
      <c r="Q45" s="77">
        <f t="shared" si="10"/>
        <v>49.5</v>
      </c>
      <c r="R45" s="77">
        <f t="shared" si="11"/>
        <v>0</v>
      </c>
      <c r="S45" s="77">
        <f t="shared" si="11"/>
        <v>0.13019999999999998</v>
      </c>
      <c r="T45" s="77">
        <f t="shared" si="11"/>
        <v>0</v>
      </c>
      <c r="U45" s="77">
        <f t="shared" si="11"/>
        <v>0</v>
      </c>
      <c r="AB45" s="59"/>
      <c r="AC45" s="59"/>
      <c r="AD45" s="59"/>
      <c r="AE45" s="59"/>
      <c r="AF45" s="59"/>
      <c r="AG45" s="59"/>
      <c r="AH45" s="59"/>
      <c r="AI45" s="59"/>
    </row>
    <row r="46" spans="1:35" s="72" customFormat="1" x14ac:dyDescent="0.25">
      <c r="A46" s="13">
        <f>R8</f>
        <v>16</v>
      </c>
      <c r="B46" s="15">
        <v>250</v>
      </c>
      <c r="C46" s="77">
        <f t="shared" si="6"/>
        <v>28.199999999999996</v>
      </c>
      <c r="D46" s="77">
        <f t="shared" si="7"/>
        <v>10.58442</v>
      </c>
      <c r="E46" s="77">
        <f t="shared" si="8"/>
        <v>5.3140500000000008</v>
      </c>
      <c r="F46" s="77">
        <f t="shared" si="9"/>
        <v>4.1532899999999993</v>
      </c>
      <c r="G46" s="77">
        <f t="shared" si="5"/>
        <v>8.4900000000000003E-2</v>
      </c>
      <c r="H46" s="77">
        <f t="shared" si="5"/>
        <v>0.34500000000000003</v>
      </c>
      <c r="I46" s="77">
        <f t="shared" si="5"/>
        <v>3.3300000000000003E-2</v>
      </c>
      <c r="J46" s="77">
        <f t="shared" si="5"/>
        <v>3.9899999999999996E-3</v>
      </c>
      <c r="K46" s="77">
        <f t="shared" si="5"/>
        <v>5.13E-3</v>
      </c>
      <c r="L46" s="77">
        <f t="shared" si="5"/>
        <v>2.205E-2</v>
      </c>
      <c r="M46" s="77">
        <f t="shared" si="5"/>
        <v>1.7430000000000001E-2</v>
      </c>
      <c r="N46" s="77">
        <f t="shared" si="5"/>
        <v>402</v>
      </c>
      <c r="O46" s="77">
        <f t="shared" si="5"/>
        <v>17.550000000000004</v>
      </c>
      <c r="P46" s="77">
        <f t="shared" si="5"/>
        <v>0</v>
      </c>
      <c r="Q46" s="77">
        <f t="shared" si="10"/>
        <v>49.5</v>
      </c>
      <c r="R46" s="77">
        <f t="shared" si="11"/>
        <v>0</v>
      </c>
      <c r="S46" s="77">
        <f t="shared" si="11"/>
        <v>0.13019999999999998</v>
      </c>
      <c r="T46" s="77">
        <f t="shared" si="11"/>
        <v>0</v>
      </c>
      <c r="U46" s="77">
        <f t="shared" si="11"/>
        <v>0</v>
      </c>
      <c r="AB46" s="59"/>
      <c r="AC46" s="59"/>
      <c r="AD46" s="59"/>
      <c r="AE46" s="59"/>
      <c r="AF46" s="59"/>
      <c r="AG46" s="59"/>
      <c r="AH46" s="59"/>
      <c r="AI46" s="59"/>
    </row>
    <row r="47" spans="1:35" s="72" customFormat="1" x14ac:dyDescent="0.25">
      <c r="A47" s="13">
        <f>S8</f>
        <v>17</v>
      </c>
      <c r="B47" s="15">
        <v>250</v>
      </c>
      <c r="C47" s="77">
        <f t="shared" si="6"/>
        <v>28.199999999999996</v>
      </c>
      <c r="D47" s="77">
        <f t="shared" si="7"/>
        <v>10.58442</v>
      </c>
      <c r="E47" s="77">
        <f t="shared" si="8"/>
        <v>5.3140500000000008</v>
      </c>
      <c r="F47" s="77">
        <f t="shared" si="9"/>
        <v>4.1532899999999993</v>
      </c>
      <c r="G47" s="77">
        <f t="shared" ref="G47:P50" si="12">IF(G$27="%w/w SAR",((G$28*10)*$B47),IF(G$27="%w/w DM",(((G$28*10)*($B$28/100))*$B47),IF(G$27="kg/t SAR",(G$28*$B47),IF(G$27="kg/t DM",((G$28*($B$28/100))*$B47),IF(G$27="mg/kg SAR",((G$28*0.001)*$B47),IF(G$27="mg/kg DM",(((G$28*0.001)*($B$28/100))*$B47),0))))))</f>
        <v>8.4900000000000003E-2</v>
      </c>
      <c r="H47" s="77">
        <f t="shared" si="12"/>
        <v>0.34500000000000003</v>
      </c>
      <c r="I47" s="77">
        <f t="shared" si="12"/>
        <v>3.3300000000000003E-2</v>
      </c>
      <c r="J47" s="77">
        <f t="shared" si="12"/>
        <v>3.9899999999999996E-3</v>
      </c>
      <c r="K47" s="77">
        <f t="shared" si="12"/>
        <v>5.13E-3</v>
      </c>
      <c r="L47" s="77">
        <f t="shared" si="12"/>
        <v>2.205E-2</v>
      </c>
      <c r="M47" s="77">
        <f t="shared" si="12"/>
        <v>1.7430000000000001E-2</v>
      </c>
      <c r="N47" s="77">
        <f t="shared" si="12"/>
        <v>402</v>
      </c>
      <c r="O47" s="77">
        <f t="shared" si="12"/>
        <v>17.550000000000004</v>
      </c>
      <c r="P47" s="77">
        <f t="shared" si="12"/>
        <v>0</v>
      </c>
      <c r="Q47" s="77">
        <f t="shared" si="10"/>
        <v>49.5</v>
      </c>
      <c r="R47" s="77">
        <f t="shared" si="11"/>
        <v>0</v>
      </c>
      <c r="S47" s="77">
        <f t="shared" si="11"/>
        <v>0.13019999999999998</v>
      </c>
      <c r="T47" s="77">
        <f t="shared" si="11"/>
        <v>0</v>
      </c>
      <c r="U47" s="77">
        <f t="shared" si="11"/>
        <v>0</v>
      </c>
      <c r="AB47" s="59"/>
      <c r="AC47" s="59"/>
      <c r="AD47" s="59"/>
      <c r="AE47" s="59"/>
      <c r="AF47" s="59"/>
      <c r="AG47" s="59"/>
      <c r="AH47" s="59"/>
      <c r="AI47" s="59"/>
    </row>
    <row r="48" spans="1:35" s="72" customFormat="1" x14ac:dyDescent="0.25">
      <c r="A48" s="13">
        <f>T8</f>
        <v>18</v>
      </c>
      <c r="B48" s="15">
        <v>250</v>
      </c>
      <c r="C48" s="77">
        <f t="shared" si="6"/>
        <v>28.199999999999996</v>
      </c>
      <c r="D48" s="77">
        <f t="shared" si="7"/>
        <v>10.58442</v>
      </c>
      <c r="E48" s="77">
        <f t="shared" si="8"/>
        <v>5.3140500000000008</v>
      </c>
      <c r="F48" s="77">
        <f t="shared" si="9"/>
        <v>4.1532899999999993</v>
      </c>
      <c r="G48" s="77">
        <f t="shared" si="12"/>
        <v>8.4900000000000003E-2</v>
      </c>
      <c r="H48" s="77">
        <f t="shared" si="12"/>
        <v>0.34500000000000003</v>
      </c>
      <c r="I48" s="77">
        <f t="shared" si="12"/>
        <v>3.3300000000000003E-2</v>
      </c>
      <c r="J48" s="77">
        <f t="shared" si="12"/>
        <v>3.9899999999999996E-3</v>
      </c>
      <c r="K48" s="77">
        <f t="shared" si="12"/>
        <v>5.13E-3</v>
      </c>
      <c r="L48" s="77">
        <f t="shared" si="12"/>
        <v>2.205E-2</v>
      </c>
      <c r="M48" s="77">
        <f t="shared" si="12"/>
        <v>1.7430000000000001E-2</v>
      </c>
      <c r="N48" s="77">
        <f t="shared" si="12"/>
        <v>402</v>
      </c>
      <c r="O48" s="77">
        <f t="shared" si="12"/>
        <v>17.550000000000004</v>
      </c>
      <c r="P48" s="77">
        <f t="shared" si="12"/>
        <v>0</v>
      </c>
      <c r="Q48" s="77">
        <f t="shared" si="10"/>
        <v>49.5</v>
      </c>
      <c r="R48" s="77">
        <f t="shared" si="11"/>
        <v>0</v>
      </c>
      <c r="S48" s="77">
        <f t="shared" si="11"/>
        <v>0.13019999999999998</v>
      </c>
      <c r="T48" s="77">
        <f t="shared" si="11"/>
        <v>0</v>
      </c>
      <c r="U48" s="77">
        <f t="shared" si="11"/>
        <v>0</v>
      </c>
      <c r="AB48" s="59"/>
      <c r="AC48" s="59"/>
      <c r="AD48" s="59"/>
      <c r="AE48" s="59"/>
      <c r="AF48" s="59"/>
      <c r="AG48" s="59"/>
      <c r="AH48" s="59"/>
      <c r="AI48" s="59"/>
    </row>
    <row r="49" spans="1:35" s="72" customFormat="1" x14ac:dyDescent="0.25">
      <c r="A49" s="13">
        <f>U8</f>
        <v>19</v>
      </c>
      <c r="B49" s="15">
        <v>250</v>
      </c>
      <c r="C49" s="77">
        <f t="shared" si="6"/>
        <v>28.199999999999996</v>
      </c>
      <c r="D49" s="77">
        <f t="shared" si="7"/>
        <v>10.58442</v>
      </c>
      <c r="E49" s="77">
        <f t="shared" si="8"/>
        <v>5.3140500000000008</v>
      </c>
      <c r="F49" s="77">
        <f t="shared" si="9"/>
        <v>4.1532899999999993</v>
      </c>
      <c r="G49" s="77">
        <f t="shared" si="12"/>
        <v>8.4900000000000003E-2</v>
      </c>
      <c r="H49" s="77">
        <f t="shared" si="12"/>
        <v>0.34500000000000003</v>
      </c>
      <c r="I49" s="77">
        <f t="shared" si="12"/>
        <v>3.3300000000000003E-2</v>
      </c>
      <c r="J49" s="77">
        <f t="shared" si="12"/>
        <v>3.9899999999999996E-3</v>
      </c>
      <c r="K49" s="77">
        <f t="shared" si="12"/>
        <v>5.13E-3</v>
      </c>
      <c r="L49" s="77">
        <f t="shared" si="12"/>
        <v>2.205E-2</v>
      </c>
      <c r="M49" s="77">
        <f t="shared" si="12"/>
        <v>1.7430000000000001E-2</v>
      </c>
      <c r="N49" s="77">
        <f t="shared" si="12"/>
        <v>402</v>
      </c>
      <c r="O49" s="77">
        <f t="shared" si="12"/>
        <v>17.550000000000004</v>
      </c>
      <c r="P49" s="77">
        <f t="shared" si="12"/>
        <v>0</v>
      </c>
      <c r="Q49" s="77">
        <f t="shared" si="10"/>
        <v>49.5</v>
      </c>
      <c r="R49" s="77">
        <f t="shared" si="11"/>
        <v>0</v>
      </c>
      <c r="S49" s="77">
        <f t="shared" si="11"/>
        <v>0.13019999999999998</v>
      </c>
      <c r="T49" s="77">
        <f t="shared" si="11"/>
        <v>0</v>
      </c>
      <c r="U49" s="77">
        <f t="shared" si="11"/>
        <v>0</v>
      </c>
      <c r="AB49" s="59"/>
      <c r="AC49" s="59"/>
      <c r="AD49" s="59"/>
      <c r="AE49" s="59"/>
      <c r="AF49" s="59"/>
      <c r="AG49" s="59"/>
      <c r="AH49" s="59"/>
      <c r="AI49" s="59"/>
    </row>
    <row r="50" spans="1:35" s="72" customFormat="1" ht="13.5" thickBot="1" x14ac:dyDescent="0.3">
      <c r="A50" s="14">
        <f>V8</f>
        <v>20</v>
      </c>
      <c r="B50" s="15">
        <v>250</v>
      </c>
      <c r="C50" s="98">
        <f t="shared" si="6"/>
        <v>28.199999999999996</v>
      </c>
      <c r="D50" s="98">
        <f t="shared" si="7"/>
        <v>10.58442</v>
      </c>
      <c r="E50" s="98">
        <f t="shared" si="8"/>
        <v>5.3140500000000008</v>
      </c>
      <c r="F50" s="98">
        <f t="shared" si="9"/>
        <v>4.1532899999999993</v>
      </c>
      <c r="G50" s="98">
        <f t="shared" si="12"/>
        <v>8.4900000000000003E-2</v>
      </c>
      <c r="H50" s="98">
        <f t="shared" si="12"/>
        <v>0.34500000000000003</v>
      </c>
      <c r="I50" s="98">
        <f t="shared" si="12"/>
        <v>3.3300000000000003E-2</v>
      </c>
      <c r="J50" s="98">
        <f t="shared" si="12"/>
        <v>3.9899999999999996E-3</v>
      </c>
      <c r="K50" s="98">
        <f t="shared" si="12"/>
        <v>5.13E-3</v>
      </c>
      <c r="L50" s="98">
        <f t="shared" si="12"/>
        <v>2.205E-2</v>
      </c>
      <c r="M50" s="98">
        <f t="shared" si="12"/>
        <v>1.7430000000000001E-2</v>
      </c>
      <c r="N50" s="98">
        <f t="shared" si="12"/>
        <v>402</v>
      </c>
      <c r="O50" s="98">
        <f t="shared" si="12"/>
        <v>17.550000000000004</v>
      </c>
      <c r="P50" s="98">
        <f t="shared" si="12"/>
        <v>0</v>
      </c>
      <c r="Q50" s="98">
        <f t="shared" si="10"/>
        <v>49.5</v>
      </c>
      <c r="R50" s="98">
        <f t="shared" si="11"/>
        <v>0</v>
      </c>
      <c r="S50" s="98">
        <f t="shared" si="11"/>
        <v>0.13019999999999998</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9" zoomScale="70" zoomScaleNormal="70" workbookViewId="0">
      <selection activeCell="C19" sqref="C1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v>8.4</v>
      </c>
      <c r="J1" s="129" t="s">
        <v>153</v>
      </c>
      <c r="K1" s="129"/>
      <c r="L1" s="97">
        <v>2210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t="s">
        <v>172</v>
      </c>
      <c r="G2" s="127" t="s">
        <v>110</v>
      </c>
      <c r="H2" s="128"/>
      <c r="I2" s="118"/>
      <c r="J2" s="129" t="s">
        <v>158</v>
      </c>
      <c r="K2" s="129"/>
      <c r="L2" s="97">
        <v>0.55000000000000004</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t="s">
        <v>77</v>
      </c>
      <c r="G3" s="129" t="s">
        <v>159</v>
      </c>
      <c r="H3" s="129"/>
      <c r="I3" s="118"/>
      <c r="J3" s="125" t="s">
        <v>154</v>
      </c>
      <c r="K3" s="126"/>
      <c r="L3" s="97">
        <f>(L1/(L2*10000))*100</f>
        <v>40.18181818181818</v>
      </c>
      <c r="AB3" s="30" t="s">
        <v>57</v>
      </c>
      <c r="AC3" s="17"/>
      <c r="AD3" s="30" t="s">
        <v>71</v>
      </c>
      <c r="AE3" s="17"/>
      <c r="AF3" s="17"/>
      <c r="AG3" s="44" t="s">
        <v>77</v>
      </c>
      <c r="AH3" s="18"/>
      <c r="AI3" s="48" t="s">
        <v>113</v>
      </c>
      <c r="AJ3" s="49">
        <v>1.7</v>
      </c>
      <c r="AK3" s="50">
        <v>6</v>
      </c>
      <c r="AL3" s="51">
        <v>1</v>
      </c>
      <c r="AM3" s="11">
        <v>6.2</v>
      </c>
      <c r="AN3" s="11" t="s">
        <v>112</v>
      </c>
    </row>
    <row r="4" spans="1:41" ht="25.5" x14ac:dyDescent="0.2">
      <c r="A4" s="129" t="s">
        <v>0</v>
      </c>
      <c r="B4" s="129"/>
      <c r="C4" s="142" t="str">
        <f>'DCWW Pontsticill Sludge'!C4:D4</f>
        <v>Pengelli Fawr, Vaynor, Merthyr Tydfil, CF48 2TT</v>
      </c>
      <c r="D4" s="143"/>
      <c r="E4" s="94" t="s">
        <v>1</v>
      </c>
      <c r="F4" s="120" t="s">
        <v>171</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50.310360000000003</v>
      </c>
      <c r="D18" s="16">
        <f>$D32</f>
        <v>50.310360000000003</v>
      </c>
      <c r="E18" s="16">
        <f>$D33</f>
        <v>50.310360000000003</v>
      </c>
      <c r="F18" s="16">
        <f>$D34</f>
        <v>50.310360000000003</v>
      </c>
      <c r="G18" s="16">
        <f>$D35</f>
        <v>50.310360000000003</v>
      </c>
      <c r="H18" s="16">
        <f>$D36</f>
        <v>50.310360000000003</v>
      </c>
      <c r="I18" s="16">
        <f>$D37</f>
        <v>50.310360000000003</v>
      </c>
      <c r="J18" s="16">
        <f>$D38</f>
        <v>50.310360000000003</v>
      </c>
      <c r="K18" s="16">
        <f>$D39</f>
        <v>50.310360000000003</v>
      </c>
      <c r="L18" s="16">
        <f>$D40</f>
        <v>50.310360000000003</v>
      </c>
      <c r="M18" s="16">
        <f>$D41</f>
        <v>50.310360000000003</v>
      </c>
      <c r="N18" s="16">
        <f>$D42</f>
        <v>50.310360000000003</v>
      </c>
      <c r="O18" s="16">
        <f>$D43</f>
        <v>50.310360000000003</v>
      </c>
      <c r="P18" s="16">
        <f>$D44</f>
        <v>50.310360000000003</v>
      </c>
      <c r="Q18" s="16">
        <f>$D45</f>
        <v>50.310360000000003</v>
      </c>
      <c r="R18" s="16">
        <f>$D46</f>
        <v>50.310360000000003</v>
      </c>
      <c r="S18" s="16">
        <f>$D47</f>
        <v>50.310360000000003</v>
      </c>
      <c r="T18" s="16">
        <f>$D48</f>
        <v>50.310360000000003</v>
      </c>
      <c r="U18" s="16">
        <f>$D49</f>
        <v>50.310360000000003</v>
      </c>
      <c r="V18" s="25">
        <f>$D50</f>
        <v>50.310360000000003</v>
      </c>
      <c r="AD18" s="52" t="s">
        <v>147</v>
      </c>
      <c r="AE18" s="30">
        <v>16</v>
      </c>
      <c r="AI18" s="48" t="s">
        <v>106</v>
      </c>
      <c r="AJ18" s="49">
        <v>5.9</v>
      </c>
      <c r="AK18" s="50">
        <v>18</v>
      </c>
      <c r="AL18" s="51">
        <v>16</v>
      </c>
      <c r="AM18" s="11">
        <v>6.2</v>
      </c>
      <c r="AN18" s="11" t="s">
        <v>112</v>
      </c>
    </row>
    <row r="19" spans="1:40" x14ac:dyDescent="0.2">
      <c r="A19" s="133" t="s">
        <v>90</v>
      </c>
      <c r="B19" s="134"/>
      <c r="C19" s="16">
        <f>C18-C17</f>
        <v>-4.0896399999999957</v>
      </c>
      <c r="D19" s="16">
        <f t="shared" ref="D19:V19" si="1">D18-D17</f>
        <v>-4.0896399999999957</v>
      </c>
      <c r="E19" s="16">
        <f t="shared" si="1"/>
        <v>-4.0896399999999957</v>
      </c>
      <c r="F19" s="16">
        <f t="shared" si="1"/>
        <v>-4.0896399999999957</v>
      </c>
      <c r="G19" s="16">
        <f t="shared" si="1"/>
        <v>-4.0896399999999957</v>
      </c>
      <c r="H19" s="16">
        <f t="shared" si="1"/>
        <v>-4.0896399999999957</v>
      </c>
      <c r="I19" s="16">
        <f t="shared" si="1"/>
        <v>-4.0896399999999957</v>
      </c>
      <c r="J19" s="16">
        <f t="shared" si="1"/>
        <v>-4.0896399999999957</v>
      </c>
      <c r="K19" s="16">
        <f t="shared" si="1"/>
        <v>-4.0896399999999957</v>
      </c>
      <c r="L19" s="16">
        <f t="shared" si="1"/>
        <v>-4.0896399999999957</v>
      </c>
      <c r="M19" s="16">
        <f t="shared" si="1"/>
        <v>-4.0896399999999957</v>
      </c>
      <c r="N19" s="16">
        <f t="shared" si="1"/>
        <v>-4.0896399999999957</v>
      </c>
      <c r="O19" s="16">
        <f t="shared" si="1"/>
        <v>-4.0896399999999957</v>
      </c>
      <c r="P19" s="16">
        <f t="shared" si="1"/>
        <v>-4.0896399999999957</v>
      </c>
      <c r="Q19" s="16">
        <f t="shared" si="1"/>
        <v>-4.0896399999999957</v>
      </c>
      <c r="R19" s="16">
        <f t="shared" si="1"/>
        <v>-4.0896399999999957</v>
      </c>
      <c r="S19" s="16">
        <f t="shared" si="1"/>
        <v>-4.0896399999999957</v>
      </c>
      <c r="T19" s="16">
        <f t="shared" si="1"/>
        <v>-4.0896399999999957</v>
      </c>
      <c r="U19" s="16">
        <f t="shared" si="1"/>
        <v>-4.0896399999999957</v>
      </c>
      <c r="V19" s="25">
        <f t="shared" si="1"/>
        <v>-4.0896399999999957</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(VLOOKUP(D$14,$AI2:$AK24,3,FALSE))*D$15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96.544600000000017</v>
      </c>
      <c r="D22" s="16">
        <f>$E32</f>
        <v>96.544600000000017</v>
      </c>
      <c r="E22" s="16">
        <f>$E33</f>
        <v>96.544600000000017</v>
      </c>
      <c r="F22" s="16">
        <f>$E34</f>
        <v>96.544600000000017</v>
      </c>
      <c r="G22" s="16">
        <f>$E35</f>
        <v>96.544600000000017</v>
      </c>
      <c r="H22" s="16">
        <f>$E36</f>
        <v>96.544600000000017</v>
      </c>
      <c r="I22" s="16">
        <f>$E37</f>
        <v>96.544600000000017</v>
      </c>
      <c r="J22" s="16">
        <f>$E38</f>
        <v>96.544600000000017</v>
      </c>
      <c r="K22" s="16">
        <f>$E39</f>
        <v>96.544600000000017</v>
      </c>
      <c r="L22" s="16">
        <f>$E40</f>
        <v>96.544600000000017</v>
      </c>
      <c r="M22" s="16">
        <f>$E41</f>
        <v>96.544600000000017</v>
      </c>
      <c r="N22" s="16">
        <f>$E42</f>
        <v>96.544600000000017</v>
      </c>
      <c r="O22" s="16">
        <f>$E43</f>
        <v>96.544600000000017</v>
      </c>
      <c r="P22" s="16">
        <f>$E44</f>
        <v>96.544600000000017</v>
      </c>
      <c r="Q22" s="16">
        <f>$E45</f>
        <v>96.544600000000017</v>
      </c>
      <c r="R22" s="16">
        <f>$E46</f>
        <v>96.544600000000017</v>
      </c>
      <c r="S22" s="16">
        <f>$E47</f>
        <v>96.544600000000017</v>
      </c>
      <c r="T22" s="16">
        <f>$E48</f>
        <v>96.544600000000017</v>
      </c>
      <c r="U22" s="16">
        <f>$E49</f>
        <v>96.544600000000017</v>
      </c>
      <c r="V22" s="16">
        <f>$E50</f>
        <v>96.544600000000017</v>
      </c>
      <c r="AI22" s="63" t="s">
        <v>102</v>
      </c>
      <c r="AJ22" s="64">
        <v>1.2</v>
      </c>
      <c r="AK22" s="65">
        <v>5</v>
      </c>
      <c r="AL22" s="29">
        <v>20</v>
      </c>
      <c r="AM22" s="11">
        <v>6.7</v>
      </c>
      <c r="AN22" s="11" t="s">
        <v>135</v>
      </c>
    </row>
    <row r="23" spans="1:40" x14ac:dyDescent="0.2">
      <c r="A23" s="133" t="s">
        <v>92</v>
      </c>
      <c r="B23" s="134"/>
      <c r="C23" s="16">
        <f>C22-C21</f>
        <v>-95.455399999999983</v>
      </c>
      <c r="D23" s="16">
        <f t="shared" ref="D23:V23" si="3">D22-D21</f>
        <v>-95.455399999999983</v>
      </c>
      <c r="E23" s="16">
        <f t="shared" si="3"/>
        <v>-95.455399999999983</v>
      </c>
      <c r="F23" s="16">
        <f t="shared" si="3"/>
        <v>-95.455399999999983</v>
      </c>
      <c r="G23" s="16">
        <f t="shared" si="3"/>
        <v>-95.455399999999983</v>
      </c>
      <c r="H23" s="16">
        <f t="shared" si="3"/>
        <v>-95.455399999999983</v>
      </c>
      <c r="I23" s="16">
        <f t="shared" si="3"/>
        <v>-95.455399999999983</v>
      </c>
      <c r="J23" s="16">
        <f t="shared" si="3"/>
        <v>-95.455399999999983</v>
      </c>
      <c r="K23" s="16">
        <f t="shared" si="3"/>
        <v>-95.455399999999983</v>
      </c>
      <c r="L23" s="16">
        <f t="shared" si="3"/>
        <v>-95.455399999999983</v>
      </c>
      <c r="M23" s="16">
        <f t="shared" si="3"/>
        <v>-95.455399999999983</v>
      </c>
      <c r="N23" s="16">
        <f t="shared" si="3"/>
        <v>-95.455399999999983</v>
      </c>
      <c r="O23" s="16">
        <f t="shared" si="3"/>
        <v>-95.455399999999983</v>
      </c>
      <c r="P23" s="16">
        <f t="shared" si="3"/>
        <v>-95.455399999999983</v>
      </c>
      <c r="Q23" s="16">
        <f t="shared" si="3"/>
        <v>-95.455399999999983</v>
      </c>
      <c r="R23" s="16">
        <f t="shared" si="3"/>
        <v>-95.455399999999983</v>
      </c>
      <c r="S23" s="16">
        <f t="shared" si="3"/>
        <v>-95.455399999999983</v>
      </c>
      <c r="T23" s="16">
        <f t="shared" si="3"/>
        <v>-95.455399999999983</v>
      </c>
      <c r="U23" s="16">
        <f t="shared" si="3"/>
        <v>-95.455399999999983</v>
      </c>
      <c r="V23" s="16">
        <f t="shared" si="3"/>
        <v>-95.455399999999983</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4.7</v>
      </c>
      <c r="C28" s="15">
        <v>0.55000000000000004</v>
      </c>
      <c r="D28" s="15">
        <v>549</v>
      </c>
      <c r="E28" s="15">
        <v>2003</v>
      </c>
      <c r="F28" s="15"/>
      <c r="G28" s="15">
        <v>1.07</v>
      </c>
      <c r="H28" s="15">
        <v>6.13</v>
      </c>
      <c r="I28" s="15">
        <v>0.5</v>
      </c>
      <c r="J28" s="15">
        <v>0.03</v>
      </c>
      <c r="K28" s="23">
        <v>0.05</v>
      </c>
      <c r="L28" s="15">
        <v>0.35</v>
      </c>
      <c r="M28" s="15">
        <v>0.41</v>
      </c>
      <c r="N28" s="15"/>
      <c r="O28" s="15"/>
      <c r="P28" s="15"/>
      <c r="Q28" s="15">
        <v>425</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40</v>
      </c>
      <c r="C31" s="77">
        <f>IF(C$27="%w/w SAR",((C$28*10)*$B31),IF(C$27="%w/w DM",(((C$28*10)*($B$28/100))*$B31),IF(C$27="kg/t SAR",(C$28*$B31),IF(C$27="kg/t DM",((C$28*($B$28/100))*$B31),IF(C$27="mg/kg SAR",((C$28*0.001)*$B31),IF(C$27="mg/kg DM",(((C$28*0.001)*($B$28/100))*$B31),0))))))</f>
        <v>220</v>
      </c>
      <c r="D31" s="77">
        <f>(IF(D$27="%w/w SAR",((D$28*10)*$B31),IF(D$27="%w/w DM",(((D$28*10)*($B$28/100))*$B31),IF(D$27="kg/t SAR",(D$28*$B31),IF(D$27="kg/t DM",((D$28*($B$28/100))*$B31),IF(D$27="mg/kg SAR",((D$28*0.001)*$B31),IF(D$27="mg/kg DM",(((D$28*0.001)*($B$28/100))*$B31),"0")))))))*2.291</f>
        <v>50.310360000000003</v>
      </c>
      <c r="E31" s="77">
        <f>(IF(E$27="%w/w SAR",((E$28*10)*$B31),IF(E$27="%w/w DM",(((E$28*10)*($B$28/100))*$B31),IF(E$27="kg/t SAR",(E$28*$B31),IF(E$27="kg/t DM",((E$28*($B$28/100))*$B31),IF(E$27="mg/kg SAR",((E$28*0.001)*$B31),IF(E$27="mg/kg DM",(((E$28*0.001)*($B$28/100))*$B31),"0")))))))*1.205</f>
        <v>96.544600000000017</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4.2799999999999998E-2</v>
      </c>
      <c r="H31" s="77">
        <f t="shared" si="5"/>
        <v>0.2452</v>
      </c>
      <c r="I31" s="77">
        <f t="shared" si="5"/>
        <v>0.02</v>
      </c>
      <c r="J31" s="77">
        <f t="shared" si="5"/>
        <v>1.2000000000000001E-3</v>
      </c>
      <c r="K31" s="77">
        <f t="shared" si="5"/>
        <v>2E-3</v>
      </c>
      <c r="L31" s="77">
        <f t="shared" si="5"/>
        <v>1.4E-2</v>
      </c>
      <c r="M31" s="77">
        <f t="shared" si="5"/>
        <v>1.6399999999999998E-2</v>
      </c>
      <c r="N31" s="77">
        <f t="shared" si="5"/>
        <v>0</v>
      </c>
      <c r="O31" s="77">
        <f t="shared" si="5"/>
        <v>0</v>
      </c>
      <c r="P31" s="77">
        <f t="shared" si="5"/>
        <v>0</v>
      </c>
      <c r="Q31" s="77">
        <f>(IF(Q$27="%w/w SAR",((Q$28*10)*$B31),IF(Q$27="%w/w DM",(((Q$28*10)*($B$28/100))*$B31),IF(Q$27="kg/t SAR",(Q$28*$B31),IF(Q$27="kg/t DM",((Q$28*($B$28/100))*$B31),IF(Q$27="mg/kg SAR",((Q$28*0.001)*$B31),IF(Q$27="mg/kg DM",(((Q$28*0.001)*($B$28/100))*$B31),0)))))))*2.5</f>
        <v>42.5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v>40</v>
      </c>
      <c r="C32" s="77">
        <f t="shared" ref="C32:C50" si="6">IF(C$27="%w/w SAR",((C$28*10)*$B32),IF(C$27="%w/w DM",(((C$28*10)*($B$28/100))*$B32),IF(C$27="kg/t SAR",(C$28*$B32),IF(C$27="kg/t DM",((C$28*($B$28/100))*$B32),IF(C$27="mg/kg SAR",((C$28*0.001)*$B32),IF(C$27="mg/kg DM",(((C$28*0.001)*($B$28/100))*$B32),0))))))</f>
        <v>220</v>
      </c>
      <c r="D32" s="77">
        <f t="shared" ref="D32:D50" si="7">(IF(D$27="%w/w SAR",((D$28*10)*$B32),IF(D$27="%w/w DM",(((D$28*10)*($B$28/100))*$B32),IF(D$27="kg/t SAR",(D$28*$B32),IF(D$27="kg/t DM",((D$28*($B$28/100))*$B32),IF(D$27="mg/kg SAR",((D$28*0.001)*$B32),IF(D$27="mg/kg DM",(((D$28*0.001)*($B$28/100))*$B32),"0")))))))*2.291</f>
        <v>50.310360000000003</v>
      </c>
      <c r="E32" s="77">
        <f t="shared" ref="E32:E50" si="8">(IF(E$27="%w/w SAR",((E$28*10)*$B32),IF(E$27="%w/w DM",(((E$28*10)*($B$28/100))*$B32),IF(E$27="kg/t SAR",(E$28*$B32),IF(E$27="kg/t DM",((E$28*($B$28/100))*$B32),IF(E$27="mg/kg SAR",((E$28*0.001)*$B32),IF(E$27="mg/kg DM",(((E$28*0.001)*($B$28/100))*$B32),"0")))))))*1.205</f>
        <v>96.544600000000017</v>
      </c>
      <c r="F32" s="77">
        <f t="shared" ref="F32:F50" si="9">(IF(F$27="%w/w SAR",((F$28*10)*$B32),IF(F$27="%w/w DM",(((F$28*10)*($B$28/100))*$B32),IF(F$27="kg/t SAR",(F$28*$B32),IF(F$27="kg/t DM",((F$28*($B$28/100))*$B32),IF(F$27="mg/kg SAR",((F$28*0.001)*$B32),IF(F$27="mg/kg DM",(((F$28*0.001)*($B$28/100))*$B32),"0")))))))*1.658</f>
        <v>0</v>
      </c>
      <c r="G32" s="77">
        <f t="shared" si="5"/>
        <v>4.2799999999999998E-2</v>
      </c>
      <c r="H32" s="77">
        <f t="shared" si="5"/>
        <v>0.2452</v>
      </c>
      <c r="I32" s="77">
        <f t="shared" si="5"/>
        <v>0.02</v>
      </c>
      <c r="J32" s="77">
        <f t="shared" si="5"/>
        <v>1.2000000000000001E-3</v>
      </c>
      <c r="K32" s="77">
        <f t="shared" si="5"/>
        <v>2E-3</v>
      </c>
      <c r="L32" s="77">
        <f t="shared" si="5"/>
        <v>1.4E-2</v>
      </c>
      <c r="M32" s="77">
        <f t="shared" si="5"/>
        <v>1.6399999999999998E-2</v>
      </c>
      <c r="N32" s="77">
        <f t="shared" si="5"/>
        <v>0</v>
      </c>
      <c r="O32" s="77">
        <f t="shared" si="5"/>
        <v>0</v>
      </c>
      <c r="P32" s="77">
        <f t="shared" si="5"/>
        <v>0</v>
      </c>
      <c r="Q32" s="77">
        <f t="shared" ref="Q32:Q50" si="10">(IF(Q$27="%w/w SAR",((Q$28*10)*$B32),IF(Q$27="%w/w DM",(((Q$28*10)*($B$28/100))*$B32),IF(Q$27="kg/t SAR",(Q$28*$B32),IF(Q$27="kg/t DM",((Q$28*($B$28/100))*$B32),IF(Q$27="mg/kg SAR",((Q$28*0.001)*$B32),IF(Q$27="mg/kg DM",(((Q$28*0.001)*($B$28/100))*$B32),0)))))))*2.5</f>
        <v>42.5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40</v>
      </c>
      <c r="C33" s="77">
        <f t="shared" si="6"/>
        <v>220</v>
      </c>
      <c r="D33" s="77">
        <f t="shared" si="7"/>
        <v>50.310360000000003</v>
      </c>
      <c r="E33" s="77">
        <f t="shared" si="8"/>
        <v>96.544600000000017</v>
      </c>
      <c r="F33" s="77">
        <f t="shared" si="9"/>
        <v>0</v>
      </c>
      <c r="G33" s="77">
        <f t="shared" si="5"/>
        <v>4.2799999999999998E-2</v>
      </c>
      <c r="H33" s="77">
        <f t="shared" si="5"/>
        <v>0.2452</v>
      </c>
      <c r="I33" s="77">
        <f t="shared" si="5"/>
        <v>0.02</v>
      </c>
      <c r="J33" s="77">
        <f t="shared" si="5"/>
        <v>1.2000000000000001E-3</v>
      </c>
      <c r="K33" s="77">
        <f t="shared" si="5"/>
        <v>2E-3</v>
      </c>
      <c r="L33" s="77">
        <f t="shared" si="5"/>
        <v>1.4E-2</v>
      </c>
      <c r="M33" s="77">
        <f t="shared" si="5"/>
        <v>1.6399999999999998E-2</v>
      </c>
      <c r="N33" s="77">
        <f t="shared" si="5"/>
        <v>0</v>
      </c>
      <c r="O33" s="77">
        <f t="shared" si="5"/>
        <v>0</v>
      </c>
      <c r="P33" s="77">
        <f t="shared" si="5"/>
        <v>0</v>
      </c>
      <c r="Q33" s="77">
        <f t="shared" si="10"/>
        <v>42.5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v>40</v>
      </c>
      <c r="C34" s="77">
        <f t="shared" si="6"/>
        <v>220</v>
      </c>
      <c r="D34" s="77">
        <f t="shared" si="7"/>
        <v>50.310360000000003</v>
      </c>
      <c r="E34" s="77">
        <f t="shared" si="8"/>
        <v>96.544600000000017</v>
      </c>
      <c r="F34" s="77">
        <f t="shared" si="9"/>
        <v>0</v>
      </c>
      <c r="G34" s="77">
        <f t="shared" si="5"/>
        <v>4.2799999999999998E-2</v>
      </c>
      <c r="H34" s="77">
        <f t="shared" si="5"/>
        <v>0.2452</v>
      </c>
      <c r="I34" s="77">
        <f t="shared" si="5"/>
        <v>0.02</v>
      </c>
      <c r="J34" s="77">
        <f t="shared" si="5"/>
        <v>1.2000000000000001E-3</v>
      </c>
      <c r="K34" s="77">
        <f t="shared" si="5"/>
        <v>2E-3</v>
      </c>
      <c r="L34" s="77">
        <f t="shared" si="5"/>
        <v>1.4E-2</v>
      </c>
      <c r="M34" s="77">
        <f t="shared" si="5"/>
        <v>1.6399999999999998E-2</v>
      </c>
      <c r="N34" s="77">
        <f t="shared" si="5"/>
        <v>0</v>
      </c>
      <c r="O34" s="77">
        <f t="shared" si="5"/>
        <v>0</v>
      </c>
      <c r="P34" s="77">
        <f t="shared" si="5"/>
        <v>0</v>
      </c>
      <c r="Q34" s="77">
        <f t="shared" si="10"/>
        <v>42.5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40</v>
      </c>
      <c r="C35" s="77">
        <f t="shared" si="6"/>
        <v>220</v>
      </c>
      <c r="D35" s="77">
        <f t="shared" si="7"/>
        <v>50.310360000000003</v>
      </c>
      <c r="E35" s="77">
        <f t="shared" si="8"/>
        <v>96.544600000000017</v>
      </c>
      <c r="F35" s="77">
        <f t="shared" si="9"/>
        <v>0</v>
      </c>
      <c r="G35" s="77">
        <f t="shared" si="5"/>
        <v>4.2799999999999998E-2</v>
      </c>
      <c r="H35" s="77">
        <f t="shared" si="5"/>
        <v>0.2452</v>
      </c>
      <c r="I35" s="77">
        <f t="shared" si="5"/>
        <v>0.02</v>
      </c>
      <c r="J35" s="77">
        <f t="shared" si="5"/>
        <v>1.2000000000000001E-3</v>
      </c>
      <c r="K35" s="77">
        <f t="shared" si="5"/>
        <v>2E-3</v>
      </c>
      <c r="L35" s="77">
        <f t="shared" si="5"/>
        <v>1.4E-2</v>
      </c>
      <c r="M35" s="77">
        <f t="shared" si="5"/>
        <v>1.6399999999999998E-2</v>
      </c>
      <c r="N35" s="77">
        <f t="shared" si="5"/>
        <v>0</v>
      </c>
      <c r="O35" s="77">
        <f t="shared" si="5"/>
        <v>0</v>
      </c>
      <c r="P35" s="77">
        <f t="shared" si="5"/>
        <v>0</v>
      </c>
      <c r="Q35" s="77">
        <f t="shared" si="10"/>
        <v>42.5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v>40</v>
      </c>
      <c r="C36" s="77">
        <f t="shared" si="6"/>
        <v>220</v>
      </c>
      <c r="D36" s="77">
        <f t="shared" si="7"/>
        <v>50.310360000000003</v>
      </c>
      <c r="E36" s="77">
        <f t="shared" si="8"/>
        <v>96.544600000000017</v>
      </c>
      <c r="F36" s="77">
        <f t="shared" si="9"/>
        <v>0</v>
      </c>
      <c r="G36" s="77">
        <f t="shared" si="5"/>
        <v>4.2799999999999998E-2</v>
      </c>
      <c r="H36" s="77">
        <f t="shared" si="5"/>
        <v>0.2452</v>
      </c>
      <c r="I36" s="77">
        <f t="shared" si="5"/>
        <v>0.02</v>
      </c>
      <c r="J36" s="77">
        <f t="shared" si="5"/>
        <v>1.2000000000000001E-3</v>
      </c>
      <c r="K36" s="77">
        <f t="shared" si="5"/>
        <v>2E-3</v>
      </c>
      <c r="L36" s="77">
        <f t="shared" si="5"/>
        <v>1.4E-2</v>
      </c>
      <c r="M36" s="77">
        <f t="shared" si="5"/>
        <v>1.6399999999999998E-2</v>
      </c>
      <c r="N36" s="77">
        <f t="shared" si="5"/>
        <v>0</v>
      </c>
      <c r="O36" s="77">
        <f t="shared" si="5"/>
        <v>0</v>
      </c>
      <c r="P36" s="77">
        <f t="shared" si="5"/>
        <v>0</v>
      </c>
      <c r="Q36" s="77">
        <f t="shared" si="10"/>
        <v>42.5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40</v>
      </c>
      <c r="C37" s="77">
        <f t="shared" si="6"/>
        <v>220</v>
      </c>
      <c r="D37" s="77">
        <f t="shared" si="7"/>
        <v>50.310360000000003</v>
      </c>
      <c r="E37" s="77">
        <f t="shared" si="8"/>
        <v>96.544600000000017</v>
      </c>
      <c r="F37" s="77">
        <f t="shared" si="9"/>
        <v>0</v>
      </c>
      <c r="G37" s="77">
        <f t="shared" si="5"/>
        <v>4.2799999999999998E-2</v>
      </c>
      <c r="H37" s="77">
        <f t="shared" si="5"/>
        <v>0.2452</v>
      </c>
      <c r="I37" s="77">
        <f t="shared" si="5"/>
        <v>0.02</v>
      </c>
      <c r="J37" s="77">
        <f t="shared" si="5"/>
        <v>1.2000000000000001E-3</v>
      </c>
      <c r="K37" s="77">
        <f t="shared" si="5"/>
        <v>2E-3</v>
      </c>
      <c r="L37" s="77">
        <f t="shared" si="5"/>
        <v>1.4E-2</v>
      </c>
      <c r="M37" s="77">
        <f t="shared" si="5"/>
        <v>1.6399999999999998E-2</v>
      </c>
      <c r="N37" s="77">
        <f t="shared" si="5"/>
        <v>0</v>
      </c>
      <c r="O37" s="77">
        <f t="shared" si="5"/>
        <v>0</v>
      </c>
      <c r="P37" s="77">
        <f t="shared" si="5"/>
        <v>0</v>
      </c>
      <c r="Q37" s="77">
        <f t="shared" si="10"/>
        <v>42.5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v>40</v>
      </c>
      <c r="C38" s="77">
        <f t="shared" si="6"/>
        <v>220</v>
      </c>
      <c r="D38" s="77">
        <f t="shared" si="7"/>
        <v>50.310360000000003</v>
      </c>
      <c r="E38" s="77">
        <f t="shared" si="8"/>
        <v>96.544600000000017</v>
      </c>
      <c r="F38" s="77">
        <f t="shared" si="9"/>
        <v>0</v>
      </c>
      <c r="G38" s="77">
        <f t="shared" si="5"/>
        <v>4.2799999999999998E-2</v>
      </c>
      <c r="H38" s="77">
        <f t="shared" si="5"/>
        <v>0.2452</v>
      </c>
      <c r="I38" s="77">
        <f t="shared" si="5"/>
        <v>0.02</v>
      </c>
      <c r="J38" s="77">
        <f t="shared" si="5"/>
        <v>1.2000000000000001E-3</v>
      </c>
      <c r="K38" s="77">
        <f t="shared" si="5"/>
        <v>2E-3</v>
      </c>
      <c r="L38" s="77">
        <f t="shared" si="5"/>
        <v>1.4E-2</v>
      </c>
      <c r="M38" s="77">
        <f t="shared" si="5"/>
        <v>1.6399999999999998E-2</v>
      </c>
      <c r="N38" s="77">
        <f t="shared" si="5"/>
        <v>0</v>
      </c>
      <c r="O38" s="77">
        <f t="shared" si="5"/>
        <v>0</v>
      </c>
      <c r="P38" s="77">
        <f t="shared" si="5"/>
        <v>0</v>
      </c>
      <c r="Q38" s="77">
        <f t="shared" si="10"/>
        <v>42.5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v>40</v>
      </c>
      <c r="C39" s="77">
        <f t="shared" si="6"/>
        <v>220</v>
      </c>
      <c r="D39" s="77">
        <f t="shared" si="7"/>
        <v>50.310360000000003</v>
      </c>
      <c r="E39" s="77">
        <f t="shared" si="8"/>
        <v>96.544600000000017</v>
      </c>
      <c r="F39" s="77">
        <f t="shared" si="9"/>
        <v>0</v>
      </c>
      <c r="G39" s="77">
        <f t="shared" si="5"/>
        <v>4.2799999999999998E-2</v>
      </c>
      <c r="H39" s="77">
        <f t="shared" si="5"/>
        <v>0.2452</v>
      </c>
      <c r="I39" s="77">
        <f t="shared" si="5"/>
        <v>0.02</v>
      </c>
      <c r="J39" s="77">
        <f t="shared" si="5"/>
        <v>1.2000000000000001E-3</v>
      </c>
      <c r="K39" s="77">
        <f t="shared" si="5"/>
        <v>2E-3</v>
      </c>
      <c r="L39" s="77">
        <f t="shared" si="5"/>
        <v>1.4E-2</v>
      </c>
      <c r="M39" s="77">
        <f t="shared" si="5"/>
        <v>1.6399999999999998E-2</v>
      </c>
      <c r="N39" s="77">
        <f t="shared" si="5"/>
        <v>0</v>
      </c>
      <c r="O39" s="77">
        <f t="shared" si="5"/>
        <v>0</v>
      </c>
      <c r="P39" s="77">
        <f t="shared" si="5"/>
        <v>0</v>
      </c>
      <c r="Q39" s="77">
        <f t="shared" si="10"/>
        <v>42.5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v>40</v>
      </c>
      <c r="C40" s="77">
        <f t="shared" si="6"/>
        <v>220</v>
      </c>
      <c r="D40" s="77">
        <f t="shared" si="7"/>
        <v>50.310360000000003</v>
      </c>
      <c r="E40" s="77">
        <f t="shared" si="8"/>
        <v>96.544600000000017</v>
      </c>
      <c r="F40" s="77">
        <f t="shared" si="9"/>
        <v>0</v>
      </c>
      <c r="G40" s="77">
        <f t="shared" si="5"/>
        <v>4.2799999999999998E-2</v>
      </c>
      <c r="H40" s="77">
        <f t="shared" si="5"/>
        <v>0.2452</v>
      </c>
      <c r="I40" s="77">
        <f t="shared" si="5"/>
        <v>0.02</v>
      </c>
      <c r="J40" s="77">
        <f t="shared" si="5"/>
        <v>1.2000000000000001E-3</v>
      </c>
      <c r="K40" s="77">
        <f t="shared" si="5"/>
        <v>2E-3</v>
      </c>
      <c r="L40" s="77">
        <f t="shared" si="5"/>
        <v>1.4E-2</v>
      </c>
      <c r="M40" s="77">
        <f t="shared" si="5"/>
        <v>1.6399999999999998E-2</v>
      </c>
      <c r="N40" s="77">
        <f t="shared" si="5"/>
        <v>0</v>
      </c>
      <c r="O40" s="77">
        <f t="shared" si="5"/>
        <v>0</v>
      </c>
      <c r="P40" s="77">
        <f t="shared" si="5"/>
        <v>0</v>
      </c>
      <c r="Q40" s="77">
        <f t="shared" si="10"/>
        <v>42.5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v>40</v>
      </c>
      <c r="C41" s="77">
        <f t="shared" si="6"/>
        <v>220</v>
      </c>
      <c r="D41" s="77">
        <f t="shared" si="7"/>
        <v>50.310360000000003</v>
      </c>
      <c r="E41" s="77">
        <f t="shared" si="8"/>
        <v>96.544600000000017</v>
      </c>
      <c r="F41" s="77">
        <f t="shared" si="9"/>
        <v>0</v>
      </c>
      <c r="G41" s="77">
        <f t="shared" si="5"/>
        <v>4.2799999999999998E-2</v>
      </c>
      <c r="H41" s="77">
        <f t="shared" si="5"/>
        <v>0.2452</v>
      </c>
      <c r="I41" s="77">
        <f t="shared" si="5"/>
        <v>0.02</v>
      </c>
      <c r="J41" s="77">
        <f t="shared" si="5"/>
        <v>1.2000000000000001E-3</v>
      </c>
      <c r="K41" s="77">
        <f t="shared" si="5"/>
        <v>2E-3</v>
      </c>
      <c r="L41" s="77">
        <f t="shared" si="5"/>
        <v>1.4E-2</v>
      </c>
      <c r="M41" s="77">
        <f t="shared" si="5"/>
        <v>1.6399999999999998E-2</v>
      </c>
      <c r="N41" s="77">
        <f t="shared" si="5"/>
        <v>0</v>
      </c>
      <c r="O41" s="77">
        <f t="shared" si="5"/>
        <v>0</v>
      </c>
      <c r="P41" s="77">
        <f t="shared" si="5"/>
        <v>0</v>
      </c>
      <c r="Q41" s="77">
        <f t="shared" si="10"/>
        <v>42.5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40</v>
      </c>
      <c r="C42" s="77">
        <f t="shared" si="6"/>
        <v>220</v>
      </c>
      <c r="D42" s="77">
        <f t="shared" si="7"/>
        <v>50.310360000000003</v>
      </c>
      <c r="E42" s="77">
        <f t="shared" si="8"/>
        <v>96.544600000000017</v>
      </c>
      <c r="F42" s="77">
        <f t="shared" si="9"/>
        <v>0</v>
      </c>
      <c r="G42" s="77">
        <f t="shared" si="5"/>
        <v>4.2799999999999998E-2</v>
      </c>
      <c r="H42" s="77">
        <f t="shared" si="5"/>
        <v>0.2452</v>
      </c>
      <c r="I42" s="77">
        <f t="shared" si="5"/>
        <v>0.02</v>
      </c>
      <c r="J42" s="77">
        <f t="shared" si="5"/>
        <v>1.2000000000000001E-3</v>
      </c>
      <c r="K42" s="77">
        <f t="shared" si="5"/>
        <v>2E-3</v>
      </c>
      <c r="L42" s="77">
        <f t="shared" si="5"/>
        <v>1.4E-2</v>
      </c>
      <c r="M42" s="77">
        <f t="shared" si="5"/>
        <v>1.6399999999999998E-2</v>
      </c>
      <c r="N42" s="77">
        <f t="shared" si="5"/>
        <v>0</v>
      </c>
      <c r="O42" s="77">
        <f t="shared" si="5"/>
        <v>0</v>
      </c>
      <c r="P42" s="77">
        <f t="shared" si="5"/>
        <v>0</v>
      </c>
      <c r="Q42" s="77">
        <f t="shared" si="10"/>
        <v>42.5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v>40</v>
      </c>
      <c r="C43" s="77">
        <f t="shared" si="6"/>
        <v>220</v>
      </c>
      <c r="D43" s="77">
        <f t="shared" si="7"/>
        <v>50.310360000000003</v>
      </c>
      <c r="E43" s="77">
        <f t="shared" si="8"/>
        <v>96.544600000000017</v>
      </c>
      <c r="F43" s="77">
        <f t="shared" si="9"/>
        <v>0</v>
      </c>
      <c r="G43" s="77">
        <f t="shared" si="5"/>
        <v>4.2799999999999998E-2</v>
      </c>
      <c r="H43" s="77">
        <f t="shared" si="5"/>
        <v>0.2452</v>
      </c>
      <c r="I43" s="77">
        <f t="shared" si="5"/>
        <v>0.02</v>
      </c>
      <c r="J43" s="77">
        <f t="shared" si="5"/>
        <v>1.2000000000000001E-3</v>
      </c>
      <c r="K43" s="77">
        <f t="shared" si="5"/>
        <v>2E-3</v>
      </c>
      <c r="L43" s="77">
        <f t="shared" si="5"/>
        <v>1.4E-2</v>
      </c>
      <c r="M43" s="77">
        <f t="shared" si="5"/>
        <v>1.6399999999999998E-2</v>
      </c>
      <c r="N43" s="77">
        <f t="shared" si="5"/>
        <v>0</v>
      </c>
      <c r="O43" s="77">
        <f t="shared" si="5"/>
        <v>0</v>
      </c>
      <c r="P43" s="77">
        <f t="shared" si="5"/>
        <v>0</v>
      </c>
      <c r="Q43" s="77">
        <f t="shared" si="10"/>
        <v>42.5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v>40</v>
      </c>
      <c r="C44" s="77">
        <f t="shared" si="6"/>
        <v>220</v>
      </c>
      <c r="D44" s="77">
        <f t="shared" si="7"/>
        <v>50.310360000000003</v>
      </c>
      <c r="E44" s="77">
        <f t="shared" si="8"/>
        <v>96.544600000000017</v>
      </c>
      <c r="F44" s="77">
        <f t="shared" si="9"/>
        <v>0</v>
      </c>
      <c r="G44" s="77">
        <f t="shared" si="5"/>
        <v>4.2799999999999998E-2</v>
      </c>
      <c r="H44" s="77">
        <f t="shared" si="5"/>
        <v>0.2452</v>
      </c>
      <c r="I44" s="77">
        <f t="shared" si="5"/>
        <v>0.02</v>
      </c>
      <c r="J44" s="77">
        <f t="shared" si="5"/>
        <v>1.2000000000000001E-3</v>
      </c>
      <c r="K44" s="77">
        <f t="shared" si="5"/>
        <v>2E-3</v>
      </c>
      <c r="L44" s="77">
        <f t="shared" si="5"/>
        <v>1.4E-2</v>
      </c>
      <c r="M44" s="77">
        <f t="shared" si="5"/>
        <v>1.6399999999999998E-2</v>
      </c>
      <c r="N44" s="77">
        <f t="shared" si="5"/>
        <v>0</v>
      </c>
      <c r="O44" s="77">
        <f t="shared" si="5"/>
        <v>0</v>
      </c>
      <c r="P44" s="77">
        <f t="shared" si="5"/>
        <v>0</v>
      </c>
      <c r="Q44" s="77">
        <f t="shared" si="10"/>
        <v>42.5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v>40</v>
      </c>
      <c r="C45" s="77">
        <f t="shared" si="6"/>
        <v>220</v>
      </c>
      <c r="D45" s="77">
        <f t="shared" si="7"/>
        <v>50.310360000000003</v>
      </c>
      <c r="E45" s="77">
        <f t="shared" si="8"/>
        <v>96.544600000000017</v>
      </c>
      <c r="F45" s="77">
        <f t="shared" si="9"/>
        <v>0</v>
      </c>
      <c r="G45" s="77">
        <f t="shared" si="5"/>
        <v>4.2799999999999998E-2</v>
      </c>
      <c r="H45" s="77">
        <f t="shared" si="5"/>
        <v>0.2452</v>
      </c>
      <c r="I45" s="77">
        <f t="shared" si="5"/>
        <v>0.02</v>
      </c>
      <c r="J45" s="77">
        <f t="shared" si="5"/>
        <v>1.2000000000000001E-3</v>
      </c>
      <c r="K45" s="77">
        <f t="shared" si="5"/>
        <v>2E-3</v>
      </c>
      <c r="L45" s="77">
        <f t="shared" si="5"/>
        <v>1.4E-2</v>
      </c>
      <c r="M45" s="77">
        <f t="shared" si="5"/>
        <v>1.6399999999999998E-2</v>
      </c>
      <c r="N45" s="77">
        <f t="shared" si="5"/>
        <v>0</v>
      </c>
      <c r="O45" s="77">
        <f t="shared" si="5"/>
        <v>0</v>
      </c>
      <c r="P45" s="77">
        <f t="shared" si="5"/>
        <v>0</v>
      </c>
      <c r="Q45" s="77">
        <f t="shared" si="10"/>
        <v>42.5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v>40</v>
      </c>
      <c r="C46" s="77">
        <f t="shared" si="6"/>
        <v>220</v>
      </c>
      <c r="D46" s="77">
        <f t="shared" si="7"/>
        <v>50.310360000000003</v>
      </c>
      <c r="E46" s="77">
        <f t="shared" si="8"/>
        <v>96.544600000000017</v>
      </c>
      <c r="F46" s="77">
        <f t="shared" si="9"/>
        <v>0</v>
      </c>
      <c r="G46" s="77">
        <f t="shared" si="5"/>
        <v>4.2799999999999998E-2</v>
      </c>
      <c r="H46" s="77">
        <f t="shared" si="5"/>
        <v>0.2452</v>
      </c>
      <c r="I46" s="77">
        <f t="shared" si="5"/>
        <v>0.02</v>
      </c>
      <c r="J46" s="77">
        <f t="shared" si="5"/>
        <v>1.2000000000000001E-3</v>
      </c>
      <c r="K46" s="77">
        <f t="shared" si="5"/>
        <v>2E-3</v>
      </c>
      <c r="L46" s="77">
        <f t="shared" si="5"/>
        <v>1.4E-2</v>
      </c>
      <c r="M46" s="77">
        <f t="shared" si="5"/>
        <v>1.6399999999999998E-2</v>
      </c>
      <c r="N46" s="77">
        <f t="shared" si="5"/>
        <v>0</v>
      </c>
      <c r="O46" s="77">
        <f t="shared" si="5"/>
        <v>0</v>
      </c>
      <c r="P46" s="77">
        <f t="shared" si="5"/>
        <v>0</v>
      </c>
      <c r="Q46" s="77">
        <f t="shared" si="10"/>
        <v>42.5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v>40</v>
      </c>
      <c r="C47" s="77">
        <f t="shared" si="6"/>
        <v>220</v>
      </c>
      <c r="D47" s="77">
        <f t="shared" si="7"/>
        <v>50.310360000000003</v>
      </c>
      <c r="E47" s="77">
        <f t="shared" si="8"/>
        <v>96.544600000000017</v>
      </c>
      <c r="F47" s="77">
        <f t="shared" si="9"/>
        <v>0</v>
      </c>
      <c r="G47" s="77">
        <f t="shared" ref="G47:P50" si="12">IF(G$27="%w/w SAR",((G$28*10)*$B47),IF(G$27="%w/w DM",(((G$28*10)*($B$28/100))*$B47),IF(G$27="kg/t SAR",(G$28*$B47),IF(G$27="kg/t DM",((G$28*($B$28/100))*$B47),IF(G$27="mg/kg SAR",((G$28*0.001)*$B47),IF(G$27="mg/kg DM",(((G$28*0.001)*($B$28/100))*$B47),0))))))</f>
        <v>4.2799999999999998E-2</v>
      </c>
      <c r="H47" s="77">
        <f t="shared" si="12"/>
        <v>0.2452</v>
      </c>
      <c r="I47" s="77">
        <f t="shared" si="12"/>
        <v>0.02</v>
      </c>
      <c r="J47" s="77">
        <f t="shared" si="12"/>
        <v>1.2000000000000001E-3</v>
      </c>
      <c r="K47" s="77">
        <f t="shared" si="12"/>
        <v>2E-3</v>
      </c>
      <c r="L47" s="77">
        <f t="shared" si="12"/>
        <v>1.4E-2</v>
      </c>
      <c r="M47" s="77">
        <f t="shared" si="12"/>
        <v>1.6399999999999998E-2</v>
      </c>
      <c r="N47" s="77">
        <f t="shared" si="12"/>
        <v>0</v>
      </c>
      <c r="O47" s="77">
        <f t="shared" si="12"/>
        <v>0</v>
      </c>
      <c r="P47" s="77">
        <f t="shared" si="12"/>
        <v>0</v>
      </c>
      <c r="Q47" s="77">
        <f t="shared" si="10"/>
        <v>42.5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v>40</v>
      </c>
      <c r="C48" s="77">
        <f t="shared" si="6"/>
        <v>220</v>
      </c>
      <c r="D48" s="77">
        <f t="shared" si="7"/>
        <v>50.310360000000003</v>
      </c>
      <c r="E48" s="77">
        <f t="shared" si="8"/>
        <v>96.544600000000017</v>
      </c>
      <c r="F48" s="77">
        <f t="shared" si="9"/>
        <v>0</v>
      </c>
      <c r="G48" s="77">
        <f t="shared" si="12"/>
        <v>4.2799999999999998E-2</v>
      </c>
      <c r="H48" s="77">
        <f t="shared" si="12"/>
        <v>0.2452</v>
      </c>
      <c r="I48" s="77">
        <f t="shared" si="12"/>
        <v>0.02</v>
      </c>
      <c r="J48" s="77">
        <f t="shared" si="12"/>
        <v>1.2000000000000001E-3</v>
      </c>
      <c r="K48" s="77">
        <f t="shared" si="12"/>
        <v>2E-3</v>
      </c>
      <c r="L48" s="77">
        <f t="shared" si="12"/>
        <v>1.4E-2</v>
      </c>
      <c r="M48" s="77">
        <f t="shared" si="12"/>
        <v>1.6399999999999998E-2</v>
      </c>
      <c r="N48" s="77">
        <f t="shared" si="12"/>
        <v>0</v>
      </c>
      <c r="O48" s="77">
        <f t="shared" si="12"/>
        <v>0</v>
      </c>
      <c r="P48" s="77">
        <f t="shared" si="12"/>
        <v>0</v>
      </c>
      <c r="Q48" s="77">
        <f t="shared" si="10"/>
        <v>42.5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v>40</v>
      </c>
      <c r="C49" s="77">
        <f t="shared" si="6"/>
        <v>220</v>
      </c>
      <c r="D49" s="77">
        <f t="shared" si="7"/>
        <v>50.310360000000003</v>
      </c>
      <c r="E49" s="77">
        <f t="shared" si="8"/>
        <v>96.544600000000017</v>
      </c>
      <c r="F49" s="77">
        <f t="shared" si="9"/>
        <v>0</v>
      </c>
      <c r="G49" s="77">
        <f t="shared" si="12"/>
        <v>4.2799999999999998E-2</v>
      </c>
      <c r="H49" s="77">
        <f t="shared" si="12"/>
        <v>0.2452</v>
      </c>
      <c r="I49" s="77">
        <f t="shared" si="12"/>
        <v>0.02</v>
      </c>
      <c r="J49" s="77">
        <f t="shared" si="12"/>
        <v>1.2000000000000001E-3</v>
      </c>
      <c r="K49" s="77">
        <f t="shared" si="12"/>
        <v>2E-3</v>
      </c>
      <c r="L49" s="77">
        <f t="shared" si="12"/>
        <v>1.4E-2</v>
      </c>
      <c r="M49" s="77">
        <f t="shared" si="12"/>
        <v>1.6399999999999998E-2</v>
      </c>
      <c r="N49" s="77">
        <f t="shared" si="12"/>
        <v>0</v>
      </c>
      <c r="O49" s="77">
        <f t="shared" si="12"/>
        <v>0</v>
      </c>
      <c r="P49" s="77">
        <f t="shared" si="12"/>
        <v>0</v>
      </c>
      <c r="Q49" s="77">
        <f t="shared" si="10"/>
        <v>42.5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v>40</v>
      </c>
      <c r="C50" s="98">
        <f t="shared" si="6"/>
        <v>220</v>
      </c>
      <c r="D50" s="98">
        <f t="shared" si="7"/>
        <v>50.310360000000003</v>
      </c>
      <c r="E50" s="98">
        <f t="shared" si="8"/>
        <v>96.544600000000017</v>
      </c>
      <c r="F50" s="98">
        <f t="shared" si="9"/>
        <v>0</v>
      </c>
      <c r="G50" s="98">
        <f t="shared" si="12"/>
        <v>4.2799999999999998E-2</v>
      </c>
      <c r="H50" s="98">
        <f t="shared" si="12"/>
        <v>0.2452</v>
      </c>
      <c r="I50" s="98">
        <f t="shared" si="12"/>
        <v>0.02</v>
      </c>
      <c r="J50" s="98">
        <f t="shared" si="12"/>
        <v>1.2000000000000001E-3</v>
      </c>
      <c r="K50" s="98">
        <f t="shared" si="12"/>
        <v>2E-3</v>
      </c>
      <c r="L50" s="98">
        <f t="shared" si="12"/>
        <v>1.4E-2</v>
      </c>
      <c r="M50" s="98">
        <f t="shared" si="12"/>
        <v>1.6399999999999998E-2</v>
      </c>
      <c r="N50" s="98">
        <f t="shared" si="12"/>
        <v>0</v>
      </c>
      <c r="O50" s="98">
        <f t="shared" si="12"/>
        <v>0</v>
      </c>
      <c r="P50" s="98">
        <f t="shared" si="12"/>
        <v>0</v>
      </c>
      <c r="Q50" s="98">
        <f t="shared" si="10"/>
        <v>42.5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40</v>
      </c>
      <c r="C62" s="77">
        <f>B32</f>
        <v>40</v>
      </c>
      <c r="D62" s="77">
        <f>B33</f>
        <v>40</v>
      </c>
      <c r="E62" s="77">
        <f>B34</f>
        <v>40</v>
      </c>
      <c r="F62" s="77">
        <f>B35</f>
        <v>40</v>
      </c>
      <c r="G62" s="77">
        <f>B36</f>
        <v>40</v>
      </c>
      <c r="H62" s="77">
        <f>B37</f>
        <v>40</v>
      </c>
      <c r="I62" s="77">
        <f>B38</f>
        <v>40</v>
      </c>
      <c r="J62" s="77">
        <f>B39</f>
        <v>40</v>
      </c>
      <c r="K62" s="77">
        <f>B40</f>
        <v>40</v>
      </c>
      <c r="L62" s="77">
        <f>B41</f>
        <v>40</v>
      </c>
      <c r="M62" s="77">
        <f>B42</f>
        <v>40</v>
      </c>
      <c r="N62" s="77">
        <f>B43</f>
        <v>40</v>
      </c>
      <c r="O62" s="77">
        <f>B44</f>
        <v>40</v>
      </c>
      <c r="P62" s="77">
        <f>B45</f>
        <v>40</v>
      </c>
      <c r="Q62" s="77">
        <f>B46</f>
        <v>40</v>
      </c>
      <c r="R62" s="77">
        <f>B47</f>
        <v>40</v>
      </c>
      <c r="S62" s="77">
        <f>B48</f>
        <v>40</v>
      </c>
      <c r="T62" s="77">
        <f>B49</f>
        <v>40</v>
      </c>
      <c r="U62" s="77">
        <f>B50</f>
        <v>40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'DCWW Pontsticill Sludge'!C1:D1</f>
        <v>PAN-016060</v>
      </c>
      <c r="D1" s="143"/>
      <c r="E1" s="93" t="s">
        <v>45</v>
      </c>
      <c r="F1" s="39">
        <f>'DCWW Pontsticill Sludge'!F1</f>
        <v>45.7</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'DCWW Pontsticill Sludge'!C2:D2</f>
        <v>EPR/GP3792SK</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'DCWW Pontsticill Sludge'!C3:D3</f>
        <v>ByProduct Recovery Ltd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'DCWW Pontsticill Sludge'!C4:D4</f>
        <v>Pengelli Fawr, Vaynor, Merthyr Tydfil, CF48 2TT</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'DCWW Pontsticill Sludge'!C5:D5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'DCWW Pontsticill Sludge'!C8</f>
        <v>1</v>
      </c>
      <c r="D8" s="60">
        <f>'DCWW Pontsticill Sludge'!D8</f>
        <v>2</v>
      </c>
      <c r="E8" s="60">
        <f>'DCWW Pontsticill Sludge'!E8</f>
        <v>3</v>
      </c>
      <c r="F8" s="60">
        <f>'DCWW Pontsticill Sludge'!F8</f>
        <v>4</v>
      </c>
      <c r="G8" s="60">
        <f>'DCWW Pontsticill Sludge'!G8</f>
        <v>5</v>
      </c>
      <c r="H8" s="60">
        <f>'DCWW Pontsticill Sludge'!H8</f>
        <v>6</v>
      </c>
      <c r="I8" s="60">
        <f>'DCWW Pontsticill Sludge'!I8</f>
        <v>7</v>
      </c>
      <c r="J8" s="60">
        <f>'DCWW Pontsticill Sludge'!J8</f>
        <v>8</v>
      </c>
      <c r="K8" s="60">
        <f>'DCWW Pontsticill Sludge'!K8</f>
        <v>9</v>
      </c>
      <c r="L8" s="60">
        <f>'DCWW Pontsticill Sludge'!L8</f>
        <v>10</v>
      </c>
      <c r="M8" s="60">
        <f>'DCWW Pontsticill Sludge'!M8</f>
        <v>11</v>
      </c>
      <c r="N8" s="60">
        <f>'DCWW Pontsticill Sludge'!N8</f>
        <v>12</v>
      </c>
      <c r="O8" s="60">
        <f>'DCWW Pontsticill Sludge'!O8</f>
        <v>13</v>
      </c>
      <c r="P8" s="60">
        <f>'DCWW Pontsticill Sludge'!P8</f>
        <v>14</v>
      </c>
      <c r="Q8" s="60">
        <f>'DCWW Pontsticill Sludge'!Q8</f>
        <v>15</v>
      </c>
      <c r="R8" s="60">
        <f>'DCWW Pontsticill Sludge'!R8</f>
        <v>16</v>
      </c>
      <c r="S8" s="60">
        <f>'DCWW Pontsticill Sludge'!S8</f>
        <v>17</v>
      </c>
      <c r="T8" s="60">
        <f>'DCWW Pontsticill Sludge'!T8</f>
        <v>18</v>
      </c>
      <c r="U8" s="60">
        <f>'DCWW Pontsticill Sludge'!U8</f>
        <v>19</v>
      </c>
      <c r="V8" s="60">
        <f>'DCWW Pontsticill Sludge'!V8</f>
        <v>20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'DCWW Pontsticill Sludge'!C9</f>
        <v>Moderate</v>
      </c>
      <c r="D9" s="60" t="str">
        <f>'DCWW Pontsticill Sludge'!D9</f>
        <v>Moderate</v>
      </c>
      <c r="E9" s="60" t="str">
        <f>'DCWW Pontsticill Sludge'!E9</f>
        <v>Moderate</v>
      </c>
      <c r="F9" s="60" t="str">
        <f>'DCWW Pontsticill Sludge'!F9</f>
        <v>Moderate</v>
      </c>
      <c r="G9" s="60" t="str">
        <f>'DCWW Pontsticill Sludge'!G9</f>
        <v>Moderate</v>
      </c>
      <c r="H9" s="60" t="str">
        <f>'DCWW Pontsticill Sludge'!H9</f>
        <v>Moderate</v>
      </c>
      <c r="I9" s="60" t="str">
        <f>'DCWW Pontsticill Sludge'!I9</f>
        <v>Moderate</v>
      </c>
      <c r="J9" s="60" t="str">
        <f>'DCWW Pontsticill Sludge'!J9</f>
        <v>Moderate</v>
      </c>
      <c r="K9" s="60" t="str">
        <f>'DCWW Pontsticill Sludge'!K9</f>
        <v>Moderate</v>
      </c>
      <c r="L9" s="60" t="str">
        <f>'DCWW Pontsticill Sludge'!L9</f>
        <v>Moderate</v>
      </c>
      <c r="M9" s="60" t="str">
        <f>'DCWW Pontsticill Sludge'!M9</f>
        <v>Moderate</v>
      </c>
      <c r="N9" s="60" t="str">
        <f>'DCWW Pontsticill Sludge'!N9</f>
        <v>Moderate</v>
      </c>
      <c r="O9" s="60" t="str">
        <f>'DCWW Pontsticill Sludge'!O9</f>
        <v>Moderate</v>
      </c>
      <c r="P9" s="60" t="str">
        <f>'DCWW Pontsticill Sludge'!P9</f>
        <v>Moderate</v>
      </c>
      <c r="Q9" s="60" t="str">
        <f>'DCWW Pontsticill Sludge'!Q9</f>
        <v>Moderate</v>
      </c>
      <c r="R9" s="60" t="str">
        <f>'DCWW Pontsticill Sludge'!R9</f>
        <v>Moderate</v>
      </c>
      <c r="S9" s="60" t="str">
        <f>'DCWW Pontsticill Sludge'!S9</f>
        <v>Moderate</v>
      </c>
      <c r="T9" s="60" t="str">
        <f>'DCWW Pontsticill Sludge'!T9</f>
        <v>Moderate</v>
      </c>
      <c r="U9" s="60" t="str">
        <f>'DCWW Pontsticill Sludge'!U9</f>
        <v>Moderate</v>
      </c>
      <c r="V9" s="60" t="str">
        <f>'DCWW Pontsticill Sludge'!V9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'DCWW Pontsticill Sludge'!C10</f>
        <v>7.8</v>
      </c>
      <c r="D10" s="60">
        <f>'DCWW Pontsticill Sludge'!D10</f>
        <v>7.8</v>
      </c>
      <c r="E10" s="60">
        <f>'DCWW Pontsticill Sludge'!E10</f>
        <v>7.8</v>
      </c>
      <c r="F10" s="60">
        <f>'DCWW Pontsticill Sludge'!F10</f>
        <v>7.8</v>
      </c>
      <c r="G10" s="60">
        <f>'DCWW Pontsticill Sludge'!G10</f>
        <v>7.7</v>
      </c>
      <c r="H10" s="60">
        <f>'DCWW Pontsticill Sludge'!H10</f>
        <v>7.7</v>
      </c>
      <c r="I10" s="60">
        <f>'DCWW Pontsticill Sludge'!I10</f>
        <v>7.7</v>
      </c>
      <c r="J10" s="60">
        <f>'DCWW Pontsticill Sludge'!J10</f>
        <v>7.8</v>
      </c>
      <c r="K10" s="60">
        <f>'DCWW Pontsticill Sludge'!K10</f>
        <v>7.8</v>
      </c>
      <c r="L10" s="60">
        <f>'DCWW Pontsticill Sludge'!L10</f>
        <v>7.6</v>
      </c>
      <c r="M10" s="60">
        <f>'DCWW Pontsticill Sludge'!M10</f>
        <v>8.1999999999999993</v>
      </c>
      <c r="N10" s="60">
        <f>'DCWW Pontsticill Sludge'!N10</f>
        <v>7.8</v>
      </c>
      <c r="O10" s="60">
        <f>'DCWW Pontsticill Sludge'!O10</f>
        <v>7.8</v>
      </c>
      <c r="P10" s="60">
        <f>'DCWW Pontsticill Sludge'!P10</f>
        <v>6.2</v>
      </c>
      <c r="Q10" s="60">
        <f>'DCWW Pontsticill Sludge'!Q10</f>
        <v>6.2</v>
      </c>
      <c r="R10" s="60">
        <f>'DCWW Pontsticill Sludge'!R10</f>
        <v>6.2</v>
      </c>
      <c r="S10" s="60">
        <f>'DCWW Pontsticill Sludge'!S10</f>
        <v>7.7</v>
      </c>
      <c r="T10" s="60">
        <f>'DCWW Pontsticill Sludge'!T10</f>
        <v>7.7</v>
      </c>
      <c r="U10" s="60">
        <f>'DCWW Pontsticill Sludge'!U10</f>
        <v>7.5</v>
      </c>
      <c r="V10" s="60">
        <f>'DCWW Pontsticill Sludge'!V10</f>
        <v>7.5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'DCWW Pontsticill Sludge'!C11</f>
        <v>2</v>
      </c>
      <c r="D11" s="60">
        <f>'DCWW Pontsticill Sludge'!D11</f>
        <v>2</v>
      </c>
      <c r="E11" s="60">
        <f>'DCWW Pontsticill Sludge'!E11</f>
        <v>2</v>
      </c>
      <c r="F11" s="60">
        <f>'DCWW Pontsticill Sludge'!F11</f>
        <v>2</v>
      </c>
      <c r="G11" s="60">
        <f>'DCWW Pontsticill Sludge'!G11</f>
        <v>2</v>
      </c>
      <c r="H11" s="60">
        <f>'DCWW Pontsticill Sludge'!H11</f>
        <v>2</v>
      </c>
      <c r="I11" s="60">
        <f>'DCWW Pontsticill Sludge'!I11</f>
        <v>2</v>
      </c>
      <c r="J11" s="60">
        <f>'DCWW Pontsticill Sludge'!J11</f>
        <v>2</v>
      </c>
      <c r="K11" s="60">
        <f>'DCWW Pontsticill Sludge'!K11</f>
        <v>2</v>
      </c>
      <c r="L11" s="60">
        <f>'DCWW Pontsticill Sludge'!L11</f>
        <v>2</v>
      </c>
      <c r="M11" s="60">
        <f>'DCWW Pontsticill Sludge'!M11</f>
        <v>2</v>
      </c>
      <c r="N11" s="60">
        <f>'DCWW Pontsticill Sludge'!N11</f>
        <v>2</v>
      </c>
      <c r="O11" s="60">
        <f>'DCWW Pontsticill Sludge'!O11</f>
        <v>2</v>
      </c>
      <c r="P11" s="60">
        <f>'DCWW Pontsticill Sludge'!P11</f>
        <v>0</v>
      </c>
      <c r="Q11" s="60">
        <f>'DCWW Pontsticill Sludge'!Q11</f>
        <v>0</v>
      </c>
      <c r="R11" s="60">
        <f>'DCWW Pontsticill Sludge'!R11</f>
        <v>0</v>
      </c>
      <c r="S11" s="60">
        <f>'DCWW Pontsticill Sludge'!S11</f>
        <v>2</v>
      </c>
      <c r="T11" s="60">
        <f>'DCWW Pontsticill Sludge'!T11</f>
        <v>2</v>
      </c>
      <c r="U11" s="60">
        <f>'DCWW Pontsticill Sludge'!U11</f>
        <v>2</v>
      </c>
      <c r="V11" s="60">
        <f>'DCWW Pontsticill Sludge'!V11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t="str">
        <f>'DCWW Pontsticill Sludge'!C12</f>
        <v>2-</v>
      </c>
      <c r="D12" s="60" t="str">
        <f>'DCWW Pontsticill Sludge'!D12</f>
        <v>2-</v>
      </c>
      <c r="E12" s="60" t="str">
        <f>'DCWW Pontsticill Sludge'!E12</f>
        <v>2-</v>
      </c>
      <c r="F12" s="60" t="str">
        <f>'DCWW Pontsticill Sludge'!F12</f>
        <v>2-</v>
      </c>
      <c r="G12" s="60" t="str">
        <f>'DCWW Pontsticill Sludge'!G12</f>
        <v>2+</v>
      </c>
      <c r="H12" s="60" t="str">
        <f>'DCWW Pontsticill Sludge'!H12</f>
        <v>2+</v>
      </c>
      <c r="I12" s="60" t="str">
        <f>'DCWW Pontsticill Sludge'!I12</f>
        <v>2+</v>
      </c>
      <c r="J12" s="60" t="str">
        <f>'DCWW Pontsticill Sludge'!J12</f>
        <v>2-</v>
      </c>
      <c r="K12" s="60" t="str">
        <f>'DCWW Pontsticill Sludge'!K12</f>
        <v>2-</v>
      </c>
      <c r="L12" s="60" t="str">
        <f>'DCWW Pontsticill Sludge'!L12</f>
        <v>2-</v>
      </c>
      <c r="M12" s="60" t="str">
        <f>'DCWW Pontsticill Sludge'!M12</f>
        <v>2-</v>
      </c>
      <c r="N12" s="60" t="str">
        <f>'DCWW Pontsticill Sludge'!N12</f>
        <v>2-</v>
      </c>
      <c r="O12" s="60" t="str">
        <f>'DCWW Pontsticill Sludge'!O12</f>
        <v>2-</v>
      </c>
      <c r="P12" s="60">
        <f>'DCWW Pontsticill Sludge'!P12</f>
        <v>0</v>
      </c>
      <c r="Q12" s="60">
        <f>'DCWW Pontsticill Sludge'!Q12</f>
        <v>0</v>
      </c>
      <c r="R12" s="60">
        <f>'DCWW Pontsticill Sludge'!R12</f>
        <v>0</v>
      </c>
      <c r="S12" s="60" t="str">
        <f>'DCWW Pontsticill Sludge'!S12</f>
        <v>2-</v>
      </c>
      <c r="T12" s="60" t="str">
        <f>'DCWW Pontsticill Sludge'!T12</f>
        <v xml:space="preserve">2- </v>
      </c>
      <c r="U12" s="60" t="str">
        <f>'DCWW Pontsticill Sludge'!U12</f>
        <v>2+</v>
      </c>
      <c r="V12" s="60" t="str">
        <f>'DCWW Pontsticill Sludge'!V12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'DCWW Pontsticill Sludge'!C13</f>
        <v>3</v>
      </c>
      <c r="D13" s="60">
        <f>'DCWW Pontsticill Sludge'!D13</f>
        <v>3</v>
      </c>
      <c r="E13" s="60">
        <f>'DCWW Pontsticill Sludge'!E13</f>
        <v>3</v>
      </c>
      <c r="F13" s="60">
        <f>'DCWW Pontsticill Sludge'!F13</f>
        <v>3</v>
      </c>
      <c r="G13" s="60">
        <f>'DCWW Pontsticill Sludge'!G13</f>
        <v>5</v>
      </c>
      <c r="H13" s="60">
        <f>'DCWW Pontsticill Sludge'!H13</f>
        <v>5</v>
      </c>
      <c r="I13" s="60">
        <f>'DCWW Pontsticill Sludge'!I13</f>
        <v>5</v>
      </c>
      <c r="J13" s="60">
        <f>'DCWW Pontsticill Sludge'!J13</f>
        <v>4</v>
      </c>
      <c r="K13" s="60">
        <f>'DCWW Pontsticill Sludge'!K13</f>
        <v>4</v>
      </c>
      <c r="L13" s="60">
        <f>'DCWW Pontsticill Sludge'!L13</f>
        <v>5</v>
      </c>
      <c r="M13" s="60">
        <f>'DCWW Pontsticill Sludge'!M13</f>
        <v>5</v>
      </c>
      <c r="N13" s="60">
        <f>'DCWW Pontsticill Sludge'!N13</f>
        <v>4</v>
      </c>
      <c r="O13" s="60">
        <f>'DCWW Pontsticill Sludge'!O13</f>
        <v>4</v>
      </c>
      <c r="P13" s="60">
        <f>'DCWW Pontsticill Sludge'!P13</f>
        <v>5</v>
      </c>
      <c r="Q13" s="60">
        <f>'DCWW Pontsticill Sludge'!Q13</f>
        <v>5</v>
      </c>
      <c r="R13" s="60">
        <f>'DCWW Pontsticill Sludge'!R13</f>
        <v>5</v>
      </c>
      <c r="S13" s="60">
        <f>'DCWW Pontsticill Sludge'!S13</f>
        <v>4</v>
      </c>
      <c r="T13" s="60">
        <f>'DCWW Pontsticill Sludge'!T13</f>
        <v>4</v>
      </c>
      <c r="U13" s="60">
        <f>'DCWW Pontsticill Sludge'!U13</f>
        <v>5</v>
      </c>
      <c r="V13" s="60">
        <f>'DCWW Pontsticill Sludge'!V13</f>
        <v>5</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'DCWW Pontsticill Sludge'!C14</f>
        <v xml:space="preserve">Grass Silage (25% DM) </v>
      </c>
      <c r="D14" s="102" t="str">
        <f>'DCWW Pontsticill Sludge'!D14</f>
        <v xml:space="preserve">Grass Silage (25% DM) </v>
      </c>
      <c r="E14" s="102" t="str">
        <f>'DCWW Pontsticill Sludge'!E14</f>
        <v xml:space="preserve">Grass Silage (25% DM) </v>
      </c>
      <c r="F14" s="102" t="str">
        <f>'DCWW Pontsticill Sludge'!F14</f>
        <v xml:space="preserve">Grass Silage (25% DM) </v>
      </c>
      <c r="G14" s="102" t="str">
        <f>'DCWW Pontsticill Sludge'!G14</f>
        <v xml:space="preserve">Grass Silage (25% DM) </v>
      </c>
      <c r="H14" s="102" t="str">
        <f>'DCWW Pontsticill Sludge'!H14</f>
        <v xml:space="preserve">Grass Silage (25% DM) </v>
      </c>
      <c r="I14" s="102" t="str">
        <f>'DCWW Pontsticill Sludge'!I14</f>
        <v xml:space="preserve">Grass Silage (25% DM) </v>
      </c>
      <c r="J14" s="102" t="str">
        <f>'DCWW Pontsticill Sludge'!J14</f>
        <v xml:space="preserve">Grass Silage (25% DM) </v>
      </c>
      <c r="K14" s="102" t="str">
        <f>'DCWW Pontsticill Sludge'!K14</f>
        <v xml:space="preserve">Grass Silage (25% DM) </v>
      </c>
      <c r="L14" s="102" t="str">
        <f>'DCWW Pontsticill Sludge'!L14</f>
        <v xml:space="preserve">Grass Silage (25% DM) </v>
      </c>
      <c r="M14" s="102" t="str">
        <f>'DCWW Pontsticill Sludge'!M14</f>
        <v xml:space="preserve">Grass Silage (25% DM) </v>
      </c>
      <c r="N14" s="102" t="str">
        <f>'DCWW Pontsticill Sludge'!N14</f>
        <v xml:space="preserve">Grass Silage (25% DM) </v>
      </c>
      <c r="O14" s="102" t="str">
        <f>'DCWW Pontsticill Sludge'!O14</f>
        <v xml:space="preserve">Grass Silage (25% DM) </v>
      </c>
      <c r="P14" s="102" t="str">
        <f>'DCWW Pontsticill Sludge'!P14</f>
        <v xml:space="preserve">Grass Silage (25% DM) </v>
      </c>
      <c r="Q14" s="102" t="str">
        <f>'DCWW Pontsticill Sludge'!Q14</f>
        <v xml:space="preserve">Grass Silage (25% DM) </v>
      </c>
      <c r="R14" s="102" t="str">
        <f>'DCWW Pontsticill Sludge'!R14</f>
        <v xml:space="preserve">Grass Silage (25% DM) </v>
      </c>
      <c r="S14" s="102" t="str">
        <f>'DCWW Pontsticill Sludge'!S14</f>
        <v xml:space="preserve">Grass Silage (25% DM) </v>
      </c>
      <c r="T14" s="102" t="str">
        <f>'DCWW Pontsticill Sludge'!T14</f>
        <v xml:space="preserve">Grass Silage (25% DM) </v>
      </c>
      <c r="U14" s="102" t="str">
        <f>'DCWW Pontsticill Sludge'!U14</f>
        <v xml:space="preserve">Grass Silage (25% DM) </v>
      </c>
      <c r="V14" s="102" t="str">
        <f>'DCWW Pontsticill Sludge'!V14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'DCWW Pontsticill Sludge'!C15</f>
        <v>32</v>
      </c>
      <c r="D15" s="60">
        <f>'DCWW Pontsticill Sludge'!D15</f>
        <v>32</v>
      </c>
      <c r="E15" s="60">
        <f>'DCWW Pontsticill Sludge'!E15</f>
        <v>32</v>
      </c>
      <c r="F15" s="60">
        <f>'DCWW Pontsticill Sludge'!F15</f>
        <v>32</v>
      </c>
      <c r="G15" s="60">
        <f>'DCWW Pontsticill Sludge'!G15</f>
        <v>32</v>
      </c>
      <c r="H15" s="60">
        <f>'DCWW Pontsticill Sludge'!H15</f>
        <v>32</v>
      </c>
      <c r="I15" s="60">
        <f>'DCWW Pontsticill Sludge'!I15</f>
        <v>32</v>
      </c>
      <c r="J15" s="60">
        <f>'DCWW Pontsticill Sludge'!J15</f>
        <v>32</v>
      </c>
      <c r="K15" s="60">
        <f>'DCWW Pontsticill Sludge'!K15</f>
        <v>32</v>
      </c>
      <c r="L15" s="60">
        <f>'DCWW Pontsticill Sludge'!L15</f>
        <v>32</v>
      </c>
      <c r="M15" s="60">
        <f>'DCWW Pontsticill Sludge'!M15</f>
        <v>32</v>
      </c>
      <c r="N15" s="60">
        <f>'DCWW Pontsticill Sludge'!N15</f>
        <v>32</v>
      </c>
      <c r="O15" s="60">
        <f>'DCWW Pontsticill Sludge'!O15</f>
        <v>32</v>
      </c>
      <c r="P15" s="60">
        <f>'DCWW Pontsticill Sludge'!P15</f>
        <v>32</v>
      </c>
      <c r="Q15" s="60">
        <f>'DCWW Pontsticill Sludge'!Q15</f>
        <v>32</v>
      </c>
      <c r="R15" s="60">
        <f>'DCWW Pontsticill Sludge'!R15</f>
        <v>32</v>
      </c>
      <c r="S15" s="60">
        <f>'DCWW Pontsticill Sludge'!S15</f>
        <v>32</v>
      </c>
      <c r="T15" s="60">
        <f>'DCWW Pontsticill Sludge'!T15</f>
        <v>32</v>
      </c>
      <c r="U15" s="60">
        <f>'DCWW Pontsticill Sludge'!U15</f>
        <v>32</v>
      </c>
      <c r="V15" s="60">
        <f>'DCWW Pontsticill Sludge'!V15</f>
        <v>32</v>
      </c>
      <c r="AD15" s="30" t="s">
        <v>144</v>
      </c>
      <c r="AE15" s="30">
        <v>7</v>
      </c>
      <c r="AI15" s="53" t="s">
        <v>101</v>
      </c>
      <c r="AJ15" s="62">
        <v>1.8</v>
      </c>
      <c r="AK15" s="55">
        <v>5.4</v>
      </c>
      <c r="AL15" s="11">
        <v>13</v>
      </c>
      <c r="AM15" s="11">
        <v>6.7</v>
      </c>
      <c r="AN15" s="11" t="s">
        <v>135</v>
      </c>
    </row>
    <row r="16" spans="1:41" ht="13.5" thickBot="1" x14ac:dyDescent="0.25">
      <c r="A16" s="139" t="s">
        <v>44</v>
      </c>
      <c r="B16" s="139"/>
      <c r="C16" s="103" t="str">
        <f>'DCWW Pontsticill Sludge'!C16</f>
        <v>Medium/Clay</v>
      </c>
      <c r="D16" s="103" t="str">
        <f>'DCWW Pontsticill Sludge'!D16</f>
        <v>Medium/Clay</v>
      </c>
      <c r="E16" s="103" t="str">
        <f>'DCWW Pontsticill Sludge'!E16</f>
        <v>Medium/Clay</v>
      </c>
      <c r="F16" s="103" t="str">
        <f>'DCWW Pontsticill Sludge'!F16</f>
        <v>Medium/Clay</v>
      </c>
      <c r="G16" s="103" t="str">
        <f>'DCWW Pontsticill Sludge'!G16</f>
        <v>Medium/Clay</v>
      </c>
      <c r="H16" s="103" t="str">
        <f>'DCWW Pontsticill Sludge'!H16</f>
        <v>Medium/Clay</v>
      </c>
      <c r="I16" s="103" t="str">
        <f>'DCWW Pontsticill Sludge'!I16</f>
        <v>Medium/Clay</v>
      </c>
      <c r="J16" s="103" t="str">
        <f>'DCWW Pontsticill Sludge'!J16</f>
        <v>Medium/Clay</v>
      </c>
      <c r="K16" s="103" t="str">
        <f>'DCWW Pontsticill Sludge'!K16</f>
        <v>Medium/Clay</v>
      </c>
      <c r="L16" s="103" t="str">
        <f>'DCWW Pontsticill Sludge'!L16</f>
        <v>Medium/Clay</v>
      </c>
      <c r="M16" s="103" t="str">
        <f>'DCWW Pontsticill Sludge'!M16</f>
        <v>Medium/Clay</v>
      </c>
      <c r="N16" s="103" t="str">
        <f>'DCWW Pontsticill Sludge'!N16</f>
        <v>Medium/Clay</v>
      </c>
      <c r="O16" s="103" t="str">
        <f>'DCWW Pontsticill Sludge'!O16</f>
        <v>Medium/Clay</v>
      </c>
      <c r="P16" s="103" t="str">
        <f>'DCWW Pontsticill Sludge'!P16</f>
        <v>Medium/Clay</v>
      </c>
      <c r="Q16" s="103" t="str">
        <f>'DCWW Pontsticill Sludge'!Q16</f>
        <v>Medium/Clay</v>
      </c>
      <c r="R16" s="103" t="str">
        <f>'DCWW Pontsticill Sludge'!R16</f>
        <v>Medium/Clay</v>
      </c>
      <c r="S16" s="103" t="str">
        <f>'DCWW Pontsticill Sludge'!S16</f>
        <v>Medium/Clay</v>
      </c>
      <c r="T16" s="103" t="str">
        <f>'DCWW Pontsticill Sludge'!T16</f>
        <v>Medium/Clay</v>
      </c>
      <c r="U16" s="103" t="str">
        <f>'DCWW Pontsticill Sludge'!U16</f>
        <v>Medium/Clay</v>
      </c>
      <c r="V16" s="103" t="str">
        <f>'DCWW Pontsticill Sludge'!V16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54.4</v>
      </c>
      <c r="D17" s="28">
        <f t="shared" ref="D17:V17" si="0">(VLOOKUP(D$14,$AI2:$AK26,2,FALSE))*D$15</f>
        <v>54.4</v>
      </c>
      <c r="E17" s="28">
        <f t="shared" si="0"/>
        <v>54.4</v>
      </c>
      <c r="F17" s="28">
        <f t="shared" si="0"/>
        <v>54.4</v>
      </c>
      <c r="G17" s="28">
        <f t="shared" si="0"/>
        <v>54.4</v>
      </c>
      <c r="H17" s="28">
        <f t="shared" si="0"/>
        <v>54.4</v>
      </c>
      <c r="I17" s="28">
        <f t="shared" si="0"/>
        <v>54.4</v>
      </c>
      <c r="J17" s="28">
        <f t="shared" si="0"/>
        <v>54.4</v>
      </c>
      <c r="K17" s="28">
        <f t="shared" si="0"/>
        <v>54.4</v>
      </c>
      <c r="L17" s="28">
        <f t="shared" si="0"/>
        <v>54.4</v>
      </c>
      <c r="M17" s="28">
        <f t="shared" si="0"/>
        <v>54.4</v>
      </c>
      <c r="N17" s="28">
        <f t="shared" si="0"/>
        <v>54.4</v>
      </c>
      <c r="O17" s="28">
        <f t="shared" si="0"/>
        <v>54.4</v>
      </c>
      <c r="P17" s="28">
        <f t="shared" si="0"/>
        <v>54.4</v>
      </c>
      <c r="Q17" s="28">
        <f t="shared" si="0"/>
        <v>54.4</v>
      </c>
      <c r="R17" s="28">
        <f t="shared" si="0"/>
        <v>54.4</v>
      </c>
      <c r="S17" s="28">
        <f t="shared" si="0"/>
        <v>54.4</v>
      </c>
      <c r="T17" s="28">
        <f t="shared" si="0"/>
        <v>54.4</v>
      </c>
      <c r="U17" s="28">
        <f t="shared" si="0"/>
        <v>54.4</v>
      </c>
      <c r="V17" s="28">
        <f t="shared" si="0"/>
        <v>54.4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-54.4</v>
      </c>
      <c r="D19" s="16">
        <f t="shared" ref="D19:V19" si="1">D18-D17</f>
        <v>-54.4</v>
      </c>
      <c r="E19" s="16">
        <f t="shared" si="1"/>
        <v>-54.4</v>
      </c>
      <c r="F19" s="16">
        <f t="shared" si="1"/>
        <v>-54.4</v>
      </c>
      <c r="G19" s="16">
        <f t="shared" si="1"/>
        <v>-54.4</v>
      </c>
      <c r="H19" s="16">
        <f t="shared" si="1"/>
        <v>-54.4</v>
      </c>
      <c r="I19" s="16">
        <f t="shared" si="1"/>
        <v>-54.4</v>
      </c>
      <c r="J19" s="16">
        <f t="shared" si="1"/>
        <v>-54.4</v>
      </c>
      <c r="K19" s="16">
        <f t="shared" si="1"/>
        <v>-54.4</v>
      </c>
      <c r="L19" s="16">
        <f t="shared" si="1"/>
        <v>-54.4</v>
      </c>
      <c r="M19" s="16">
        <f t="shared" si="1"/>
        <v>-54.4</v>
      </c>
      <c r="N19" s="16">
        <f t="shared" si="1"/>
        <v>-54.4</v>
      </c>
      <c r="O19" s="16">
        <f t="shared" si="1"/>
        <v>-54.4</v>
      </c>
      <c r="P19" s="16">
        <f t="shared" si="1"/>
        <v>-54.4</v>
      </c>
      <c r="Q19" s="16">
        <f t="shared" si="1"/>
        <v>-54.4</v>
      </c>
      <c r="R19" s="16">
        <f t="shared" si="1"/>
        <v>-54.4</v>
      </c>
      <c r="S19" s="16">
        <f t="shared" si="1"/>
        <v>-54.4</v>
      </c>
      <c r="T19" s="16">
        <f t="shared" si="1"/>
        <v>-54.4</v>
      </c>
      <c r="U19" s="16">
        <f t="shared" si="1"/>
        <v>-54.4</v>
      </c>
      <c r="V19" s="25">
        <f t="shared" si="1"/>
        <v>-54.4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192</v>
      </c>
      <c r="D21" s="28">
        <f t="shared" ref="D21:V21" si="2">(VLOOKUP(D$14,$AI2:$AK26,3,FALSE))*D$15</f>
        <v>192</v>
      </c>
      <c r="E21" s="28">
        <f t="shared" si="2"/>
        <v>192</v>
      </c>
      <c r="F21" s="28">
        <f t="shared" si="2"/>
        <v>192</v>
      </c>
      <c r="G21" s="28">
        <f t="shared" si="2"/>
        <v>192</v>
      </c>
      <c r="H21" s="28">
        <f t="shared" si="2"/>
        <v>192</v>
      </c>
      <c r="I21" s="28">
        <f t="shared" si="2"/>
        <v>192</v>
      </c>
      <c r="J21" s="28">
        <f t="shared" si="2"/>
        <v>192</v>
      </c>
      <c r="K21" s="28">
        <f t="shared" si="2"/>
        <v>192</v>
      </c>
      <c r="L21" s="28">
        <f t="shared" si="2"/>
        <v>192</v>
      </c>
      <c r="M21" s="28">
        <f t="shared" si="2"/>
        <v>192</v>
      </c>
      <c r="N21" s="28">
        <f t="shared" si="2"/>
        <v>192</v>
      </c>
      <c r="O21" s="28">
        <f t="shared" si="2"/>
        <v>192</v>
      </c>
      <c r="P21" s="28">
        <f t="shared" si="2"/>
        <v>192</v>
      </c>
      <c r="Q21" s="28">
        <f t="shared" si="2"/>
        <v>192</v>
      </c>
      <c r="R21" s="28">
        <f t="shared" si="2"/>
        <v>192</v>
      </c>
      <c r="S21" s="28">
        <f t="shared" si="2"/>
        <v>192</v>
      </c>
      <c r="T21" s="28">
        <f t="shared" si="2"/>
        <v>192</v>
      </c>
      <c r="U21" s="28">
        <f t="shared" si="2"/>
        <v>192</v>
      </c>
      <c r="V21" s="28">
        <f t="shared" si="2"/>
        <v>192</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-192</v>
      </c>
      <c r="D23" s="16">
        <f t="shared" ref="D23:V23" si="3">D22-D21</f>
        <v>-192</v>
      </c>
      <c r="E23" s="16">
        <f t="shared" si="3"/>
        <v>-192</v>
      </c>
      <c r="F23" s="16">
        <f t="shared" si="3"/>
        <v>-192</v>
      </c>
      <c r="G23" s="16">
        <f t="shared" si="3"/>
        <v>-192</v>
      </c>
      <c r="H23" s="16">
        <f t="shared" si="3"/>
        <v>-192</v>
      </c>
      <c r="I23" s="16">
        <f t="shared" si="3"/>
        <v>-192</v>
      </c>
      <c r="J23" s="16">
        <f t="shared" si="3"/>
        <v>-192</v>
      </c>
      <c r="K23" s="16">
        <f t="shared" si="3"/>
        <v>-192</v>
      </c>
      <c r="L23" s="16">
        <f t="shared" si="3"/>
        <v>-192</v>
      </c>
      <c r="M23" s="16">
        <f t="shared" si="3"/>
        <v>-192</v>
      </c>
      <c r="N23" s="16">
        <f t="shared" si="3"/>
        <v>-192</v>
      </c>
      <c r="O23" s="16">
        <f t="shared" si="3"/>
        <v>-192</v>
      </c>
      <c r="P23" s="16">
        <f t="shared" si="3"/>
        <v>-192</v>
      </c>
      <c r="Q23" s="16">
        <f t="shared" si="3"/>
        <v>-192</v>
      </c>
      <c r="R23" s="16">
        <f t="shared" si="3"/>
        <v>-192</v>
      </c>
      <c r="S23" s="16">
        <f t="shared" si="3"/>
        <v>-192</v>
      </c>
      <c r="T23" s="16">
        <f t="shared" si="3"/>
        <v>-192</v>
      </c>
      <c r="U23" s="16">
        <f t="shared" si="3"/>
        <v>-192</v>
      </c>
      <c r="V23" s="16">
        <f t="shared" si="3"/>
        <v>-192</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15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16</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17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18</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19</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19</v>
      </c>
      <c r="U57" s="8">
        <f t="shared" si="13"/>
        <v>20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x14ac:dyDescent="0.2">
      <c r="A60" s="111" t="s">
        <v>4</v>
      </c>
      <c r="B60" s="76">
        <f>C10</f>
        <v>7.8</v>
      </c>
      <c r="C60" s="76">
        <f t="shared" ref="C60:U60" si="14">D10</f>
        <v>7.8</v>
      </c>
      <c r="D60" s="76">
        <f t="shared" si="14"/>
        <v>7.8</v>
      </c>
      <c r="E60" s="76">
        <f t="shared" si="14"/>
        <v>7.8</v>
      </c>
      <c r="F60" s="76">
        <f t="shared" si="14"/>
        <v>7.7</v>
      </c>
      <c r="G60" s="76">
        <f t="shared" si="14"/>
        <v>7.7</v>
      </c>
      <c r="H60" s="76">
        <f t="shared" si="14"/>
        <v>7.7</v>
      </c>
      <c r="I60" s="76">
        <f t="shared" si="14"/>
        <v>7.8</v>
      </c>
      <c r="J60" s="76">
        <f t="shared" si="14"/>
        <v>7.8</v>
      </c>
      <c r="K60" s="76">
        <f t="shared" si="14"/>
        <v>7.6</v>
      </c>
      <c r="L60" s="76">
        <f t="shared" si="14"/>
        <v>8.1999999999999993</v>
      </c>
      <c r="M60" s="76">
        <f t="shared" si="14"/>
        <v>7.8</v>
      </c>
      <c r="N60" s="76">
        <f t="shared" si="14"/>
        <v>7.8</v>
      </c>
      <c r="O60" s="76">
        <f t="shared" si="14"/>
        <v>6.2</v>
      </c>
      <c r="P60" s="76">
        <f t="shared" si="14"/>
        <v>6.2</v>
      </c>
      <c r="Q60" s="76">
        <f t="shared" si="14"/>
        <v>6.2</v>
      </c>
      <c r="R60" s="76">
        <f t="shared" si="14"/>
        <v>7.7</v>
      </c>
      <c r="S60" s="76">
        <f t="shared" si="14"/>
        <v>7.7</v>
      </c>
      <c r="T60" s="76">
        <f t="shared" si="14"/>
        <v>7.5</v>
      </c>
      <c r="U60" s="76">
        <f t="shared" si="14"/>
        <v>7.5</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-9.5999999999999979</v>
      </c>
      <c r="C64" s="77">
        <f t="shared" ref="C64:U64" si="17">(C59-C60)*C61</f>
        <v>-9.5999999999999979</v>
      </c>
      <c r="D64" s="77">
        <f t="shared" si="17"/>
        <v>-9.5999999999999979</v>
      </c>
      <c r="E64" s="77">
        <f t="shared" si="17"/>
        <v>-9.5999999999999979</v>
      </c>
      <c r="F64" s="77">
        <f t="shared" si="17"/>
        <v>-9</v>
      </c>
      <c r="G64" s="77">
        <f t="shared" si="17"/>
        <v>-9</v>
      </c>
      <c r="H64" s="77">
        <f t="shared" si="17"/>
        <v>-9</v>
      </c>
      <c r="I64" s="77">
        <f t="shared" si="17"/>
        <v>-9.5999999999999979</v>
      </c>
      <c r="J64" s="77">
        <f t="shared" si="17"/>
        <v>-9.5999999999999979</v>
      </c>
      <c r="K64" s="77">
        <f t="shared" si="17"/>
        <v>-8.3999999999999968</v>
      </c>
      <c r="L64" s="77">
        <f t="shared" si="17"/>
        <v>-11.999999999999995</v>
      </c>
      <c r="M64" s="77">
        <f t="shared" si="17"/>
        <v>-9.5999999999999979</v>
      </c>
      <c r="N64" s="77">
        <f t="shared" si="17"/>
        <v>-9.5999999999999979</v>
      </c>
      <c r="O64" s="77">
        <f t="shared" si="17"/>
        <v>0</v>
      </c>
      <c r="P64" s="77">
        <f t="shared" si="17"/>
        <v>0</v>
      </c>
      <c r="Q64" s="77">
        <f t="shared" si="17"/>
        <v>0</v>
      </c>
      <c r="R64" s="77">
        <f t="shared" si="17"/>
        <v>-9</v>
      </c>
      <c r="S64" s="77">
        <f t="shared" si="17"/>
        <v>-9</v>
      </c>
      <c r="T64" s="77">
        <f t="shared" si="17"/>
        <v>-7.7999999999999989</v>
      </c>
      <c r="U64" s="77">
        <f t="shared" si="17"/>
        <v>-7.7999999999999989</v>
      </c>
    </row>
    <row r="65" spans="1:21" s="19" customFormat="1" ht="51" x14ac:dyDescent="0.2">
      <c r="A65" s="112" t="s">
        <v>157</v>
      </c>
      <c r="B65" s="77">
        <f>B63-B64</f>
        <v>9.5999999999999979</v>
      </c>
      <c r="C65" s="77">
        <f t="shared" ref="C65:U65" si="18">C63-C64</f>
        <v>9.5999999999999979</v>
      </c>
      <c r="D65" s="77">
        <f t="shared" si="18"/>
        <v>9.5999999999999979</v>
      </c>
      <c r="E65" s="77">
        <f t="shared" si="18"/>
        <v>9.5999999999999979</v>
      </c>
      <c r="F65" s="77">
        <f t="shared" si="18"/>
        <v>9</v>
      </c>
      <c r="G65" s="77">
        <f t="shared" si="18"/>
        <v>9</v>
      </c>
      <c r="H65" s="77">
        <f t="shared" si="18"/>
        <v>9</v>
      </c>
      <c r="I65" s="77">
        <f t="shared" si="18"/>
        <v>9.5999999999999979</v>
      </c>
      <c r="J65" s="77">
        <f t="shared" si="18"/>
        <v>9.5999999999999979</v>
      </c>
      <c r="K65" s="77">
        <f t="shared" si="18"/>
        <v>8.3999999999999968</v>
      </c>
      <c r="L65" s="77">
        <f t="shared" si="18"/>
        <v>11.999999999999995</v>
      </c>
      <c r="M65" s="77">
        <f t="shared" si="18"/>
        <v>9.5999999999999979</v>
      </c>
      <c r="N65" s="77">
        <f t="shared" si="18"/>
        <v>9.5999999999999979</v>
      </c>
      <c r="O65" s="77">
        <f t="shared" si="18"/>
        <v>0</v>
      </c>
      <c r="P65" s="77">
        <f t="shared" si="18"/>
        <v>0</v>
      </c>
      <c r="Q65" s="77">
        <f t="shared" si="18"/>
        <v>0</v>
      </c>
      <c r="R65" s="77">
        <f t="shared" si="18"/>
        <v>9</v>
      </c>
      <c r="S65" s="77">
        <f t="shared" si="18"/>
        <v>9</v>
      </c>
      <c r="T65" s="77">
        <f t="shared" si="18"/>
        <v>7.7999999999999989</v>
      </c>
      <c r="U65" s="77">
        <f t="shared" si="18"/>
        <v>7.7999999999999989</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str">
        <f t="shared" si="19"/>
        <v>OVER</v>
      </c>
      <c r="R66" s="78" t="str">
        <f t="shared" si="19"/>
        <v>OVER</v>
      </c>
      <c r="S66" s="78" t="str">
        <f t="shared" si="19"/>
        <v>OVER</v>
      </c>
      <c r="T66" s="78" t="str">
        <f t="shared" si="19"/>
        <v>OVER</v>
      </c>
      <c r="U66" s="78" t="str">
        <f t="shared" si="19"/>
        <v>OVER</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6" t="s">
        <v>84</v>
      </c>
      <c r="B1" s="38" t="str">
        <f>'DCWW Pontsticill Sludge'!B29</f>
        <v>Application Rate</v>
      </c>
      <c r="C1" s="38" t="str">
        <f>'DCWW Pontsticill Sludge'!C29</f>
        <v>Nitrogen Addition</v>
      </c>
      <c r="D1" s="38" t="str">
        <f>'DCWW Pontsticill Sludge'!D29</f>
        <v>Phosphate Addition</v>
      </c>
      <c r="E1" s="38" t="str">
        <f>'DCWW Pontsticill Sludge'!E29</f>
        <v>Potash  Addition</v>
      </c>
      <c r="F1" s="38" t="str">
        <f>'DCWW Pontsticill Sludge'!F29</f>
        <v>Mg Oxide Addition</v>
      </c>
      <c r="G1" s="38" t="str">
        <f>'DCWW Pontsticill Sludge'!G29</f>
        <v>Copper Addition</v>
      </c>
      <c r="H1" s="38" t="str">
        <f>'DCWW Pontsticill Sludge'!H29</f>
        <v>Zinc Addition</v>
      </c>
      <c r="I1" s="38" t="str">
        <f>'DCWW Pontsticill Sludge'!I29</f>
        <v>Lead Addition</v>
      </c>
      <c r="J1" s="38" t="str">
        <f>'DCWW Pontsticill Sludge'!J29</f>
        <v>Cadmium Addition</v>
      </c>
      <c r="K1" s="38" t="str">
        <f>'DCWW Pontsticill Sludge'!K29</f>
        <v>Mercury Addition</v>
      </c>
      <c r="L1" s="38" t="str">
        <f>'DCWW Pontsticill Sludge'!L29</f>
        <v>Nickel Addition</v>
      </c>
      <c r="M1" s="38" t="str">
        <f>'DCWW Pontsticill Sludge'!M29</f>
        <v>Chromium Addition</v>
      </c>
      <c r="N1" s="38" t="str">
        <f>'DCWW Pontsticill Sludge'!N29</f>
        <v>Aluminium Addition</v>
      </c>
      <c r="O1" s="38" t="str">
        <f>'DCWW Pontsticill Sludge'!O29</f>
        <v>Iron Addition</v>
      </c>
      <c r="P1" s="38" t="str">
        <f>'DCWW Pontsticill Sludge'!P29</f>
        <v xml:space="preserve">Sodium Addition                 </v>
      </c>
      <c r="Q1" s="38" t="str">
        <f>'DCWW Pontsticill Sludge'!Q29</f>
        <v>SO3  Addition                             kg/ha</v>
      </c>
      <c r="R1" s="38" t="str">
        <f>'DCWW Pontsticill Sludge'!R29</f>
        <v xml:space="preserve">Selenium Addition </v>
      </c>
      <c r="S1" s="38" t="str">
        <f>'DCWW Pontsticill Sludge'!S29</f>
        <v xml:space="preserve">Arsenic  Addition  </v>
      </c>
      <c r="T1" s="38" t="str">
        <f>'DCWW Pontsticill Sludge'!T29</f>
        <v xml:space="preserve">Molybdenum Addition  </v>
      </c>
      <c r="U1" s="38" t="str">
        <f>'DCWW Pontsticill Sludge'!U29</f>
        <v xml:space="preserve">Fluoride Addition </v>
      </c>
    </row>
    <row r="2" spans="1:21" ht="25.5" x14ac:dyDescent="0.2">
      <c r="A2" s="146"/>
      <c r="B2" s="38" t="str">
        <f>'DCWW Pontsticill Sludge'!B30</f>
        <v>tonnes/ha</v>
      </c>
      <c r="C2" s="38" t="str">
        <f>'DCWW Pontsticill Sludge'!C30</f>
        <v>kg/ha</v>
      </c>
      <c r="D2" s="38" t="str">
        <f>'DCWW Pontsticill Sludge'!D30</f>
        <v>P2O5 
kg/ha</v>
      </c>
      <c r="E2" s="38" t="str">
        <f>'DCWW Pontsticill Sludge'!E30</f>
        <v>K2O 
kg/ha</v>
      </c>
      <c r="F2" s="38" t="str">
        <f>'DCWW Pontsticill Sludge'!F30</f>
        <v>MgO 
kg/ha</v>
      </c>
      <c r="G2" s="38" t="str">
        <f>'DCWW Pontsticill Sludge'!G30</f>
        <v>kg/ha</v>
      </c>
      <c r="H2" s="38" t="str">
        <f>'DCWW Pontsticill Sludge'!H30</f>
        <v>kg/ha</v>
      </c>
      <c r="I2" s="38" t="str">
        <f>'DCWW Pontsticill Sludge'!I30</f>
        <v>kg/ha</v>
      </c>
      <c r="J2" s="38" t="str">
        <f>'DCWW Pontsticill Sludge'!J30</f>
        <v>kg/ha</v>
      </c>
      <c r="K2" s="38" t="str">
        <f>'DCWW Pontsticill Sludge'!K30</f>
        <v>kg/ha</v>
      </c>
      <c r="L2" s="38" t="str">
        <f>'DCWW Pontsticill Sludge'!L30</f>
        <v>kg/ha</v>
      </c>
      <c r="M2" s="38" t="str">
        <f>'DCWW Pontsticill Sludge'!M30</f>
        <v>kg/ha</v>
      </c>
      <c r="N2" s="38" t="str">
        <f>'DCWW Pontsticill Sludge'!N30</f>
        <v>kg/ha</v>
      </c>
      <c r="O2" s="38" t="str">
        <f>'DCWW Pontsticill Sludge'!O30</f>
        <v>kg/ha</v>
      </c>
      <c r="P2" s="38" t="str">
        <f>'DCWW Pontsticill Sludge'!P30</f>
        <v>kg/ha</v>
      </c>
      <c r="Q2" s="38" t="str">
        <f>'DCWW Pontsticill Sludge'!Q30</f>
        <v>kg/ha</v>
      </c>
      <c r="R2" s="38" t="str">
        <f>'DCWW Pontsticill Sludge'!R30</f>
        <v>kg/ha</v>
      </c>
      <c r="S2" s="38" t="str">
        <f>'DCWW Pontsticill Sludge'!S30</f>
        <v>kg/ha</v>
      </c>
      <c r="T2" s="38" t="str">
        <f>'DCWW Pontsticill Sludge'!T30</f>
        <v>kg/ha</v>
      </c>
      <c r="U2" s="38" t="str">
        <f>'DCWW Pontsticill Sludge'!U30</f>
        <v>kg/ha</v>
      </c>
    </row>
    <row r="3" spans="1:21" x14ac:dyDescent="0.2">
      <c r="A3" s="36">
        <v>1</v>
      </c>
      <c r="B3" s="33">
        <f>'DCWW Pontsticill Sludge'!B31</f>
        <v>85</v>
      </c>
      <c r="C3" s="33">
        <f>'DCWW Pontsticill Sludge'!C31</f>
        <v>145.4605</v>
      </c>
      <c r="D3" s="33">
        <f>'DCWW Pontsticill Sludge'!D31</f>
        <v>50.751835700000008</v>
      </c>
      <c r="E3" s="33">
        <f>'DCWW Pontsticill Sludge'!E31</f>
        <v>7.5257792999999999</v>
      </c>
      <c r="F3" s="33">
        <f>'DCWW Pontsticill Sludge'!F31</f>
        <v>24.338611</v>
      </c>
      <c r="G3" s="33">
        <f>'DCWW Pontsticill Sludge'!G31</f>
        <v>0.50444100000000003</v>
      </c>
      <c r="H3" s="33">
        <f>'DCWW Pontsticill Sludge'!H31</f>
        <v>1.8416100000000002</v>
      </c>
      <c r="I3" s="33">
        <f>'DCWW Pontsticill Sludge'!I31</f>
        <v>0.1801575</v>
      </c>
      <c r="J3" s="33">
        <f>'DCWW Pontsticill Sludge'!J31</f>
        <v>1.961715E-2</v>
      </c>
      <c r="K3" s="33">
        <f>'DCWW Pontsticill Sludge'!K31</f>
        <v>4.2704000000000006E-3</v>
      </c>
      <c r="L3" s="33">
        <f>'DCWW Pontsticill Sludge'!L31</f>
        <v>0.27090350000000002</v>
      </c>
      <c r="M3" s="33">
        <f>'DCWW Pontsticill Sludge'!M31</f>
        <v>6.7525699999999994E-2</v>
      </c>
      <c r="N3" s="33">
        <f>'DCWW Pontsticill Sludge'!N31</f>
        <v>1788.23</v>
      </c>
      <c r="O3" s="33">
        <f>'DCWW Pontsticill Sludge'!O31</f>
        <v>78.068250000000006</v>
      </c>
      <c r="P3" s="33">
        <f>'DCWW Pontsticill Sludge'!P31</f>
        <v>0</v>
      </c>
      <c r="Q3" s="33">
        <f>'DCWW Pontsticill Sludge'!Q31</f>
        <v>181.49200000000002</v>
      </c>
      <c r="R3" s="33">
        <f>'DCWW Pontsticill Sludge'!R31</f>
        <v>0</v>
      </c>
      <c r="S3" s="33">
        <f>'DCWW Pontsticill Sludge'!S31</f>
        <v>0.68593300000000001</v>
      </c>
      <c r="T3" s="33">
        <f>'DCWW Pontsticill Sludge'!T31</f>
        <v>0</v>
      </c>
      <c r="U3" s="33">
        <f>'DCWW Pontsticill Sludge'!U31</f>
        <v>0</v>
      </c>
    </row>
    <row r="4" spans="1:21" x14ac:dyDescent="0.2">
      <c r="A4" s="36">
        <v>2</v>
      </c>
      <c r="B4" s="33">
        <f>'DCWW Pontsticill Liquid'!B31</f>
        <v>250</v>
      </c>
      <c r="C4" s="33">
        <f>'DCWW Pontsticill Liquid'!C31</f>
        <v>28.199999999999996</v>
      </c>
      <c r="D4" s="33">
        <f>'DCWW Pontsticill Liquid'!D31</f>
        <v>10.58442</v>
      </c>
      <c r="E4" s="33">
        <f>'DCWW Pontsticill Liquid'!E31</f>
        <v>5.3140500000000008</v>
      </c>
      <c r="F4" s="33">
        <f>'DCWW Pontsticill Liquid'!F31</f>
        <v>4.1532899999999993</v>
      </c>
      <c r="G4" s="33">
        <f>'DCWW Pontsticill Liquid'!G31</f>
        <v>8.4900000000000003E-2</v>
      </c>
      <c r="H4" s="33">
        <f>'DCWW Pontsticill Liquid'!H31</f>
        <v>0.34500000000000003</v>
      </c>
      <c r="I4" s="33">
        <f>'DCWW Pontsticill Liquid'!I31</f>
        <v>3.3300000000000003E-2</v>
      </c>
      <c r="J4" s="33">
        <f>'DCWW Pontsticill Liquid'!J31</f>
        <v>3.9899999999999996E-3</v>
      </c>
      <c r="K4" s="33">
        <f>'DCWW Pontsticill Liquid'!K31</f>
        <v>5.13E-3</v>
      </c>
      <c r="L4" s="33">
        <f>'DCWW Pontsticill Liquid'!L31</f>
        <v>2.205E-2</v>
      </c>
      <c r="M4" s="33">
        <f>'DCWW Pontsticill Liquid'!M31</f>
        <v>1.7430000000000001E-2</v>
      </c>
      <c r="N4" s="33">
        <f>'DCWW Pontsticill Liquid'!N31</f>
        <v>402</v>
      </c>
      <c r="O4" s="33">
        <f>'DCWW Pontsticill Liquid'!O31</f>
        <v>17.550000000000004</v>
      </c>
      <c r="P4" s="33">
        <f>'DCWW Pontsticill Liquid'!P31</f>
        <v>0</v>
      </c>
      <c r="Q4" s="33">
        <f>'DCWW Pontsticill Liquid'!Q31</f>
        <v>49.5</v>
      </c>
      <c r="R4" s="33">
        <f>'DCWW Pontsticill Liquid'!R31</f>
        <v>0</v>
      </c>
      <c r="S4" s="33">
        <f>'DCWW Pontsticill Liquid'!S31</f>
        <v>0.13019999999999998</v>
      </c>
      <c r="T4" s="33">
        <f>'DCWW Pontsticill Liquid'!T31</f>
        <v>0</v>
      </c>
      <c r="U4" s="33">
        <f>'DCWW Pontsticill Liquid'!U31</f>
        <v>0</v>
      </c>
    </row>
    <row r="5" spans="1:21" x14ac:dyDescent="0.2">
      <c r="A5" s="36">
        <v>3</v>
      </c>
      <c r="B5" s="33">
        <f>'Whole anaerobic'!B31</f>
        <v>40</v>
      </c>
      <c r="C5" s="33">
        <f>'Whole anaerobic'!C31</f>
        <v>220</v>
      </c>
      <c r="D5" s="33">
        <f>'Whole anaerobic'!D31</f>
        <v>50.310360000000003</v>
      </c>
      <c r="E5" s="33">
        <f>'Whole anaerobic'!E31</f>
        <v>96.544600000000017</v>
      </c>
      <c r="F5" s="33">
        <f>'Whole anaerobic'!F31</f>
        <v>0</v>
      </c>
      <c r="G5" s="33">
        <f>'Whole anaerobic'!G31</f>
        <v>4.2799999999999998E-2</v>
      </c>
      <c r="H5" s="33">
        <f>'Whole anaerobic'!H31</f>
        <v>0.2452</v>
      </c>
      <c r="I5" s="33">
        <f>'Whole anaerobic'!I31</f>
        <v>0.02</v>
      </c>
      <c r="J5" s="33">
        <f>'Whole anaerobic'!J31</f>
        <v>1.2000000000000001E-3</v>
      </c>
      <c r="K5" s="33">
        <f>'Whole anaerobic'!K31</f>
        <v>2E-3</v>
      </c>
      <c r="L5" s="33">
        <f>'Whole anaerobic'!L31</f>
        <v>1.4E-2</v>
      </c>
      <c r="M5" s="33">
        <f>'Whole anaerobic'!M31</f>
        <v>1.6399999999999998E-2</v>
      </c>
      <c r="N5" s="33">
        <f>'Whole anaerobic'!N31</f>
        <v>0</v>
      </c>
      <c r="O5" s="33">
        <f>'Whole anaerobic'!O31</f>
        <v>0</v>
      </c>
      <c r="P5" s="33">
        <f>'Whole anaerobic'!P31</f>
        <v>0</v>
      </c>
      <c r="Q5" s="33">
        <f>'Whole anaerobic'!Q31</f>
        <v>42.5</v>
      </c>
      <c r="R5" s="33">
        <f>'Whole anaerobic'!R31</f>
        <v>0</v>
      </c>
      <c r="S5" s="33">
        <f>'Whole anaerobic'!S31</f>
        <v>0</v>
      </c>
      <c r="T5" s="33">
        <f>'Whole anaerobic'!T31</f>
        <v>0</v>
      </c>
      <c r="U5" s="33">
        <f>'Whole anaerobic'!U31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375</v>
      </c>
      <c r="C13" s="81">
        <f t="shared" ref="C13:U13" si="0">SUM(C3:C12)</f>
        <v>393.66049999999996</v>
      </c>
      <c r="D13" s="81">
        <f t="shared" si="0"/>
        <v>111.64661570000001</v>
      </c>
      <c r="E13" s="81">
        <f t="shared" si="0"/>
        <v>109.38442930000002</v>
      </c>
      <c r="F13" s="81">
        <f t="shared" si="0"/>
        <v>28.491900999999999</v>
      </c>
      <c r="G13" s="81">
        <f t="shared" si="0"/>
        <v>0.63214099999999995</v>
      </c>
      <c r="H13" s="81">
        <f t="shared" si="0"/>
        <v>2.4318100000000005</v>
      </c>
      <c r="I13" s="81">
        <f t="shared" si="0"/>
        <v>0.23345749999999998</v>
      </c>
      <c r="J13" s="81">
        <f t="shared" si="0"/>
        <v>2.480715E-2</v>
      </c>
      <c r="K13" s="81">
        <f t="shared" si="0"/>
        <v>1.14004E-2</v>
      </c>
      <c r="L13" s="81">
        <f t="shared" si="0"/>
        <v>0.30695350000000005</v>
      </c>
      <c r="M13" s="81">
        <f t="shared" si="0"/>
        <v>0.10135569999999999</v>
      </c>
      <c r="N13" s="81">
        <f t="shared" si="0"/>
        <v>2190.23</v>
      </c>
      <c r="O13" s="81">
        <f t="shared" si="0"/>
        <v>95.618250000000018</v>
      </c>
      <c r="P13" s="81">
        <f t="shared" si="0"/>
        <v>0</v>
      </c>
      <c r="Q13" s="81">
        <f t="shared" si="0"/>
        <v>273.49200000000002</v>
      </c>
      <c r="R13" s="81">
        <f t="shared" si="0"/>
        <v>0</v>
      </c>
      <c r="S13" s="81">
        <f t="shared" si="0"/>
        <v>0.816133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7" t="s">
        <v>84</v>
      </c>
      <c r="B1" s="34" t="s">
        <v>152</v>
      </c>
      <c r="C1" s="35" t="str">
        <f>'DCWW Pontsticill Sludge'!B29</f>
        <v>Application Rate</v>
      </c>
      <c r="D1" s="35" t="str">
        <f>'DCWW Pontsticill Sludge'!C29</f>
        <v>Nitrogen Addition</v>
      </c>
      <c r="E1" s="35" t="str">
        <f>'DCWW Pontsticill Sludge'!D29</f>
        <v>Phosphate Addition</v>
      </c>
      <c r="F1" s="35" t="str">
        <f>'DCWW Pontsticill Sludge'!E29</f>
        <v>Potash  Addition</v>
      </c>
      <c r="G1" s="35" t="str">
        <f>'DCWW Pontsticill Sludge'!F29</f>
        <v>Mg Oxide Addition</v>
      </c>
      <c r="H1" s="35" t="str">
        <f>'DCWW Pontsticill Sludge'!G29</f>
        <v>Copper Addition</v>
      </c>
      <c r="I1" s="35" t="str">
        <f>'DCWW Pontsticill Sludge'!H29</f>
        <v>Zinc Addition</v>
      </c>
      <c r="J1" s="35" t="str">
        <f>'DCWW Pontsticill Sludge'!I29</f>
        <v>Lead Addition</v>
      </c>
      <c r="K1" s="35" t="str">
        <f>'DCWW Pontsticill Sludge'!J29</f>
        <v>Cadmium Addition</v>
      </c>
      <c r="L1" s="35" t="str">
        <f>'DCWW Pontsticill Sludge'!K29</f>
        <v>Mercury Addition</v>
      </c>
      <c r="M1" s="35" t="str">
        <f>'DCWW Pontsticill Sludge'!L29</f>
        <v>Nickel Addition</v>
      </c>
      <c r="N1" s="35" t="str">
        <f>'DCWW Pontsticill Sludge'!M29</f>
        <v>Chromium Addition</v>
      </c>
      <c r="O1" s="35" t="str">
        <f>'DCWW Pontsticill Sludge'!N29</f>
        <v>Aluminium Addition</v>
      </c>
      <c r="P1" s="35" t="str">
        <f>'DCWW Pontsticill Sludge'!O29</f>
        <v>Iron Addition</v>
      </c>
      <c r="Q1" s="35" t="str">
        <f>'DCWW Pontsticill Sludge'!P29</f>
        <v xml:space="preserve">Sodium Addition                 </v>
      </c>
      <c r="R1" s="35" t="str">
        <f>'DCWW Pontsticill Sludge'!Q29</f>
        <v>SO3  Addition                             kg/ha</v>
      </c>
      <c r="S1" s="35" t="str">
        <f>'DCWW Pontsticill Sludge'!R29</f>
        <v xml:space="preserve">Selenium Addition </v>
      </c>
      <c r="T1" s="35" t="str">
        <f>'DCWW Pontsticill Sludge'!S29</f>
        <v xml:space="preserve">Arsenic  Addition  </v>
      </c>
      <c r="U1" s="35" t="str">
        <f>'DCWW Pontsticill Sludge'!T29</f>
        <v xml:space="preserve">Molybdenum Addition  </v>
      </c>
      <c r="V1" s="35" t="str">
        <f>'DCWW Pontsticill Sludge'!U29</f>
        <v xml:space="preserve">Fluoride Addition </v>
      </c>
    </row>
    <row r="2" spans="1:22" s="83" customFormat="1" ht="25.5" x14ac:dyDescent="0.25">
      <c r="A2" s="147"/>
      <c r="B2" s="32" t="s">
        <v>46</v>
      </c>
      <c r="C2" s="35" t="str">
        <f>'DCWW Pontsticill Sludge'!B30</f>
        <v>tonnes/ha</v>
      </c>
      <c r="D2" s="35" t="str">
        <f>'DCWW Pontsticill Sludge'!C30</f>
        <v>kg/ha</v>
      </c>
      <c r="E2" s="35" t="str">
        <f>'DCWW Pontsticill Sludge'!D30</f>
        <v>P2O5 
kg/ha</v>
      </c>
      <c r="F2" s="35" t="str">
        <f>'DCWW Pontsticill Sludge'!E30</f>
        <v>K2O 
kg/ha</v>
      </c>
      <c r="G2" s="35" t="str">
        <f>'DCWW Pontsticill Sludge'!F30</f>
        <v>MgO 
kg/ha</v>
      </c>
      <c r="H2" s="35" t="str">
        <f>'DCWW Pontsticill Sludge'!G30</f>
        <v>kg/ha</v>
      </c>
      <c r="I2" s="35" t="str">
        <f>'DCWW Pontsticill Sludge'!H30</f>
        <v>kg/ha</v>
      </c>
      <c r="J2" s="35" t="str">
        <f>'DCWW Pontsticill Sludge'!I30</f>
        <v>kg/ha</v>
      </c>
      <c r="K2" s="35" t="str">
        <f>'DCWW Pontsticill Sludge'!J30</f>
        <v>kg/ha</v>
      </c>
      <c r="L2" s="35" t="str">
        <f>'DCWW Pontsticill Sludge'!K30</f>
        <v>kg/ha</v>
      </c>
      <c r="M2" s="35" t="str">
        <f>'DCWW Pontsticill Sludge'!L30</f>
        <v>kg/ha</v>
      </c>
      <c r="N2" s="35" t="str">
        <f>'DCWW Pontsticill Sludge'!M30</f>
        <v>kg/ha</v>
      </c>
      <c r="O2" s="35" t="str">
        <f>'DCWW Pontsticill Sludge'!N30</f>
        <v>kg/ha</v>
      </c>
      <c r="P2" s="35" t="str">
        <f>'DCWW Pontsticill Sludge'!O30</f>
        <v>kg/ha</v>
      </c>
      <c r="Q2" s="35" t="str">
        <f>'DCWW Pontsticill Sludge'!P30</f>
        <v>kg/ha</v>
      </c>
      <c r="R2" s="35" t="str">
        <f>'DCWW Pontsticill Sludge'!Q30</f>
        <v>kg/ha</v>
      </c>
      <c r="S2" s="35" t="str">
        <f>'DCWW Pontsticill Sludge'!R30</f>
        <v>kg/ha</v>
      </c>
      <c r="T2" s="35" t="str">
        <f>'DCWW Pontsticill Sludge'!S30</f>
        <v>kg/ha</v>
      </c>
      <c r="U2" s="35" t="str">
        <f>'DCWW Pontsticill Sludge'!T30</f>
        <v>kg/ha</v>
      </c>
      <c r="V2" s="35" t="str">
        <f>'DCWW Pontsticill Sludge'!U30</f>
        <v>kg/ha</v>
      </c>
    </row>
    <row r="3" spans="1:22" x14ac:dyDescent="0.2">
      <c r="A3" s="36">
        <v>1</v>
      </c>
      <c r="B3" s="91"/>
      <c r="C3" s="33">
        <f>'DCWW Pontsticill Sludge'!B31</f>
        <v>85</v>
      </c>
      <c r="D3" s="33">
        <f>'DCWW Pontsticill Sludge'!C31</f>
        <v>145.4605</v>
      </c>
      <c r="E3" s="33">
        <f>'DCWW Pontsticill Sludge'!D31</f>
        <v>50.751835700000008</v>
      </c>
      <c r="F3" s="33">
        <f>'DCWW Pontsticill Sludge'!E31</f>
        <v>7.5257792999999999</v>
      </c>
      <c r="G3" s="33">
        <f>'DCWW Pontsticill Sludge'!F31</f>
        <v>24.338611</v>
      </c>
      <c r="H3" s="33">
        <f>'DCWW Pontsticill Sludge'!G31</f>
        <v>0.50444100000000003</v>
      </c>
      <c r="I3" s="33">
        <f>'DCWW Pontsticill Sludge'!H31</f>
        <v>1.8416100000000002</v>
      </c>
      <c r="J3" s="33">
        <f>'DCWW Pontsticill Sludge'!I31</f>
        <v>0.1801575</v>
      </c>
      <c r="K3" s="33">
        <f>'DCWW Pontsticill Sludge'!J31</f>
        <v>1.961715E-2</v>
      </c>
      <c r="L3" s="33">
        <f>'DCWW Pontsticill Sludge'!K31</f>
        <v>4.2704000000000006E-3</v>
      </c>
      <c r="M3" s="33">
        <f>'DCWW Pontsticill Sludge'!L31</f>
        <v>0.27090350000000002</v>
      </c>
      <c r="N3" s="33">
        <f>'DCWW Pontsticill Sludge'!M31</f>
        <v>6.7525699999999994E-2</v>
      </c>
      <c r="O3" s="33">
        <f>'DCWW Pontsticill Sludge'!N31</f>
        <v>1788.23</v>
      </c>
      <c r="P3" s="33">
        <f>'DCWW Pontsticill Sludge'!O31</f>
        <v>78.068250000000006</v>
      </c>
      <c r="Q3" s="33">
        <f>'DCWW Pontsticill Sludge'!P31</f>
        <v>0</v>
      </c>
      <c r="R3" s="33">
        <f>'DCWW Pontsticill Sludge'!Q31</f>
        <v>181.49200000000002</v>
      </c>
      <c r="S3" s="33">
        <f>'DCWW Pontsticill Sludge'!R31</f>
        <v>0</v>
      </c>
      <c r="T3" s="33">
        <f>'DCWW Pontsticill Sludge'!S31</f>
        <v>0.68593300000000001</v>
      </c>
      <c r="U3" s="33">
        <f>'DCWW Pontsticill Sludge'!T31</f>
        <v>0</v>
      </c>
      <c r="V3" s="33">
        <f>'DCWW Pontsticill Sludge'!U31</f>
        <v>0</v>
      </c>
    </row>
    <row r="4" spans="1:22" x14ac:dyDescent="0.2">
      <c r="A4" s="36">
        <v>2</v>
      </c>
      <c r="B4" s="91"/>
      <c r="C4" s="33">
        <f>'DCWW Pontsticill Liquid'!B31</f>
        <v>250</v>
      </c>
      <c r="D4" s="33">
        <f>'DCWW Pontsticill Liquid'!C31</f>
        <v>28.199999999999996</v>
      </c>
      <c r="E4" s="33">
        <f>'DCWW Pontsticill Liquid'!D31</f>
        <v>10.58442</v>
      </c>
      <c r="F4" s="33">
        <f>'DCWW Pontsticill Liquid'!E31</f>
        <v>5.3140500000000008</v>
      </c>
      <c r="G4" s="33">
        <f>'DCWW Pontsticill Liquid'!F31</f>
        <v>4.1532899999999993</v>
      </c>
      <c r="H4" s="33">
        <f>'DCWW Pontsticill Liquid'!G31</f>
        <v>8.4900000000000003E-2</v>
      </c>
      <c r="I4" s="33">
        <f>'DCWW Pontsticill Liquid'!H31</f>
        <v>0.34500000000000003</v>
      </c>
      <c r="J4" s="33">
        <f>'DCWW Pontsticill Liquid'!I31</f>
        <v>3.3300000000000003E-2</v>
      </c>
      <c r="K4" s="33">
        <f>'DCWW Pontsticill Liquid'!J31</f>
        <v>3.9899999999999996E-3</v>
      </c>
      <c r="L4" s="33">
        <f>'DCWW Pontsticill Liquid'!K31</f>
        <v>5.13E-3</v>
      </c>
      <c r="M4" s="33">
        <f>'DCWW Pontsticill Liquid'!L31</f>
        <v>2.205E-2</v>
      </c>
      <c r="N4" s="33">
        <f>'DCWW Pontsticill Liquid'!M31</f>
        <v>1.7430000000000001E-2</v>
      </c>
      <c r="O4" s="33">
        <f>'DCWW Pontsticill Liquid'!N31</f>
        <v>402</v>
      </c>
      <c r="P4" s="33">
        <f>'DCWW Pontsticill Liquid'!O31</f>
        <v>17.550000000000004</v>
      </c>
      <c r="Q4" s="33">
        <f>'DCWW Pontsticill Liquid'!P31</f>
        <v>0</v>
      </c>
      <c r="R4" s="33">
        <f>'DCWW Pontsticill Liquid'!Q31</f>
        <v>49.5</v>
      </c>
      <c r="S4" s="33">
        <f>'DCWW Pontsticill Liquid'!R31</f>
        <v>0</v>
      </c>
      <c r="T4" s="33">
        <f>'DCWW Pontsticill Liquid'!S31</f>
        <v>0.13019999999999998</v>
      </c>
      <c r="U4" s="33">
        <f>'DCWW Pontsticill Liquid'!T31</f>
        <v>0</v>
      </c>
      <c r="V4" s="33">
        <f>'DCWW Pontsticill Liquid'!U31</f>
        <v>0</v>
      </c>
    </row>
    <row r="5" spans="1:22" x14ac:dyDescent="0.2">
      <c r="A5" s="36">
        <v>3</v>
      </c>
      <c r="B5" s="91"/>
      <c r="C5" s="33">
        <f>'Whole anaerobic'!B31</f>
        <v>40</v>
      </c>
      <c r="D5" s="33">
        <f>'Whole anaerobic'!C31</f>
        <v>220</v>
      </c>
      <c r="E5" s="33">
        <f>'Whole anaerobic'!D31</f>
        <v>50.310360000000003</v>
      </c>
      <c r="F5" s="33">
        <f>'Whole anaerobic'!E31</f>
        <v>96.544600000000017</v>
      </c>
      <c r="G5" s="33">
        <f>'Whole anaerobic'!F31</f>
        <v>0</v>
      </c>
      <c r="H5" s="33">
        <f>'Whole anaerobic'!G31</f>
        <v>4.2799999999999998E-2</v>
      </c>
      <c r="I5" s="33">
        <f>'Whole anaerobic'!H31</f>
        <v>0.2452</v>
      </c>
      <c r="J5" s="33">
        <f>'Whole anaerobic'!I31</f>
        <v>0.02</v>
      </c>
      <c r="K5" s="33">
        <f>'Whole anaerobic'!J31</f>
        <v>1.2000000000000001E-3</v>
      </c>
      <c r="L5" s="33">
        <f>'Whole anaerobic'!K31</f>
        <v>2E-3</v>
      </c>
      <c r="M5" s="33">
        <f>'Whole anaerobic'!L31</f>
        <v>1.4E-2</v>
      </c>
      <c r="N5" s="33">
        <f>'Whole anaerobic'!M31</f>
        <v>1.6399999999999998E-2</v>
      </c>
      <c r="O5" s="33">
        <f>'Whole anaerobic'!N31</f>
        <v>0</v>
      </c>
      <c r="P5" s="33">
        <f>'Whole anaerobic'!O31</f>
        <v>0</v>
      </c>
      <c r="Q5" s="33">
        <f>'Whole anaerobic'!P31</f>
        <v>0</v>
      </c>
      <c r="R5" s="33">
        <f>'Whole anaerobic'!Q31</f>
        <v>42.5</v>
      </c>
      <c r="S5" s="33">
        <f>'Whole anaerobic'!R31</f>
        <v>0</v>
      </c>
      <c r="T5" s="33">
        <f>'Whole anaerobic'!S31</f>
        <v>0</v>
      </c>
      <c r="U5" s="33">
        <f>'Whole anaerobic'!T31</f>
        <v>0</v>
      </c>
      <c r="V5" s="33">
        <f>'Whole anaerobic'!U31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6" t="s">
        <v>84</v>
      </c>
      <c r="B15" s="35" t="s">
        <v>152</v>
      </c>
      <c r="C15" s="35">
        <f>'DCWW Pontsticill Sludge'!B43</f>
        <v>85</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6"/>
      <c r="B16" s="32" t="s">
        <v>46</v>
      </c>
      <c r="C16" s="35">
        <f>'DCWW Pontsticill Sludge'!B44</f>
        <v>85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85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40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REGU-415-1629469</_dlc_DocId>
    <_dlc_DocIdUrl xmlns="9be56660-2c31-41ef-bc00-23e72f632f2a">
      <Url>https://cyfoethnaturiolcymru.sharepoint.com/teams/Regulatory/Permitting/_layouts/15/DocIdRedir.aspx?ID=REGU-415-1629469</Url>
      <Description>REGU-415-1629469</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Mobile Plant</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2022-02-07T00:00:00+00:00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6C56864-C5E2-402E-8547-3966CF77942E}"/>
</file>

<file path=customXml/itemProps2.xml><?xml version="1.0" encoding="utf-8"?>
<ds:datastoreItem xmlns:ds="http://schemas.openxmlformats.org/officeDocument/2006/customXml" ds:itemID="{3EB88BFD-E29A-4849-A8E6-116EB74B98EA}">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969E3E89-2AAA-4B8A-AA13-5FC921682B0B}"/>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Pontsticill Sludge</vt:lpstr>
      <vt:lpstr>DCWW Pontsticill Liquid</vt:lpstr>
      <vt:lpstr>Whole anaerobic</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2022-02-07T10:14:02Z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8ab218ac-2c0f-4eb0-99da-c3a9cad15d5d</vt:lpwstr>
  </property>
</Properties>
</file>