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6687/"/>
    </mc:Choice>
  </mc:AlternateContent>
  <xr:revisionPtr revIDLastSave="0" documentId="13_ncr:1_{EB77EAFC-EC14-484C-A6CA-8939AD5FDF58}" xr6:coauthVersionLast="46" xr6:coauthVersionMax="46" xr10:uidLastSave="{00000000-0000-0000-0000-000000000000}"/>
  <bookViews>
    <workbookView xWindow="-110" yWindow="-110" windowWidth="19420" windowHeight="10420" firstSheet="4" activeTab="6" xr2:uid="{00000000-000D-0000-FFFF-FFFF00000000}"/>
  </bookViews>
  <sheets>
    <sheet name="PENDERYN " sheetId="1" r:id="rId1"/>
    <sheet name="BEECHDEAN" sheetId="21" r:id="rId2"/>
    <sheet name="CRODA GOOLE" sheetId="27" r:id="rId3"/>
    <sheet name="CRODA WIDNES" sheetId="28" r:id="rId4"/>
    <sheet name="ENCIRC" sheetId="26" r:id="rId5"/>
    <sheet name="KELLOGGS" sheetId="24" r:id="rId6"/>
    <sheet name="MAELOR " sheetId="29" r:id="rId7"/>
    <sheet name="ROWAN " sheetId="23" r:id="rId8"/>
    <sheet name="SECANIM" sheetId="22"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28"/>
  <c r="L3" i="27"/>
  <c r="L3" i="21"/>
  <c r="L3" i="1"/>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H65" i="27"/>
  <c r="I65" i="27"/>
  <c r="J65" i="27"/>
  <c r="K65" i="27"/>
  <c r="L65" i="27"/>
  <c r="M65" i="27"/>
  <c r="N65" i="27"/>
  <c r="O65" i="27"/>
  <c r="P65" i="27"/>
  <c r="Q65" i="27"/>
  <c r="R65" i="27"/>
  <c r="S65" i="27"/>
  <c r="T65" i="27"/>
  <c r="U65" i="27"/>
  <c r="H65" i="28"/>
  <c r="I65" i="28"/>
  <c r="J65" i="28"/>
  <c r="K65" i="28"/>
  <c r="L65" i="28"/>
  <c r="M65" i="28"/>
  <c r="N65" i="28"/>
  <c r="O65" i="28"/>
  <c r="P65" i="28"/>
  <c r="Q65" i="28"/>
  <c r="R65" i="28"/>
  <c r="S65" i="28"/>
  <c r="T65" i="28"/>
  <c r="U65" i="28"/>
  <c r="H65" i="24"/>
  <c r="I65" i="24"/>
  <c r="K65" i="24"/>
  <c r="L65" i="24"/>
  <c r="M65" i="24"/>
  <c r="N65" i="24"/>
  <c r="O65" i="24"/>
  <c r="P65" i="24"/>
  <c r="Q65" i="24"/>
  <c r="R65" i="24"/>
  <c r="S65" i="24"/>
  <c r="T65" i="24"/>
  <c r="U65" i="24"/>
  <c r="H65" i="29"/>
  <c r="I65" i="29"/>
  <c r="J65" i="29"/>
  <c r="K65" i="29"/>
  <c r="L65" i="29"/>
  <c r="M65" i="29"/>
  <c r="N65" i="29"/>
  <c r="O65" i="29"/>
  <c r="P65" i="29"/>
  <c r="Q65" i="29"/>
  <c r="R65" i="29"/>
  <c r="S65" i="29"/>
  <c r="T65" i="29"/>
  <c r="U65" i="29"/>
  <c r="H65" i="22"/>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J22" i="29"/>
  <c r="V20" i="29"/>
  <c r="U20" i="29"/>
  <c r="T20" i="29"/>
  <c r="S20" i="29"/>
  <c r="R20" i="29"/>
  <c r="Q20" i="29"/>
  <c r="P20" i="29"/>
  <c r="O20" i="29"/>
  <c r="N20" i="29"/>
  <c r="M20" i="29"/>
  <c r="L20" i="29"/>
  <c r="K20" i="29"/>
  <c r="J20" i="29"/>
  <c r="I20" i="29"/>
  <c r="U18" i="29"/>
  <c r="T18" i="29"/>
  <c r="R18" i="29"/>
  <c r="M18" i="29"/>
  <c r="L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M20" i="28"/>
  <c r="L20" i="28"/>
  <c r="K20" i="28"/>
  <c r="J20" i="28"/>
  <c r="I20"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Q22" i="27"/>
  <c r="V20" i="27"/>
  <c r="U20" i="27"/>
  <c r="T20" i="27"/>
  <c r="S20" i="27"/>
  <c r="R20" i="27"/>
  <c r="Q20" i="27"/>
  <c r="P20" i="27"/>
  <c r="O20" i="27"/>
  <c r="N20" i="27"/>
  <c r="M20" i="27"/>
  <c r="L20" i="27"/>
  <c r="K20" i="27"/>
  <c r="J20" i="27"/>
  <c r="I20" i="27"/>
  <c r="U18" i="27"/>
  <c r="T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L20" i="26"/>
  <c r="K20" i="26"/>
  <c r="J20" i="26"/>
  <c r="S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M22" i="24"/>
  <c r="E22" i="24"/>
  <c r="V20" i="24"/>
  <c r="U20" i="24"/>
  <c r="T20" i="24"/>
  <c r="S20" i="24"/>
  <c r="R20" i="24"/>
  <c r="Q20" i="24"/>
  <c r="P20" i="24"/>
  <c r="O20" i="24"/>
  <c r="N20" i="24"/>
  <c r="M20" i="24"/>
  <c r="L20" i="24"/>
  <c r="K20" i="24"/>
  <c r="J20" i="24"/>
  <c r="I20" i="24"/>
  <c r="P18" i="24"/>
  <c r="M18" i="24"/>
  <c r="H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Q20" i="23"/>
  <c r="P20" i="23"/>
  <c r="O20" i="23"/>
  <c r="N20" i="23"/>
  <c r="M20" i="23"/>
  <c r="L20" i="23"/>
  <c r="K20" i="23"/>
  <c r="J20" i="23"/>
  <c r="I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O20" i="22"/>
  <c r="N20" i="22"/>
  <c r="M20" i="22"/>
  <c r="L20" i="22"/>
  <c r="K20" i="22"/>
  <c r="J20" i="22"/>
  <c r="I20" i="22"/>
  <c r="U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P23" i="23" s="1"/>
  <c r="P24" i="23" s="1"/>
  <c r="J59" i="24"/>
  <c r="K21" i="24"/>
  <c r="K17" i="24"/>
  <c r="R59" i="24"/>
  <c r="S21" i="24"/>
  <c r="S23" i="24" s="1"/>
  <c r="S24" i="24" s="1"/>
  <c r="S17" i="24"/>
  <c r="G21" i="26"/>
  <c r="G23" i="26" s="1"/>
  <c r="G24" i="26" s="1"/>
  <c r="G17" i="26"/>
  <c r="O17" i="26"/>
  <c r="O21" i="26"/>
  <c r="E59" i="27"/>
  <c r="F17" i="27"/>
  <c r="F19" i="27" s="1"/>
  <c r="F20" i="27" s="1"/>
  <c r="M59" i="27"/>
  <c r="N17" i="27"/>
  <c r="U59" i="27"/>
  <c r="V17" i="27"/>
  <c r="E59" i="28"/>
  <c r="F17" i="28"/>
  <c r="F21" i="28"/>
  <c r="M59" i="28"/>
  <c r="N17" i="28"/>
  <c r="N19" i="28" s="1"/>
  <c r="N21" i="28"/>
  <c r="U59" i="28"/>
  <c r="V17" i="28"/>
  <c r="V21" i="28"/>
  <c r="D59" i="29"/>
  <c r="E17" i="29"/>
  <c r="E19" i="29" s="1"/>
  <c r="E20" i="29" s="1"/>
  <c r="E21" i="29"/>
  <c r="L59" i="29"/>
  <c r="M17" i="29"/>
  <c r="M21" i="29"/>
  <c r="T59" i="29"/>
  <c r="U17" i="29"/>
  <c r="U21" i="29"/>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R19" i="23" s="1"/>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H21" i="29"/>
  <c r="H23" i="29" s="1"/>
  <c r="H24" i="29" s="1"/>
  <c r="H17" i="29"/>
  <c r="P21" i="29"/>
  <c r="P23" i="29" s="1"/>
  <c r="P24" i="29" s="1"/>
  <c r="P17" i="29"/>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Q21" i="29"/>
  <c r="Q17" i="29"/>
  <c r="Q19" i="29"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Q21" i="27"/>
  <c r="R58" i="21"/>
  <c r="R61" i="21" s="1"/>
  <c r="R64" i="21" s="1"/>
  <c r="O57" i="21"/>
  <c r="A43" i="21"/>
  <c r="J58" i="21"/>
  <c r="J61" i="21" s="1"/>
  <c r="D58" i="29"/>
  <c r="D61" i="29" s="1"/>
  <c r="P23" i="26"/>
  <c r="P24" i="26" s="1"/>
  <c r="G21" i="27"/>
  <c r="G23" i="27" s="1"/>
  <c r="G24" i="27" s="1"/>
  <c r="O21" i="27"/>
  <c r="O23" i="27" s="1"/>
  <c r="R58" i="23"/>
  <c r="R61" i="23" s="1"/>
  <c r="H21" i="27"/>
  <c r="H23" i="27" s="1"/>
  <c r="H24" i="27" s="1"/>
  <c r="P21" i="27"/>
  <c r="J58" i="22"/>
  <c r="J61" i="22" s="1"/>
  <c r="J58" i="26"/>
  <c r="J61" i="26" s="1"/>
  <c r="J23" i="23"/>
  <c r="J24" i="23" s="1"/>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J58" i="28"/>
  <c r="J61" i="28" s="1"/>
  <c r="J64" i="28" s="1"/>
  <c r="R58" i="22"/>
  <c r="R61" i="22" s="1"/>
  <c r="R64" i="22" s="1"/>
  <c r="J58" i="23"/>
  <c r="J61" i="23" s="1"/>
  <c r="J64" i="23" s="1"/>
  <c r="J58" i="24"/>
  <c r="J61" i="24" s="1"/>
  <c r="J64" i="24" s="1"/>
  <c r="R58" i="24"/>
  <c r="R61" i="24" s="1"/>
  <c r="F57" i="24"/>
  <c r="C58" i="23"/>
  <c r="C61" i="23" s="1"/>
  <c r="C64" i="23" s="1"/>
  <c r="K58" i="23"/>
  <c r="K61" i="23" s="1"/>
  <c r="S58" i="23"/>
  <c r="S61" i="23" s="1"/>
  <c r="F58" i="26"/>
  <c r="F61" i="26" s="1"/>
  <c r="D58" i="27"/>
  <c r="D61" i="27" s="1"/>
  <c r="D64" i="27" s="1"/>
  <c r="L58" i="27"/>
  <c r="L61" i="27" s="1"/>
  <c r="T58" i="27"/>
  <c r="T61" i="27" s="1"/>
  <c r="T64" i="27" s="1"/>
  <c r="J57" i="21"/>
  <c r="H59" i="21"/>
  <c r="Q23" i="22"/>
  <c r="Q24" i="22" s="1"/>
  <c r="J19" i="27"/>
  <c r="R21" i="27"/>
  <c r="R23" i="27" s="1"/>
  <c r="E58" i="27"/>
  <c r="E61" i="27" s="1"/>
  <c r="E64" i="27" s="1"/>
  <c r="E65" i="27" s="1"/>
  <c r="M58" i="27"/>
  <c r="M61" i="27" s="1"/>
  <c r="U58" i="27"/>
  <c r="U61" i="27" s="1"/>
  <c r="I58" i="29"/>
  <c r="I61" i="29" s="1"/>
  <c r="I64" i="29" s="1"/>
  <c r="Q58" i="29"/>
  <c r="Q61" i="29" s="1"/>
  <c r="Q64" i="29"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A36" i="22"/>
  <c r="G58" i="27"/>
  <c r="G61" i="27" s="1"/>
  <c r="T58" i="28"/>
  <c r="T61" i="28" s="1"/>
  <c r="T64" i="28" s="1"/>
  <c r="C58" i="29"/>
  <c r="C61" i="29" s="1"/>
  <c r="C64" i="29" s="1"/>
  <c r="C65" i="29" s="1"/>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L58" i="24"/>
  <c r="L61" i="24" s="1"/>
  <c r="L64" i="24" s="1"/>
  <c r="P58" i="26"/>
  <c r="P61" i="26" s="1"/>
  <c r="F59" i="26"/>
  <c r="O58" i="27"/>
  <c r="O61" i="27" s="1"/>
  <c r="A38" i="21"/>
  <c r="F57" i="22"/>
  <c r="N59" i="22"/>
  <c r="E58" i="23"/>
  <c r="E61"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N58" i="26"/>
  <c r="N61" i="26" s="1"/>
  <c r="T58" i="24"/>
  <c r="T61" i="24" s="1"/>
  <c r="T64" i="24" s="1"/>
  <c r="H58" i="26"/>
  <c r="H61" i="26" s="1"/>
  <c r="L58" i="28"/>
  <c r="L61" i="28" s="1"/>
  <c r="S58" i="29"/>
  <c r="S61" i="29" s="1"/>
  <c r="S64" i="29" s="1"/>
  <c r="P19" i="21"/>
  <c r="H23" i="22"/>
  <c r="H24" i="22"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N57" i="27"/>
  <c r="H59" i="27"/>
  <c r="G58" i="28"/>
  <c r="G61" i="28" s="1"/>
  <c r="O58" i="28"/>
  <c r="O61" i="28" s="1"/>
  <c r="F57" i="28"/>
  <c r="F58" i="29"/>
  <c r="F61" i="29" s="1"/>
  <c r="N58" i="29"/>
  <c r="N61" i="29" s="1"/>
  <c r="H59" i="29"/>
  <c r="D58" i="24"/>
  <c r="D61" i="24" s="1"/>
  <c r="D64" i="24" s="1"/>
  <c r="D58" i="28"/>
  <c r="D61" i="28" s="1"/>
  <c r="D64" i="28" s="1"/>
  <c r="D65" i="28"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M19" i="21"/>
  <c r="G57" i="21"/>
  <c r="J19" i="22"/>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U64" i="26" s="1"/>
  <c r="U66" i="26" s="1"/>
  <c r="N57" i="26"/>
  <c r="P59" i="27"/>
  <c r="I58" i="28"/>
  <c r="I61" i="28" s="1"/>
  <c r="I64" i="28" s="1"/>
  <c r="Q58" i="28"/>
  <c r="Q61" i="28" s="1"/>
  <c r="Q64" i="28" s="1"/>
  <c r="P23" i="28"/>
  <c r="P24" i="28" s="1"/>
  <c r="H58" i="29"/>
  <c r="H61" i="29" s="1"/>
  <c r="P58" i="29"/>
  <c r="P61" i="29"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E23" i="29"/>
  <c r="E24" i="29" s="1"/>
  <c r="M23" i="29"/>
  <c r="M24" i="29" s="1"/>
  <c r="U23" i="29"/>
  <c r="U24" i="29" s="1"/>
  <c r="I57" i="29"/>
  <c r="Q57" i="29"/>
  <c r="I63" i="29"/>
  <c r="Q63" i="29"/>
  <c r="F19" i="29"/>
  <c r="F20" i="29" s="1"/>
  <c r="N19" i="29"/>
  <c r="V19" i="29"/>
  <c r="F23" i="29"/>
  <c r="F24" i="29" s="1"/>
  <c r="N23" i="29"/>
  <c r="N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Q65" i="26" s="1"/>
  <c r="N19" i="26"/>
  <c r="N23" i="26"/>
  <c r="N24" i="26" s="1"/>
  <c r="V23" i="26"/>
  <c r="V24" i="26" s="1"/>
  <c r="B63" i="26"/>
  <c r="J63" i="26"/>
  <c r="R63" i="26"/>
  <c r="G19" i="26"/>
  <c r="G20" i="26" s="1"/>
  <c r="O19" i="26"/>
  <c r="A32" i="26"/>
  <c r="A34" i="26"/>
  <c r="A40" i="26"/>
  <c r="A42" i="26"/>
  <c r="A48" i="26"/>
  <c r="A50" i="26"/>
  <c r="C63" i="26"/>
  <c r="K63" i="26"/>
  <c r="S63" i="26"/>
  <c r="S65" i="26" s="1"/>
  <c r="H19" i="26"/>
  <c r="H20" i="26" s="1"/>
  <c r="P19" i="26"/>
  <c r="D63" i="26"/>
  <c r="L63" i="26"/>
  <c r="I19" i="26"/>
  <c r="I20" i="26" s="1"/>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V23" i="24"/>
  <c r="V24" i="24" s="1"/>
  <c r="B63" i="24"/>
  <c r="J63" i="24"/>
  <c r="J65" i="24" s="1"/>
  <c r="R63" i="24"/>
  <c r="O19" i="24"/>
  <c r="A32" i="24"/>
  <c r="A34" i="24"/>
  <c r="A40" i="24"/>
  <c r="A42" i="24"/>
  <c r="A48" i="24"/>
  <c r="A50" i="24"/>
  <c r="C63" i="24"/>
  <c r="K63" i="24"/>
  <c r="S63" i="24"/>
  <c r="R23" i="24"/>
  <c r="R24" i="24" s="1"/>
  <c r="P19" i="24"/>
  <c r="D63" i="24"/>
  <c r="L63" i="24"/>
  <c r="T63" i="24"/>
  <c r="E63" i="24"/>
  <c r="M63" i="24"/>
  <c r="U63" i="23"/>
  <c r="U65" i="23" s="1"/>
  <c r="M63" i="23"/>
  <c r="E63" i="23"/>
  <c r="T63" i="23"/>
  <c r="L63" i="23"/>
  <c r="D63" i="23"/>
  <c r="S63" i="23"/>
  <c r="K63" i="23"/>
  <c r="C63" i="23"/>
  <c r="R63" i="23"/>
  <c r="J63" i="23"/>
  <c r="J65" i="23" s="1"/>
  <c r="B63" i="23"/>
  <c r="Q63" i="23"/>
  <c r="I63" i="23"/>
  <c r="I65" i="23" s="1"/>
  <c r="P63" i="23"/>
  <c r="H63" i="23"/>
  <c r="F63" i="23"/>
  <c r="O63" i="23"/>
  <c r="G63" i="23"/>
  <c r="N63" i="23"/>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E20" i="23" s="1"/>
  <c r="M19" i="23"/>
  <c r="E23" i="23"/>
  <c r="E24" i="23" s="1"/>
  <c r="M23" i="23"/>
  <c r="M24" i="23" s="1"/>
  <c r="I57" i="23"/>
  <c r="Q57" i="23"/>
  <c r="F23" i="23"/>
  <c r="F24" i="23" s="1"/>
  <c r="N23" i="23"/>
  <c r="N24" i="23" s="1"/>
  <c r="G19" i="23"/>
  <c r="G20" i="23" s="1"/>
  <c r="O19" i="23"/>
  <c r="A32" i="23"/>
  <c r="A34" i="23"/>
  <c r="A40" i="23"/>
  <c r="A42" i="23"/>
  <c r="A48" i="23"/>
  <c r="A50" i="23"/>
  <c r="H19" i="23"/>
  <c r="H20" i="23" s="1"/>
  <c r="I19"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Q65" i="23"/>
  <c r="N65" i="23"/>
  <c r="T65" i="23"/>
  <c r="L65" i="23"/>
  <c r="H65" i="23"/>
  <c r="C65" i="23"/>
  <c r="P65" i="23"/>
  <c r="E64" i="23"/>
  <c r="M65" i="23"/>
  <c r="C19" i="29"/>
  <c r="C20" i="29" s="1"/>
  <c r="I65" i="26"/>
  <c r="P65" i="26"/>
  <c r="N65" i="26"/>
  <c r="H65" i="26"/>
  <c r="U65" i="26"/>
  <c r="L65" i="26"/>
  <c r="M65" i="26"/>
  <c r="O65" i="26"/>
  <c r="K65" i="26"/>
  <c r="E65" i="22"/>
  <c r="C65" i="22"/>
  <c r="E65" i="23"/>
  <c r="D65" i="24"/>
  <c r="B65" i="24"/>
  <c r="C65" i="26"/>
  <c r="D65" i="27"/>
  <c r="C65" i="27"/>
  <c r="C23" i="21"/>
  <c r="C24" i="21" s="1"/>
  <c r="C65" i="21"/>
  <c r="F64" i="26"/>
  <c r="F66" i="26" s="1"/>
  <c r="L64" i="22"/>
  <c r="D64" i="22"/>
  <c r="D65" i="22" s="1"/>
  <c r="Q64" i="22"/>
  <c r="U64" i="22"/>
  <c r="U66" i="22" s="1"/>
  <c r="S64" i="23"/>
  <c r="S65" i="23" s="1"/>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H66" i="29" s="1"/>
  <c r="Q64" i="23"/>
  <c r="Q66" i="23" s="1"/>
  <c r="K64" i="23"/>
  <c r="K66" i="23" s="1"/>
  <c r="R64" i="26"/>
  <c r="R65" i="26" s="1"/>
  <c r="E64" i="24"/>
  <c r="J64" i="22"/>
  <c r="J66" i="22" s="1"/>
  <c r="H64" i="21"/>
  <c r="H64" i="28"/>
  <c r="H66" i="28" s="1"/>
  <c r="G64" i="28"/>
  <c r="P64" i="26"/>
  <c r="E64" i="28"/>
  <c r="N64" i="23"/>
  <c r="J64" i="26"/>
  <c r="J66" i="26" s="1"/>
  <c r="B64" i="23"/>
  <c r="M64" i="27"/>
  <c r="M66" i="27" s="1"/>
  <c r="H64" i="27"/>
  <c r="H66" i="27" s="1"/>
  <c r="G64" i="22"/>
  <c r="L64" i="29"/>
  <c r="G64" i="24"/>
  <c r="H64" i="24"/>
  <c r="H66" i="24" s="1"/>
  <c r="D64" i="23"/>
  <c r="D65" i="23" s="1"/>
  <c r="K64" i="24"/>
  <c r="P64" i="24"/>
  <c r="U64" i="29"/>
  <c r="U66" i="29" s="1"/>
  <c r="O66" i="2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N66" i="22"/>
  <c r="B64" i="22"/>
  <c r="B64" i="29"/>
  <c r="B64" i="28"/>
  <c r="B64" i="27"/>
  <c r="B64" i="26"/>
  <c r="B64" i="21"/>
  <c r="T66" i="29"/>
  <c r="P66" i="22"/>
  <c r="O64" i="27"/>
  <c r="O66" i="27" s="1"/>
  <c r="O64" i="28"/>
  <c r="O66" i="28" s="1"/>
  <c r="N64" i="27"/>
  <c r="N66" i="27" s="1"/>
  <c r="J66" i="28"/>
  <c r="G64" i="26"/>
  <c r="G64" i="29"/>
  <c r="F64" i="22"/>
  <c r="O64" i="26"/>
  <c r="O66" i="26" s="1"/>
  <c r="R66" i="22"/>
  <c r="L66" i="22"/>
  <c r="T66" i="24"/>
  <c r="U66" i="23"/>
  <c r="C66" i="23"/>
  <c r="P66" i="23"/>
  <c r="E66" i="22"/>
  <c r="T66" i="23"/>
  <c r="Q66" i="21"/>
  <c r="P66" i="21"/>
  <c r="K66" i="27"/>
  <c r="G64" i="23"/>
  <c r="Q66" i="24"/>
  <c r="R66" i="27"/>
  <c r="C66" i="27"/>
  <c r="H66" i="23"/>
  <c r="J66" i="27"/>
  <c r="G64" i="27"/>
  <c r="F64" i="27"/>
  <c r="T66" i="27"/>
  <c r="L66" i="29"/>
  <c r="Q66" i="22"/>
  <c r="C66" i="22"/>
  <c r="T66" i="21"/>
  <c r="S66" i="23"/>
  <c r="S66" i="24"/>
  <c r="L66" i="21"/>
  <c r="S66" i="26"/>
  <c r="L66" i="28"/>
  <c r="L66" i="26"/>
  <c r="C66" i="29"/>
  <c r="H66" i="22"/>
  <c r="R66" i="28"/>
  <c r="N64" i="26"/>
  <c r="N66" i="26" s="1"/>
  <c r="O64" i="29"/>
  <c r="O66" i="29" s="1"/>
  <c r="P64" i="29"/>
  <c r="P66" i="29" s="1"/>
  <c r="S64" i="1"/>
  <c r="R66" i="26"/>
  <c r="D66" i="27"/>
  <c r="N64" i="29"/>
  <c r="N66" i="29" s="1"/>
  <c r="L66" i="23"/>
  <c r="O66" i="22"/>
  <c r="R64" i="1"/>
  <c r="J66" i="23"/>
  <c r="Q64" i="1"/>
  <c r="U64" i="1"/>
  <c r="P64" i="1"/>
  <c r="E66" i="27"/>
  <c r="J66" i="24"/>
  <c r="Q66" i="29"/>
  <c r="F64" i="29"/>
  <c r="O64" i="23"/>
  <c r="O66" i="23" s="1"/>
  <c r="N64" i="24"/>
  <c r="N66" i="24" s="1"/>
  <c r="B66" i="24"/>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O65" i="23" l="1"/>
  <c r="R65" i="23"/>
  <c r="K65" i="23"/>
  <c r="J65" i="26"/>
  <c r="T65" i="26"/>
  <c r="F65" i="1"/>
  <c r="D65" i="1"/>
  <c r="E65" i="1"/>
  <c r="G65" i="1"/>
  <c r="B65" i="1"/>
  <c r="F65" i="26"/>
  <c r="G66" i="22"/>
  <c r="G65" i="22"/>
  <c r="G66" i="28"/>
  <c r="G65" i="28"/>
  <c r="G66" i="27"/>
  <c r="G65" i="27"/>
  <c r="G66" i="29"/>
  <c r="G65" i="29"/>
  <c r="G66" i="21"/>
  <c r="G65" i="21"/>
  <c r="G66" i="24"/>
  <c r="G65" i="24"/>
  <c r="G66" i="23"/>
  <c r="G65" i="23"/>
  <c r="G66" i="26"/>
  <c r="G65" i="26"/>
  <c r="F66" i="29"/>
  <c r="F65" i="29"/>
  <c r="F66" i="21"/>
  <c r="F65" i="21"/>
  <c r="F66" i="23"/>
  <c r="F65" i="23"/>
  <c r="F66" i="22"/>
  <c r="F65" i="22"/>
  <c r="F66" i="27"/>
  <c r="F65" i="27"/>
  <c r="F66" i="24"/>
  <c r="F65" i="24"/>
  <c r="F66" i="28"/>
  <c r="F65" i="28"/>
  <c r="E66" i="28"/>
  <c r="E65" i="28"/>
  <c r="E66" i="29"/>
  <c r="E65" i="29"/>
  <c r="E66" i="26"/>
  <c r="E65" i="26"/>
  <c r="E66" i="21"/>
  <c r="E65" i="21"/>
  <c r="E66" i="24"/>
  <c r="E65" i="24"/>
  <c r="D66" i="23"/>
  <c r="D66" i="22"/>
  <c r="D66" i="26"/>
  <c r="D66" i="29"/>
  <c r="C66" i="24"/>
  <c r="C65" i="24"/>
  <c r="C66" i="28"/>
  <c r="C65" i="28"/>
  <c r="B66" i="29"/>
  <c r="B65" i="29"/>
  <c r="B66" i="27"/>
  <c r="B65" i="27"/>
  <c r="B66" i="22"/>
  <c r="B65" i="22"/>
  <c r="B66" i="26"/>
  <c r="B65" i="26"/>
  <c r="B66" i="23"/>
  <c r="B65" i="23"/>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<sst xmlns="http://schemas.openxmlformats.org/spreadsheetml/2006/main" count="2003" uniqueCount="184">
  <si>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</si>
  <si>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</si>
  <si>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</si>
  <si>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</si>
  <si>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</si>
  <si>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</si>
  <si>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</si>
  <si>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</si>
  <si>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</si>
  <si>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</si>
  <si>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</si>
  <si>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</si>
  <si>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</si>
  <si>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</si>
  <si>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</si>
  <si>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</si>
  <si>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</si>
  <si>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</si>
  <si>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</si>
  <si>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</si>
  <si>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</si>
  <si>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</si>
  <si>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</si>
  <si>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</si>
  <si>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</si>
  <si>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</si>
  <si>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</si>
  <si>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</si>
  <si>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</si>
  <si>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</si>
  <si>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</si>
  <si>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</si>
  <si>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</si>
  <si>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</si>
  <si>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</si>
  <si>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</si>
  <si>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</si>
  <si>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</si>
  <si>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</si>
  <si>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</si>
  <si>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</si>
  <si>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</si>
  <si>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</si>
  <si>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</si>
  <si>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</si>
  <si>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</si>
  <si>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</si>
  <si>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</si>
  <si>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</si>
  <si>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</si>
  <si>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</si>
  <si>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</si>
  <si>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</si>
  <si>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</si>
  <si>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</si>
  <si>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</si>
  <si>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</si>
  <si>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</si>
  <si>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</si>
  <si>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</si>
  <si>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</si>
  <si>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</si>
  <si>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</si>
  <si>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</si>
  <si>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</si>
  <si>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</si>
  <si>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</si>
  <si>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</si>
  <si>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</si>
  <si>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</si>
  <si>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</si>
  <si>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</si>
  <si>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</si>
  <si>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</si>
  <si>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</si>
  <si>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</si>
  <si>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</si>
  <si>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</si>
  <si>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</si>
  <si>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</si>
  <si>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</si>
  <si>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</si>
  <si>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</si>
  <si>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</si>
  <si>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</si>
  <si>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</si>
  <si>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</si>
  <si>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</si>
  <si>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</si>
  <si>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</si>
  <si>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</si>
  <si>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</si>
  <si>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</si>
  <si>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</si>
  <si>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</si>
  <si>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</si>
  <si>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</si>
  <si>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</si>
  <si>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</si>
  <si>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</si>
  <si>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</si>
  <si>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</si>
  <si>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</si>
  <si>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</si>
  <si>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</si>
  <si>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</si>
  <si>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</si>
  <si>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</si>
  <si>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</si>
  <si>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</si>
  <si>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</si>
  <si>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</si>
  <si>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</si>
  <si>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</si>
  <si>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</si>
  <si>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</si>
  <si>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</si>
  <si>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</si>
  <si>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</si>
  <si>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</si>
  <si>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</si>
  <si>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</si>
  <si>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</si>
  <si>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</si>
  <si>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</si>
  <si>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</si>
  <si>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</si>
  <si>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</si>
  <si>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</si>
  <si>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</si>
  <si>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</si>
  <si>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</si>
  <si>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</si>
  <si>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</si>
  <si>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</si>
  <si>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</si>
  <si>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</si>
  <si>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</si>
  <si>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</si>
  <si>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</si>
  <si>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</si>
  <si>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</si>
  <si>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</si>
  <si>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</si>
  <si>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</si>
  <si>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</si>
  <si>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</si>
  <si>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</si>
  <si>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</si>
  <si>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</si>
  <si>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</si>
  <si>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</si>
  <si>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</si>
  <si>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</si>
  <si>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</si>
  <si>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</si>
  <si>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</si>
  <si>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</si>
  <si>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</si>
  <si>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</si>
  <si>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PAN-016687</t>
  </si>
  <si>
    <t>KP3594VE</t>
  </si>
  <si>
    <t>Trade Effluent Services</t>
  </si>
  <si>
    <t>Brook House Farm, Hanmer, SY13 3EQ</t>
  </si>
  <si>
    <t xml:space="preserve">Owen Clee </t>
  </si>
  <si>
    <t>02 07 05</t>
  </si>
  <si>
    <t>sludges from onsite
effluent treatment</t>
  </si>
  <si>
    <t>CRAXTON 1</t>
  </si>
  <si>
    <t>CRAXTON 2</t>
  </si>
  <si>
    <t>CRAXTON 3</t>
  </si>
  <si>
    <t xml:space="preserve">FENNSWOOD 1 </t>
  </si>
  <si>
    <t>FENNSWOOD 2</t>
  </si>
  <si>
    <t>FENNSWOOD 9</t>
  </si>
  <si>
    <t>02 05 01</t>
  </si>
  <si>
    <t>Biodegradable materials
unsuitable for
consumption or
processing</t>
  </si>
  <si>
    <t>07 07 12</t>
  </si>
  <si>
    <t>Sludges from onsite
biological effluent
treatment plant at chemical
manufacturing sites</t>
  </si>
  <si>
    <t xml:space="preserve">02 03 05 </t>
  </si>
  <si>
    <t>Sludges from onsite
ETP</t>
  </si>
  <si>
    <t>Sludge from ETP</t>
  </si>
  <si>
    <t>02 03 05</t>
  </si>
  <si>
    <t>02 02 04</t>
  </si>
  <si>
    <t>from abattoirs, poultry
preparation plants,
rendering plants or fish
preparation plants</t>
  </si>
  <si>
    <t>Sludges from onsite
ETP
from abattoirs, poultry
preparation plants,
rendering plants or fish
preparation plants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</si>
</sst>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360F44E4-7249-415F-8D5E-41D249F9A162}" name="Crop" dataDxfId="341"/>
    <tableColumn id="2" xr3:uid="{55E07717-B4EC-4E8A-B9A9-34F3CF85E32D}" name="P Offtake" dataDxfId="340"/>
    <tableColumn id="3" xr3:uid="{7B25FA52-8104-4FE3-AED4-B53CBFDF89B2}" name="K Offtake" dataDxfId="339"/>
    <tableColumn id="4" xr3:uid="{0DBAE461-2D09-43C8-9342-3980D552AE4D}" name="Order" dataDxfId="338"/>
    <tableColumn id="5" xr3:uid="{52CACE7B-0CBA-46FC-9F24-02CBD6100239}" name="Lime pH requirement" dataDxfId="337"/>
    <tableColumn id="6" xr3:uid="{F1432630-9B16-4266-8147-CE754A715307}" name="Column1" dataDxfId="3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7E96A84B-948F-445F-BD6E-30CC8E6E6DD1}" name="Crop" dataDxfId="299"/>
    <tableColumn id="2" xr3:uid="{12657DDB-F680-47DE-ABB1-8675D5F91E41}" name="P Offtake" dataDxfId="298"/>
    <tableColumn id="3" xr3:uid="{DEB99109-D325-4F98-8A71-E70C03433437}" name="K Offtake" dataDxfId="297"/>
    <tableColumn id="4" xr3:uid="{E96A561F-7E7F-4FB3-97AA-0B35D8C8E93A}" name="Order" dataDxfId="296"/>
    <tableColumn id="5" xr3:uid="{181DD475-0A71-4C52-AF1A-8BFF46F5A827}" name="Lime pH requirement" dataDxfId="295"/>
    <tableColumn id="6" xr3:uid="{AC3FA7E8-D76B-43A3-B715-04446DFF63C6}" name="Column1" dataDxfId="29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06008BA1-A1E9-4286-B67A-352533C06A26}" name="Crop" dataDxfId="257"/>
    <tableColumn id="2" xr3:uid="{2AEB5EEB-C9D1-41DC-913E-953A33D1A4AF}" name="P Offtake" dataDxfId="256"/>
    <tableColumn id="3" xr3:uid="{8FA16A0B-1017-4CEE-862E-0A8CBD8EB3D3}" name="K Offtake" dataDxfId="255"/>
    <tableColumn id="4" xr3:uid="{E7A3B8CD-4036-47F4-B818-C3F22E80C749}" name="Order" dataDxfId="254"/>
    <tableColumn id="5" xr3:uid="{8F3EBD84-7904-4559-9B5C-63088B792C98}" name="Lime pH requirement" dataDxfId="253"/>
    <tableColumn id="6" xr3:uid="{A21DD95A-C955-4510-9114-E3F1CB645370}" name="Column1" dataDxfId="2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11579FCC-3D9F-49AD-888D-5D79B801F6AE}" name="Crop" dataDxfId="215"/>
    <tableColumn id="2" xr3:uid="{05C08116-56D5-4CC6-A649-B06AF891B931}" name="P Offtake" dataDxfId="214"/>
    <tableColumn id="3" xr3:uid="{59CDE959-192B-4757-9203-A0F691CF0F96}" name="K Offtake" dataDxfId="213"/>
    <tableColumn id="4" xr3:uid="{9FB8E4F7-B91F-4CE0-AF39-D4895D0ECF2F}" name="Order" dataDxfId="212"/>
    <tableColumn id="5" xr3:uid="{688FF2A4-D7C6-4425-A915-A9ADD700A9EE}" name="Lime pH requirement" dataDxfId="211"/>
    <tableColumn id="6" xr3:uid="{05FC5CFF-3D81-4B5F-87C7-2364076F2714}" name="Column1" dataDxfId="2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50" zoomScaleNormal="50" workbookViewId="0">
      <selection activeCell="V28" sqref="V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9" t="s">
        <v>41</v>
      </c>
      <c r="B1" s="129"/>
      <c r="C1" s="123" t="s">
        <v>160</v>
      </c>
      <c r="D1" s="124"/>
      <c r="E1" s="93" t="s">
        <v>45</v>
      </c>
      <c r="F1" s="96">
        <v>31.8</v>
      </c>
      <c r="G1" s="125" t="s">
        <v>43</v>
      </c>
      <c r="H1" s="126"/>
      <c r="I1" s="96">
        <v>5.33</v>
      </c>
      <c r="J1" s="129" t="s">
        <v>153</v>
      </c>
      <c r="K1" s="129"/>
      <c r="L1" s="96">
        <v>242</v>
      </c>
      <c r="AB1" s="18"/>
      <c r="AC1" s="18"/>
      <c r="AD1" s="30" t="s">
        <v>126</v>
      </c>
      <c r="AE1" s="17"/>
      <c r="AF1" s="17"/>
      <c r="AG1" s="18"/>
      <c r="AH1" s="18"/>
      <c r="AI1" s="40" t="s">
        <v>79</v>
      </c>
      <c r="AJ1" s="41" t="s">
        <v>94</v>
      </c>
      <c r="AK1" s="42" t="s">
        <v>95</v>
      </c>
      <c r="AL1" s="43" t="s">
        <v>125</v>
      </c>
      <c r="AM1" s="43" t="s">
        <v>131</v>
      </c>
      <c r="AN1" s="43" t="s">
        <v>111</v>
      </c>
    </row>
    <row r="2" spans="1:40" ht="13" x14ac:dyDescent="0.3">
      <c r="A2" s="129" t="s">
        <v>87</v>
      </c>
      <c r="B2" s="129"/>
      <c r="C2" s="121" t="s">
        <v>161</v>
      </c>
      <c r="D2" s="122"/>
      <c r="E2" s="93" t="s">
        <v>109</v>
      </c>
      <c r="F2" s="119" t="s">
        <v>165</v>
      </c>
      <c r="G2" s="127" t="s">
        <v>110</v>
      </c>
      <c r="H2" s="128"/>
      <c r="I2" s="96">
        <v>890</v>
      </c>
      <c r="J2" s="129" t="s">
        <v>158</v>
      </c>
      <c r="K2" s="129"/>
      <c r="L2" s="96">
        <v>0.04</v>
      </c>
      <c r="AB2" s="30" t="s">
        <v>56</v>
      </c>
      <c r="AC2" s="17"/>
      <c r="AD2" s="30" t="s">
        <v>70</v>
      </c>
      <c r="AE2" s="17"/>
      <c r="AF2" s="17"/>
      <c r="AG2" s="44" t="s">
        <v>76</v>
      </c>
      <c r="AH2" s="18"/>
      <c r="AI2" s="45" t="s">
        <v>126</v>
      </c>
      <c r="AJ2" s="46">
        <v>0</v>
      </c>
      <c r="AK2" s="47">
        <v>0</v>
      </c>
      <c r="AL2" s="10">
        <v>0</v>
      </c>
      <c r="AM2" s="11">
        <v>0</v>
      </c>
      <c r="AN2" s="11">
        <v>0</v>
      </c>
    </row>
    <row r="3" spans="1:40" ht="13" x14ac:dyDescent="0.25">
      <c r="A3" s="125" t="s">
        <v>42</v>
      </c>
      <c r="B3" s="126"/>
      <c r="C3" s="121" t="s">
        <v>162</v>
      </c>
      <c r="D3" s="122"/>
      <c r="E3" s="93" t="s">
        <v>108</v>
      </c>
      <c r="F3" s="31" t="s">
        <v>78</v>
      </c>
      <c r="G3" s="129" t="s">
        <v>159</v>
      </c>
      <c r="H3" s="129"/>
      <c r="I3" s="96"/>
      <c r="J3" s="125" t="s">
        <v>154</v>
      </c>
      <c r="K3" s="126"/>
      <c r="L3" s="96">
        <f>(L1/(L2*10000))*100</f>
        <v>60.5</v>
      </c>
      <c r="AB3" s="30" t="s">
        <v>57</v>
      </c>
      <c r="AC3" s="17"/>
      <c r="AD3" s="30" t="s">
        <v>71</v>
      </c>
      <c r="AE3" s="17"/>
      <c r="AF3" s="17"/>
      <c r="AG3" s="44" t="s">
        <v>77</v>
      </c>
      <c r="AH3" s="18"/>
      <c r="AI3" s="48" t="s">
        <v>113</v>
      </c>
      <c r="AJ3" s="49">
        <v>1.7</v>
      </c>
      <c r="AK3" s="50">
        <v>6</v>
      </c>
      <c r="AL3" s="51">
        <v>1</v>
      </c>
      <c r="AM3" s="11">
        <v>6.2</v>
      </c>
      <c r="AN3" s="11" t="s">
        <v>112</v>
      </c>
    </row>
    <row r="4" spans="1:40" ht="25" x14ac:dyDescent="0.25">
      <c r="A4" s="129" t="s">
        <v>0</v>
      </c>
      <c r="B4" s="129"/>
      <c r="C4" s="123" t="s">
        <v>163</v>
      </c>
      <c r="D4" s="124"/>
      <c r="E4" s="94" t="s">
        <v>1</v>
      </c>
      <c r="F4" s="120" t="s">
        <v>166</v>
      </c>
      <c r="G4" s="129"/>
      <c r="H4" s="129"/>
      <c r="I4" s="96"/>
      <c r="J4" s="125"/>
      <c r="K4" s="126"/>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9" t="s">
        <v>47</v>
      </c>
      <c r="B5" s="129"/>
      <c r="C5" s="130" t="s">
        <v>164</v>
      </c>
      <c r="D5" s="130"/>
      <c r="E5" s="94"/>
      <c r="F5" s="95"/>
      <c r="G5" s="129"/>
      <c r="H5" s="129"/>
      <c r="I5" s="96"/>
      <c r="J5" s="125"/>
      <c r="K5" s="126"/>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9" t="s">
        <v>2</v>
      </c>
      <c r="B8" s="129"/>
      <c r="C8" s="15" t="s">
        <v>167</v>
      </c>
      <c r="D8" s="15" t="s">
        <v>168</v>
      </c>
      <c r="E8" s="15" t="s">
        <v>169</v>
      </c>
      <c r="F8" s="15" t="s">
        <v>170</v>
      </c>
      <c r="G8" s="15" t="s">
        <v>171</v>
      </c>
      <c r="H8" s="15" t="s">
        <v>172</v>
      </c>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9" t="s">
        <v>3</v>
      </c>
      <c r="B9" s="129"/>
      <c r="C9" s="15">
        <v>1</v>
      </c>
      <c r="D9" s="15">
        <v>1</v>
      </c>
      <c r="E9" s="15">
        <v>1</v>
      </c>
      <c r="F9" s="15">
        <v>1</v>
      </c>
      <c r="G9" s="15">
        <v>1</v>
      </c>
      <c r="H9" s="15">
        <v>1</v>
      </c>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9" t="s">
        <v>4</v>
      </c>
      <c r="B10" s="129"/>
      <c r="C10" s="15">
        <v>6.5</v>
      </c>
      <c r="D10" s="15">
        <v>6.4</v>
      </c>
      <c r="E10" s="15">
        <v>5.7</v>
      </c>
      <c r="F10" s="15">
        <v>6.1</v>
      </c>
      <c r="G10" s="15">
        <v>6.3</v>
      </c>
      <c r="H10" s="15">
        <v>5.9</v>
      </c>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9" t="s">
        <v>5</v>
      </c>
      <c r="B11" s="129"/>
      <c r="C11" s="15">
        <v>4</v>
      </c>
      <c r="D11" s="15">
        <v>3</v>
      </c>
      <c r="E11" s="15">
        <v>4</v>
      </c>
      <c r="F11" s="15">
        <v>4</v>
      </c>
      <c r="G11" s="15">
        <v>4</v>
      </c>
      <c r="H11" s="15">
        <v>3</v>
      </c>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9" t="s">
        <v>6</v>
      </c>
      <c r="B12" s="129"/>
      <c r="C12" s="15">
        <v>3</v>
      </c>
      <c r="D12" s="15">
        <v>2</v>
      </c>
      <c r="E12" s="15">
        <v>2</v>
      </c>
      <c r="F12" s="15">
        <v>2</v>
      </c>
      <c r="G12" s="15">
        <v>2</v>
      </c>
      <c r="H12" s="15">
        <v>1</v>
      </c>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9" t="s">
        <v>7</v>
      </c>
      <c r="B13" s="129"/>
      <c r="C13" s="15">
        <v>3</v>
      </c>
      <c r="D13" s="15">
        <v>3</v>
      </c>
      <c r="E13" s="15">
        <v>3</v>
      </c>
      <c r="F13" s="15">
        <v>2</v>
      </c>
      <c r="G13" s="15">
        <v>2</v>
      </c>
      <c r="H13" s="15">
        <v>2</v>
      </c>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8" t="s">
        <v>8</v>
      </c>
      <c r="B14" s="138"/>
      <c r="C14" s="100" t="s">
        <v>105</v>
      </c>
      <c r="D14" s="100" t="s">
        <v>105</v>
      </c>
      <c r="E14" s="100" t="s">
        <v>105</v>
      </c>
      <c r="F14" s="100" t="s">
        <v>105</v>
      </c>
      <c r="G14" s="100" t="s">
        <v>105</v>
      </c>
      <c r="H14" s="100" t="s">
        <v>105</v>
      </c>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7" t="s">
        <v>9</v>
      </c>
      <c r="B15" s="137"/>
      <c r="C15" s="15">
        <v>40</v>
      </c>
      <c r="D15" s="15">
        <v>41</v>
      </c>
      <c r="E15" s="15">
        <v>42</v>
      </c>
      <c r="F15" s="15">
        <v>43</v>
      </c>
      <c r="G15" s="15">
        <v>44</v>
      </c>
      <c r="H15" s="15">
        <v>45</v>
      </c>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9" t="s">
        <v>44</v>
      </c>
      <c r="B16" s="139"/>
      <c r="C16" s="101" t="s">
        <v>72</v>
      </c>
      <c r="D16" s="101" t="s">
        <v>72</v>
      </c>
      <c r="E16" s="101" t="s">
        <v>72</v>
      </c>
      <c r="F16" s="101" t="s">
        <v>72</v>
      </c>
      <c r="G16" s="101" t="s">
        <v>72</v>
      </c>
      <c r="H16" s="101" t="s">
        <v>72</v>
      </c>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55.167280000000005</v>
      </c>
      <c r="D18" s="16">
        <f>$D32</f>
        <v>55.167280000000005</v>
      </c>
      <c r="E18" s="16">
        <f>$D33</f>
        <v>55.167280000000005</v>
      </c>
      <c r="F18" s="16">
        <f>$D34</f>
        <v>55.167280000000005</v>
      </c>
      <c r="G18" s="16">
        <f>$D35</f>
        <v>55.167280000000005</v>
      </c>
      <c r="H18" s="16">
        <f>$D36</f>
        <v>55.167280000000005</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-0.8327199999999948</v>
      </c>
      <c r="D19" s="16">
        <f t="shared" ref="D19:V19" si="1">D18-D17</f>
        <v>-2.2327199999999934</v>
      </c>
      <c r="E19" s="16">
        <f t="shared" si="1"/>
        <v>-3.632719999999992</v>
      </c>
      <c r="F19" s="16">
        <f t="shared" si="1"/>
        <v>-5.0327199999999905</v>
      </c>
      <c r="G19" s="16">
        <f t="shared" si="1"/>
        <v>-6.4327199999999891</v>
      </c>
      <c r="H19" s="16">
        <f t="shared" si="1"/>
        <v>-7.8327199999999877</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58.447320000000012</v>
      </c>
      <c r="D22" s="16">
        <f>$E32</f>
        <v>58.447320000000012</v>
      </c>
      <c r="E22" s="16">
        <f>$E33</f>
        <v>58.447320000000012</v>
      </c>
      <c r="F22" s="16">
        <f>$E34</f>
        <v>58.447320000000012</v>
      </c>
      <c r="G22" s="16">
        <f>$E35</f>
        <v>58.447320000000012</v>
      </c>
      <c r="H22" s="16">
        <f>$E36</f>
        <v>58.447320000000012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-117.55267999999998</v>
      </c>
      <c r="D23" s="16">
        <f t="shared" ref="D23:V23" si="3">D22-D21</f>
        <v>-121.95267999999999</v>
      </c>
      <c r="E23" s="16">
        <f t="shared" si="3"/>
        <v>-126.35267999999999</v>
      </c>
      <c r="F23" s="16">
        <f t="shared" si="3"/>
        <v>-130.75268</v>
      </c>
      <c r="G23" s="16">
        <f t="shared" si="3"/>
        <v>-135.15268</v>
      </c>
      <c r="H23" s="16">
        <f t="shared" si="3"/>
        <v>-139.55268000000001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0.67</v>
      </c>
      <c r="C28" s="15">
        <v>0.04</v>
      </c>
      <c r="D28" s="15">
        <v>140</v>
      </c>
      <c r="E28" s="15">
        <v>282</v>
      </c>
      <c r="F28" s="15">
        <v>34.4</v>
      </c>
      <c r="G28" s="15">
        <v>1.63</v>
      </c>
      <c r="H28" s="15">
        <v>0.5</v>
      </c>
      <c r="I28" s="15">
        <v>0.5</v>
      </c>
      <c r="J28" s="15">
        <v>0.01</v>
      </c>
      <c r="K28" s="15">
        <v>0.05</v>
      </c>
      <c r="L28" s="15">
        <v>0.2</v>
      </c>
      <c r="M28" s="15">
        <v>0.2</v>
      </c>
      <c r="N28" s="15"/>
      <c r="O28" s="15"/>
      <c r="P28" s="15">
        <v>888</v>
      </c>
      <c r="Q28" s="15">
        <v>44.5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172</v>
      </c>
      <c r="C31" s="77">
        <f>IF(C$27="%w/w SAR",((C$28*10)*$B31),IF(C$27="%w/w DM",(((C$28*10)*($B$28/100))*$B31),IF(C$27="kg/t SAR",(C$28*$B31),IF(C$27="kg/t DM",((C$28*($B$28/100))*$B31),IF(C$27="mg/kg SAR",((C$28*0.001)*$B31),IF(C$27="mg/kg DM",(((C$28*0.001)*($B$28/100))*$B31),0))))))</f>
        <v>68.8</v>
      </c>
      <c r="D31" s="77">
        <f>(IF(D$27="%w/w SAR",((D$28*10)*$B31),IF(D$27="%w/w DM",(((D$28*10)*($B$28/100))*$B31),IF(D$27="kg/t SAR",(D$28*$B31),IF(D$27="kg/t DM",((D$28*($B$28/100))*$B31),IF(D$27="mg/kg SAR",((D$28*0.001)*$B31),IF(D$27="mg/kg DM",(((D$28*0.001)*($B$28/100))*$B31),"0")))))))*2.291</f>
        <v>55.167280000000005</v>
      </c>
      <c r="E31" s="77">
        <f>(IF(E$27="%w/w SAR",((E$28*10)*$B31),IF(E$27="%w/w DM",(((E$28*10)*($B$28/100))*$B31),IF(E$27="kg/t SAR",(E$28*$B31),IF(E$27="kg/t DM",((E$28*($B$28/100))*$B31),IF(E$27="mg/kg SAR",((E$28*0.001)*$B31),IF(E$27="mg/kg DM",(((E$28*0.001)*($B$28/100))*$B31),"0")))))))*1.205</f>
        <v>58.447320000000012</v>
      </c>
      <c r="F31" s="77">
        <f>(IF(F$27="%w/w SAR",((F$28*10)*$B31),IF(F$27="%w/w DM",(((F$28*10)*($B$28/100))*$B31),IF(F$27="kg/t SAR",(F$28*$B31),IF(F$27="kg/t DM",((F$28*($B$28/100))*$B31),IF(F$27="mg/kg SAR",((F$28*0.001)*$B31),IF(F$27="mg/kg DM",(((F$28*0.001)*($B$28/100))*$B31),"0")))))))*1.658</f>
        <v>9.8100544000000003</v>
      </c>
      <c r="G31" s="77">
        <f t="shared" ref="G31:P31" si="5">IF(G$27="%w/w SAR",((G$28*10)*$B31),IF(G$27="%w/w DM",(((G$28*10)*($B$28/100))*$B31),IF(G$27="kg/t SAR",(G$28*$B31),IF(G$27="kg/t DM",((G$28*($B$28/100))*$B31),IF(G$27="mg/kg SAR",((G$28*0.001)*$B31),IF(G$27="mg/kg DM",(((G$28*0.001)*($B$28/100))*$B31),0))))))</f>
        <v>0.28036</v>
      </c>
      <c r="H31" s="77">
        <f t="shared" si="5"/>
        <v>8.6000000000000007E-2</v>
      </c>
      <c r="I31" s="77">
        <f t="shared" si="5"/>
        <v>8.6000000000000007E-2</v>
      </c>
      <c r="J31" s="77">
        <f t="shared" si="5"/>
        <v>1.7200000000000002E-3</v>
      </c>
      <c r="K31" s="77">
        <f t="shared" si="5"/>
        <v>8.6E-3</v>
      </c>
      <c r="L31" s="77">
        <f t="shared" si="5"/>
        <v>3.44E-2</v>
      </c>
      <c r="M31" s="77">
        <f t="shared" si="5"/>
        <v>3.44E-2</v>
      </c>
      <c r="N31" s="77">
        <f t="shared" si="5"/>
        <v>0</v>
      </c>
      <c r="O31" s="77">
        <f t="shared" si="5"/>
        <v>0</v>
      </c>
      <c r="P31" s="77">
        <f t="shared" si="5"/>
        <v>152.73599999999999</v>
      </c>
      <c r="Q31" s="77">
        <f>(IF(Q$27="%w/w SAR",((Q$28*10)*$B31),IF(Q$27="%w/w DM",(((Q$28*10)*($B$28/100))*$B31),IF(Q$27="kg/t SAR",(Q$28*$B31),IF(Q$27="kg/t DM",((Q$28*($B$28/100))*$B31),IF(Q$27="mg/kg SAR",((Q$28*0.001)*$B31),IF(Q$27="mg/kg DM",(((Q$28*0.001)*($B$28/100))*$B31),0)))))))*2.5</f>
        <v>19.134999999999998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172</v>
      </c>
      <c r="C32" s="77">
        <f t="shared" ref="C32:C50" si="6">IF(C$27="%w/w SAR",((C$28*10)*$B32),IF(C$27="%w/w DM",(((C$28*10)*($B$28/100))*$B32),IF(C$27="kg/t SAR",(C$28*$B32),IF(C$27="kg/t DM",((C$28*($B$28/100))*$B32),IF(C$27="mg/kg SAR",((C$28*0.001)*$B32),IF(C$27="mg/kg DM",(((C$28*0.001)*($B$28/100))*$B32),0))))))</f>
        <v>68.8</v>
      </c>
      <c r="D32" s="77">
        <f t="shared" ref="D32:D50" si="7">(IF(D$27="%w/w SAR",((D$28*10)*$B32),IF(D$27="%w/w DM",(((D$28*10)*($B$28/100))*$B32),IF(D$27="kg/t SAR",(D$28*$B32),IF(D$27="kg/t DM",((D$28*($B$28/100))*$B32),IF(D$27="mg/kg SAR",((D$28*0.001)*$B32),IF(D$27="mg/kg DM",(((D$28*0.001)*($B$28/100))*$B32),"0")))))))*2.291</f>
        <v>55.167280000000005</v>
      </c>
      <c r="E32" s="77">
        <f t="shared" ref="E32:E50" si="8">(IF(E$27="%w/w SAR",((E$28*10)*$B32),IF(E$27="%w/w DM",(((E$28*10)*($B$28/100))*$B32),IF(E$27="kg/t SAR",(E$28*$B32),IF(E$27="kg/t DM",((E$28*($B$28/100))*$B32),IF(E$27="mg/kg SAR",((E$28*0.001)*$B32),IF(E$27="mg/kg DM",(((E$28*0.001)*($B$28/100))*$B32),"0")))))))*1.205</f>
        <v>58.447320000000012</v>
      </c>
      <c r="F32" s="77">
        <f t="shared" ref="F32:F50" si="9">(IF(F$27="%w/w SAR",((F$28*10)*$B32),IF(F$27="%w/w DM",(((F$28*10)*($B$28/100))*$B32),IF(F$27="kg/t SAR",(F$28*$B32),IF(F$27="kg/t DM",((F$28*($B$28/100))*$B32),IF(F$27="mg/kg SAR",((F$28*0.001)*$B32),IF(F$27="mg/kg DM",(((F$28*0.001)*($B$28/100))*$B32),"0")))))))*1.658</f>
        <v>9.8100544000000003</v>
      </c>
      <c r="G32" s="77">
        <f t="shared" ref="G32:P50" si="10">IF(G$27="%w/w SAR",((G$28*10)*$B32),IF(G$27="%w/w DM",(((G$28*10)*($B$28/100))*$B32),IF(G$27="kg/t SAR",(G$28*$B32),IF(G$27="kg/t DM",((G$28*($B$28/100))*$B32),IF(G$27="mg/kg SAR",((G$28*0.001)*$B32),IF(G$27="mg/kg DM",(((G$28*0.001)*($B$28/100))*$B32),0))))))</f>
        <v>0.28036</v>
      </c>
      <c r="H32" s="77">
        <f t="shared" si="10"/>
        <v>8.6000000000000007E-2</v>
      </c>
      <c r="I32" s="77">
        <f t="shared" si="10"/>
        <v>8.6000000000000007E-2</v>
      </c>
      <c r="J32" s="77">
        <f t="shared" si="10"/>
        <v>1.7200000000000002E-3</v>
      </c>
      <c r="K32" s="77">
        <f t="shared" si="10"/>
        <v>8.6E-3</v>
      </c>
      <c r="L32" s="77">
        <f t="shared" si="10"/>
        <v>3.44E-2</v>
      </c>
      <c r="M32" s="77">
        <f t="shared" si="10"/>
        <v>3.44E-2</v>
      </c>
      <c r="N32" s="77">
        <f t="shared" si="10"/>
        <v>0</v>
      </c>
      <c r="O32" s="77">
        <f t="shared" si="10"/>
        <v>0</v>
      </c>
      <c r="P32" s="77">
        <f t="shared" si="10"/>
        <v>152.73599999999999</v>
      </c>
      <c r="Q32" s="77">
        <f t="shared" ref="Q32:Q50" si="11">(IF(Q$27="%w/w SAR",((Q$28*10)*$B32),IF(Q$27="%w/w DM",(((Q$28*10)*($B$28/100))*$B32),IF(Q$27="kg/t SAR",(Q$28*$B32),IF(Q$27="kg/t DM",((Q$28*($B$28/100))*$B32),IF(Q$27="mg/kg SAR",((Q$28*0.001)*$B32),IF(Q$27="mg/kg DM",(((Q$28*0.001)*($B$28/100))*$B32),0)))))))*2.5</f>
        <v>19.134999999999998</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CRAXTON 3</v>
      </c>
      <c r="B33" s="15">
        <v>172</v>
      </c>
      <c r="C33" s="77">
        <f t="shared" si="6"/>
        <v>68.8</v>
      </c>
      <c r="D33" s="77">
        <f t="shared" si="7"/>
        <v>55.167280000000005</v>
      </c>
      <c r="E33" s="77">
        <f t="shared" si="8"/>
        <v>58.447320000000012</v>
      </c>
      <c r="F33" s="77">
        <f t="shared" si="9"/>
        <v>9.8100544000000003</v>
      </c>
      <c r="G33" s="77">
        <f t="shared" si="10"/>
        <v>0.28036</v>
      </c>
      <c r="H33" s="77">
        <f t="shared" si="10"/>
        <v>8.6000000000000007E-2</v>
      </c>
      <c r="I33" s="77">
        <f t="shared" si="10"/>
        <v>8.6000000000000007E-2</v>
      </c>
      <c r="J33" s="77">
        <f t="shared" si="10"/>
        <v>1.7200000000000002E-3</v>
      </c>
      <c r="K33" s="77">
        <f t="shared" si="10"/>
        <v>8.6E-3</v>
      </c>
      <c r="L33" s="77">
        <f t="shared" si="10"/>
        <v>3.44E-2</v>
      </c>
      <c r="M33" s="77">
        <f t="shared" si="10"/>
        <v>3.44E-2</v>
      </c>
      <c r="N33" s="77">
        <f t="shared" si="10"/>
        <v>0</v>
      </c>
      <c r="O33" s="77">
        <f t="shared" si="10"/>
        <v>0</v>
      </c>
      <c r="P33" s="77">
        <f t="shared" si="10"/>
        <v>152.73599999999999</v>
      </c>
      <c r="Q33" s="77">
        <f t="shared" si="11"/>
        <v>19.134999999999998</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 xml:space="preserve">FENNSWOOD 1 </v>
      </c>
      <c r="B34" s="15">
        <v>172</v>
      </c>
      <c r="C34" s="77">
        <f t="shared" si="6"/>
        <v>68.8</v>
      </c>
      <c r="D34" s="77">
        <f t="shared" si="7"/>
        <v>55.167280000000005</v>
      </c>
      <c r="E34" s="77">
        <f t="shared" si="8"/>
        <v>58.447320000000012</v>
      </c>
      <c r="F34" s="77">
        <f t="shared" si="9"/>
        <v>9.8100544000000003</v>
      </c>
      <c r="G34" s="77">
        <f t="shared" si="10"/>
        <v>0.28036</v>
      </c>
      <c r="H34" s="77">
        <f t="shared" si="10"/>
        <v>8.6000000000000007E-2</v>
      </c>
      <c r="I34" s="77">
        <f t="shared" si="10"/>
        <v>8.6000000000000007E-2</v>
      </c>
      <c r="J34" s="77">
        <f t="shared" si="10"/>
        <v>1.7200000000000002E-3</v>
      </c>
      <c r="K34" s="77">
        <f t="shared" si="10"/>
        <v>8.6E-3</v>
      </c>
      <c r="L34" s="77">
        <f t="shared" si="10"/>
        <v>3.44E-2</v>
      </c>
      <c r="M34" s="77">
        <f t="shared" si="10"/>
        <v>3.44E-2</v>
      </c>
      <c r="N34" s="77">
        <f t="shared" si="10"/>
        <v>0</v>
      </c>
      <c r="O34" s="77">
        <f t="shared" si="10"/>
        <v>0</v>
      </c>
      <c r="P34" s="77">
        <f t="shared" si="10"/>
        <v>152.73599999999999</v>
      </c>
      <c r="Q34" s="77">
        <f t="shared" si="11"/>
        <v>19.134999999999998</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FENNSWOOD 2</v>
      </c>
      <c r="B35" s="15">
        <v>172</v>
      </c>
      <c r="C35" s="77">
        <f t="shared" si="6"/>
        <v>68.8</v>
      </c>
      <c r="D35" s="77">
        <f t="shared" si="7"/>
        <v>55.167280000000005</v>
      </c>
      <c r="E35" s="77">
        <f t="shared" si="8"/>
        <v>58.447320000000012</v>
      </c>
      <c r="F35" s="77">
        <f t="shared" si="9"/>
        <v>9.8100544000000003</v>
      </c>
      <c r="G35" s="77">
        <f t="shared" si="10"/>
        <v>0.28036</v>
      </c>
      <c r="H35" s="77">
        <f t="shared" si="10"/>
        <v>8.6000000000000007E-2</v>
      </c>
      <c r="I35" s="77">
        <f t="shared" si="10"/>
        <v>8.6000000000000007E-2</v>
      </c>
      <c r="J35" s="77">
        <f t="shared" si="10"/>
        <v>1.7200000000000002E-3</v>
      </c>
      <c r="K35" s="77">
        <f t="shared" si="10"/>
        <v>8.6E-3</v>
      </c>
      <c r="L35" s="77">
        <f t="shared" si="10"/>
        <v>3.44E-2</v>
      </c>
      <c r="M35" s="77">
        <f t="shared" si="10"/>
        <v>3.44E-2</v>
      </c>
      <c r="N35" s="77">
        <f t="shared" si="10"/>
        <v>0</v>
      </c>
      <c r="O35" s="77">
        <f t="shared" si="10"/>
        <v>0</v>
      </c>
      <c r="P35" s="77">
        <f t="shared" si="10"/>
        <v>152.73599999999999</v>
      </c>
      <c r="Q35" s="77">
        <f t="shared" si="11"/>
        <v>19.134999999999998</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FENNSWOOD 9</v>
      </c>
      <c r="B36" s="15">
        <v>172</v>
      </c>
      <c r="C36" s="77">
        <f t="shared" si="6"/>
        <v>68.8</v>
      </c>
      <c r="D36" s="77">
        <f t="shared" si="7"/>
        <v>55.167280000000005</v>
      </c>
      <c r="E36" s="77">
        <f t="shared" si="8"/>
        <v>58.447320000000012</v>
      </c>
      <c r="F36" s="77">
        <f t="shared" si="9"/>
        <v>9.8100544000000003</v>
      </c>
      <c r="G36" s="77">
        <f t="shared" si="10"/>
        <v>0.28036</v>
      </c>
      <c r="H36" s="77">
        <f t="shared" si="10"/>
        <v>8.6000000000000007E-2</v>
      </c>
      <c r="I36" s="77">
        <f t="shared" si="10"/>
        <v>8.6000000000000007E-2</v>
      </c>
      <c r="J36" s="77">
        <f t="shared" si="10"/>
        <v>1.7200000000000002E-3</v>
      </c>
      <c r="K36" s="77">
        <f t="shared" si="10"/>
        <v>8.6E-3</v>
      </c>
      <c r="L36" s="77">
        <f t="shared" si="10"/>
        <v>3.44E-2</v>
      </c>
      <c r="M36" s="77">
        <f t="shared" si="10"/>
        <v>3.44E-2</v>
      </c>
      <c r="N36" s="77">
        <f t="shared" si="10"/>
        <v>0</v>
      </c>
      <c r="O36" s="77">
        <f t="shared" si="10"/>
        <v>0</v>
      </c>
      <c r="P36" s="77">
        <f t="shared" si="10"/>
        <v>152.73599999999999</v>
      </c>
      <c r="Q36" s="77">
        <f t="shared" si="11"/>
        <v>19.134999999999998</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3">D8</f>
        <v>CRAXTON 2</v>
      </c>
      <c r="D57" s="8" t="str">
        <f t="shared" si="13"/>
        <v>CRAXTON 3</v>
      </c>
      <c r="E57" s="8" t="str">
        <f t="shared" si="13"/>
        <v xml:space="preserve">FENNSWOOD 1 </v>
      </c>
      <c r="F57" s="8" t="str">
        <f t="shared" si="13"/>
        <v>FENNSWOOD 2</v>
      </c>
      <c r="G57" s="8" t="str">
        <f t="shared" si="13"/>
        <v>FENNSWOOD 9</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172</v>
      </c>
      <c r="C62" s="77">
        <f>B32</f>
        <v>172</v>
      </c>
      <c r="D62" s="77">
        <f>B33</f>
        <v>172</v>
      </c>
      <c r="E62" s="77">
        <f>B34</f>
        <v>172</v>
      </c>
      <c r="F62" s="77">
        <f>B35</f>
        <v>172</v>
      </c>
      <c r="G62" s="77">
        <f>B36</f>
        <v>172</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2.3999999999999986</v>
      </c>
      <c r="D64" s="77">
        <f t="shared" si="17"/>
        <v>8</v>
      </c>
      <c r="E64" s="77">
        <f t="shared" si="17"/>
        <v>4.8000000000000043</v>
      </c>
      <c r="F64" s="77">
        <f t="shared" si="17"/>
        <v>3.2000000000000028</v>
      </c>
      <c r="G64" s="77">
        <f t="shared" si="17"/>
        <v>6.3999999999999986</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-2.3999999999999986</v>
      </c>
      <c r="D65" s="77">
        <f t="shared" si="18"/>
        <v>-8</v>
      </c>
      <c r="E65" s="77">
        <f t="shared" si="18"/>
        <v>-4.8000000000000043</v>
      </c>
      <c r="F65" s="77">
        <f t="shared" si="18"/>
        <v>-3.2000000000000028</v>
      </c>
      <c r="G65" s="77">
        <f t="shared" si="18"/>
        <v>-6.3999999999999986</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C20:V21">
    <cfRule type="cellIs" dxfId="377" priority="43" operator="equal">
      <formula>"DECREASE"</formula>
    </cfRule>
    <cfRule type="cellIs" dxfId="376" priority="44" operator="equal">
      <formula>"INCREASE"</formula>
    </cfRule>
  </conditionalFormatting>
  <conditionalFormatting sqref="B62:U66 B31:B50">
    <cfRule type="cellIs" dxfId="375" priority="42" operator="greaterThan">
      <formula>$B$51</formula>
    </cfRule>
  </conditionalFormatting>
  <conditionalFormatting sqref="C31:C50">
    <cfRule type="cellIs" dxfId="374" priority="41" operator="greaterThan">
      <formula>$C$51</formula>
    </cfRule>
  </conditionalFormatting>
  <conditionalFormatting sqref="C18:V18">
    <cfRule type="cellIs" dxfId="373" priority="37" operator="equal">
      <formula>0</formula>
    </cfRule>
  </conditionalFormatting>
  <conditionalFormatting sqref="C17:V17">
    <cfRule type="cellIs" dxfId="372" priority="35" operator="equal">
      <formula>0</formula>
    </cfRule>
  </conditionalFormatting>
  <conditionalFormatting sqref="C19:V19">
    <cfRule type="cellIs" dxfId="371" priority="34"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7" operator="greaterThan">
      <formula>$K$51</formula>
    </cfRule>
  </conditionalFormatting>
  <conditionalFormatting sqref="L31:L50">
    <cfRule type="cellIs" dxfId="366" priority="26" operator="greaterThan">
      <formula>$L$51</formula>
    </cfRule>
  </conditionalFormatting>
  <conditionalFormatting sqref="M31:M50">
    <cfRule type="cellIs" dxfId="365" priority="25" operator="greaterThan">
      <formula>$M$51</formula>
    </cfRule>
  </conditionalFormatting>
  <conditionalFormatting sqref="P31:P50">
    <cfRule type="cellIs" dxfId="364" priority="24" operator="greaterThan">
      <formula>$P$51</formula>
    </cfRule>
  </conditionalFormatting>
  <conditionalFormatting sqref="R31:R50">
    <cfRule type="cellIs" dxfId="363" priority="23" operator="greaterThan">
      <formula>$R$51</formula>
    </cfRule>
  </conditionalFormatting>
  <conditionalFormatting sqref="S31:S50">
    <cfRule type="cellIs" dxfId="362" priority="22" operator="greaterThan">
      <formula>$S$51</formula>
    </cfRule>
  </conditionalFormatting>
  <conditionalFormatting sqref="T31:T50">
    <cfRule type="cellIs" dxfId="361" priority="21" operator="greaterThan">
      <formula>$T$51</formula>
    </cfRule>
  </conditionalFormatting>
  <conditionalFormatting sqref="U31:U50">
    <cfRule type="cellIs" dxfId="360" priority="20" operator="greaterThan">
      <formula>$U$51</formula>
    </cfRule>
  </conditionalFormatting>
  <conditionalFormatting sqref="C22:V22">
    <cfRule type="cellIs" dxfId="359" priority="18" operator="equal">
      <formula>0</formula>
    </cfRule>
  </conditionalFormatting>
  <conditionalFormatting sqref="C24:V24">
    <cfRule type="cellIs" dxfId="358" priority="16" operator="equal">
      <formula>"DECREASE"</formula>
    </cfRule>
    <cfRule type="cellIs" dxfId="357" priority="17" operator="equal">
      <formula>"INCREASE"</formula>
    </cfRule>
  </conditionalFormatting>
  <conditionalFormatting sqref="C23:V23">
    <cfRule type="cellIs" dxfId="356" priority="15" operator="equal">
      <formula>0</formula>
    </cfRule>
  </conditionalFormatting>
  <conditionalFormatting sqref="I1">
    <cfRule type="cellIs" dxfId="355" priority="11" operator="between">
      <formula>0.1</formula>
      <formula>5</formula>
    </cfRule>
  </conditionalFormatting>
  <conditionalFormatting sqref="I2">
    <cfRule type="cellIs" dxfId="354" priority="10" operator="greaterThan">
      <formula>5000.1</formula>
    </cfRule>
  </conditionalFormatting>
  <conditionalFormatting sqref="I3">
    <cfRule type="cellIs" dxfId="353" priority="9" operator="greaterThan">
      <formula>40000.01</formula>
    </cfRule>
  </conditionalFormatting>
  <conditionalFormatting sqref="C21:V21">
    <cfRule type="cellIs" dxfId="352" priority="8" operator="equal">
      <formula>0</formula>
    </cfRule>
  </conditionalFormatting>
  <conditionalFormatting sqref="B66:U66">
    <cfRule type="cellIs" dxfId="351" priority="4" operator="equal">
      <formula>"UNDER"</formula>
    </cfRule>
    <cfRule type="cellIs" dxfId="350" priority="5" operator="equal">
      <formula>"OVER"</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50" zoomScaleNormal="50" workbookViewId="0">
      <selection activeCell="V25" sqref="V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8</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173</v>
      </c>
      <c r="G2" s="127" t="s">
        <v>110</v>
      </c>
      <c r="H2" s="128"/>
      <c r="I2" s="118">
        <v>330</v>
      </c>
      <c r="J2" s="129" t="s">
        <v>158</v>
      </c>
      <c r="K2" s="129"/>
      <c r="L2" s="97">
        <v>0.02</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v>2360</v>
      </c>
      <c r="J3" s="125" t="s">
        <v>154</v>
      </c>
      <c r="K3" s="126"/>
      <c r="L3" s="97">
        <f>(L1/(L2*10000))*100</f>
        <v>12.5</v>
      </c>
      <c r="AB3" s="30" t="s">
        <v>57</v>
      </c>
      <c r="AC3" s="17"/>
      <c r="AD3" s="30" t="s">
        <v>71</v>
      </c>
      <c r="AE3" s="17"/>
      <c r="AF3" s="17"/>
      <c r="AG3" s="44" t="s">
        <v>77</v>
      </c>
      <c r="AH3" s="18"/>
      <c r="AI3" s="48" t="s">
        <v>113</v>
      </c>
      <c r="AJ3" s="49">
        <v>1.7</v>
      </c>
      <c r="AK3" s="50">
        <v>6</v>
      </c>
      <c r="AL3" s="51">
        <v>1</v>
      </c>
      <c r="AM3" s="11">
        <v>6.2</v>
      </c>
      <c r="AN3" s="11" t="s">
        <v>112</v>
      </c>
    </row>
    <row r="4" spans="1:41" ht="50" x14ac:dyDescent="0.25">
      <c r="A4" s="129" t="s">
        <v>0</v>
      </c>
      <c r="B4" s="129"/>
      <c r="C4" s="142" t="str">
        <f>'PENDERYN '!C4:D4</f>
        <v>Brook House Farm, Hanmer, SY13 3EQ</v>
      </c>
      <c r="D4" s="143"/>
      <c r="E4" s="94" t="s">
        <v>1</v>
      </c>
      <c r="F4" s="119" t="s">
        <v>174</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20.619000000000003</v>
      </c>
      <c r="D18" s="16">
        <f>$D32</f>
        <v>20.619000000000003</v>
      </c>
      <c r="E18" s="16">
        <f>$D33</f>
        <v>20.619000000000003</v>
      </c>
      <c r="F18" s="16">
        <f>$D34</f>
        <v>20.619000000000003</v>
      </c>
      <c r="G18" s="16">
        <f>$D35</f>
        <v>20.619000000000003</v>
      </c>
      <c r="H18" s="16">
        <f>$D36</f>
        <v>20.619000000000003</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-35.381</v>
      </c>
      <c r="D19" s="16">
        <f t="shared" ref="D19:V19" si="1">D18-D17</f>
        <v>-36.780999999999992</v>
      </c>
      <c r="E19" s="16">
        <f t="shared" si="1"/>
        <v>-38.180999999999997</v>
      </c>
      <c r="F19" s="16">
        <f t="shared" si="1"/>
        <v>-39.580999999999989</v>
      </c>
      <c r="G19" s="16">
        <f t="shared" si="1"/>
        <v>-40.980999999999995</v>
      </c>
      <c r="H19" s="16">
        <f t="shared" si="1"/>
        <v>-42.380999999999986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26.630500000000005</v>
      </c>
      <c r="D22" s="16">
        <f>$E32</f>
        <v>26.630500000000005</v>
      </c>
      <c r="E22" s="16">
        <f>$E33</f>
        <v>26.630500000000005</v>
      </c>
      <c r="F22" s="16">
        <f>$E34</f>
        <v>26.630500000000005</v>
      </c>
      <c r="G22" s="16">
        <f>$E35</f>
        <v>26.630500000000005</v>
      </c>
      <c r="H22" s="16">
        <f>$E36</f>
        <v>26.630500000000005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-149.36949999999999</v>
      </c>
      <c r="D23" s="16">
        <f t="shared" ref="D23:V23" si="3">D22-D21</f>
        <v>-153.76949999999999</v>
      </c>
      <c r="E23" s="16">
        <f t="shared" si="3"/>
        <v>-158.1695</v>
      </c>
      <c r="F23" s="16">
        <f t="shared" si="3"/>
        <v>-162.56950000000001</v>
      </c>
      <c r="G23" s="16">
        <f t="shared" si="3"/>
        <v>-166.96950000000001</v>
      </c>
      <c r="H23" s="16">
        <f t="shared" si="3"/>
        <v>-171.36950000000002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1.28</v>
      </c>
      <c r="C28" s="15">
        <v>0.02</v>
      </c>
      <c r="D28" s="15">
        <v>36</v>
      </c>
      <c r="E28" s="15">
        <v>88.4</v>
      </c>
      <c r="F28" s="15">
        <v>13.2</v>
      </c>
      <c r="G28" s="15">
        <v>0.2</v>
      </c>
      <c r="H28" s="15">
        <v>0.5</v>
      </c>
      <c r="I28" s="15">
        <v>0.5</v>
      </c>
      <c r="J28" s="15">
        <v>0.01</v>
      </c>
      <c r="K28" s="15">
        <v>0.05</v>
      </c>
      <c r="L28" s="15">
        <v>0.2</v>
      </c>
      <c r="M28" s="15">
        <v>0.2</v>
      </c>
      <c r="N28" s="15"/>
      <c r="O28" s="15"/>
      <c r="P28" s="15">
        <v>445</v>
      </c>
      <c r="Q28" s="15">
        <v>40.200000000000003</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20.619000000000003</v>
      </c>
      <c r="E31" s="77">
        <f>(IF(E$27="%w/w SAR",((E$28*10)*$B31),IF(E$27="%w/w DM",(((E$28*10)*($B$28/100))*$B31),IF(E$27="kg/t SAR",(E$28*$B31),IF(E$27="kg/t DM",((E$28*($B$28/100))*$B31),IF(E$27="mg/kg SAR",((E$28*0.001)*$B31),IF(E$27="mg/kg DM",(((E$28*0.001)*($B$28/100))*$B31),"0")))))))*1.205</f>
        <v>26.630500000000005</v>
      </c>
      <c r="F31" s="77">
        <f>(IF(F$27="%w/w SAR",((F$28*10)*$B31),IF(F$27="%w/w DM",(((F$28*10)*($B$28/100))*$B31),IF(F$27="kg/t SAR",(F$28*$B31),IF(F$27="kg/t DM",((F$28*($B$28/100))*$B31),IF(F$27="mg/kg SAR",((F$28*0.001)*$B31),IF(F$27="mg/kg DM",(((F$28*0.001)*($B$28/100))*$B31),"0")))))))*1.658</f>
        <v>5.4713999999999992</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111.25</v>
      </c>
      <c r="Q31" s="77">
        <f>(IF(Q$27="%w/w SAR",((Q$28*10)*$B31),IF(Q$27="%w/w DM",(((Q$28*10)*($B$28/100))*$B31),IF(Q$27="kg/t SAR",(Q$28*$B31),IF(Q$27="kg/t DM",((Q$28*($B$28/100))*$B31),IF(Q$27="mg/kg SAR",((Q$28*0.001)*$B31),IF(Q$27="mg/kg DM",(((Q$28*0.001)*($B$28/100))*$B31),0)))))))*2.5</f>
        <v>25.125000000000007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20.619000000000003</v>
      </c>
      <c r="E32" s="77">
        <f t="shared" ref="E32:E50" si="8">(IF(E$27="%w/w SAR",((E$28*10)*$B32),IF(E$27="%w/w DM",(((E$28*10)*($B$28/100))*$B32),IF(E$27="kg/t SAR",(E$28*$B32),IF(E$27="kg/t DM",((E$28*($B$28/100))*$B32),IF(E$27="mg/kg SAR",((E$28*0.001)*$B32),IF(E$27="mg/kg DM",(((E$28*0.001)*($B$28/100))*$B32),"0")))))))*1.205</f>
        <v>26.630500000000005</v>
      </c>
      <c r="F32" s="77">
        <f t="shared" ref="F32:F50" si="9">(IF(F$27="%w/w SAR",((F$28*10)*$B32),IF(F$27="%w/w DM",(((F$28*10)*($B$28/100))*$B32),IF(F$27="kg/t SAR",(F$28*$B32),IF(F$27="kg/t DM",((F$28*($B$28/100))*$B32),IF(F$27="mg/kg SAR",((F$28*0.001)*$B32),IF(F$27="mg/kg DM",(((F$28*0.001)*($B$28/100))*$B32),"0")))))))*1.658</f>
        <v>5.4713999999999992</v>
      </c>
      <c r="G32" s="77">
        <f t="shared" si="5"/>
        <v>0.05</v>
      </c>
      <c r="H32" s="77">
        <f t="shared" si="5"/>
        <v>0.125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111.25</v>
      </c>
      <c r="Q32" s="77">
        <f t="shared" ref="Q32:Q50" si="10">(IF(Q$27="%w/w SAR",((Q$28*10)*$B32),IF(Q$27="%w/w DM",(((Q$28*10)*($B$28/100))*$B32),IF(Q$27="kg/t SAR",(Q$28*$B32),IF(Q$27="kg/t DM",((Q$28*($B$28/100))*$B32),IF(Q$27="mg/kg SAR",((Q$28*0.001)*$B32),IF(Q$27="mg/kg DM",(((Q$28*0.001)*($B$28/100))*$B32),0)))))))*2.5</f>
        <v>25.125000000000007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CRAXTON 3</v>
      </c>
      <c r="B33" s="15">
        <v>250</v>
      </c>
      <c r="C33" s="77">
        <f t="shared" si="6"/>
        <v>50</v>
      </c>
      <c r="D33" s="77">
        <f t="shared" si="7"/>
        <v>20.619000000000003</v>
      </c>
      <c r="E33" s="77">
        <f t="shared" si="8"/>
        <v>26.630500000000005</v>
      </c>
      <c r="F33" s="77">
        <f t="shared" si="9"/>
        <v>5.4713999999999992</v>
      </c>
      <c r="G33" s="77">
        <f t="shared" si="5"/>
        <v>0.05</v>
      </c>
      <c r="H33" s="77">
        <f t="shared" si="5"/>
        <v>0.125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111.25</v>
      </c>
      <c r="Q33" s="77">
        <f t="shared" si="10"/>
        <v>25.125000000000007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FENNSWOOD 1 </v>
      </c>
      <c r="B34" s="15">
        <v>250</v>
      </c>
      <c r="C34" s="77">
        <f t="shared" si="6"/>
        <v>50</v>
      </c>
      <c r="D34" s="77">
        <f t="shared" si="7"/>
        <v>20.619000000000003</v>
      </c>
      <c r="E34" s="77">
        <f t="shared" si="8"/>
        <v>26.630500000000005</v>
      </c>
      <c r="F34" s="77">
        <f t="shared" si="9"/>
        <v>5.4713999999999992</v>
      </c>
      <c r="G34" s="77">
        <f t="shared" si="5"/>
        <v>0.05</v>
      </c>
      <c r="H34" s="77">
        <f t="shared" si="5"/>
        <v>0.125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111.25</v>
      </c>
      <c r="Q34" s="77">
        <f t="shared" si="10"/>
        <v>25.125000000000007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FENNSWOOD 2</v>
      </c>
      <c r="B35" s="15">
        <v>250</v>
      </c>
      <c r="C35" s="77">
        <f t="shared" si="6"/>
        <v>50</v>
      </c>
      <c r="D35" s="77">
        <f t="shared" si="7"/>
        <v>20.619000000000003</v>
      </c>
      <c r="E35" s="77">
        <f t="shared" si="8"/>
        <v>26.630500000000005</v>
      </c>
      <c r="F35" s="77">
        <f t="shared" si="9"/>
        <v>5.4713999999999992</v>
      </c>
      <c r="G35" s="77">
        <f t="shared" si="5"/>
        <v>0.05</v>
      </c>
      <c r="H35" s="77">
        <f t="shared" si="5"/>
        <v>0.125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111.25</v>
      </c>
      <c r="Q35" s="77">
        <f t="shared" si="10"/>
        <v>25.125000000000007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FENNSWOOD 9</v>
      </c>
      <c r="B36" s="15">
        <v>250</v>
      </c>
      <c r="C36" s="77">
        <f t="shared" si="6"/>
        <v>50</v>
      </c>
      <c r="D36" s="77">
        <f t="shared" si="7"/>
        <v>20.619000000000003</v>
      </c>
      <c r="E36" s="77">
        <f t="shared" si="8"/>
        <v>26.630500000000005</v>
      </c>
      <c r="F36" s="77">
        <f t="shared" si="9"/>
        <v>5.4713999999999992</v>
      </c>
      <c r="G36" s="77">
        <f t="shared" si="5"/>
        <v>0.05</v>
      </c>
      <c r="H36" s="77">
        <f t="shared" si="5"/>
        <v>0.125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111.25</v>
      </c>
      <c r="Q36" s="77">
        <f t="shared" si="10"/>
        <v>25.125000000000007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3">D8</f>
        <v>CRAXTON 2</v>
      </c>
      <c r="D57" s="8" t="str">
        <f t="shared" si="13"/>
        <v>CRAXTON 3</v>
      </c>
      <c r="E57" s="8" t="str">
        <f t="shared" si="13"/>
        <v xml:space="preserve">FENNSWOOD 1 </v>
      </c>
      <c r="F57" s="8" t="str">
        <f t="shared" si="13"/>
        <v>FENNSWOOD 2</v>
      </c>
      <c r="G57" s="8" t="str">
        <f t="shared" si="13"/>
        <v>FENNSWOOD 9</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2.3999999999999986</v>
      </c>
      <c r="D64" s="77">
        <f t="shared" si="17"/>
        <v>8</v>
      </c>
      <c r="E64" s="77">
        <f t="shared" si="17"/>
        <v>4.8000000000000043</v>
      </c>
      <c r="F64" s="77">
        <f t="shared" si="17"/>
        <v>3.2000000000000028</v>
      </c>
      <c r="G64" s="77">
        <f t="shared" si="17"/>
        <v>6.3999999999999986</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-2.3999999999999986</v>
      </c>
      <c r="D65" s="77">
        <f t="shared" si="18"/>
        <v>-8</v>
      </c>
      <c r="E65" s="77">
        <f t="shared" si="18"/>
        <v>-4.8000000000000043</v>
      </c>
      <c r="F65" s="77">
        <f t="shared" si="18"/>
        <v>-3.2000000000000028</v>
      </c>
      <c r="G65" s="77">
        <f t="shared" si="18"/>
        <v>-6.3999999999999986</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2" zoomScale="50" zoomScaleNormal="50" workbookViewId="0">
      <selection activeCell="B40" sqref="B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6.89</v>
      </c>
      <c r="J1" s="129" t="s">
        <v>153</v>
      </c>
      <c r="K1" s="129"/>
      <c r="L1" s="97">
        <v>146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175</v>
      </c>
      <c r="G2" s="127" t="s">
        <v>110</v>
      </c>
      <c r="H2" s="128"/>
      <c r="I2" s="118">
        <v>3182</v>
      </c>
      <c r="J2" s="129" t="s">
        <v>158</v>
      </c>
      <c r="K2" s="129"/>
      <c r="L2" s="97">
        <v>0.26</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c r="J3" s="125" t="s">
        <v>154</v>
      </c>
      <c r="K3" s="126"/>
      <c r="L3" s="97">
        <f>(L1/(L2*10000))*100</f>
        <v>5.615384615384615</v>
      </c>
      <c r="AB3" s="30" t="s">
        <v>57</v>
      </c>
      <c r="AC3" s="17"/>
      <c r="AD3" s="30" t="s">
        <v>71</v>
      </c>
      <c r="AE3" s="17"/>
      <c r="AF3" s="17"/>
      <c r="AG3" s="44" t="s">
        <v>77</v>
      </c>
      <c r="AH3" s="18"/>
      <c r="AI3" s="48" t="s">
        <v>113</v>
      </c>
      <c r="AJ3" s="49">
        <v>1.7</v>
      </c>
      <c r="AK3" s="50">
        <v>6</v>
      </c>
      <c r="AL3" s="51">
        <v>1</v>
      </c>
      <c r="AM3" s="11">
        <v>6.2</v>
      </c>
      <c r="AN3" s="11" t="s">
        <v>112</v>
      </c>
    </row>
    <row r="4" spans="1:41" ht="62.5" x14ac:dyDescent="0.25">
      <c r="A4" s="129" t="s">
        <v>0</v>
      </c>
      <c r="B4" s="129"/>
      <c r="C4" s="142" t="str">
        <f>'PENDERYN '!C4:D4</f>
        <v>Brook House Farm, Hanmer, SY13 3EQ</v>
      </c>
      <c r="D4" s="143"/>
      <c r="E4" s="94" t="s">
        <v>1</v>
      </c>
      <c r="F4" s="119" t="s">
        <v>176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55.888945000000007</v>
      </c>
      <c r="D18" s="16">
        <f>$D32</f>
        <v>55.888945000000007</v>
      </c>
      <c r="E18" s="16">
        <f>$D33</f>
        <v>55.888945000000007</v>
      </c>
      <c r="F18" s="16">
        <f>$D34</f>
        <v>55.888945000000007</v>
      </c>
      <c r="G18" s="16">
        <f>$D35</f>
        <v>55.888945000000007</v>
      </c>
      <c r="H18" s="16">
        <f>$D36</f>
        <v>55.888945000000007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-0.11105499999999324</v>
      </c>
      <c r="D19" s="16">
        <f t="shared" ref="D19:V19" si="1">D18-D17</f>
        <v>-1.5110549999999918</v>
      </c>
      <c r="E19" s="16">
        <f t="shared" si="1"/>
        <v>-2.9110549999999904</v>
      </c>
      <c r="F19" s="16">
        <f t="shared" si="1"/>
        <v>-4.311054999999989</v>
      </c>
      <c r="G19" s="16">
        <f t="shared" si="1"/>
        <v>-5.7110549999999876</v>
      </c>
      <c r="H19" s="16">
        <f t="shared" si="1"/>
        <v>-7.1110549999999861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(VLOOKUP(D$14,$AI2:$AK24,3,FALSE))*D$15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12.4838</v>
      </c>
      <c r="D22" s="16">
        <f>$E32</f>
        <v>12.4838</v>
      </c>
      <c r="E22" s="16">
        <f>$E33</f>
        <v>12.4838</v>
      </c>
      <c r="F22" s="16">
        <f>$E34</f>
        <v>12.4838</v>
      </c>
      <c r="G22" s="16">
        <f>$E35</f>
        <v>12.4838</v>
      </c>
      <c r="H22" s="16">
        <f>$E36</f>
        <v>12.4838</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-163.5162</v>
      </c>
      <c r="D23" s="16">
        <f t="shared" ref="D23:V23" si="3">D22-D21</f>
        <v>-167.9162</v>
      </c>
      <c r="E23" s="16">
        <f t="shared" si="3"/>
        <v>-172.31620000000001</v>
      </c>
      <c r="F23" s="16">
        <f t="shared" si="3"/>
        <v>-176.71620000000001</v>
      </c>
      <c r="G23" s="16">
        <f t="shared" si="3"/>
        <v>-181.11620000000002</v>
      </c>
      <c r="H23" s="16">
        <f t="shared" si="3"/>
        <v>-185.51620000000003</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4.3099999999999996</v>
      </c>
      <c r="C28" s="15">
        <v>0.26</v>
      </c>
      <c r="D28" s="15">
        <v>697</v>
      </c>
      <c r="E28" s="15">
        <v>296</v>
      </c>
      <c r="F28" s="15">
        <v>88.2</v>
      </c>
      <c r="G28" s="15">
        <v>0.91</v>
      </c>
      <c r="H28" s="15">
        <v>15.7</v>
      </c>
      <c r="I28" s="15">
        <v>0.5</v>
      </c>
      <c r="J28" s="15">
        <v>0.01</v>
      </c>
      <c r="K28" s="15">
        <v>0.05</v>
      </c>
      <c r="L28" s="15">
        <v>0.62</v>
      </c>
      <c r="M28" s="15">
        <v>3.9</v>
      </c>
      <c r="N28" s="15"/>
      <c r="O28" s="15"/>
      <c r="P28" s="15">
        <v>4202</v>
      </c>
      <c r="Q28" s="15">
        <v>2220</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35</v>
      </c>
      <c r="C31" s="77">
        <f>IF(C$27="%w/w SAR",((C$28*10)*$B31),IF(C$27="%w/w DM",(((C$28*10)*($B$28/100))*$B31),IF(C$27="kg/t SAR",(C$28*$B31),IF(C$27="kg/t DM",((C$28*($B$28/100))*$B31),IF(C$27="mg/kg SAR",((C$28*0.001)*$B31),IF(C$27="mg/kg DM",(((C$28*0.001)*($B$28/100))*$B31),0))))))</f>
        <v>91</v>
      </c>
      <c r="D31" s="77">
        <f>(IF(D$27="%w/w SAR",((D$28*10)*$B31),IF(D$27="%w/w DM",(((D$28*10)*($B$28/100))*$B31),IF(D$27="kg/t SAR",(D$28*$B31),IF(D$27="kg/t DM",((D$28*($B$28/100))*$B31),IF(D$27="mg/kg SAR",((D$28*0.001)*$B31),IF(D$27="mg/kg DM",(((D$28*0.001)*($B$28/100))*$B31),"0")))))))*2.291</f>
        <v>55.888945000000007</v>
      </c>
      <c r="E31" s="77">
        <f>(IF(E$27="%w/w SAR",((E$28*10)*$B31),IF(E$27="%w/w DM",(((E$28*10)*($B$28/100))*$B31),IF(E$27="kg/t SAR",(E$28*$B31),IF(E$27="kg/t DM",((E$28*($B$28/100))*$B31),IF(E$27="mg/kg SAR",((E$28*0.001)*$B31),IF(E$27="mg/kg DM",(((E$28*0.001)*($B$28/100))*$B31),"0")))))))*1.205</f>
        <v>12.4838</v>
      </c>
      <c r="F31" s="77">
        <f>(IF(F$27="%w/w SAR",((F$28*10)*$B31),IF(F$27="%w/w DM",(((F$28*10)*($B$28/100))*$B31),IF(F$27="kg/t SAR",(F$28*$B31),IF(F$27="kg/t DM",((F$28*($B$28/100))*$B31),IF(F$27="mg/kg SAR",((F$28*0.001)*$B31),IF(F$27="mg/kg DM",(((F$28*0.001)*($B$28/100))*$B31),"0")))))))*1.658</f>
        <v>5.1182460000000001</v>
      </c>
      <c r="G31" s="77">
        <f t="shared" ref="G31:P46" si="5">IF(G$27="%w/w SAR",((G$28*10)*$B31),IF(G$27="%w/w DM",(((G$28*10)*($B$28/100))*$B31),IF(G$27="kg/t SAR",(G$28*$B31),IF(G$27="kg/t DM",((G$28*($B$28/100))*$B31),IF(G$27="mg/kg SAR",((G$28*0.001)*$B31),IF(G$27="mg/kg DM",(((G$28*0.001)*($B$28/100))*$B31),0))))))</f>
        <v>3.1850000000000003E-2</v>
      </c>
      <c r="H31" s="77">
        <f t="shared" si="5"/>
        <v>0.54949999999999999</v>
      </c>
      <c r="I31" s="77">
        <f t="shared" si="5"/>
        <v>1.7500000000000002E-2</v>
      </c>
      <c r="J31" s="77">
        <f t="shared" si="5"/>
        <v>3.5000000000000005E-4</v>
      </c>
      <c r="K31" s="77">
        <f t="shared" si="5"/>
        <v>1.75E-3</v>
      </c>
      <c r="L31" s="77">
        <f t="shared" si="5"/>
        <v>2.1700000000000001E-2</v>
      </c>
      <c r="M31" s="77">
        <f t="shared" si="5"/>
        <v>0.13649999999999998</v>
      </c>
      <c r="N31" s="77">
        <f t="shared" si="5"/>
        <v>0</v>
      </c>
      <c r="O31" s="77">
        <f t="shared" si="5"/>
        <v>0</v>
      </c>
      <c r="P31" s="77">
        <f t="shared" si="5"/>
        <v>147.07</v>
      </c>
      <c r="Q31" s="77">
        <f>(IF(Q$27="%w/w SAR",((Q$28*10)*$B31),IF(Q$27="%w/w DM",(((Q$28*10)*($B$28/100))*$B31),IF(Q$27="kg/t SAR",(Q$28*$B31),IF(Q$27="kg/t DM",((Q$28*($B$28/100))*$B31),IF(Q$27="mg/kg SAR",((Q$28*0.001)*$B31),IF(Q$27="mg/kg DM",(((Q$28*0.001)*($B$28/100))*$B31),0)))))))*2.5</f>
        <v>194.25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35</v>
      </c>
      <c r="C32" s="77">
        <f t="shared" ref="C32:C50" si="6">IF(C$27="%w/w SAR",((C$28*10)*$B32),IF(C$27="%w/w DM",(((C$28*10)*($B$28/100))*$B32),IF(C$27="kg/t SAR",(C$28*$B32),IF(C$27="kg/t DM",((C$28*($B$28/100))*$B32),IF(C$27="mg/kg SAR",((C$28*0.001)*$B32),IF(C$27="mg/kg DM",(((C$28*0.001)*($B$28/100))*$B32),0))))))</f>
        <v>91</v>
      </c>
      <c r="D32" s="77">
        <f t="shared" ref="D32:D50" si="7">(IF(D$27="%w/w SAR",((D$28*10)*$B32),IF(D$27="%w/w DM",(((D$28*10)*($B$28/100))*$B32),IF(D$27="kg/t SAR",(D$28*$B32),IF(D$27="kg/t DM",((D$28*($B$28/100))*$B32),IF(D$27="mg/kg SAR",((D$28*0.001)*$B32),IF(D$27="mg/kg DM",(((D$28*0.001)*($B$28/100))*$B32),"0")))))))*2.291</f>
        <v>55.888945000000007</v>
      </c>
      <c r="E32" s="77">
        <f t="shared" ref="E32:E50" si="8">(IF(E$27="%w/w SAR",((E$28*10)*$B32),IF(E$27="%w/w DM",(((E$28*10)*($B$28/100))*$B32),IF(E$27="kg/t SAR",(E$28*$B32),IF(E$27="kg/t DM",((E$28*($B$28/100))*$B32),IF(E$27="mg/kg SAR",((E$28*0.001)*$B32),IF(E$27="mg/kg DM",(((E$28*0.001)*($B$28/100))*$B32),"0")))))))*1.205</f>
        <v>12.4838</v>
      </c>
      <c r="F32" s="77">
        <f t="shared" ref="F32:F50" si="9">(IF(F$27="%w/w SAR",((F$28*10)*$B32),IF(F$27="%w/w DM",(((F$28*10)*($B$28/100))*$B32),IF(F$27="kg/t SAR",(F$28*$B32),IF(F$27="kg/t DM",((F$28*($B$28/100))*$B32),IF(F$27="mg/kg SAR",((F$28*0.001)*$B32),IF(F$27="mg/kg DM",(((F$28*0.001)*($B$28/100))*$B32),"0")))))))*1.658</f>
        <v>5.1182460000000001</v>
      </c>
      <c r="G32" s="77">
        <f t="shared" si="5"/>
        <v>3.1850000000000003E-2</v>
      </c>
      <c r="H32" s="77">
        <f t="shared" si="5"/>
        <v>0.54949999999999999</v>
      </c>
      <c r="I32" s="77">
        <f t="shared" si="5"/>
        <v>1.7500000000000002E-2</v>
      </c>
      <c r="J32" s="77">
        <f t="shared" si="5"/>
        <v>3.5000000000000005E-4</v>
      </c>
      <c r="K32" s="77">
        <f t="shared" si="5"/>
        <v>1.75E-3</v>
      </c>
      <c r="L32" s="77">
        <f t="shared" si="5"/>
        <v>2.1700000000000001E-2</v>
      </c>
      <c r="M32" s="77">
        <f t="shared" si="5"/>
        <v>0.13649999999999998</v>
      </c>
      <c r="N32" s="77">
        <f t="shared" si="5"/>
        <v>0</v>
      </c>
      <c r="O32" s="77">
        <f t="shared" si="5"/>
        <v>0</v>
      </c>
      <c r="P32" s="77">
        <f t="shared" si="5"/>
        <v>147.07</v>
      </c>
      <c r="Q32" s="77">
        <f t="shared" ref="Q32:Q50" si="10">(IF(Q$27="%w/w SAR",((Q$28*10)*$B32),IF(Q$27="%w/w DM",(((Q$28*10)*($B$28/100))*$B32),IF(Q$27="kg/t SAR",(Q$28*$B32),IF(Q$27="kg/t DM",((Q$28*($B$28/100))*$B32),IF(Q$27="mg/kg SAR",((Q$28*0.001)*$B32),IF(Q$27="mg/kg DM",(((Q$28*0.001)*($B$28/100))*$B32),0)))))))*2.5</f>
        <v>194.25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CRAXTON 3</v>
      </c>
      <c r="B33" s="15">
        <v>35</v>
      </c>
      <c r="C33" s="77">
        <f t="shared" si="6"/>
        <v>91</v>
      </c>
      <c r="D33" s="77">
        <f t="shared" si="7"/>
        <v>55.888945000000007</v>
      </c>
      <c r="E33" s="77">
        <f t="shared" si="8"/>
        <v>12.4838</v>
      </c>
      <c r="F33" s="77">
        <f t="shared" si="9"/>
        <v>5.1182460000000001</v>
      </c>
      <c r="G33" s="77">
        <f t="shared" si="5"/>
        <v>3.1850000000000003E-2</v>
      </c>
      <c r="H33" s="77">
        <f t="shared" si="5"/>
        <v>0.54949999999999999</v>
      </c>
      <c r="I33" s="77">
        <f t="shared" si="5"/>
        <v>1.7500000000000002E-2</v>
      </c>
      <c r="J33" s="77">
        <f t="shared" si="5"/>
        <v>3.5000000000000005E-4</v>
      </c>
      <c r="K33" s="77">
        <f t="shared" si="5"/>
        <v>1.75E-3</v>
      </c>
      <c r="L33" s="77">
        <f t="shared" si="5"/>
        <v>2.1700000000000001E-2</v>
      </c>
      <c r="M33" s="77">
        <f t="shared" si="5"/>
        <v>0.13649999999999998</v>
      </c>
      <c r="N33" s="77">
        <f t="shared" si="5"/>
        <v>0</v>
      </c>
      <c r="O33" s="77">
        <f t="shared" si="5"/>
        <v>0</v>
      </c>
      <c r="P33" s="77">
        <f t="shared" si="5"/>
        <v>147.07</v>
      </c>
      <c r="Q33" s="77">
        <f t="shared" si="10"/>
        <v>194.25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FENNSWOOD 1 </v>
      </c>
      <c r="B34" s="15">
        <v>35</v>
      </c>
      <c r="C34" s="77">
        <f t="shared" si="6"/>
        <v>91</v>
      </c>
      <c r="D34" s="77">
        <f t="shared" si="7"/>
        <v>55.888945000000007</v>
      </c>
      <c r="E34" s="77">
        <f t="shared" si="8"/>
        <v>12.4838</v>
      </c>
      <c r="F34" s="77">
        <f t="shared" si="9"/>
        <v>5.1182460000000001</v>
      </c>
      <c r="G34" s="77">
        <f t="shared" si="5"/>
        <v>3.1850000000000003E-2</v>
      </c>
      <c r="H34" s="77">
        <f t="shared" si="5"/>
        <v>0.54949999999999999</v>
      </c>
      <c r="I34" s="77">
        <f t="shared" si="5"/>
        <v>1.7500000000000002E-2</v>
      </c>
      <c r="J34" s="77">
        <f t="shared" si="5"/>
        <v>3.5000000000000005E-4</v>
      </c>
      <c r="K34" s="77">
        <f t="shared" si="5"/>
        <v>1.75E-3</v>
      </c>
      <c r="L34" s="77">
        <f t="shared" si="5"/>
        <v>2.1700000000000001E-2</v>
      </c>
      <c r="M34" s="77">
        <f t="shared" si="5"/>
        <v>0.13649999999999998</v>
      </c>
      <c r="N34" s="77">
        <f t="shared" si="5"/>
        <v>0</v>
      </c>
      <c r="O34" s="77">
        <f t="shared" si="5"/>
        <v>0</v>
      </c>
      <c r="P34" s="77">
        <f t="shared" si="5"/>
        <v>147.07</v>
      </c>
      <c r="Q34" s="77">
        <f t="shared" si="10"/>
        <v>194.25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FENNSWOOD 2</v>
      </c>
      <c r="B35" s="15">
        <v>35</v>
      </c>
      <c r="C35" s="77">
        <f t="shared" si="6"/>
        <v>91</v>
      </c>
      <c r="D35" s="77">
        <f t="shared" si="7"/>
        <v>55.888945000000007</v>
      </c>
      <c r="E35" s="77">
        <f t="shared" si="8"/>
        <v>12.4838</v>
      </c>
      <c r="F35" s="77">
        <f t="shared" si="9"/>
        <v>5.1182460000000001</v>
      </c>
      <c r="G35" s="77">
        <f t="shared" si="5"/>
        <v>3.1850000000000003E-2</v>
      </c>
      <c r="H35" s="77">
        <f t="shared" si="5"/>
        <v>0.54949999999999999</v>
      </c>
      <c r="I35" s="77">
        <f t="shared" si="5"/>
        <v>1.7500000000000002E-2</v>
      </c>
      <c r="J35" s="77">
        <f t="shared" si="5"/>
        <v>3.5000000000000005E-4</v>
      </c>
      <c r="K35" s="77">
        <f t="shared" si="5"/>
        <v>1.75E-3</v>
      </c>
      <c r="L35" s="77">
        <f t="shared" si="5"/>
        <v>2.1700000000000001E-2</v>
      </c>
      <c r="M35" s="77">
        <f t="shared" si="5"/>
        <v>0.13649999999999998</v>
      </c>
      <c r="N35" s="77">
        <f t="shared" si="5"/>
        <v>0</v>
      </c>
      <c r="O35" s="77">
        <f t="shared" si="5"/>
        <v>0</v>
      </c>
      <c r="P35" s="77">
        <f t="shared" si="5"/>
        <v>147.07</v>
      </c>
      <c r="Q35" s="77">
        <f t="shared" si="10"/>
        <v>194.25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FENNSWOOD 9</v>
      </c>
      <c r="B36" s="15">
        <v>35</v>
      </c>
      <c r="C36" s="77">
        <f t="shared" si="6"/>
        <v>91</v>
      </c>
      <c r="D36" s="77">
        <f t="shared" si="7"/>
        <v>55.888945000000007</v>
      </c>
      <c r="E36" s="77">
        <f t="shared" si="8"/>
        <v>12.4838</v>
      </c>
      <c r="F36" s="77">
        <f t="shared" si="9"/>
        <v>5.1182460000000001</v>
      </c>
      <c r="G36" s="77">
        <f t="shared" si="5"/>
        <v>3.1850000000000003E-2</v>
      </c>
      <c r="H36" s="77">
        <f t="shared" si="5"/>
        <v>0.54949999999999999</v>
      </c>
      <c r="I36" s="77">
        <f t="shared" si="5"/>
        <v>1.7500000000000002E-2</v>
      </c>
      <c r="J36" s="77">
        <f t="shared" si="5"/>
        <v>3.5000000000000005E-4</v>
      </c>
      <c r="K36" s="77">
        <f t="shared" si="5"/>
        <v>1.75E-3</v>
      </c>
      <c r="L36" s="77">
        <f t="shared" si="5"/>
        <v>2.1700000000000001E-2</v>
      </c>
      <c r="M36" s="77">
        <f t="shared" si="5"/>
        <v>0.13649999999999998</v>
      </c>
      <c r="N36" s="77">
        <f t="shared" si="5"/>
        <v>0</v>
      </c>
      <c r="O36" s="77">
        <f t="shared" si="5"/>
        <v>0</v>
      </c>
      <c r="P36" s="77">
        <f t="shared" si="5"/>
        <v>147.07</v>
      </c>
      <c r="Q36" s="77">
        <f t="shared" si="10"/>
        <v>194.25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3">D8</f>
        <v>CRAXTON 2</v>
      </c>
      <c r="D57" s="8" t="str">
        <f t="shared" si="13"/>
        <v>CRAXTON 3</v>
      </c>
      <c r="E57" s="8" t="str">
        <f t="shared" si="13"/>
        <v xml:space="preserve">FENNSWOOD 1 </v>
      </c>
      <c r="F57" s="8" t="str">
        <f t="shared" si="13"/>
        <v>FENNSWOOD 2</v>
      </c>
      <c r="G57" s="8" t="str">
        <f t="shared" si="13"/>
        <v>FENNSWOOD 9</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35</v>
      </c>
      <c r="C62" s="77">
        <f>B32</f>
        <v>35</v>
      </c>
      <c r="D62" s="77">
        <f>B33</f>
        <v>35</v>
      </c>
      <c r="E62" s="77">
        <f>B34</f>
        <v>35</v>
      </c>
      <c r="F62" s="77">
        <f>B35</f>
        <v>35</v>
      </c>
      <c r="G62" s="77">
        <f>B36</f>
        <v>35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2.3999999999999986</v>
      </c>
      <c r="D64" s="77">
        <f t="shared" si="17"/>
        <v>8</v>
      </c>
      <c r="E64" s="77">
        <f t="shared" si="17"/>
        <v>4.8000000000000043</v>
      </c>
      <c r="F64" s="77">
        <f t="shared" si="17"/>
        <v>3.2000000000000028</v>
      </c>
      <c r="G64" s="77">
        <f t="shared" si="17"/>
        <v>6.3999999999999986</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-2.3999999999999986</v>
      </c>
      <c r="D65" s="77">
        <f t="shared" si="18"/>
        <v>-8</v>
      </c>
      <c r="E65" s="77">
        <f t="shared" si="18"/>
        <v>-4.8000000000000043</v>
      </c>
      <c r="F65" s="77">
        <f t="shared" si="18"/>
        <v>-3.2000000000000028</v>
      </c>
      <c r="G65" s="77">
        <f t="shared" si="18"/>
        <v>-6.3999999999999986</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50" zoomScaleNormal="50" workbookViewId="0">
      <selection activeCell="R28" sqref="R27: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6.98</v>
      </c>
      <c r="J1" s="129" t="s">
        <v>153</v>
      </c>
      <c r="K1" s="129"/>
      <c r="L1" s="97">
        <v>779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177</v>
      </c>
      <c r="G2" s="127" t="s">
        <v>110</v>
      </c>
      <c r="H2" s="128"/>
      <c r="I2" s="118">
        <v>1731</v>
      </c>
      <c r="J2" s="129" t="s">
        <v>158</v>
      </c>
      <c r="K2" s="129"/>
      <c r="L2" s="97">
        <v>0.45</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v>4280</v>
      </c>
      <c r="J3" s="125" t="s">
        <v>154</v>
      </c>
      <c r="K3" s="126"/>
      <c r="L3" s="97">
        <f>(L1/(L2*10000))*100</f>
        <v>17.31111111111111</v>
      </c>
      <c r="AB3" s="30" t="s">
        <v>57</v>
      </c>
      <c r="AC3" s="17"/>
      <c r="AD3" s="30" t="s">
        <v>71</v>
      </c>
      <c r="AE3" s="17"/>
      <c r="AF3" s="17"/>
      <c r="AG3" s="44" t="s">
        <v>77</v>
      </c>
      <c r="AH3" s="18"/>
      <c r="AI3" s="48" t="s">
        <v>113</v>
      </c>
      <c r="AJ3" s="49">
        <v>1.7</v>
      </c>
      <c r="AK3" s="50">
        <v>6</v>
      </c>
      <c r="AL3" s="51">
        <v>1</v>
      </c>
      <c r="AM3" s="11">
        <v>6.2</v>
      </c>
      <c r="AN3" s="11" t="s">
        <v>112</v>
      </c>
    </row>
    <row r="4" spans="1:41" ht="25" x14ac:dyDescent="0.25">
      <c r="A4" s="129" t="s">
        <v>0</v>
      </c>
      <c r="B4" s="129"/>
      <c r="C4" s="142" t="str">
        <f>'PENDERYN '!C4:D4</f>
        <v>Brook House Farm, Hanmer, SY13 3EQ</v>
      </c>
      <c r="D4" s="143"/>
      <c r="E4" s="94" t="s">
        <v>1</v>
      </c>
      <c r="F4" s="119" t="s">
        <v>178</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33.517330000000001</v>
      </c>
      <c r="D18" s="16">
        <f>$D32</f>
        <v>33.517330000000001</v>
      </c>
      <c r="E18" s="16">
        <f>$D33</f>
        <v>33.517330000000001</v>
      </c>
      <c r="F18" s="16">
        <f>$D34</f>
        <v>33.517330000000001</v>
      </c>
      <c r="G18" s="16">
        <f>$D35</f>
        <v>33.517330000000001</v>
      </c>
      <c r="H18" s="16">
        <f>$D36</f>
        <v>33.517330000000001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-22.482669999999999</v>
      </c>
      <c r="D19" s="16">
        <f t="shared" ref="D19:V19" si="1">D18-D17</f>
        <v>-23.882669999999997</v>
      </c>
      <c r="E19" s="16">
        <f t="shared" si="1"/>
        <v>-25.282669999999996</v>
      </c>
      <c r="F19" s="16">
        <f t="shared" si="1"/>
        <v>-26.682669999999995</v>
      </c>
      <c r="G19" s="16">
        <f t="shared" si="1"/>
        <v>-28.082669999999993</v>
      </c>
      <c r="H19" s="16">
        <f t="shared" si="1"/>
        <v>-29.482669999999992</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5.1495675000000007</v>
      </c>
      <c r="D22" s="16">
        <f>$E32</f>
        <v>5.1495675000000007</v>
      </c>
      <c r="E22" s="16">
        <f>$E33</f>
        <v>5.1495675000000007</v>
      </c>
      <c r="F22" s="16">
        <f>$E34</f>
        <v>5.1495675000000007</v>
      </c>
      <c r="G22" s="16">
        <f>$E35</f>
        <v>5.1495675000000007</v>
      </c>
      <c r="H22" s="16">
        <f>$E36</f>
        <v>5.1495675000000007</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-170.85043250000001</v>
      </c>
      <c r="D23" s="16">
        <f t="shared" ref="D23:V23" si="3">D22-D21</f>
        <v>-175.25043250000002</v>
      </c>
      <c r="E23" s="16">
        <f t="shared" si="3"/>
        <v>-179.65043250000002</v>
      </c>
      <c r="F23" s="16">
        <f t="shared" si="3"/>
        <v>-184.05043250000003</v>
      </c>
      <c r="G23" s="16">
        <f t="shared" si="3"/>
        <v>-188.45043250000003</v>
      </c>
      <c r="H23" s="16">
        <f t="shared" si="3"/>
        <v>-192.85043250000004</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c r="S27" s="107"/>
      <c r="T27" s="107"/>
      <c r="U27" s="107"/>
    </row>
    <row r="28" spans="1:40" s="57" customFormat="1" x14ac:dyDescent="0.35">
      <c r="A28" s="108"/>
      <c r="B28" s="24">
        <v>12.7</v>
      </c>
      <c r="C28" s="15">
        <v>0.45</v>
      </c>
      <c r="D28" s="15">
        <v>266</v>
      </c>
      <c r="E28" s="15">
        <v>77.7</v>
      </c>
      <c r="F28" s="15">
        <v>366</v>
      </c>
      <c r="G28" s="15">
        <v>1.98</v>
      </c>
      <c r="H28" s="15">
        <v>8.23</v>
      </c>
      <c r="I28" s="15">
        <v>0.5</v>
      </c>
      <c r="J28" s="15">
        <v>1.4999999999999999E-2</v>
      </c>
      <c r="K28" s="15">
        <v>0.05</v>
      </c>
      <c r="L28" s="15">
        <v>0.30299999999999999</v>
      </c>
      <c r="M28" s="15">
        <v>0.67</v>
      </c>
      <c r="N28" s="15"/>
      <c r="O28" s="15"/>
      <c r="P28" s="15">
        <v>625</v>
      </c>
      <c r="Q28" s="15">
        <v>406</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55</v>
      </c>
      <c r="C31" s="77">
        <f>IF(C$27="%w/w SAR",((C$28*10)*$B31),IF(C$27="%w/w DM",(((C$28*10)*($B$28/100))*$B31),IF(C$27="kg/t SAR",(C$28*$B31),IF(C$27="kg/t DM",((C$28*($B$28/100))*$B31),IF(C$27="mg/kg SAR",((C$28*0.001)*$B31),IF(C$27="mg/kg DM",(((C$28*0.001)*($B$28/100))*$B31),0))))))</f>
        <v>247.5</v>
      </c>
      <c r="D31" s="77">
        <f>(IF(D$27="%w/w SAR",((D$28*10)*$B31),IF(D$27="%w/w DM",(((D$28*10)*($B$28/100))*$B31),IF(D$27="kg/t SAR",(D$28*$B31),IF(D$27="kg/t DM",((D$28*($B$28/100))*$B31),IF(D$27="mg/kg SAR",((D$28*0.001)*$B31),IF(D$27="mg/kg DM",(((D$28*0.001)*($B$28/100))*$B31),"0")))))))*2.291</f>
        <v>33.517330000000001</v>
      </c>
      <c r="E31" s="77">
        <f>(IF(E$27="%w/w SAR",((E$28*10)*$B31),IF(E$27="%w/w DM",(((E$28*10)*($B$28/100))*$B31),IF(E$27="kg/t SAR",(E$28*$B31),IF(E$27="kg/t DM",((E$28*($B$28/100))*$B31),IF(E$27="mg/kg SAR",((E$28*0.001)*$B31),IF(E$27="mg/kg DM",(((E$28*0.001)*($B$28/100))*$B31),"0")))))))*1.205</f>
        <v>5.1495675000000007</v>
      </c>
      <c r="F31" s="77">
        <f>(IF(F$27="%w/w SAR",((F$28*10)*$B31),IF(F$27="%w/w DM",(((F$28*10)*($B$28/100))*$B31),IF(F$27="kg/t SAR",(F$28*$B31),IF(F$27="kg/t DM",((F$28*($B$28/100))*$B31),IF(F$27="mg/kg SAR",((F$28*0.001)*$B31),IF(F$27="mg/kg DM",(((F$28*0.001)*($B$28/100))*$B31),"0")))))))*1.658</f>
        <v>33.375539999999994</v>
      </c>
      <c r="G31" s="77">
        <f t="shared" ref="G31:P46" si="5">IF(G$27="%w/w SAR",((G$28*10)*$B31),IF(G$27="%w/w DM",(((G$28*10)*($B$28/100))*$B31),IF(G$27="kg/t SAR",(G$28*$B31),IF(G$27="kg/t DM",((G$28*($B$28/100))*$B31),IF(G$27="mg/kg SAR",((G$28*0.001)*$B31),IF(G$27="mg/kg DM",(((G$28*0.001)*($B$28/100))*$B31),0))))))</f>
        <v>0.1089</v>
      </c>
      <c r="H31" s="77">
        <f t="shared" si="5"/>
        <v>0.45265000000000005</v>
      </c>
      <c r="I31" s="77">
        <f t="shared" si="5"/>
        <v>2.75E-2</v>
      </c>
      <c r="J31" s="77">
        <f t="shared" si="5"/>
        <v>8.25E-4</v>
      </c>
      <c r="K31" s="77">
        <f t="shared" si="5"/>
        <v>2.7500000000000003E-3</v>
      </c>
      <c r="L31" s="77">
        <f t="shared" si="5"/>
        <v>1.6664999999999999E-2</v>
      </c>
      <c r="M31" s="77">
        <f t="shared" si="5"/>
        <v>3.6850000000000001E-2</v>
      </c>
      <c r="N31" s="77">
        <f t="shared" si="5"/>
        <v>0</v>
      </c>
      <c r="O31" s="77">
        <f t="shared" si="5"/>
        <v>0</v>
      </c>
      <c r="P31" s="77">
        <f t="shared" si="5"/>
        <v>34.375</v>
      </c>
      <c r="Q31" s="77">
        <f>(IF(Q$27="%w/w SAR",((Q$28*10)*$B31),IF(Q$27="%w/w DM",(((Q$28*10)*($B$28/100))*$B31),IF(Q$27="kg/t SAR",(Q$28*$B31),IF(Q$27="kg/t DM",((Q$28*($B$28/100))*$B31),IF(Q$27="mg/kg SAR",((Q$28*0.001)*$B31),IF(Q$27="mg/kg DM",(((Q$28*0.001)*($B$28/100))*$B31),0)))))))*2.5</f>
        <v>55.825000000000003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55</v>
      </c>
      <c r="C32" s="77">
        <f t="shared" ref="C32:C50" si="6">IF(C$27="%w/w SAR",((C$28*10)*$B32),IF(C$27="%w/w DM",(((C$28*10)*($B$28/100))*$B32),IF(C$27="kg/t SAR",(C$28*$B32),IF(C$27="kg/t DM",((C$28*($B$28/100))*$B32),IF(C$27="mg/kg SAR",((C$28*0.001)*$B32),IF(C$27="mg/kg DM",(((C$28*0.001)*($B$28/100))*$B32),0))))))</f>
        <v>247.5</v>
      </c>
      <c r="D32" s="77">
        <f t="shared" ref="D32:D50" si="7">(IF(D$27="%w/w SAR",((D$28*10)*$B32),IF(D$27="%w/w DM",(((D$28*10)*($B$28/100))*$B32),IF(D$27="kg/t SAR",(D$28*$B32),IF(D$27="kg/t DM",((D$28*($B$28/100))*$B32),IF(D$27="mg/kg SAR",((D$28*0.001)*$B32),IF(D$27="mg/kg DM",(((D$28*0.001)*($B$28/100))*$B32),"0")))))))*2.291</f>
        <v>33.517330000000001</v>
      </c>
      <c r="E32" s="77">
        <f t="shared" ref="E32:E50" si="8">(IF(E$27="%w/w SAR",((E$28*10)*$B32),IF(E$27="%w/w DM",(((E$28*10)*($B$28/100))*$B32),IF(E$27="kg/t SAR",(E$28*$B32),IF(E$27="kg/t DM",((E$28*($B$28/100))*$B32),IF(E$27="mg/kg SAR",((E$28*0.001)*$B32),IF(E$27="mg/kg DM",(((E$28*0.001)*($B$28/100))*$B32),"0")))))))*1.205</f>
        <v>5.1495675000000007</v>
      </c>
      <c r="F32" s="77">
        <f t="shared" ref="F32:F50" si="9">(IF(F$27="%w/w SAR",((F$28*10)*$B32),IF(F$27="%w/w DM",(((F$28*10)*($B$28/100))*$B32),IF(F$27="kg/t SAR",(F$28*$B32),IF(F$27="kg/t DM",((F$28*($B$28/100))*$B32),IF(F$27="mg/kg SAR",((F$28*0.001)*$B32),IF(F$27="mg/kg DM",(((F$28*0.001)*($B$28/100))*$B32),"0")))))))*1.658</f>
        <v>33.375539999999994</v>
      </c>
      <c r="G32" s="77">
        <f t="shared" si="5"/>
        <v>0.1089</v>
      </c>
      <c r="H32" s="77">
        <f t="shared" si="5"/>
        <v>0.45265000000000005</v>
      </c>
      <c r="I32" s="77">
        <f t="shared" si="5"/>
        <v>2.75E-2</v>
      </c>
      <c r="J32" s="77">
        <f t="shared" si="5"/>
        <v>8.25E-4</v>
      </c>
      <c r="K32" s="77">
        <f t="shared" si="5"/>
        <v>2.7500000000000003E-3</v>
      </c>
      <c r="L32" s="77">
        <f t="shared" si="5"/>
        <v>1.6664999999999999E-2</v>
      </c>
      <c r="M32" s="77">
        <f t="shared" si="5"/>
        <v>3.6850000000000001E-2</v>
      </c>
      <c r="N32" s="77">
        <f t="shared" si="5"/>
        <v>0</v>
      </c>
      <c r="O32" s="77">
        <f t="shared" si="5"/>
        <v>0</v>
      </c>
      <c r="P32" s="77">
        <f t="shared" si="5"/>
        <v>34.375</v>
      </c>
      <c r="Q32" s="77">
        <f t="shared" ref="Q32:Q50" si="10">(IF(Q$27="%w/w SAR",((Q$28*10)*$B32),IF(Q$27="%w/w DM",(((Q$28*10)*($B$28/100))*$B32),IF(Q$27="kg/t SAR",(Q$28*$B32),IF(Q$27="kg/t DM",((Q$28*($B$28/100))*$B32),IF(Q$27="mg/kg SAR",((Q$28*0.001)*$B32),IF(Q$27="mg/kg DM",(((Q$28*0.001)*($B$28/100))*$B32),0)))))))*2.5</f>
        <v>55.825000000000003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CRAXTON 3</v>
      </c>
      <c r="B33" s="15">
        <v>55</v>
      </c>
      <c r="C33" s="77">
        <f t="shared" si="6"/>
        <v>247.5</v>
      </c>
      <c r="D33" s="77">
        <f t="shared" si="7"/>
        <v>33.517330000000001</v>
      </c>
      <c r="E33" s="77">
        <f t="shared" si="8"/>
        <v>5.1495675000000007</v>
      </c>
      <c r="F33" s="77">
        <f t="shared" si="9"/>
        <v>33.375539999999994</v>
      </c>
      <c r="G33" s="77">
        <f t="shared" si="5"/>
        <v>0.1089</v>
      </c>
      <c r="H33" s="77">
        <f t="shared" si="5"/>
        <v>0.45265000000000005</v>
      </c>
      <c r="I33" s="77">
        <f t="shared" si="5"/>
        <v>2.75E-2</v>
      </c>
      <c r="J33" s="77">
        <f t="shared" si="5"/>
        <v>8.25E-4</v>
      </c>
      <c r="K33" s="77">
        <f t="shared" si="5"/>
        <v>2.7500000000000003E-3</v>
      </c>
      <c r="L33" s="77">
        <f t="shared" si="5"/>
        <v>1.6664999999999999E-2</v>
      </c>
      <c r="M33" s="77">
        <f t="shared" si="5"/>
        <v>3.6850000000000001E-2</v>
      </c>
      <c r="N33" s="77">
        <f t="shared" si="5"/>
        <v>0</v>
      </c>
      <c r="O33" s="77">
        <f t="shared" si="5"/>
        <v>0</v>
      </c>
      <c r="P33" s="77">
        <f t="shared" si="5"/>
        <v>34.375</v>
      </c>
      <c r="Q33" s="77">
        <f t="shared" si="10"/>
        <v>55.825000000000003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FENNSWOOD 1 </v>
      </c>
      <c r="B34" s="15">
        <v>55</v>
      </c>
      <c r="C34" s="77">
        <f t="shared" si="6"/>
        <v>247.5</v>
      </c>
      <c r="D34" s="77">
        <f t="shared" si="7"/>
        <v>33.517330000000001</v>
      </c>
      <c r="E34" s="77">
        <f t="shared" si="8"/>
        <v>5.1495675000000007</v>
      </c>
      <c r="F34" s="77">
        <f t="shared" si="9"/>
        <v>33.375539999999994</v>
      </c>
      <c r="G34" s="77">
        <f t="shared" si="5"/>
        <v>0.1089</v>
      </c>
      <c r="H34" s="77">
        <f t="shared" si="5"/>
        <v>0.45265000000000005</v>
      </c>
      <c r="I34" s="77">
        <f t="shared" si="5"/>
        <v>2.75E-2</v>
      </c>
      <c r="J34" s="77">
        <f t="shared" si="5"/>
        <v>8.25E-4</v>
      </c>
      <c r="K34" s="77">
        <f t="shared" si="5"/>
        <v>2.7500000000000003E-3</v>
      </c>
      <c r="L34" s="77">
        <f t="shared" si="5"/>
        <v>1.6664999999999999E-2</v>
      </c>
      <c r="M34" s="77">
        <f t="shared" si="5"/>
        <v>3.6850000000000001E-2</v>
      </c>
      <c r="N34" s="77">
        <f t="shared" si="5"/>
        <v>0</v>
      </c>
      <c r="O34" s="77">
        <f t="shared" si="5"/>
        <v>0</v>
      </c>
      <c r="P34" s="77">
        <f t="shared" si="5"/>
        <v>34.375</v>
      </c>
      <c r="Q34" s="77">
        <f t="shared" si="10"/>
        <v>55.825000000000003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FENNSWOOD 2</v>
      </c>
      <c r="B35" s="15">
        <v>55</v>
      </c>
      <c r="C35" s="77">
        <f t="shared" si="6"/>
        <v>247.5</v>
      </c>
      <c r="D35" s="77">
        <f t="shared" si="7"/>
        <v>33.517330000000001</v>
      </c>
      <c r="E35" s="77">
        <f t="shared" si="8"/>
        <v>5.1495675000000007</v>
      </c>
      <c r="F35" s="77">
        <f t="shared" si="9"/>
        <v>33.375539999999994</v>
      </c>
      <c r="G35" s="77">
        <f t="shared" si="5"/>
        <v>0.1089</v>
      </c>
      <c r="H35" s="77">
        <f t="shared" si="5"/>
        <v>0.45265000000000005</v>
      </c>
      <c r="I35" s="77">
        <f t="shared" si="5"/>
        <v>2.75E-2</v>
      </c>
      <c r="J35" s="77">
        <f t="shared" si="5"/>
        <v>8.25E-4</v>
      </c>
      <c r="K35" s="77">
        <f t="shared" si="5"/>
        <v>2.7500000000000003E-3</v>
      </c>
      <c r="L35" s="77">
        <f t="shared" si="5"/>
        <v>1.6664999999999999E-2</v>
      </c>
      <c r="M35" s="77">
        <f t="shared" si="5"/>
        <v>3.6850000000000001E-2</v>
      </c>
      <c r="N35" s="77">
        <f t="shared" si="5"/>
        <v>0</v>
      </c>
      <c r="O35" s="77">
        <f t="shared" si="5"/>
        <v>0</v>
      </c>
      <c r="P35" s="77">
        <f t="shared" si="5"/>
        <v>34.375</v>
      </c>
      <c r="Q35" s="77">
        <f t="shared" si="10"/>
        <v>55.825000000000003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FENNSWOOD 9</v>
      </c>
      <c r="B36" s="15">
        <v>55</v>
      </c>
      <c r="C36" s="77">
        <f t="shared" si="6"/>
        <v>247.5</v>
      </c>
      <c r="D36" s="77">
        <f t="shared" si="7"/>
        <v>33.517330000000001</v>
      </c>
      <c r="E36" s="77">
        <f t="shared" si="8"/>
        <v>5.1495675000000007</v>
      </c>
      <c r="F36" s="77">
        <f t="shared" si="9"/>
        <v>33.375539999999994</v>
      </c>
      <c r="G36" s="77">
        <f t="shared" si="5"/>
        <v>0.1089</v>
      </c>
      <c r="H36" s="77">
        <f t="shared" si="5"/>
        <v>0.45265000000000005</v>
      </c>
      <c r="I36" s="77">
        <f t="shared" si="5"/>
        <v>2.75E-2</v>
      </c>
      <c r="J36" s="77">
        <f t="shared" si="5"/>
        <v>8.25E-4</v>
      </c>
      <c r="K36" s="77">
        <f t="shared" si="5"/>
        <v>2.7500000000000003E-3</v>
      </c>
      <c r="L36" s="77">
        <f t="shared" si="5"/>
        <v>1.6664999999999999E-2</v>
      </c>
      <c r="M36" s="77">
        <f t="shared" si="5"/>
        <v>3.6850000000000001E-2</v>
      </c>
      <c r="N36" s="77">
        <f t="shared" si="5"/>
        <v>0</v>
      </c>
      <c r="O36" s="77">
        <f t="shared" si="5"/>
        <v>0</v>
      </c>
      <c r="P36" s="77">
        <f t="shared" si="5"/>
        <v>34.375</v>
      </c>
      <c r="Q36" s="77">
        <f t="shared" si="10"/>
        <v>55.825000000000003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3">D8</f>
        <v>CRAXTON 2</v>
      </c>
      <c r="D57" s="8" t="str">
        <f t="shared" si="13"/>
        <v>CRAXTON 3</v>
      </c>
      <c r="E57" s="8" t="str">
        <f t="shared" si="13"/>
        <v xml:space="preserve">FENNSWOOD 1 </v>
      </c>
      <c r="F57" s="8" t="str">
        <f t="shared" si="13"/>
        <v>FENNSWOOD 2</v>
      </c>
      <c r="G57" s="8" t="str">
        <f t="shared" si="13"/>
        <v>FENNSWOOD 9</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55</v>
      </c>
      <c r="C62" s="77">
        <f>B32</f>
        <v>55</v>
      </c>
      <c r="D62" s="77">
        <f>B33</f>
        <v>55</v>
      </c>
      <c r="E62" s="77">
        <f>B34</f>
        <v>55</v>
      </c>
      <c r="F62" s="77">
        <f>B35</f>
        <v>55</v>
      </c>
      <c r="G62" s="77">
        <f>B36</f>
        <v>55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2.3999999999999986</v>
      </c>
      <c r="D64" s="77">
        <f t="shared" si="17"/>
        <v>8</v>
      </c>
      <c r="E64" s="77">
        <f t="shared" si="17"/>
        <v>4.8000000000000043</v>
      </c>
      <c r="F64" s="77">
        <f t="shared" si="17"/>
        <v>3.2000000000000028</v>
      </c>
      <c r="G64" s="77">
        <f t="shared" si="17"/>
        <v>6.3999999999999986</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-2.3999999999999986</v>
      </c>
      <c r="D65" s="77">
        <f t="shared" si="18"/>
        <v>-8</v>
      </c>
      <c r="E65" s="77">
        <f t="shared" si="18"/>
        <v>-4.8000000000000043</v>
      </c>
      <c r="F65" s="77">
        <f t="shared" si="18"/>
        <v>-3.2000000000000028</v>
      </c>
      <c r="G65" s="77">
        <f t="shared" si="18"/>
        <v>-6.3999999999999986</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50" zoomScaleNormal="50" workbookViewId="0">
      <selection activeCell="Q29" sqref="Q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6.96</v>
      </c>
      <c r="J1" s="129" t="s">
        <v>153</v>
      </c>
      <c r="K1" s="129"/>
      <c r="L1" s="97">
        <v>5746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165</v>
      </c>
      <c r="G2" s="127" t="s">
        <v>110</v>
      </c>
      <c r="H2" s="128"/>
      <c r="I2" s="118">
        <v>887</v>
      </c>
      <c r="J2" s="129" t="s">
        <v>158</v>
      </c>
      <c r="K2" s="129"/>
      <c r="L2" s="97">
        <v>7.42</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c r="J3" s="125" t="s">
        <v>154</v>
      </c>
      <c r="K3" s="126"/>
      <c r="L3" s="97">
        <f>(L1/(L2*10000))*100</f>
        <v>7.7439353099730459</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'PENDERYN '!C4:D4</f>
        <v>Brook House Farm, Hanmer, SY13 3EQ</v>
      </c>
      <c r="D4" s="143"/>
      <c r="E4" s="94" t="s">
        <v>1</v>
      </c>
      <c r="F4" s="96" t="s">
        <v>179</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55.234177199999998</v>
      </c>
      <c r="D18" s="16">
        <f>$D32</f>
        <v>55.234177199999998</v>
      </c>
      <c r="E18" s="16">
        <f>$D33</f>
        <v>55.234177199999998</v>
      </c>
      <c r="F18" s="16">
        <f>$D34</f>
        <v>55.234177199999998</v>
      </c>
      <c r="G18" s="16">
        <f>$D35</f>
        <v>55.234177199999998</v>
      </c>
      <c r="H18" s="16">
        <f>$D36</f>
        <v>55.234177199999998</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-0.76582280000000225</v>
      </c>
      <c r="D19" s="16">
        <f t="shared" ref="D19:V19" si="1">D18-D17</f>
        <v>-2.1658228000000008</v>
      </c>
      <c r="E19" s="16">
        <f t="shared" si="1"/>
        <v>-3.5658227999999994</v>
      </c>
      <c r="F19" s="16">
        <f t="shared" si="1"/>
        <v>-4.965822799999998</v>
      </c>
      <c r="G19" s="16">
        <f t="shared" si="1"/>
        <v>-6.3658227999999966</v>
      </c>
      <c r="H19" s="16">
        <f t="shared" si="1"/>
        <v>-7.7658227999999951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8.5584402000000015</v>
      </c>
      <c r="D22" s="16">
        <f>$E32</f>
        <v>8.5584402000000015</v>
      </c>
      <c r="E22" s="16">
        <f>$E33</f>
        <v>8.5584402000000015</v>
      </c>
      <c r="F22" s="16">
        <f>$E34</f>
        <v>8.5584402000000015</v>
      </c>
      <c r="G22" s="16">
        <f>$E35</f>
        <v>8.5584402000000015</v>
      </c>
      <c r="H22" s="16">
        <f>$E36</f>
        <v>8.5584402000000015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-167.44155979999999</v>
      </c>
      <c r="D23" s="16">
        <f t="shared" ref="D23:V23" si="3">D22-D21</f>
        <v>-171.8415598</v>
      </c>
      <c r="E23" s="16">
        <f t="shared" si="3"/>
        <v>-176.2415598</v>
      </c>
      <c r="F23" s="16">
        <f t="shared" si="3"/>
        <v>-180.64155980000001</v>
      </c>
      <c r="G23" s="16">
        <f t="shared" si="3"/>
        <v>-185.04155980000002</v>
      </c>
      <c r="H23" s="16">
        <f t="shared" si="3"/>
        <v>-189.44155980000002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57</v>
      </c>
      <c r="Q27" s="107" t="s">
        <v>55</v>
      </c>
      <c r="R27" s="107"/>
      <c r="S27" s="107"/>
      <c r="T27" s="107"/>
      <c r="U27" s="107"/>
    </row>
    <row r="28" spans="1:40" s="57" customFormat="1" x14ac:dyDescent="0.35">
      <c r="A28" s="108"/>
      <c r="B28" s="24">
        <v>9.0500000000000007</v>
      </c>
      <c r="C28" s="15">
        <v>7.42</v>
      </c>
      <c r="D28" s="15">
        <v>1.48</v>
      </c>
      <c r="E28" s="15">
        <v>0.436</v>
      </c>
      <c r="F28" s="15">
        <v>0.156</v>
      </c>
      <c r="G28" s="15">
        <v>105</v>
      </c>
      <c r="H28" s="15">
        <v>229</v>
      </c>
      <c r="I28" s="15">
        <v>3.29</v>
      </c>
      <c r="J28" s="15">
        <v>0.1</v>
      </c>
      <c r="K28" s="23">
        <v>0.1</v>
      </c>
      <c r="L28" s="23">
        <v>20.2</v>
      </c>
      <c r="M28" s="23">
        <v>70.400000000000006</v>
      </c>
      <c r="N28" s="15"/>
      <c r="O28" s="15"/>
      <c r="P28" s="15">
        <v>0.72399999999999998</v>
      </c>
      <c r="Q28" s="15">
        <v>1.25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18</v>
      </c>
      <c r="C31" s="77">
        <f>IF(C$27="%w/w SAR",((C$28*10)*$B31),IF(C$27="%w/w DM",(((C$28*10)*($B$28/100))*$B31),IF(C$27="kg/t SAR",(C$28*$B31),IF(C$27="kg/t DM",((C$28*($B$28/100))*$B31),IF(C$27="mg/kg SAR",((C$28*0.001)*$B31),IF(C$27="mg/kg DM",(((C$28*0.001)*($B$28/100))*$B31),0))))))</f>
        <v>120.87180000000002</v>
      </c>
      <c r="D31" s="77">
        <f>(IF(D$27="%w/w SAR",((D$28*10)*$B31),IF(D$27="%w/w DM",(((D$28*10)*($B$28/100))*$B31),IF(D$27="kg/t SAR",(D$28*$B31),IF(D$27="kg/t DM",((D$28*($B$28/100))*$B31),IF(D$27="mg/kg SAR",((D$28*0.001)*$B31),IF(D$27="mg/kg DM",(((D$28*0.001)*($B$28/100))*$B31),"0")))))))*2.291</f>
        <v>55.234177199999998</v>
      </c>
      <c r="E31" s="77">
        <f>(IF(E$27="%w/w SAR",((E$28*10)*$B31),IF(E$27="%w/w DM",(((E$28*10)*($B$28/100))*$B31),IF(E$27="kg/t SAR",(E$28*$B31),IF(E$27="kg/t DM",((E$28*($B$28/100))*$B31),IF(E$27="mg/kg SAR",((E$28*0.001)*$B31),IF(E$27="mg/kg DM",(((E$28*0.001)*($B$28/100))*$B31),"0")))))))*1.205</f>
        <v>8.5584402000000015</v>
      </c>
      <c r="F31" s="77">
        <f>(IF(F$27="%w/w SAR",((F$28*10)*$B31),IF(F$27="%w/w DM",(((F$28*10)*($B$28/100))*$B31),IF(F$27="kg/t SAR",(F$28*$B31),IF(F$27="kg/t DM",((F$28*($B$28/100))*$B31),IF(F$27="mg/kg SAR",((F$28*0.001)*$B31),IF(F$27="mg/kg DM",(((F$28*0.001)*($B$28/100))*$B31),"0")))))))*1.658</f>
        <v>4.2133759200000007</v>
      </c>
      <c r="G31" s="77">
        <f t="shared" ref="G31:O46" si="5">IF(G$27="%w/w SAR",((G$28*10)*$B31),IF(G$27="%w/w DM",(((G$28*10)*($B$28/100))*$B31),IF(G$27="kg/t SAR",(G$28*$B31),IF(G$27="kg/t DM",((G$28*($B$28/100))*$B31),IF(G$27="mg/kg SAR",((G$28*0.001)*$B31),IF(G$27="mg/kg DM",(((G$28*0.001)*($B$28/100))*$B31),0))))))</f>
        <v>0.171045</v>
      </c>
      <c r="H31" s="77">
        <f t="shared" si="5"/>
        <v>0.37304100000000007</v>
      </c>
      <c r="I31" s="77">
        <f t="shared" si="5"/>
        <v>5.3594100000000002E-3</v>
      </c>
      <c r="J31" s="77">
        <f t="shared" si="5"/>
        <v>1.6290000000000003E-4</v>
      </c>
      <c r="K31" s="77">
        <f t="shared" si="5"/>
        <v>1.6290000000000003E-4</v>
      </c>
      <c r="L31" s="77">
        <f t="shared" si="5"/>
        <v>3.2905800000000006E-2</v>
      </c>
      <c r="M31" s="77">
        <f t="shared" si="5"/>
        <v>0.11468160000000002</v>
      </c>
      <c r="N31" s="77">
        <f t="shared" si="5"/>
        <v>0</v>
      </c>
      <c r="O31" s="77">
        <f t="shared" si="5"/>
        <v>0</v>
      </c>
      <c r="P31" s="77">
        <f t="shared" ref="P31:P50" si="6">IF(P$27="%w/w SAR",((P$28*10)*$B31),IF(P$27="%w/w DM",(((P$28*10)*($B$28/100))*$B31),IF(P$27="kg/t SAR",(P$28*$B31),IF(P$27="kg/t DM",((P$28*($B$28/100))*$B31),IF(P$27="mg/kg SAR",((P$28*0.001)*$B31),IF(P$27="mg/kg DM",(((P$28*0.001)*($B$28/100))*$B31),0))))))</f>
        <v>11.793960000000002</v>
      </c>
      <c r="Q31" s="77">
        <f t="shared" ref="Q31:Q50" si="7">(IF(Q$27="%w/w SAR",((Q$28*10)*$B31),IF(Q$27="%w/w DM",(((Q$28*10)*($B$28/100))*$B31),IF(Q$27="kg/t SAR",(Q$28*$B31),IF(Q$27="kg/t DM",((Q$28*($B$28/100))*$B31),IF(Q$27="mg/kg SAR",((Q$28*0.001)*$B31),IF(Q$27="mg/kg DM",(((Q$28*0.001)*($B$28/100))*$B31),0)))))))*2.5</f>
        <v>5.0906250000000005E-3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18</v>
      </c>
      <c r="C32" s="77">
        <f t="shared" ref="C32:C50" si="8">IF(C$27="%w/w SAR",((C$28*10)*$B32),IF(C$27="%w/w DM",(((C$28*10)*($B$28/100))*$B32),IF(C$27="kg/t SAR",(C$28*$B32),IF(C$27="kg/t DM",((C$28*($B$28/100))*$B32),IF(C$27="mg/kg SAR",((C$28*0.001)*$B32),IF(C$27="mg/kg DM",(((C$28*0.001)*($B$28/100))*$B32),0))))))</f>
        <v>120.87180000000002</v>
      </c>
      <c r="D32" s="77">
        <f t="shared" ref="D32:D50" si="9">(IF(D$27="%w/w SAR",((D$28*10)*$B32),IF(D$27="%w/w DM",(((D$28*10)*($B$28/100))*$B32),IF(D$27="kg/t SAR",(D$28*$B32),IF(D$27="kg/t DM",((D$28*($B$28/100))*$B32),IF(D$27="mg/kg SAR",((D$28*0.001)*$B32),IF(D$27="mg/kg DM",(((D$28*0.001)*($B$28/100))*$B32),"0")))))))*2.291</f>
        <v>55.234177199999998</v>
      </c>
      <c r="E32" s="77">
        <f t="shared" ref="E32:E50" si="10">(IF(E$27="%w/w SAR",((E$28*10)*$B32),IF(E$27="%w/w DM",(((E$28*10)*($B$28/100))*$B32),IF(E$27="kg/t SAR",(E$28*$B32),IF(E$27="kg/t DM",((E$28*($B$28/100))*$B32),IF(E$27="mg/kg SAR",((E$28*0.001)*$B32),IF(E$27="mg/kg DM",(((E$28*0.001)*($B$28/100))*$B32),"0")))))))*1.205</f>
        <v>8.5584402000000015</v>
      </c>
      <c r="F32" s="77">
        <f t="shared" ref="F32:F50" si="11">(IF(F$27="%w/w SAR",((F$28*10)*$B32),IF(F$27="%w/w DM",(((F$28*10)*($B$28/100))*$B32),IF(F$27="kg/t SAR",(F$28*$B32),IF(F$27="kg/t DM",((F$28*($B$28/100))*$B32),IF(F$27="mg/kg SAR",((F$28*0.001)*$B32),IF(F$27="mg/kg DM",(((F$28*0.001)*($B$28/100))*$B32),"0")))))))*1.658</f>
        <v>4.2133759200000007</v>
      </c>
      <c r="G32" s="77">
        <f t="shared" si="5"/>
        <v>0.171045</v>
      </c>
      <c r="H32" s="77">
        <f t="shared" si="5"/>
        <v>0.37304100000000007</v>
      </c>
      <c r="I32" s="77">
        <f t="shared" si="5"/>
        <v>5.3594100000000002E-3</v>
      </c>
      <c r="J32" s="77">
        <f t="shared" si="5"/>
        <v>1.6290000000000003E-4</v>
      </c>
      <c r="K32" s="77">
        <f t="shared" si="5"/>
        <v>1.6290000000000003E-4</v>
      </c>
      <c r="L32" s="77">
        <f t="shared" si="5"/>
        <v>3.2905800000000006E-2</v>
      </c>
      <c r="M32" s="77">
        <f t="shared" si="5"/>
        <v>0.11468160000000002</v>
      </c>
      <c r="N32" s="77">
        <f t="shared" si="5"/>
        <v>0</v>
      </c>
      <c r="O32" s="77">
        <f t="shared" si="5"/>
        <v>0</v>
      </c>
      <c r="P32" s="77">
        <f t="shared" si="6"/>
        <v>11.793960000000002</v>
      </c>
      <c r="Q32" s="77">
        <f t="shared" si="7"/>
        <v>5.0906250000000005E-3</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CRAXTON 3</v>
      </c>
      <c r="B33" s="15">
        <v>18</v>
      </c>
      <c r="C33" s="77">
        <f t="shared" si="8"/>
        <v>120.87180000000002</v>
      </c>
      <c r="D33" s="77">
        <f t="shared" si="9"/>
        <v>55.234177199999998</v>
      </c>
      <c r="E33" s="77">
        <f t="shared" si="10"/>
        <v>8.5584402000000015</v>
      </c>
      <c r="F33" s="77">
        <f t="shared" si="11"/>
        <v>4.2133759200000007</v>
      </c>
      <c r="G33" s="77">
        <f t="shared" si="5"/>
        <v>0.171045</v>
      </c>
      <c r="H33" s="77">
        <f t="shared" si="5"/>
        <v>0.37304100000000007</v>
      </c>
      <c r="I33" s="77">
        <f t="shared" si="5"/>
        <v>5.3594100000000002E-3</v>
      </c>
      <c r="J33" s="77">
        <f t="shared" si="5"/>
        <v>1.6290000000000003E-4</v>
      </c>
      <c r="K33" s="77">
        <f t="shared" si="5"/>
        <v>1.6290000000000003E-4</v>
      </c>
      <c r="L33" s="77">
        <f t="shared" si="5"/>
        <v>3.2905800000000006E-2</v>
      </c>
      <c r="M33" s="77">
        <f t="shared" si="5"/>
        <v>0.11468160000000002</v>
      </c>
      <c r="N33" s="77">
        <f t="shared" si="5"/>
        <v>0</v>
      </c>
      <c r="O33" s="77">
        <f t="shared" si="5"/>
        <v>0</v>
      </c>
      <c r="P33" s="77">
        <f t="shared" si="6"/>
        <v>11.793960000000002</v>
      </c>
      <c r="Q33" s="77">
        <f t="shared" si="7"/>
        <v>5.0906250000000005E-3</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 xml:space="preserve">FENNSWOOD 1 </v>
      </c>
      <c r="B34" s="15">
        <v>18</v>
      </c>
      <c r="C34" s="77">
        <f t="shared" si="8"/>
        <v>120.87180000000002</v>
      </c>
      <c r="D34" s="77">
        <f t="shared" si="9"/>
        <v>55.234177199999998</v>
      </c>
      <c r="E34" s="77">
        <f t="shared" si="10"/>
        <v>8.5584402000000015</v>
      </c>
      <c r="F34" s="77">
        <f t="shared" si="11"/>
        <v>4.2133759200000007</v>
      </c>
      <c r="G34" s="77">
        <f t="shared" si="5"/>
        <v>0.171045</v>
      </c>
      <c r="H34" s="77">
        <f t="shared" si="5"/>
        <v>0.37304100000000007</v>
      </c>
      <c r="I34" s="77">
        <f t="shared" si="5"/>
        <v>5.3594100000000002E-3</v>
      </c>
      <c r="J34" s="77">
        <f t="shared" si="5"/>
        <v>1.6290000000000003E-4</v>
      </c>
      <c r="K34" s="77">
        <f t="shared" si="5"/>
        <v>1.6290000000000003E-4</v>
      </c>
      <c r="L34" s="77">
        <f t="shared" si="5"/>
        <v>3.2905800000000006E-2</v>
      </c>
      <c r="M34" s="77">
        <f t="shared" si="5"/>
        <v>0.11468160000000002</v>
      </c>
      <c r="N34" s="77">
        <f t="shared" si="5"/>
        <v>0</v>
      </c>
      <c r="O34" s="77">
        <f t="shared" si="5"/>
        <v>0</v>
      </c>
      <c r="P34" s="77">
        <f t="shared" si="6"/>
        <v>11.793960000000002</v>
      </c>
      <c r="Q34" s="77">
        <f t="shared" si="7"/>
        <v>5.0906250000000005E-3</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FENNSWOOD 2</v>
      </c>
      <c r="B35" s="15">
        <v>18</v>
      </c>
      <c r="C35" s="77">
        <f t="shared" si="8"/>
        <v>120.87180000000002</v>
      </c>
      <c r="D35" s="77">
        <f t="shared" si="9"/>
        <v>55.234177199999998</v>
      </c>
      <c r="E35" s="77">
        <f t="shared" si="10"/>
        <v>8.5584402000000015</v>
      </c>
      <c r="F35" s="77">
        <f t="shared" si="11"/>
        <v>4.2133759200000007</v>
      </c>
      <c r="G35" s="77">
        <f t="shared" si="5"/>
        <v>0.171045</v>
      </c>
      <c r="H35" s="77">
        <f t="shared" si="5"/>
        <v>0.37304100000000007</v>
      </c>
      <c r="I35" s="77">
        <f t="shared" si="5"/>
        <v>5.3594100000000002E-3</v>
      </c>
      <c r="J35" s="77">
        <f t="shared" si="5"/>
        <v>1.6290000000000003E-4</v>
      </c>
      <c r="K35" s="77">
        <f t="shared" si="5"/>
        <v>1.6290000000000003E-4</v>
      </c>
      <c r="L35" s="77">
        <f t="shared" si="5"/>
        <v>3.2905800000000006E-2</v>
      </c>
      <c r="M35" s="77">
        <f t="shared" si="5"/>
        <v>0.11468160000000002</v>
      </c>
      <c r="N35" s="77">
        <f t="shared" si="5"/>
        <v>0</v>
      </c>
      <c r="O35" s="77">
        <f t="shared" si="5"/>
        <v>0</v>
      </c>
      <c r="P35" s="77">
        <f t="shared" si="6"/>
        <v>11.793960000000002</v>
      </c>
      <c r="Q35" s="77">
        <f t="shared" si="7"/>
        <v>5.0906250000000005E-3</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FENNSWOOD 9</v>
      </c>
      <c r="B36" s="15">
        <v>18</v>
      </c>
      <c r="C36" s="77">
        <f t="shared" si="8"/>
        <v>120.87180000000002</v>
      </c>
      <c r="D36" s="77">
        <f t="shared" si="9"/>
        <v>55.234177199999998</v>
      </c>
      <c r="E36" s="77">
        <f t="shared" si="10"/>
        <v>8.5584402000000015</v>
      </c>
      <c r="F36" s="77">
        <f t="shared" si="11"/>
        <v>4.2133759200000007</v>
      </c>
      <c r="G36" s="77">
        <f t="shared" si="5"/>
        <v>0.171045</v>
      </c>
      <c r="H36" s="77">
        <f t="shared" si="5"/>
        <v>0.37304100000000007</v>
      </c>
      <c r="I36" s="77">
        <f t="shared" si="5"/>
        <v>5.3594100000000002E-3</v>
      </c>
      <c r="J36" s="77">
        <f t="shared" si="5"/>
        <v>1.6290000000000003E-4</v>
      </c>
      <c r="K36" s="77">
        <f t="shared" si="5"/>
        <v>1.6290000000000003E-4</v>
      </c>
      <c r="L36" s="77">
        <f t="shared" si="5"/>
        <v>3.2905800000000006E-2</v>
      </c>
      <c r="M36" s="77">
        <f t="shared" si="5"/>
        <v>0.11468160000000002</v>
      </c>
      <c r="N36" s="77">
        <f t="shared" si="5"/>
        <v>0</v>
      </c>
      <c r="O36" s="77">
        <f t="shared" si="5"/>
        <v>0</v>
      </c>
      <c r="P36" s="77">
        <f t="shared" si="6"/>
        <v>11.793960000000002</v>
      </c>
      <c r="Q36" s="77">
        <f t="shared" si="7"/>
        <v>5.0906250000000005E-3</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8"/>
        <v>0</v>
      </c>
      <c r="D37" s="77">
        <f t="shared" si="9"/>
        <v>0</v>
      </c>
      <c r="E37" s="77">
        <f t="shared" si="10"/>
        <v>0</v>
      </c>
      <c r="F37" s="77">
        <f t="shared" si="11"/>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6"/>
        <v>0</v>
      </c>
      <c r="Q37" s="77">
        <f t="shared" si="7"/>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8"/>
        <v>0</v>
      </c>
      <c r="D38" s="77">
        <f t="shared" si="9"/>
        <v>0</v>
      </c>
      <c r="E38" s="77">
        <f t="shared" si="10"/>
        <v>0</v>
      </c>
      <c r="F38" s="77">
        <f t="shared" si="11"/>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6"/>
        <v>0</v>
      </c>
      <c r="Q38" s="77">
        <f t="shared" si="7"/>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8"/>
        <v>0</v>
      </c>
      <c r="D39" s="77">
        <f t="shared" si="9"/>
        <v>0</v>
      </c>
      <c r="E39" s="77">
        <f t="shared" si="10"/>
        <v>0</v>
      </c>
      <c r="F39" s="77">
        <f t="shared" si="11"/>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6"/>
        <v>0</v>
      </c>
      <c r="Q39" s="77">
        <f t="shared" si="7"/>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8"/>
        <v>0</v>
      </c>
      <c r="D40" s="77">
        <f t="shared" si="9"/>
        <v>0</v>
      </c>
      <c r="E40" s="77">
        <f t="shared" si="10"/>
        <v>0</v>
      </c>
      <c r="F40" s="77">
        <f t="shared" si="11"/>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6"/>
        <v>0</v>
      </c>
      <c r="Q40" s="77">
        <f t="shared" si="7"/>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8"/>
        <v>0</v>
      </c>
      <c r="D41" s="77">
        <f t="shared" si="9"/>
        <v>0</v>
      </c>
      <c r="E41" s="77">
        <f t="shared" si="10"/>
        <v>0</v>
      </c>
      <c r="F41" s="77">
        <f t="shared" si="11"/>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6"/>
        <v>0</v>
      </c>
      <c r="Q41" s="77">
        <f t="shared" si="7"/>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8"/>
        <v>0</v>
      </c>
      <c r="D42" s="77">
        <f t="shared" si="9"/>
        <v>0</v>
      </c>
      <c r="E42" s="77">
        <f t="shared" si="10"/>
        <v>0</v>
      </c>
      <c r="F42" s="77">
        <f t="shared" si="11"/>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6"/>
        <v>0</v>
      </c>
      <c r="Q42" s="77">
        <f t="shared" si="7"/>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8"/>
        <v>0</v>
      </c>
      <c r="D43" s="77">
        <f t="shared" si="9"/>
        <v>0</v>
      </c>
      <c r="E43" s="77">
        <f t="shared" si="10"/>
        <v>0</v>
      </c>
      <c r="F43" s="77">
        <f t="shared" si="11"/>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6"/>
        <v>0</v>
      </c>
      <c r="Q43" s="77">
        <f t="shared" si="7"/>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8"/>
        <v>0</v>
      </c>
      <c r="D44" s="77">
        <f t="shared" si="9"/>
        <v>0</v>
      </c>
      <c r="E44" s="77">
        <f t="shared" si="10"/>
        <v>0</v>
      </c>
      <c r="F44" s="77">
        <f t="shared" si="11"/>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6"/>
        <v>0</v>
      </c>
      <c r="Q44" s="77">
        <f t="shared" si="7"/>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8"/>
        <v>0</v>
      </c>
      <c r="D45" s="77">
        <f t="shared" si="9"/>
        <v>0</v>
      </c>
      <c r="E45" s="77">
        <f t="shared" si="10"/>
        <v>0</v>
      </c>
      <c r="F45" s="77">
        <f t="shared" si="11"/>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6"/>
        <v>0</v>
      </c>
      <c r="Q45" s="77">
        <f t="shared" si="7"/>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8"/>
        <v>0</v>
      </c>
      <c r="D46" s="77">
        <f t="shared" si="9"/>
        <v>0</v>
      </c>
      <c r="E46" s="77">
        <f t="shared" si="10"/>
        <v>0</v>
      </c>
      <c r="F46" s="77">
        <f t="shared" si="11"/>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6"/>
        <v>0</v>
      </c>
      <c r="Q46" s="77">
        <f t="shared" si="7"/>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8"/>
        <v>0</v>
      </c>
      <c r="D47" s="77">
        <f t="shared" si="9"/>
        <v>0</v>
      </c>
      <c r="E47" s="77">
        <f t="shared" si="10"/>
        <v>0</v>
      </c>
      <c r="F47" s="77">
        <f t="shared" si="11"/>
        <v>0</v>
      </c>
      <c r="G47" s="77">
        <f t="shared" ref="G47:O50" si="13">IF(G$27="%w/w SAR",((G$28*10)*$B47),IF(G$27="%w/w DM",(((G$28*10)*($B$28/100))*$B47),IF(G$27="kg/t SAR",(G$28*$B47),IF(G$27="kg/t DM",((G$28*($B$28/100))*$B47),IF(G$27="mg/kg SAR",((G$28*0.001)*$B47),IF(G$27="mg/kg DM",(((G$28*0.001)*($B$28/100))*$B47),0))))))</f>
        <v>0</v>
      </c>
      <c r="H47" s="77">
        <f t="shared" si="13"/>
        <v>0</v>
      </c>
      <c r="I47" s="77">
        <f t="shared" si="13"/>
        <v>0</v>
      </c>
      <c r="J47" s="77">
        <f t="shared" si="13"/>
        <v>0</v>
      </c>
      <c r="K47" s="77">
        <f t="shared" si="13"/>
        <v>0</v>
      </c>
      <c r="L47" s="77">
        <f t="shared" si="13"/>
        <v>0</v>
      </c>
      <c r="M47" s="77">
        <f t="shared" si="13"/>
        <v>0</v>
      </c>
      <c r="N47" s="77">
        <f t="shared" si="13"/>
        <v>0</v>
      </c>
      <c r="O47" s="77">
        <f t="shared" si="13"/>
        <v>0</v>
      </c>
      <c r="P47" s="77">
        <f t="shared" si="6"/>
        <v>0</v>
      </c>
      <c r="Q47" s="77">
        <f t="shared" si="7"/>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8"/>
        <v>0</v>
      </c>
      <c r="D48" s="77">
        <f t="shared" si="9"/>
        <v>0</v>
      </c>
      <c r="E48" s="77">
        <f t="shared" si="10"/>
        <v>0</v>
      </c>
      <c r="F48" s="77">
        <f t="shared" si="11"/>
        <v>0</v>
      </c>
      <c r="G48" s="77">
        <f t="shared" si="13"/>
        <v>0</v>
      </c>
      <c r="H48" s="77">
        <f t="shared" si="13"/>
        <v>0</v>
      </c>
      <c r="I48" s="77">
        <f t="shared" si="13"/>
        <v>0</v>
      </c>
      <c r="J48" s="77">
        <f t="shared" si="13"/>
        <v>0</v>
      </c>
      <c r="K48" s="77">
        <f t="shared" si="13"/>
        <v>0</v>
      </c>
      <c r="L48" s="77">
        <f t="shared" si="13"/>
        <v>0</v>
      </c>
      <c r="M48" s="77">
        <f t="shared" si="13"/>
        <v>0</v>
      </c>
      <c r="N48" s="77">
        <f t="shared" si="13"/>
        <v>0</v>
      </c>
      <c r="O48" s="77">
        <f t="shared" si="13"/>
        <v>0</v>
      </c>
      <c r="P48" s="77">
        <f t="shared" si="6"/>
        <v>0</v>
      </c>
      <c r="Q48" s="77">
        <f t="shared" si="7"/>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8"/>
        <v>0</v>
      </c>
      <c r="D49" s="77">
        <f t="shared" si="9"/>
        <v>0</v>
      </c>
      <c r="E49" s="77">
        <f t="shared" si="10"/>
        <v>0</v>
      </c>
      <c r="F49" s="77">
        <f t="shared" si="11"/>
        <v>0</v>
      </c>
      <c r="G49" s="77">
        <f t="shared" si="13"/>
        <v>0</v>
      </c>
      <c r="H49" s="77">
        <f t="shared" si="13"/>
        <v>0</v>
      </c>
      <c r="I49" s="77">
        <f t="shared" si="13"/>
        <v>0</v>
      </c>
      <c r="J49" s="77">
        <f t="shared" si="13"/>
        <v>0</v>
      </c>
      <c r="K49" s="77">
        <f t="shared" si="13"/>
        <v>0</v>
      </c>
      <c r="L49" s="77">
        <f t="shared" si="13"/>
        <v>0</v>
      </c>
      <c r="M49" s="77">
        <f t="shared" si="13"/>
        <v>0</v>
      </c>
      <c r="N49" s="77">
        <f t="shared" si="13"/>
        <v>0</v>
      </c>
      <c r="O49" s="77">
        <f t="shared" si="13"/>
        <v>0</v>
      </c>
      <c r="P49" s="77">
        <f t="shared" si="6"/>
        <v>0</v>
      </c>
      <c r="Q49" s="77">
        <f t="shared" si="7"/>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8"/>
        <v>0</v>
      </c>
      <c r="D50" s="98">
        <f t="shared" si="9"/>
        <v>0</v>
      </c>
      <c r="E50" s="98">
        <f t="shared" si="10"/>
        <v>0</v>
      </c>
      <c r="F50" s="98">
        <f t="shared" si="11"/>
        <v>0</v>
      </c>
      <c r="G50" s="98">
        <f t="shared" si="13"/>
        <v>0</v>
      </c>
      <c r="H50" s="98">
        <f t="shared" si="13"/>
        <v>0</v>
      </c>
      <c r="I50" s="98">
        <f t="shared" si="13"/>
        <v>0</v>
      </c>
      <c r="J50" s="98">
        <f t="shared" si="13"/>
        <v>0</v>
      </c>
      <c r="K50" s="98">
        <f t="shared" si="13"/>
        <v>0</v>
      </c>
      <c r="L50" s="98">
        <f t="shared" si="13"/>
        <v>0</v>
      </c>
      <c r="M50" s="98">
        <f t="shared" si="13"/>
        <v>0</v>
      </c>
      <c r="N50" s="98">
        <f t="shared" si="13"/>
        <v>0</v>
      </c>
      <c r="O50" s="98">
        <f t="shared" si="13"/>
        <v>0</v>
      </c>
      <c r="P50" s="98">
        <f t="shared" si="6"/>
        <v>0</v>
      </c>
      <c r="Q50" s="98">
        <f t="shared" si="7"/>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4">D8</f>
        <v>CRAXTON 2</v>
      </c>
      <c r="D57" s="8" t="str">
        <f t="shared" si="14"/>
        <v>CRAXTON 3</v>
      </c>
      <c r="E57" s="8" t="str">
        <f t="shared" si="14"/>
        <v xml:space="preserve">FENNSWOOD 1 </v>
      </c>
      <c r="F57" s="8" t="str">
        <f t="shared" si="14"/>
        <v>FENNSWOOD 2</v>
      </c>
      <c r="G57" s="8" t="str">
        <f t="shared" si="14"/>
        <v>FENNSWOOD 9</v>
      </c>
      <c r="H57" s="8">
        <f t="shared" si="14"/>
        <v>0</v>
      </c>
      <c r="I57" s="8">
        <f t="shared" si="14"/>
        <v>0</v>
      </c>
      <c r="J57" s="8">
        <f t="shared" si="14"/>
        <v>0</v>
      </c>
      <c r="K57" s="8">
        <f t="shared" si="14"/>
        <v>0</v>
      </c>
      <c r="L57" s="8">
        <f t="shared" si="14"/>
        <v>0</v>
      </c>
      <c r="M57" s="8">
        <f t="shared" si="14"/>
        <v>0</v>
      </c>
      <c r="N57" s="8">
        <f t="shared" si="14"/>
        <v>0</v>
      </c>
      <c r="O57" s="8">
        <f t="shared" si="14"/>
        <v>0</v>
      </c>
      <c r="P57" s="8">
        <f t="shared" si="14"/>
        <v>0</v>
      </c>
      <c r="Q57" s="8">
        <f t="shared" si="14"/>
        <v>0</v>
      </c>
      <c r="R57" s="8">
        <f t="shared" si="14"/>
        <v>0</v>
      </c>
      <c r="S57" s="8">
        <f t="shared" si="14"/>
        <v>0</v>
      </c>
      <c r="T57" s="8">
        <f t="shared" si="14"/>
        <v>0</v>
      </c>
      <c r="U57" s="8">
        <f t="shared" si="14"/>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6.5</v>
      </c>
      <c r="C60" s="76">
        <f t="shared" ref="C60:U60" si="15">D10</f>
        <v>6.4</v>
      </c>
      <c r="D60" s="76">
        <f t="shared" si="15"/>
        <v>5.7</v>
      </c>
      <c r="E60" s="76">
        <f t="shared" si="15"/>
        <v>6.1</v>
      </c>
      <c r="F60" s="76">
        <f t="shared" si="15"/>
        <v>6.3</v>
      </c>
      <c r="G60" s="76">
        <f t="shared" si="15"/>
        <v>5.9</v>
      </c>
      <c r="H60" s="76">
        <f t="shared" si="15"/>
        <v>0</v>
      </c>
      <c r="I60" s="76">
        <f t="shared" si="15"/>
        <v>0</v>
      </c>
      <c r="J60" s="76">
        <f t="shared" si="15"/>
        <v>0</v>
      </c>
      <c r="K60" s="76">
        <f t="shared" si="15"/>
        <v>0</v>
      </c>
      <c r="L60" s="76">
        <f t="shared" si="15"/>
        <v>0</v>
      </c>
      <c r="M60" s="76">
        <f t="shared" si="15"/>
        <v>0</v>
      </c>
      <c r="N60" s="76">
        <f t="shared" si="15"/>
        <v>0</v>
      </c>
      <c r="O60" s="76">
        <f t="shared" si="15"/>
        <v>0</v>
      </c>
      <c r="P60" s="76">
        <f t="shared" si="15"/>
        <v>0</v>
      </c>
      <c r="Q60" s="76">
        <f t="shared" si="15"/>
        <v>0</v>
      </c>
      <c r="R60" s="76">
        <f t="shared" si="15"/>
        <v>0</v>
      </c>
      <c r="S60" s="76">
        <f t="shared" si="15"/>
        <v>0</v>
      </c>
      <c r="T60" s="76">
        <f t="shared" si="15"/>
        <v>0</v>
      </c>
      <c r="U60" s="76">
        <f t="shared" si="15"/>
        <v>0</v>
      </c>
    </row>
    <row r="61" spans="1:35" s="19" customFormat="1" ht="13" x14ac:dyDescent="0.3">
      <c r="A61" s="111" t="s">
        <v>133</v>
      </c>
      <c r="B61" s="76">
        <f t="shared" ref="B61:U61" si="16">VLOOKUP(B58,$AD9:$AE18,2,FALSE)</f>
        <v>8</v>
      </c>
      <c r="C61" s="76">
        <f t="shared" si="16"/>
        <v>8</v>
      </c>
      <c r="D61" s="76">
        <f t="shared" si="16"/>
        <v>8</v>
      </c>
      <c r="E61" s="76">
        <f t="shared" si="16"/>
        <v>8</v>
      </c>
      <c r="F61" s="76">
        <f t="shared" si="16"/>
        <v>8</v>
      </c>
      <c r="G61" s="76">
        <f t="shared" si="16"/>
        <v>8</v>
      </c>
      <c r="H61" s="76" t="e">
        <f t="shared" si="16"/>
        <v>#N/A</v>
      </c>
      <c r="I61" s="76" t="e">
        <f t="shared" si="16"/>
        <v>#N/A</v>
      </c>
      <c r="J61" s="76" t="e">
        <f t="shared" si="16"/>
        <v>#N/A</v>
      </c>
      <c r="K61" s="76" t="e">
        <f t="shared" si="16"/>
        <v>#N/A</v>
      </c>
      <c r="L61" s="76" t="e">
        <f t="shared" si="16"/>
        <v>#N/A</v>
      </c>
      <c r="M61" s="76" t="e">
        <f t="shared" si="16"/>
        <v>#N/A</v>
      </c>
      <c r="N61" s="76" t="e">
        <f t="shared" si="16"/>
        <v>#N/A</v>
      </c>
      <c r="O61" s="76" t="e">
        <f t="shared" si="16"/>
        <v>#N/A</v>
      </c>
      <c r="P61" s="76" t="e">
        <f t="shared" si="16"/>
        <v>#N/A</v>
      </c>
      <c r="Q61" s="76" t="e">
        <f t="shared" si="16"/>
        <v>#N/A</v>
      </c>
      <c r="R61" s="76" t="e">
        <f t="shared" si="16"/>
        <v>#N/A</v>
      </c>
      <c r="S61" s="76" t="e">
        <f t="shared" si="16"/>
        <v>#N/A</v>
      </c>
      <c r="T61" s="76" t="e">
        <f t="shared" si="16"/>
        <v>#N/A</v>
      </c>
      <c r="U61" s="76" t="e">
        <f t="shared" si="16"/>
        <v>#N/A</v>
      </c>
    </row>
    <row r="62" spans="1:35" s="19" customFormat="1" ht="13" x14ac:dyDescent="0.3">
      <c r="A62" s="111" t="s">
        <v>134</v>
      </c>
      <c r="B62" s="77">
        <f>B31</f>
        <v>18</v>
      </c>
      <c r="C62" s="77">
        <f>B32</f>
        <v>18</v>
      </c>
      <c r="D62" s="77">
        <f>B33</f>
        <v>18</v>
      </c>
      <c r="E62" s="77">
        <f>B34</f>
        <v>18</v>
      </c>
      <c r="F62" s="77">
        <f>B35</f>
        <v>18</v>
      </c>
      <c r="G62" s="77">
        <f>B36</f>
        <v>18</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7">$E55*(C62/100)</f>
        <v>0</v>
      </c>
      <c r="D63" s="77">
        <f t="shared" si="17"/>
        <v>0</v>
      </c>
      <c r="E63" s="77">
        <f t="shared" si="17"/>
        <v>0</v>
      </c>
      <c r="F63" s="77">
        <f>$E55*(F62/100)</f>
        <v>0</v>
      </c>
      <c r="G63" s="77">
        <f t="shared" si="17"/>
        <v>0</v>
      </c>
      <c r="H63" s="77">
        <f t="shared" si="17"/>
        <v>0</v>
      </c>
      <c r="I63" s="77">
        <f t="shared" si="17"/>
        <v>0</v>
      </c>
      <c r="J63" s="77">
        <f t="shared" si="17"/>
        <v>0</v>
      </c>
      <c r="K63" s="77">
        <f t="shared" si="17"/>
        <v>0</v>
      </c>
      <c r="L63" s="77">
        <f t="shared" si="17"/>
        <v>0</v>
      </c>
      <c r="M63" s="77">
        <f t="shared" si="17"/>
        <v>0</v>
      </c>
      <c r="N63" s="77">
        <f t="shared" si="17"/>
        <v>0</v>
      </c>
      <c r="O63" s="77">
        <f t="shared" si="17"/>
        <v>0</v>
      </c>
      <c r="P63" s="77">
        <f t="shared" si="17"/>
        <v>0</v>
      </c>
      <c r="Q63" s="77">
        <f t="shared" si="17"/>
        <v>0</v>
      </c>
      <c r="R63" s="77">
        <f t="shared" si="17"/>
        <v>0</v>
      </c>
      <c r="S63" s="77">
        <f t="shared" si="17"/>
        <v>0</v>
      </c>
      <c r="T63" s="77">
        <f t="shared" si="17"/>
        <v>0</v>
      </c>
      <c r="U63" s="77">
        <f t="shared" si="17"/>
        <v>0</v>
      </c>
    </row>
    <row r="64" spans="1:35" s="19" customFormat="1" ht="52" x14ac:dyDescent="0.3">
      <c r="A64" s="112" t="s">
        <v>156</v>
      </c>
      <c r="B64" s="77">
        <f>(B59-B60)*B61</f>
        <v>1.6000000000000014</v>
      </c>
      <c r="C64" s="77">
        <f t="shared" ref="C64:U64" si="18">(C59-C60)*C61</f>
        <v>2.3999999999999986</v>
      </c>
      <c r="D64" s="77">
        <f t="shared" si="18"/>
        <v>8</v>
      </c>
      <c r="E64" s="77">
        <f t="shared" si="18"/>
        <v>4.8000000000000043</v>
      </c>
      <c r="F64" s="77">
        <f t="shared" si="18"/>
        <v>3.2000000000000028</v>
      </c>
      <c r="G64" s="77">
        <f t="shared" si="18"/>
        <v>6.3999999999999986</v>
      </c>
      <c r="H64" s="77" t="e">
        <f t="shared" si="18"/>
        <v>#N/A</v>
      </c>
      <c r="I64" s="77" t="e">
        <f t="shared" si="18"/>
        <v>#N/A</v>
      </c>
      <c r="J64" s="77" t="e">
        <f t="shared" si="18"/>
        <v>#N/A</v>
      </c>
      <c r="K64" s="77" t="e">
        <f t="shared" si="18"/>
        <v>#N/A</v>
      </c>
      <c r="L64" s="77" t="e">
        <f t="shared" si="18"/>
        <v>#N/A</v>
      </c>
      <c r="M64" s="77" t="e">
        <f t="shared" si="18"/>
        <v>#N/A</v>
      </c>
      <c r="N64" s="77" t="e">
        <f t="shared" si="18"/>
        <v>#N/A</v>
      </c>
      <c r="O64" s="77" t="e">
        <f t="shared" si="18"/>
        <v>#N/A</v>
      </c>
      <c r="P64" s="77" t="e">
        <f t="shared" si="18"/>
        <v>#N/A</v>
      </c>
      <c r="Q64" s="77" t="e">
        <f t="shared" si="18"/>
        <v>#N/A</v>
      </c>
      <c r="R64" s="77" t="e">
        <f t="shared" si="18"/>
        <v>#N/A</v>
      </c>
      <c r="S64" s="77" t="e">
        <f t="shared" si="18"/>
        <v>#N/A</v>
      </c>
      <c r="T64" s="77" t="e">
        <f t="shared" si="18"/>
        <v>#N/A</v>
      </c>
      <c r="U64" s="77" t="e">
        <f t="shared" si="18"/>
        <v>#N/A</v>
      </c>
    </row>
    <row r="65" spans="1:21" s="19" customFormat="1" ht="52" x14ac:dyDescent="0.3">
      <c r="A65" s="112" t="s">
        <v>157</v>
      </c>
      <c r="B65" s="77">
        <f>B63-B64</f>
        <v>-1.6000000000000014</v>
      </c>
      <c r="C65" s="77">
        <f t="shared" ref="C65:U65" si="19">C63-C64</f>
        <v>-2.3999999999999986</v>
      </c>
      <c r="D65" s="77">
        <f t="shared" si="19"/>
        <v>-8</v>
      </c>
      <c r="E65" s="77">
        <f t="shared" si="19"/>
        <v>-4.8000000000000043</v>
      </c>
      <c r="F65" s="77">
        <f t="shared" si="19"/>
        <v>-3.2000000000000028</v>
      </c>
      <c r="G65" s="77">
        <f t="shared" si="19"/>
        <v>-6.3999999999999986</v>
      </c>
      <c r="H65" s="77" t="e">
        <f t="shared" si="19"/>
        <v>#N/A</v>
      </c>
      <c r="I65" s="77" t="e">
        <f t="shared" si="19"/>
        <v>#N/A</v>
      </c>
      <c r="J65" s="77" t="e">
        <f t="shared" si="19"/>
        <v>#N/A</v>
      </c>
      <c r="K65" s="77" t="e">
        <f t="shared" si="19"/>
        <v>#N/A</v>
      </c>
      <c r="L65" s="77" t="e">
        <f t="shared" si="19"/>
        <v>#N/A</v>
      </c>
      <c r="M65" s="77" t="e">
        <f t="shared" si="19"/>
        <v>#N/A</v>
      </c>
      <c r="N65" s="77" t="e">
        <f t="shared" si="19"/>
        <v>#N/A</v>
      </c>
      <c r="O65" s="77" t="e">
        <f t="shared" si="19"/>
        <v>#N/A</v>
      </c>
      <c r="P65" s="77" t="e">
        <f t="shared" si="19"/>
        <v>#N/A</v>
      </c>
      <c r="Q65" s="77" t="e">
        <f t="shared" si="19"/>
        <v>#N/A</v>
      </c>
      <c r="R65" s="77" t="e">
        <f t="shared" si="19"/>
        <v>#N/A</v>
      </c>
      <c r="S65" s="77" t="e">
        <f t="shared" si="19"/>
        <v>#N/A</v>
      </c>
      <c r="T65" s="77" t="e">
        <f t="shared" si="19"/>
        <v>#N/A</v>
      </c>
      <c r="U65" s="77" t="e">
        <f t="shared" si="19"/>
        <v>#N/A</v>
      </c>
    </row>
    <row r="66" spans="1:21" s="19" customFormat="1" ht="26" x14ac:dyDescent="0.3">
      <c r="A66" s="112" t="s">
        <v>148</v>
      </c>
      <c r="B66" s="78" t="str">
        <f>IF(B64&lt;=B63,"OVER","UNDER")</f>
        <v>UNDER</v>
      </c>
      <c r="C66" s="78" t="str">
        <f t="shared" ref="C66:U66" si="20">IF(C64&lt;=C63,"OVER","UNDER")</f>
        <v>UNDER</v>
      </c>
      <c r="D66" s="78" t="str">
        <f t="shared" si="20"/>
        <v>UNDER</v>
      </c>
      <c r="E66" s="78" t="str">
        <f t="shared" si="20"/>
        <v>UNDER</v>
      </c>
      <c r="F66" s="78" t="str">
        <f t="shared" si="20"/>
        <v>UNDER</v>
      </c>
      <c r="G66" s="78" t="str">
        <f t="shared" si="20"/>
        <v>UNDER</v>
      </c>
      <c r="H66" s="78" t="e">
        <f t="shared" si="20"/>
        <v>#N/A</v>
      </c>
      <c r="I66" s="78" t="e">
        <f t="shared" si="20"/>
        <v>#N/A</v>
      </c>
      <c r="J66" s="78" t="e">
        <f t="shared" si="20"/>
        <v>#N/A</v>
      </c>
      <c r="K66" s="78" t="e">
        <f t="shared" si="20"/>
        <v>#N/A</v>
      </c>
      <c r="L66" s="78" t="e">
        <f t="shared" si="20"/>
        <v>#N/A</v>
      </c>
      <c r="M66" s="78" t="e">
        <f t="shared" si="20"/>
        <v>#N/A</v>
      </c>
      <c r="N66" s="78" t="e">
        <f t="shared" si="20"/>
        <v>#N/A</v>
      </c>
      <c r="O66" s="78" t="e">
        <f t="shared" si="20"/>
        <v>#N/A</v>
      </c>
      <c r="P66" s="78" t="e">
        <f t="shared" si="20"/>
        <v>#N/A</v>
      </c>
      <c r="Q66" s="78" t="e">
        <f t="shared" si="20"/>
        <v>#N/A</v>
      </c>
      <c r="R66" s="78" t="e">
        <f t="shared" si="20"/>
        <v>#N/A</v>
      </c>
      <c r="S66" s="78" t="e">
        <f t="shared" si="20"/>
        <v>#N/A</v>
      </c>
      <c r="T66" s="78" t="e">
        <f t="shared" si="20"/>
        <v>#N/A</v>
      </c>
      <c r="U66" s="78" t="e">
        <f t="shared" si="20"/>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C8" zoomScale="50" zoomScaleNormal="50" workbookViewId="0">
      <selection activeCell="V31" sqref="V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3.94</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180</v>
      </c>
      <c r="G2" s="127" t="s">
        <v>110</v>
      </c>
      <c r="H2" s="128"/>
      <c r="I2" s="118">
        <v>252</v>
      </c>
      <c r="J2" s="129" t="s">
        <v>158</v>
      </c>
      <c r="K2" s="129"/>
      <c r="L2" s="97">
        <v>0.19</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v>220</v>
      </c>
      <c r="J3" s="125" t="s">
        <v>154</v>
      </c>
      <c r="K3" s="126"/>
      <c r="L3" s="97">
        <f>(L1/(L2*10000))*100</f>
        <v>1.3157894736842104</v>
      </c>
      <c r="AB3" s="30" t="s">
        <v>57</v>
      </c>
      <c r="AC3" s="17"/>
      <c r="AD3" s="30" t="s">
        <v>71</v>
      </c>
      <c r="AE3" s="17"/>
      <c r="AF3" s="17"/>
      <c r="AG3" s="44" t="s">
        <v>77</v>
      </c>
      <c r="AH3" s="18"/>
      <c r="AI3" s="48" t="s">
        <v>113</v>
      </c>
      <c r="AJ3" s="49">
        <v>1.7</v>
      </c>
      <c r="AK3" s="50">
        <v>6</v>
      </c>
      <c r="AL3" s="51">
        <v>1</v>
      </c>
      <c r="AM3" s="11">
        <v>6.2</v>
      </c>
      <c r="AN3" s="11" t="s">
        <v>112</v>
      </c>
    </row>
    <row r="4" spans="1:41" ht="25" x14ac:dyDescent="0.25">
      <c r="A4" s="129" t="s">
        <v>0</v>
      </c>
      <c r="B4" s="129"/>
      <c r="C4" s="142" t="str">
        <f>'PENDERYN '!C4:D4</f>
        <v>Brook House Farm, Hanmer, SY13 3EQ</v>
      </c>
      <c r="D4" s="143"/>
      <c r="E4" s="94" t="s">
        <v>1</v>
      </c>
      <c r="F4" s="119" t="s">
        <v>178</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55.4422</v>
      </c>
      <c r="D18" s="16">
        <f>$D32</f>
        <v>55.4422</v>
      </c>
      <c r="E18" s="16">
        <f>$D33</f>
        <v>55.4422</v>
      </c>
      <c r="F18" s="16">
        <f>$D34</f>
        <v>55.4422</v>
      </c>
      <c r="G18" s="16">
        <f>$D35</f>
        <v>55.4422</v>
      </c>
      <c r="H18" s="16">
        <f>$D36</f>
        <v>55.4422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-0.5578000000000003</v>
      </c>
      <c r="D19" s="16">
        <f t="shared" ref="D19:V19" si="1">D18-D17</f>
        <v>-1.9577999999999989</v>
      </c>
      <c r="E19" s="16">
        <f t="shared" si="1"/>
        <v>-3.3577999999999975</v>
      </c>
      <c r="F19" s="16">
        <f t="shared" si="1"/>
        <v>-4.757799999999996</v>
      </c>
      <c r="G19" s="16">
        <f t="shared" si="1"/>
        <v>-6.1577999999999946</v>
      </c>
      <c r="H19" s="16">
        <f t="shared" si="1"/>
        <v>-7.5577999999999932</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18.436499999999999</v>
      </c>
      <c r="D22" s="16">
        <f>$E32</f>
        <v>18.436499999999999</v>
      </c>
      <c r="E22" s="16">
        <f>$E33</f>
        <v>18.436499999999999</v>
      </c>
      <c r="F22" s="16">
        <f>$E34</f>
        <v>18.436499999999999</v>
      </c>
      <c r="G22" s="16">
        <f>$E35</f>
        <v>18.436499999999999</v>
      </c>
      <c r="H22" s="16">
        <f>$E36</f>
        <v>18.436499999999999</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-157.5635</v>
      </c>
      <c r="D23" s="16">
        <f t="shared" ref="D23:V23" si="3">D22-D21</f>
        <v>-161.96350000000001</v>
      </c>
      <c r="E23" s="16">
        <f t="shared" si="3"/>
        <v>-166.36350000000002</v>
      </c>
      <c r="F23" s="16">
        <f t="shared" si="3"/>
        <v>-170.76350000000002</v>
      </c>
      <c r="G23" s="16">
        <f t="shared" si="3"/>
        <v>-175.16350000000003</v>
      </c>
      <c r="H23" s="16">
        <f t="shared" si="3"/>
        <v>-179.56350000000003</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c r="S27" s="107"/>
      <c r="T27" s="107"/>
      <c r="U27" s="107"/>
    </row>
    <row r="28" spans="1:40" s="57" customFormat="1" x14ac:dyDescent="0.35">
      <c r="A28" s="108"/>
      <c r="B28" s="24">
        <v>3.25</v>
      </c>
      <c r="C28" s="15">
        <v>0.19</v>
      </c>
      <c r="D28" s="15">
        <v>242</v>
      </c>
      <c r="E28" s="15">
        <v>153</v>
      </c>
      <c r="F28" s="15">
        <v>28</v>
      </c>
      <c r="G28" s="15">
        <v>2.5</v>
      </c>
      <c r="H28" s="15">
        <v>1.87</v>
      </c>
      <c r="I28" s="15">
        <v>0.753</v>
      </c>
      <c r="J28" s="15">
        <v>0.01</v>
      </c>
      <c r="K28" s="15">
        <v>0.05</v>
      </c>
      <c r="L28" s="15">
        <v>0.2</v>
      </c>
      <c r="M28" s="15">
        <v>0.32300000000000001</v>
      </c>
      <c r="N28" s="15"/>
      <c r="O28" s="15"/>
      <c r="P28" s="15">
        <v>160</v>
      </c>
      <c r="Q28" s="15">
        <v>107</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100</v>
      </c>
      <c r="C31" s="77">
        <f>IF(C$27="%w/w SAR",((C$28*10)*$B31),IF(C$27="%w/w DM",(((C$28*10)*($B$28/100))*$B31),IF(C$27="kg/t SAR",(C$28*$B31),IF(C$27="kg/t DM",((C$28*($B$28/100))*$B31),IF(C$27="mg/kg SAR",((C$28*0.001)*$B31),IF(C$27="mg/kg DM",(((C$28*0.001)*($B$28/100))*$B31),0))))))</f>
        <v>190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18.436499999999999</v>
      </c>
      <c r="F31" s="77">
        <f>(IF(F$27="%w/w SAR",((F$28*10)*$B31),IF(F$27="%w/w DM",(((F$28*10)*($B$28/100))*$B31),IF(F$27="kg/t SAR",(F$28*$B31),IF(F$27="kg/t DM",((F$28*($B$28/100))*$B31),IF(F$27="mg/kg SAR",((F$28*0.001)*$B31),IF(F$27="mg/kg DM",(((F$28*0.001)*($B$28/100))*$B31),"0")))))))*1.658</f>
        <v>4.6424000000000003</v>
      </c>
      <c r="G31" s="77">
        <f t="shared" ref="G31:P46" si="5">IF(G$27="%w/w SAR",((G$28*10)*$B31),IF(G$27="%w/w DM",(((G$28*10)*($B$28/100))*$B31),IF(G$27="kg/t SAR",(G$28*$B31),IF(G$27="kg/t DM",((G$28*($B$28/100))*$B31),IF(G$27="mg/kg SAR",((G$28*0.001)*$B31),IF(G$27="mg/kg DM",(((G$28*0.001)*($B$28/100))*$B31),0))))))</f>
        <v>0.25</v>
      </c>
      <c r="H31" s="77">
        <f t="shared" si="5"/>
        <v>0.187</v>
      </c>
      <c r="I31" s="77">
        <f t="shared" si="5"/>
        <v>7.5299999999999992E-2</v>
      </c>
      <c r="J31" s="77">
        <f t="shared" si="5"/>
        <v>1E-3</v>
      </c>
      <c r="K31" s="77">
        <f t="shared" si="5"/>
        <v>5.0000000000000001E-3</v>
      </c>
      <c r="L31" s="77">
        <f t="shared" si="5"/>
        <v>0.02</v>
      </c>
      <c r="M31" s="77">
        <f t="shared" si="5"/>
        <v>3.2300000000000002E-2</v>
      </c>
      <c r="N31" s="77">
        <f t="shared" si="5"/>
        <v>0</v>
      </c>
      <c r="O31" s="77">
        <f t="shared" si="5"/>
        <v>0</v>
      </c>
      <c r="P31" s="77">
        <f t="shared" si="5"/>
        <v>16</v>
      </c>
      <c r="Q31" s="77">
        <f>(IF(Q$27="%w/w SAR",((Q$28*10)*$B31),IF(Q$27="%w/w DM",(((Q$28*10)*($B$28/100))*$B31),IF(Q$27="kg/t SAR",(Q$28*$B31),IF(Q$27="kg/t DM",((Q$28*($B$28/100))*$B31),IF(Q$27="mg/kg SAR",((Q$28*0.001)*$B31),IF(Q$27="mg/kg DM",(((Q$28*0.001)*($B$28/100))*$B31),0)))))))*2.5</f>
        <v>26.75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100</v>
      </c>
      <c r="C32" s="77">
        <f t="shared" ref="C32:C50" si="6">IF(C$27="%w/w SAR",((C$28*10)*$B32),IF(C$27="%w/w DM",(((C$28*10)*($B$28/100))*$B32),IF(C$27="kg/t SAR",(C$28*$B32),IF(C$27="kg/t DM",((C$28*($B$28/100))*$B32),IF(C$27="mg/kg SAR",((C$28*0.001)*$B32),IF(C$27="mg/kg DM",(((C$28*0.001)*($B$28/100))*$B32),0))))))</f>
        <v>190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18.436499999999999</v>
      </c>
      <c r="F32" s="77">
        <f t="shared" ref="F32:F50" si="9">(IF(F$27="%w/w SAR",((F$28*10)*$B32),IF(F$27="%w/w DM",(((F$28*10)*($B$28/100))*$B32),IF(F$27="kg/t SAR",(F$28*$B32),IF(F$27="kg/t DM",((F$28*($B$28/100))*$B32),IF(F$27="mg/kg SAR",((F$28*0.001)*$B32),IF(F$27="mg/kg DM",(((F$28*0.001)*($B$28/100))*$B32),"0")))))))*1.658</f>
        <v>4.6424000000000003</v>
      </c>
      <c r="G32" s="77">
        <f t="shared" si="5"/>
        <v>0.25</v>
      </c>
      <c r="H32" s="77">
        <f t="shared" si="5"/>
        <v>0.187</v>
      </c>
      <c r="I32" s="77">
        <f t="shared" si="5"/>
        <v>7.5299999999999992E-2</v>
      </c>
      <c r="J32" s="77">
        <f t="shared" si="5"/>
        <v>1E-3</v>
      </c>
      <c r="K32" s="77">
        <f t="shared" si="5"/>
        <v>5.0000000000000001E-3</v>
      </c>
      <c r="L32" s="77">
        <f t="shared" si="5"/>
        <v>0.02</v>
      </c>
      <c r="M32" s="77">
        <f t="shared" si="5"/>
        <v>3.2300000000000002E-2</v>
      </c>
      <c r="N32" s="77">
        <f t="shared" si="5"/>
        <v>0</v>
      </c>
      <c r="O32" s="77">
        <f t="shared" si="5"/>
        <v>0</v>
      </c>
      <c r="P32" s="77">
        <f t="shared" si="5"/>
        <v>16</v>
      </c>
      <c r="Q32" s="77">
        <f t="shared" ref="Q32:Q50" si="10">(IF(Q$27="%w/w SAR",((Q$28*10)*$B32),IF(Q$27="%w/w DM",(((Q$28*10)*($B$28/100))*$B32),IF(Q$27="kg/t SAR",(Q$28*$B32),IF(Q$27="kg/t DM",((Q$28*($B$28/100))*$B32),IF(Q$27="mg/kg SAR",((Q$28*0.001)*$B32),IF(Q$27="mg/kg DM",(((Q$28*0.001)*($B$28/100))*$B32),0)))))))*2.5</f>
        <v>26.75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CRAXTON 3</v>
      </c>
      <c r="B33" s="15">
        <v>100</v>
      </c>
      <c r="C33" s="77">
        <f t="shared" si="6"/>
        <v>190</v>
      </c>
      <c r="D33" s="77">
        <f t="shared" si="7"/>
        <v>55.4422</v>
      </c>
      <c r="E33" s="77">
        <f t="shared" si="8"/>
        <v>18.436499999999999</v>
      </c>
      <c r="F33" s="77">
        <f t="shared" si="9"/>
        <v>4.6424000000000003</v>
      </c>
      <c r="G33" s="77">
        <f t="shared" si="5"/>
        <v>0.25</v>
      </c>
      <c r="H33" s="77">
        <f t="shared" si="5"/>
        <v>0.187</v>
      </c>
      <c r="I33" s="77">
        <f t="shared" si="5"/>
        <v>7.5299999999999992E-2</v>
      </c>
      <c r="J33" s="77">
        <f t="shared" si="5"/>
        <v>1E-3</v>
      </c>
      <c r="K33" s="77">
        <f t="shared" si="5"/>
        <v>5.0000000000000001E-3</v>
      </c>
      <c r="L33" s="77">
        <f t="shared" si="5"/>
        <v>0.02</v>
      </c>
      <c r="M33" s="77">
        <f t="shared" si="5"/>
        <v>3.2300000000000002E-2</v>
      </c>
      <c r="N33" s="77">
        <f t="shared" si="5"/>
        <v>0</v>
      </c>
      <c r="O33" s="77">
        <f t="shared" si="5"/>
        <v>0</v>
      </c>
      <c r="P33" s="77">
        <f t="shared" si="5"/>
        <v>16</v>
      </c>
      <c r="Q33" s="77">
        <f t="shared" si="10"/>
        <v>26.75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FENNSWOOD 1 </v>
      </c>
      <c r="B34" s="15">
        <v>100</v>
      </c>
      <c r="C34" s="77">
        <f t="shared" si="6"/>
        <v>190</v>
      </c>
      <c r="D34" s="77">
        <f t="shared" si="7"/>
        <v>55.4422</v>
      </c>
      <c r="E34" s="77">
        <f t="shared" si="8"/>
        <v>18.436499999999999</v>
      </c>
      <c r="F34" s="77">
        <f t="shared" si="9"/>
        <v>4.6424000000000003</v>
      </c>
      <c r="G34" s="77">
        <f t="shared" si="5"/>
        <v>0.25</v>
      </c>
      <c r="H34" s="77">
        <f t="shared" si="5"/>
        <v>0.187</v>
      </c>
      <c r="I34" s="77">
        <f t="shared" si="5"/>
        <v>7.5299999999999992E-2</v>
      </c>
      <c r="J34" s="77">
        <f t="shared" si="5"/>
        <v>1E-3</v>
      </c>
      <c r="K34" s="77">
        <f t="shared" si="5"/>
        <v>5.0000000000000001E-3</v>
      </c>
      <c r="L34" s="77">
        <f t="shared" si="5"/>
        <v>0.02</v>
      </c>
      <c r="M34" s="77">
        <f t="shared" si="5"/>
        <v>3.2300000000000002E-2</v>
      </c>
      <c r="N34" s="77">
        <f t="shared" si="5"/>
        <v>0</v>
      </c>
      <c r="O34" s="77">
        <f t="shared" si="5"/>
        <v>0</v>
      </c>
      <c r="P34" s="77">
        <f t="shared" si="5"/>
        <v>16</v>
      </c>
      <c r="Q34" s="77">
        <f t="shared" si="10"/>
        <v>26.75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FENNSWOOD 2</v>
      </c>
      <c r="B35" s="15">
        <v>100</v>
      </c>
      <c r="C35" s="77">
        <f t="shared" si="6"/>
        <v>190</v>
      </c>
      <c r="D35" s="77">
        <f t="shared" si="7"/>
        <v>55.4422</v>
      </c>
      <c r="E35" s="77">
        <f t="shared" si="8"/>
        <v>18.436499999999999</v>
      </c>
      <c r="F35" s="77">
        <f t="shared" si="9"/>
        <v>4.6424000000000003</v>
      </c>
      <c r="G35" s="77">
        <f t="shared" si="5"/>
        <v>0.25</v>
      </c>
      <c r="H35" s="77">
        <f t="shared" si="5"/>
        <v>0.187</v>
      </c>
      <c r="I35" s="77">
        <f t="shared" si="5"/>
        <v>7.5299999999999992E-2</v>
      </c>
      <c r="J35" s="77">
        <f t="shared" si="5"/>
        <v>1E-3</v>
      </c>
      <c r="K35" s="77">
        <f t="shared" si="5"/>
        <v>5.0000000000000001E-3</v>
      </c>
      <c r="L35" s="77">
        <f t="shared" si="5"/>
        <v>0.02</v>
      </c>
      <c r="M35" s="77">
        <f t="shared" si="5"/>
        <v>3.2300000000000002E-2</v>
      </c>
      <c r="N35" s="77">
        <f t="shared" si="5"/>
        <v>0</v>
      </c>
      <c r="O35" s="77">
        <f t="shared" si="5"/>
        <v>0</v>
      </c>
      <c r="P35" s="77">
        <f t="shared" si="5"/>
        <v>16</v>
      </c>
      <c r="Q35" s="77">
        <f t="shared" si="10"/>
        <v>26.75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FENNSWOOD 9</v>
      </c>
      <c r="B36" s="15">
        <v>100</v>
      </c>
      <c r="C36" s="77">
        <f t="shared" si="6"/>
        <v>190</v>
      </c>
      <c r="D36" s="77">
        <f t="shared" si="7"/>
        <v>55.4422</v>
      </c>
      <c r="E36" s="77">
        <f t="shared" si="8"/>
        <v>18.436499999999999</v>
      </c>
      <c r="F36" s="77">
        <f t="shared" si="9"/>
        <v>4.6424000000000003</v>
      </c>
      <c r="G36" s="77">
        <f t="shared" si="5"/>
        <v>0.25</v>
      </c>
      <c r="H36" s="77">
        <f t="shared" si="5"/>
        <v>0.187</v>
      </c>
      <c r="I36" s="77">
        <f t="shared" si="5"/>
        <v>7.5299999999999992E-2</v>
      </c>
      <c r="J36" s="77">
        <f t="shared" si="5"/>
        <v>1E-3</v>
      </c>
      <c r="K36" s="77">
        <f t="shared" si="5"/>
        <v>5.0000000000000001E-3</v>
      </c>
      <c r="L36" s="77">
        <f t="shared" si="5"/>
        <v>0.02</v>
      </c>
      <c r="M36" s="77">
        <f t="shared" si="5"/>
        <v>3.2300000000000002E-2</v>
      </c>
      <c r="N36" s="77">
        <f t="shared" si="5"/>
        <v>0</v>
      </c>
      <c r="O36" s="77">
        <f t="shared" si="5"/>
        <v>0</v>
      </c>
      <c r="P36" s="77">
        <f t="shared" si="5"/>
        <v>16</v>
      </c>
      <c r="Q36" s="77">
        <f t="shared" si="10"/>
        <v>26.75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3">D8</f>
        <v>CRAXTON 2</v>
      </c>
      <c r="D57" s="8" t="str">
        <f t="shared" si="13"/>
        <v>CRAXTON 3</v>
      </c>
      <c r="E57" s="8" t="str">
        <f t="shared" si="13"/>
        <v xml:space="preserve">FENNSWOOD 1 </v>
      </c>
      <c r="F57" s="8" t="str">
        <f t="shared" si="13"/>
        <v>FENNSWOOD 2</v>
      </c>
      <c r="G57" s="8" t="str">
        <f t="shared" si="13"/>
        <v>FENNSWOOD 9</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2.3999999999999986</v>
      </c>
      <c r="D64" s="77">
        <f t="shared" si="17"/>
        <v>8</v>
      </c>
      <c r="E64" s="77">
        <f t="shared" si="17"/>
        <v>4.8000000000000043</v>
      </c>
      <c r="F64" s="77">
        <f t="shared" si="17"/>
        <v>3.2000000000000028</v>
      </c>
      <c r="G64" s="77">
        <f t="shared" si="17"/>
        <v>6.3999999999999986</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-2.3999999999999986</v>
      </c>
      <c r="D65" s="77">
        <f t="shared" si="18"/>
        <v>-8</v>
      </c>
      <c r="E65" s="77">
        <f t="shared" si="18"/>
        <v>-4.8000000000000043</v>
      </c>
      <c r="F65" s="77">
        <f t="shared" si="18"/>
        <v>-3.2000000000000028</v>
      </c>
      <c r="G65" s="77">
        <f t="shared" si="18"/>
        <v>-6.3999999999999986</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abSelected="1" zoomScale="50" zoomScaleNormal="50" workbookViewId="0">
      <selection activeCell="C35" sqref="C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6.91</v>
      </c>
      <c r="J1" s="129" t="s">
        <v>153</v>
      </c>
      <c r="K1" s="129"/>
      <c r="L1" s="97">
        <v>1176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181</v>
      </c>
      <c r="G2" s="127" t="s">
        <v>110</v>
      </c>
      <c r="H2" s="128"/>
      <c r="I2" s="118">
        <v>2115</v>
      </c>
      <c r="J2" s="129" t="s">
        <v>158</v>
      </c>
      <c r="K2" s="129"/>
      <c r="L2" s="97">
        <v>0.41</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v>4120</v>
      </c>
      <c r="J3" s="125" t="s">
        <v>154</v>
      </c>
      <c r="K3" s="126"/>
      <c r="L3" s="97">
        <f>(L1/(L2*10000))*100</f>
        <v>28.68292682926829</v>
      </c>
      <c r="AB3" s="30" t="s">
        <v>57</v>
      </c>
      <c r="AC3" s="17"/>
      <c r="AD3" s="30" t="s">
        <v>71</v>
      </c>
      <c r="AE3" s="17"/>
      <c r="AF3" s="17"/>
      <c r="AG3" s="44" t="s">
        <v>77</v>
      </c>
      <c r="AH3" s="18"/>
      <c r="AI3" s="48" t="s">
        <v>113</v>
      </c>
      <c r="AJ3" s="49">
        <v>1.7</v>
      </c>
      <c r="AK3" s="50">
        <v>6</v>
      </c>
      <c r="AL3" s="51">
        <v>1</v>
      </c>
      <c r="AM3" s="11">
        <v>6.2</v>
      </c>
      <c r="AN3" s="11" t="s">
        <v>112</v>
      </c>
    </row>
    <row r="4" spans="1:41" ht="50" x14ac:dyDescent="0.25">
      <c r="A4" s="129" t="s">
        <v>0</v>
      </c>
      <c r="B4" s="129"/>
      <c r="C4" s="142" t="str">
        <f>'PENDERYN '!C4:D4</f>
        <v>Brook House Farm, Hanmer, SY13 3EQ</v>
      </c>
      <c r="D4" s="143"/>
      <c r="E4" s="94" t="s">
        <v>1</v>
      </c>
      <c r="F4" s="119" t="s">
        <v>182</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53.957631999999997</v>
      </c>
      <c r="D18" s="16">
        <f>$D32</f>
        <v>53.957631999999997</v>
      </c>
      <c r="E18" s="16">
        <f>$D33</f>
        <v>53.957631999999997</v>
      </c>
      <c r="F18" s="16">
        <f>$D34</f>
        <v>53.957631999999997</v>
      </c>
      <c r="G18" s="16">
        <f>$D35</f>
        <v>53.957631999999997</v>
      </c>
      <c r="H18" s="16">
        <f>$D36</f>
        <v>53.957631999999997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-2.0423680000000033</v>
      </c>
      <c r="D19" s="16">
        <f t="shared" ref="D19:V19" si="1">D18-D17</f>
        <v>-3.4423680000000019</v>
      </c>
      <c r="E19" s="16">
        <f t="shared" si="1"/>
        <v>-4.8423680000000004</v>
      </c>
      <c r="F19" s="16">
        <f t="shared" si="1"/>
        <v>-6.242367999999999</v>
      </c>
      <c r="G19" s="16">
        <f t="shared" si="1"/>
        <v>-7.6423679999999976</v>
      </c>
      <c r="H19" s="16">
        <f t="shared" si="1"/>
        <v>-9.0423679999999962</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8.6760000000000002</v>
      </c>
      <c r="D22" s="16">
        <f>$E32</f>
        <v>8.6760000000000002</v>
      </c>
      <c r="E22" s="16">
        <f>$E33</f>
        <v>8.6760000000000002</v>
      </c>
      <c r="F22" s="16">
        <f>$E34</f>
        <v>8.6760000000000002</v>
      </c>
      <c r="G22" s="16">
        <f>$E35</f>
        <v>8.6760000000000002</v>
      </c>
      <c r="H22" s="16">
        <f>$E36</f>
        <v>8.6760000000000002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-167.32400000000001</v>
      </c>
      <c r="D23" s="16">
        <f t="shared" ref="D23:V23" si="3">D22-D21</f>
        <v>-171.72400000000002</v>
      </c>
      <c r="E23" s="16">
        <f t="shared" si="3"/>
        <v>-176.12400000000002</v>
      </c>
      <c r="F23" s="16">
        <f t="shared" si="3"/>
        <v>-180.52400000000003</v>
      </c>
      <c r="G23" s="16">
        <f t="shared" si="3"/>
        <v>-184.92400000000004</v>
      </c>
      <c r="H23" s="16">
        <f t="shared" si="3"/>
        <v>-189.32400000000004</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5.23</v>
      </c>
      <c r="C28" s="15">
        <v>0.41</v>
      </c>
      <c r="D28" s="15">
        <v>736</v>
      </c>
      <c r="E28" s="15">
        <v>225</v>
      </c>
      <c r="F28" s="15">
        <v>186</v>
      </c>
      <c r="G28" s="15">
        <v>3.53</v>
      </c>
      <c r="H28" s="15">
        <v>20.399999999999999</v>
      </c>
      <c r="I28" s="15">
        <v>0.5</v>
      </c>
      <c r="J28" s="15">
        <v>1.2E-2</v>
      </c>
      <c r="K28" s="15">
        <v>0.05</v>
      </c>
      <c r="L28" s="15">
        <v>0.67400000000000004</v>
      </c>
      <c r="M28" s="15">
        <v>1.42</v>
      </c>
      <c r="N28" s="15"/>
      <c r="O28" s="15"/>
      <c r="P28" s="15">
        <v>627</v>
      </c>
      <c r="Q28" s="15">
        <v>474</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32</v>
      </c>
      <c r="C31" s="77">
        <f>IF(C$27="%w/w SAR",((C$28*10)*$B31),IF(C$27="%w/w DM",(((C$28*10)*($B$28/100))*$B31),IF(C$27="kg/t SAR",(C$28*$B31),IF(C$27="kg/t DM",((C$28*($B$28/100))*$B31),IF(C$27="mg/kg SAR",((C$28*0.001)*$B31),IF(C$27="mg/kg DM",(((C$28*0.001)*($B$28/100))*$B31),0))))))</f>
        <v>131.19999999999999</v>
      </c>
      <c r="D31" s="77">
        <f>(IF(D$27="%w/w SAR",((D$28*10)*$B31),IF(D$27="%w/w DM",(((D$28*10)*($B$28/100))*$B31),IF(D$27="kg/t SAR",(D$28*$B31),IF(D$27="kg/t DM",((D$28*($B$28/100))*$B31),IF(D$27="mg/kg SAR",((D$28*0.001)*$B31),IF(D$27="mg/kg DM",(((D$28*0.001)*($B$28/100))*$B31),"0")))))))*2.291</f>
        <v>53.957631999999997</v>
      </c>
      <c r="E31" s="77">
        <f>(IF(E$27="%w/w SAR",((E$28*10)*$B31),IF(E$27="%w/w DM",(((E$28*10)*($B$28/100))*$B31),IF(E$27="kg/t SAR",(E$28*$B31),IF(E$27="kg/t DM",((E$28*($B$28/100))*$B31),IF(E$27="mg/kg SAR",((E$28*0.001)*$B31),IF(E$27="mg/kg DM",(((E$28*0.001)*($B$28/100))*$B31),"0")))))))*1.205</f>
        <v>8.6760000000000002</v>
      </c>
      <c r="F31" s="77">
        <f>(IF(F$27="%w/w SAR",((F$28*10)*$B31),IF(F$27="%w/w DM",(((F$28*10)*($B$28/100))*$B31),IF(F$27="kg/t SAR",(F$28*$B31),IF(F$27="kg/t DM",((F$28*($B$28/100))*$B31),IF(F$27="mg/kg SAR",((F$28*0.001)*$B31),IF(F$27="mg/kg DM",(((F$28*0.001)*($B$28/100))*$B31),"0")))))))*1.658</f>
        <v>9.8684159999999999</v>
      </c>
      <c r="G31" s="77">
        <f t="shared" ref="G31:P46" si="5">IF(G$27="%w/w SAR",((G$28*10)*$B31),IF(G$27="%w/w DM",(((G$28*10)*($B$28/100))*$B31),IF(G$27="kg/t SAR",(G$28*$B31),IF(G$27="kg/t DM",((G$28*($B$28/100))*$B31),IF(G$27="mg/kg SAR",((G$28*0.001)*$B31),IF(G$27="mg/kg DM",(((G$28*0.001)*($B$28/100))*$B31),0))))))</f>
        <v>0.11295999999999999</v>
      </c>
      <c r="H31" s="77">
        <f t="shared" si="5"/>
        <v>0.65279999999999994</v>
      </c>
      <c r="I31" s="77">
        <f t="shared" si="5"/>
        <v>1.6E-2</v>
      </c>
      <c r="J31" s="77">
        <f t="shared" si="5"/>
        <v>3.8400000000000001E-4</v>
      </c>
      <c r="K31" s="77">
        <f t="shared" si="5"/>
        <v>1.6000000000000001E-3</v>
      </c>
      <c r="L31" s="77">
        <f t="shared" si="5"/>
        <v>2.1568E-2</v>
      </c>
      <c r="M31" s="77">
        <f t="shared" si="5"/>
        <v>4.5440000000000001E-2</v>
      </c>
      <c r="N31" s="77">
        <f t="shared" si="5"/>
        <v>0</v>
      </c>
      <c r="O31" s="77">
        <f t="shared" si="5"/>
        <v>0</v>
      </c>
      <c r="P31" s="77">
        <f t="shared" si="5"/>
        <v>20.064</v>
      </c>
      <c r="Q31" s="77">
        <f>(IF(Q$27="%w/w SAR",((Q$28*10)*$B31),IF(Q$27="%w/w DM",(((Q$28*10)*($B$28/100))*$B31),IF(Q$27="kg/t SAR",(Q$28*$B31),IF(Q$27="kg/t DM",((Q$28*($B$28/100))*$B31),IF(Q$27="mg/kg SAR",((Q$28*0.001)*$B31),IF(Q$27="mg/kg DM",(((Q$28*0.001)*($B$28/100))*$B31),0)))))))*2.5</f>
        <v>37.92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32</v>
      </c>
      <c r="C32" s="77">
        <f t="shared" ref="C32:C50" si="6">IF(C$27="%w/w SAR",((C$28*10)*$B32),IF(C$27="%w/w DM",(((C$28*10)*($B$28/100))*$B32),IF(C$27="kg/t SAR",(C$28*$B32),IF(C$27="kg/t DM",((C$28*($B$28/100))*$B32),IF(C$27="mg/kg SAR",((C$28*0.001)*$B32),IF(C$27="mg/kg DM",(((C$28*0.001)*($B$28/100))*$B32),0))))))</f>
        <v>131.19999999999999</v>
      </c>
      <c r="D32" s="77">
        <f t="shared" ref="D32:D50" si="7">(IF(D$27="%w/w SAR",((D$28*10)*$B32),IF(D$27="%w/w DM",(((D$28*10)*($B$28/100))*$B32),IF(D$27="kg/t SAR",(D$28*$B32),IF(D$27="kg/t DM",((D$28*($B$28/100))*$B32),IF(D$27="mg/kg SAR",((D$28*0.001)*$B32),IF(D$27="mg/kg DM",(((D$28*0.001)*($B$28/100))*$B32),"0")))))))*2.291</f>
        <v>53.957631999999997</v>
      </c>
      <c r="E32" s="77">
        <f t="shared" ref="E32:E50" si="8">(IF(E$27="%w/w SAR",((E$28*10)*$B32),IF(E$27="%w/w DM",(((E$28*10)*($B$28/100))*$B32),IF(E$27="kg/t SAR",(E$28*$B32),IF(E$27="kg/t DM",((E$28*($B$28/100))*$B32),IF(E$27="mg/kg SAR",((E$28*0.001)*$B32),IF(E$27="mg/kg DM",(((E$28*0.001)*($B$28/100))*$B32),"0")))))))*1.205</f>
        <v>8.6760000000000002</v>
      </c>
      <c r="F32" s="77">
        <f t="shared" ref="F32:F50" si="9">(IF(F$27="%w/w SAR",((F$28*10)*$B32),IF(F$27="%w/w DM",(((F$28*10)*($B$28/100))*$B32),IF(F$27="kg/t SAR",(F$28*$B32),IF(F$27="kg/t DM",((F$28*($B$28/100))*$B32),IF(F$27="mg/kg SAR",((F$28*0.001)*$B32),IF(F$27="mg/kg DM",(((F$28*0.001)*($B$28/100))*$B32),"0")))))))*1.658</f>
        <v>9.8684159999999999</v>
      </c>
      <c r="G32" s="77">
        <f t="shared" si="5"/>
        <v>0.11295999999999999</v>
      </c>
      <c r="H32" s="77">
        <f t="shared" si="5"/>
        <v>0.65279999999999994</v>
      </c>
      <c r="I32" s="77">
        <f t="shared" si="5"/>
        <v>1.6E-2</v>
      </c>
      <c r="J32" s="77">
        <f t="shared" si="5"/>
        <v>3.8400000000000001E-4</v>
      </c>
      <c r="K32" s="77">
        <f t="shared" si="5"/>
        <v>1.6000000000000001E-3</v>
      </c>
      <c r="L32" s="77">
        <f t="shared" si="5"/>
        <v>2.1568E-2</v>
      </c>
      <c r="M32" s="77">
        <f t="shared" si="5"/>
        <v>4.5440000000000001E-2</v>
      </c>
      <c r="N32" s="77">
        <f t="shared" si="5"/>
        <v>0</v>
      </c>
      <c r="O32" s="77">
        <f t="shared" si="5"/>
        <v>0</v>
      </c>
      <c r="P32" s="77">
        <f t="shared" si="5"/>
        <v>20.064</v>
      </c>
      <c r="Q32" s="77">
        <f t="shared" ref="Q32:Q50" si="10">(IF(Q$27="%w/w SAR",((Q$28*10)*$B32),IF(Q$27="%w/w DM",(((Q$28*10)*($B$28/100))*$B32),IF(Q$27="kg/t SAR",(Q$28*$B32),IF(Q$27="kg/t DM",((Q$28*($B$28/100))*$B32),IF(Q$27="mg/kg SAR",((Q$28*0.001)*$B32),IF(Q$27="mg/kg DM",(((Q$28*0.001)*($B$28/100))*$B32),0)))))))*2.5</f>
        <v>37.92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CRAXTON 3</v>
      </c>
      <c r="B33" s="15">
        <v>32</v>
      </c>
      <c r="C33" s="77">
        <f t="shared" si="6"/>
        <v>131.19999999999999</v>
      </c>
      <c r="D33" s="77">
        <f t="shared" si="7"/>
        <v>53.957631999999997</v>
      </c>
      <c r="E33" s="77">
        <f t="shared" si="8"/>
        <v>8.6760000000000002</v>
      </c>
      <c r="F33" s="77">
        <f t="shared" si="9"/>
        <v>9.8684159999999999</v>
      </c>
      <c r="G33" s="77">
        <f t="shared" si="5"/>
        <v>0.11295999999999999</v>
      </c>
      <c r="H33" s="77">
        <f t="shared" si="5"/>
        <v>0.65279999999999994</v>
      </c>
      <c r="I33" s="77">
        <f t="shared" si="5"/>
        <v>1.6E-2</v>
      </c>
      <c r="J33" s="77">
        <f t="shared" si="5"/>
        <v>3.8400000000000001E-4</v>
      </c>
      <c r="K33" s="77">
        <f t="shared" si="5"/>
        <v>1.6000000000000001E-3</v>
      </c>
      <c r="L33" s="77">
        <f t="shared" si="5"/>
        <v>2.1568E-2</v>
      </c>
      <c r="M33" s="77">
        <f t="shared" si="5"/>
        <v>4.5440000000000001E-2</v>
      </c>
      <c r="N33" s="77">
        <f t="shared" si="5"/>
        <v>0</v>
      </c>
      <c r="O33" s="77">
        <f t="shared" si="5"/>
        <v>0</v>
      </c>
      <c r="P33" s="77">
        <f t="shared" si="5"/>
        <v>20.064</v>
      </c>
      <c r="Q33" s="77">
        <f t="shared" si="10"/>
        <v>37.92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FENNSWOOD 1 </v>
      </c>
      <c r="B34" s="15">
        <v>32</v>
      </c>
      <c r="C34" s="77">
        <f t="shared" si="6"/>
        <v>131.19999999999999</v>
      </c>
      <c r="D34" s="77">
        <f t="shared" si="7"/>
        <v>53.957631999999997</v>
      </c>
      <c r="E34" s="77">
        <f t="shared" si="8"/>
        <v>8.6760000000000002</v>
      </c>
      <c r="F34" s="77">
        <f t="shared" si="9"/>
        <v>9.8684159999999999</v>
      </c>
      <c r="G34" s="77">
        <f t="shared" si="5"/>
        <v>0.11295999999999999</v>
      </c>
      <c r="H34" s="77">
        <f t="shared" si="5"/>
        <v>0.65279999999999994</v>
      </c>
      <c r="I34" s="77">
        <f t="shared" si="5"/>
        <v>1.6E-2</v>
      </c>
      <c r="J34" s="77">
        <f t="shared" si="5"/>
        <v>3.8400000000000001E-4</v>
      </c>
      <c r="K34" s="77">
        <f t="shared" si="5"/>
        <v>1.6000000000000001E-3</v>
      </c>
      <c r="L34" s="77">
        <f t="shared" si="5"/>
        <v>2.1568E-2</v>
      </c>
      <c r="M34" s="77">
        <f t="shared" si="5"/>
        <v>4.5440000000000001E-2</v>
      </c>
      <c r="N34" s="77">
        <f t="shared" si="5"/>
        <v>0</v>
      </c>
      <c r="O34" s="77">
        <f t="shared" si="5"/>
        <v>0</v>
      </c>
      <c r="P34" s="77">
        <f t="shared" si="5"/>
        <v>20.064</v>
      </c>
      <c r="Q34" s="77">
        <f t="shared" si="10"/>
        <v>37.92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FENNSWOOD 2</v>
      </c>
      <c r="B35" s="15">
        <v>32</v>
      </c>
      <c r="C35" s="77">
        <f t="shared" si="6"/>
        <v>131.19999999999999</v>
      </c>
      <c r="D35" s="77">
        <f t="shared" si="7"/>
        <v>53.957631999999997</v>
      </c>
      <c r="E35" s="77">
        <f t="shared" si="8"/>
        <v>8.6760000000000002</v>
      </c>
      <c r="F35" s="77">
        <f t="shared" si="9"/>
        <v>9.8684159999999999</v>
      </c>
      <c r="G35" s="77">
        <f t="shared" si="5"/>
        <v>0.11295999999999999</v>
      </c>
      <c r="H35" s="77">
        <f t="shared" si="5"/>
        <v>0.65279999999999994</v>
      </c>
      <c r="I35" s="77">
        <f t="shared" si="5"/>
        <v>1.6E-2</v>
      </c>
      <c r="J35" s="77">
        <f t="shared" si="5"/>
        <v>3.8400000000000001E-4</v>
      </c>
      <c r="K35" s="77">
        <f t="shared" si="5"/>
        <v>1.6000000000000001E-3</v>
      </c>
      <c r="L35" s="77">
        <f t="shared" si="5"/>
        <v>2.1568E-2</v>
      </c>
      <c r="M35" s="77">
        <f t="shared" si="5"/>
        <v>4.5440000000000001E-2</v>
      </c>
      <c r="N35" s="77">
        <f t="shared" si="5"/>
        <v>0</v>
      </c>
      <c r="O35" s="77">
        <f t="shared" si="5"/>
        <v>0</v>
      </c>
      <c r="P35" s="77">
        <f t="shared" si="5"/>
        <v>20.064</v>
      </c>
      <c r="Q35" s="77">
        <f t="shared" si="10"/>
        <v>37.92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FENNSWOOD 9</v>
      </c>
      <c r="B36" s="15">
        <v>32</v>
      </c>
      <c r="C36" s="77">
        <f t="shared" si="6"/>
        <v>131.19999999999999</v>
      </c>
      <c r="D36" s="77">
        <f t="shared" si="7"/>
        <v>53.957631999999997</v>
      </c>
      <c r="E36" s="77">
        <f t="shared" si="8"/>
        <v>8.6760000000000002</v>
      </c>
      <c r="F36" s="77">
        <f t="shared" si="9"/>
        <v>9.8684159999999999</v>
      </c>
      <c r="G36" s="77">
        <f t="shared" si="5"/>
        <v>0.11295999999999999</v>
      </c>
      <c r="H36" s="77">
        <f t="shared" si="5"/>
        <v>0.65279999999999994</v>
      </c>
      <c r="I36" s="77">
        <f t="shared" si="5"/>
        <v>1.6E-2</v>
      </c>
      <c r="J36" s="77">
        <f t="shared" si="5"/>
        <v>3.8400000000000001E-4</v>
      </c>
      <c r="K36" s="77">
        <f t="shared" si="5"/>
        <v>1.6000000000000001E-3</v>
      </c>
      <c r="L36" s="77">
        <f t="shared" si="5"/>
        <v>2.1568E-2</v>
      </c>
      <c r="M36" s="77">
        <f t="shared" si="5"/>
        <v>4.5440000000000001E-2</v>
      </c>
      <c r="N36" s="77">
        <f t="shared" si="5"/>
        <v>0</v>
      </c>
      <c r="O36" s="77">
        <f t="shared" si="5"/>
        <v>0</v>
      </c>
      <c r="P36" s="77">
        <f t="shared" si="5"/>
        <v>20.064</v>
      </c>
      <c r="Q36" s="77">
        <f t="shared" si="10"/>
        <v>37.92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3">D8</f>
        <v>CRAXTON 2</v>
      </c>
      <c r="D57" s="8" t="str">
        <f t="shared" si="13"/>
        <v>CRAXTON 3</v>
      </c>
      <c r="E57" s="8" t="str">
        <f t="shared" si="13"/>
        <v xml:space="preserve">FENNSWOOD 1 </v>
      </c>
      <c r="F57" s="8" t="str">
        <f t="shared" si="13"/>
        <v>FENNSWOOD 2</v>
      </c>
      <c r="G57" s="8" t="str">
        <f t="shared" si="13"/>
        <v>FENNSWOOD 9</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32</v>
      </c>
      <c r="C62" s="77">
        <f>B32</f>
        <v>32</v>
      </c>
      <c r="D62" s="77">
        <f>B33</f>
        <v>32</v>
      </c>
      <c r="E62" s="77">
        <f>B34</f>
        <v>32</v>
      </c>
      <c r="F62" s="77">
        <f>B35</f>
        <v>32</v>
      </c>
      <c r="G62" s="77">
        <f>B36</f>
        <v>32</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2.3999999999999986</v>
      </c>
      <c r="D64" s="77">
        <f t="shared" si="17"/>
        <v>8</v>
      </c>
      <c r="E64" s="77">
        <f t="shared" si="17"/>
        <v>4.8000000000000043</v>
      </c>
      <c r="F64" s="77">
        <f t="shared" si="17"/>
        <v>3.2000000000000028</v>
      </c>
      <c r="G64" s="77">
        <f t="shared" si="17"/>
        <v>6.3999999999999986</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-2.3999999999999986</v>
      </c>
      <c r="D65" s="77">
        <f t="shared" si="18"/>
        <v>-8</v>
      </c>
      <c r="E65" s="77">
        <f t="shared" si="18"/>
        <v>-4.8000000000000043</v>
      </c>
      <c r="F65" s="77">
        <f t="shared" si="18"/>
        <v>-3.2000000000000028</v>
      </c>
      <c r="G65" s="77">
        <f t="shared" si="18"/>
        <v>-6.3999999999999986</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50" zoomScaleNormal="50" workbookViewId="0">
      <selection activeCell="I46" sqref="I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4.17</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180</v>
      </c>
      <c r="G2" s="127" t="s">
        <v>110</v>
      </c>
      <c r="H2" s="128"/>
      <c r="I2" s="118">
        <v>375</v>
      </c>
      <c r="J2" s="129" t="s">
        <v>158</v>
      </c>
      <c r="K2" s="129"/>
      <c r="L2" s="97">
        <v>0.03</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v>4080</v>
      </c>
      <c r="J3" s="125" t="s">
        <v>154</v>
      </c>
      <c r="K3" s="126"/>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ht="25" x14ac:dyDescent="0.25">
      <c r="A4" s="129" t="s">
        <v>0</v>
      </c>
      <c r="B4" s="129"/>
      <c r="C4" s="142" t="str">
        <f>'PENDERYN '!C4:D4</f>
        <v>Brook House Farm, Hanmer, SY13 3EQ</v>
      </c>
      <c r="D4" s="143"/>
      <c r="E4" s="94" t="s">
        <v>1</v>
      </c>
      <c r="F4" s="119" t="s">
        <v>178</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42.841700000000003</v>
      </c>
      <c r="D18" s="16">
        <f>$D32</f>
        <v>42.841700000000003</v>
      </c>
      <c r="E18" s="16">
        <f>$D33</f>
        <v>42.841700000000003</v>
      </c>
      <c r="F18" s="16">
        <f>$D34</f>
        <v>42.841700000000003</v>
      </c>
      <c r="G18" s="16">
        <f>$D35</f>
        <v>42.841700000000003</v>
      </c>
      <c r="H18" s="16">
        <f>$D36</f>
        <v>42.841700000000003</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-13.158299999999997</v>
      </c>
      <c r="D19" s="16">
        <f t="shared" ref="D19:V19" si="1">D18-D17</f>
        <v>-14.558299999999996</v>
      </c>
      <c r="E19" s="16">
        <f t="shared" si="1"/>
        <v>-15.958299999999994</v>
      </c>
      <c r="F19" s="16">
        <f t="shared" si="1"/>
        <v>-17.358299999999993</v>
      </c>
      <c r="G19" s="16">
        <f t="shared" si="1"/>
        <v>-18.758299999999991</v>
      </c>
      <c r="H19" s="16">
        <f t="shared" si="1"/>
        <v>-20.15829999999999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22.533500000000004</v>
      </c>
      <c r="D22" s="16">
        <f>$E32</f>
        <v>22.533500000000004</v>
      </c>
      <c r="E22" s="16">
        <f>$E33</f>
        <v>22.533500000000004</v>
      </c>
      <c r="F22" s="16">
        <f>$E34</f>
        <v>22.533500000000004</v>
      </c>
      <c r="G22" s="16">
        <f>$E35</f>
        <v>22.533500000000004</v>
      </c>
      <c r="H22" s="16">
        <f>$E36</f>
        <v>22.533500000000004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-153.4665</v>
      </c>
      <c r="D23" s="16">
        <f t="shared" ref="D23:V23" si="3">D22-D21</f>
        <v>-157.8665</v>
      </c>
      <c r="E23" s="16">
        <f t="shared" si="3"/>
        <v>-162.26650000000001</v>
      </c>
      <c r="F23" s="16">
        <f t="shared" si="3"/>
        <v>-166.66650000000001</v>
      </c>
      <c r="G23" s="16">
        <f t="shared" si="3"/>
        <v>-171.06650000000002</v>
      </c>
      <c r="H23" s="16">
        <f t="shared" si="3"/>
        <v>-175.46650000000002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1.55</v>
      </c>
      <c r="C28" s="15">
        <v>0.03</v>
      </c>
      <c r="D28" s="15">
        <v>74.8</v>
      </c>
      <c r="E28" s="15">
        <v>74.8</v>
      </c>
      <c r="F28" s="15">
        <v>24</v>
      </c>
      <c r="G28" s="15">
        <v>0.21199999999999999</v>
      </c>
      <c r="H28" s="15">
        <v>1.77</v>
      </c>
      <c r="I28" s="15">
        <v>0.5</v>
      </c>
      <c r="J28" s="15">
        <v>0.01</v>
      </c>
      <c r="K28" s="15">
        <v>0.05</v>
      </c>
      <c r="L28" s="15">
        <v>0.22900000000000001</v>
      </c>
      <c r="M28" s="15">
        <v>0.27600000000000002</v>
      </c>
      <c r="N28" s="15"/>
      <c r="O28" s="15"/>
      <c r="P28" s="15">
        <v>284</v>
      </c>
      <c r="Q28" s="15">
        <v>125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42.841700000000003</v>
      </c>
      <c r="E31" s="77">
        <f>(IF(E$27="%w/w SAR",((E$28*10)*$B31),IF(E$27="%w/w DM",(((E$28*10)*($B$28/100))*$B31),IF(E$27="kg/t SAR",(E$28*$B31),IF(E$27="kg/t DM",((E$28*($B$28/100))*$B31),IF(E$27="mg/kg SAR",((E$28*0.001)*$B31),IF(E$27="mg/kg DM",(((E$28*0.001)*($B$28/100))*$B31),"0")))))))*1.205</f>
        <v>22.533500000000004</v>
      </c>
      <c r="F31" s="77">
        <f>(IF(F$27="%w/w SAR",((F$28*10)*$B31),IF(F$27="%w/w DM",(((F$28*10)*($B$28/100))*$B31),IF(F$27="kg/t SAR",(F$28*$B31),IF(F$27="kg/t DM",((F$28*($B$28/100))*$B31),IF(F$27="mg/kg SAR",((F$28*0.001)*$B31),IF(F$27="mg/kg DM",(((F$28*0.001)*($B$28/100))*$B31),"0")))))))*1.658</f>
        <v>9.9480000000000004</v>
      </c>
      <c r="G31" s="77">
        <f t="shared" ref="G31:P46" si="5">IF(G$27="%w/w SAR",((G$28*10)*$B31),IF(G$27="%w/w DM",(((G$28*10)*($B$28/100))*$B31),IF(G$27="kg/t SAR",(G$28*$B31),IF(G$27="kg/t DM",((G$28*($B$28/100))*$B31),IF(G$27="mg/kg SAR",((G$28*0.001)*$B31),IF(G$27="mg/kg DM",(((G$28*0.001)*($B$28/100))*$B31),0))))))</f>
        <v>5.2999999999999999E-2</v>
      </c>
      <c r="H31" s="77">
        <f t="shared" si="5"/>
        <v>0.4425</v>
      </c>
      <c r="I31" s="77">
        <f t="shared" ref="I31:I50" si="6">IF(I$27="%w/w SAR",((I$28*10)*$B31),IF(I$27="%w/w DM",(((I$28*10)*($B$28/100))*$B31),IF(I$27="kg/t SAR",(I$28*$B31),IF(I$27="kg/t DM",((I$28*($B$28/100))*$B31),IF(I$27="mg/kg SAR",((I$28*0.001)*$B31),IF(I$27="mg/kg DM",(((I$28*0.001)*($B$28/100))*$B31),0))))))</f>
        <v>0.125</v>
      </c>
      <c r="J31" s="77">
        <f t="shared" si="5"/>
        <v>2.5000000000000001E-3</v>
      </c>
      <c r="K31" s="77">
        <f t="shared" si="5"/>
        <v>1.2500000000000001E-2</v>
      </c>
      <c r="L31" s="77">
        <f t="shared" si="5"/>
        <v>5.7250000000000002E-2</v>
      </c>
      <c r="M31" s="77">
        <f t="shared" si="5"/>
        <v>6.9000000000000006E-2</v>
      </c>
      <c r="N31" s="77">
        <f t="shared" si="5"/>
        <v>0</v>
      </c>
      <c r="O31" s="77">
        <f t="shared" si="5"/>
        <v>0</v>
      </c>
      <c r="P31" s="77">
        <f t="shared" si="5"/>
        <v>71.000000000000014</v>
      </c>
      <c r="Q31" s="77">
        <f>(IF(Q$27="%w/w SAR",((Q$28*10)*$B31),IF(Q$27="%w/w DM",(((Q$28*10)*($B$28/100))*$B31),IF(Q$27="kg/t SAR",(Q$28*$B31),IF(Q$27="kg/t DM",((Q$28*($B$28/100))*$B31),IF(Q$27="mg/kg SAR",((Q$28*0.001)*$B31),IF(Q$27="mg/kg DM",(((Q$28*0.001)*($B$28/100))*$B31),0)))))))*2.5</f>
        <v>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250</v>
      </c>
      <c r="C32" s="77">
        <f t="shared" ref="C32:C50" si="7">IF(C$27="%w/w SAR",((C$28*10)*$B32),IF(C$27="%w/w DM",(((C$28*10)*($B$28/100))*$B32),IF(C$27="kg/t SAR",(C$28*$B32),IF(C$27="kg/t DM",((C$28*($B$28/100))*$B32),IF(C$27="mg/kg SAR",((C$28*0.001)*$B32),IF(C$27="mg/kg DM",(((C$28*0.001)*($B$28/100))*$B32),0))))))</f>
        <v>75</v>
      </c>
      <c r="D32" s="77">
        <f t="shared" ref="D32:D50" si="8">(IF(D$27="%w/w SAR",((D$28*10)*$B32),IF(D$27="%w/w DM",(((D$28*10)*($B$28/100))*$B32),IF(D$27="kg/t SAR",(D$28*$B32),IF(D$27="kg/t DM",((D$28*($B$28/100))*$B32),IF(D$27="mg/kg SAR",((D$28*0.001)*$B32),IF(D$27="mg/kg DM",(((D$28*0.001)*($B$28/100))*$B32),"0")))))))*2.291</f>
        <v>42.841700000000003</v>
      </c>
      <c r="E32" s="77">
        <f t="shared" ref="E32:E50" si="9">(IF(E$27="%w/w SAR",((E$28*10)*$B32),IF(E$27="%w/w DM",(((E$28*10)*($B$28/100))*$B32),IF(E$27="kg/t SAR",(E$28*$B32),IF(E$27="kg/t DM",((E$28*($B$28/100))*$B32),IF(E$27="mg/kg SAR",((E$28*0.001)*$B32),IF(E$27="mg/kg DM",(((E$28*0.001)*($B$28/100))*$B32),"0")))))))*1.205</f>
        <v>22.533500000000004</v>
      </c>
      <c r="F32" s="77">
        <f t="shared" ref="F32:F50" si="10">(IF(F$27="%w/w SAR",((F$28*10)*$B32),IF(F$27="%w/w DM",(((F$28*10)*($B$28/100))*$B32),IF(F$27="kg/t SAR",(F$28*$B32),IF(F$27="kg/t DM",((F$28*($B$28/100))*$B32),IF(F$27="mg/kg SAR",((F$28*0.001)*$B32),IF(F$27="mg/kg DM",(((F$28*0.001)*($B$28/100))*$B32),"0")))))))*1.658</f>
        <v>9.9480000000000004</v>
      </c>
      <c r="G32" s="77">
        <f t="shared" si="5"/>
        <v>5.2999999999999999E-2</v>
      </c>
      <c r="H32" s="77">
        <f t="shared" si="5"/>
        <v>0.4425</v>
      </c>
      <c r="I32" s="77">
        <f t="shared" si="6"/>
        <v>0.125</v>
      </c>
      <c r="J32" s="77">
        <f t="shared" si="5"/>
        <v>2.5000000000000001E-3</v>
      </c>
      <c r="K32" s="77">
        <f t="shared" si="5"/>
        <v>1.2500000000000001E-2</v>
      </c>
      <c r="L32" s="77">
        <f t="shared" si="5"/>
        <v>5.7250000000000002E-2</v>
      </c>
      <c r="M32" s="77">
        <f t="shared" si="5"/>
        <v>6.9000000000000006E-2</v>
      </c>
      <c r="N32" s="77">
        <f t="shared" si="5"/>
        <v>0</v>
      </c>
      <c r="O32" s="77">
        <f t="shared" si="5"/>
        <v>0</v>
      </c>
      <c r="P32" s="77">
        <f t="shared" si="5"/>
        <v>71.000000000000014</v>
      </c>
      <c r="Q32" s="77">
        <f t="shared" ref="Q32:Q50" si="11">(IF(Q$27="%w/w SAR",((Q$28*10)*$B32),IF(Q$27="%w/w DM",(((Q$28*10)*($B$28/100))*$B32),IF(Q$27="kg/t SAR",(Q$28*$B32),IF(Q$27="kg/t DM",((Q$28*($B$28/100))*$B32),IF(Q$27="mg/kg SAR",((Q$28*0.001)*$B32),IF(Q$27="mg/kg DM",(((Q$28*0.001)*($B$28/100))*$B32),0)))))))*2.5</f>
        <v>78.125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CRAXTON 3</v>
      </c>
      <c r="B33" s="15">
        <v>250</v>
      </c>
      <c r="C33" s="77">
        <f t="shared" si="7"/>
        <v>75</v>
      </c>
      <c r="D33" s="77">
        <f t="shared" si="8"/>
        <v>42.841700000000003</v>
      </c>
      <c r="E33" s="77">
        <f t="shared" si="9"/>
        <v>22.533500000000004</v>
      </c>
      <c r="F33" s="77">
        <f t="shared" si="10"/>
        <v>9.9480000000000004</v>
      </c>
      <c r="G33" s="77">
        <f t="shared" si="5"/>
        <v>5.2999999999999999E-2</v>
      </c>
      <c r="H33" s="77">
        <f t="shared" si="5"/>
        <v>0.4425</v>
      </c>
      <c r="I33" s="77">
        <f t="shared" si="6"/>
        <v>0.125</v>
      </c>
      <c r="J33" s="77">
        <f t="shared" si="5"/>
        <v>2.5000000000000001E-3</v>
      </c>
      <c r="K33" s="77">
        <f t="shared" si="5"/>
        <v>1.2500000000000001E-2</v>
      </c>
      <c r="L33" s="77">
        <f t="shared" si="5"/>
        <v>5.7250000000000002E-2</v>
      </c>
      <c r="M33" s="77">
        <f t="shared" si="5"/>
        <v>6.9000000000000006E-2</v>
      </c>
      <c r="N33" s="77">
        <f t="shared" si="5"/>
        <v>0</v>
      </c>
      <c r="O33" s="77">
        <f t="shared" si="5"/>
        <v>0</v>
      </c>
      <c r="P33" s="77">
        <f t="shared" si="5"/>
        <v>71.000000000000014</v>
      </c>
      <c r="Q33" s="77">
        <f t="shared" si="11"/>
        <v>78.125</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 xml:space="preserve">FENNSWOOD 1 </v>
      </c>
      <c r="B34" s="15">
        <v>250</v>
      </c>
      <c r="C34" s="77">
        <f t="shared" si="7"/>
        <v>75</v>
      </c>
      <c r="D34" s="77">
        <f t="shared" si="8"/>
        <v>42.841700000000003</v>
      </c>
      <c r="E34" s="77">
        <f t="shared" si="9"/>
        <v>22.533500000000004</v>
      </c>
      <c r="F34" s="77">
        <f t="shared" si="10"/>
        <v>9.9480000000000004</v>
      </c>
      <c r="G34" s="77">
        <f t="shared" si="5"/>
        <v>5.2999999999999999E-2</v>
      </c>
      <c r="H34" s="77">
        <f t="shared" si="5"/>
        <v>0.4425</v>
      </c>
      <c r="I34" s="77">
        <f t="shared" si="6"/>
        <v>0.125</v>
      </c>
      <c r="J34" s="77">
        <f t="shared" si="5"/>
        <v>2.5000000000000001E-3</v>
      </c>
      <c r="K34" s="77">
        <f t="shared" si="5"/>
        <v>1.2500000000000001E-2</v>
      </c>
      <c r="L34" s="77">
        <f t="shared" si="5"/>
        <v>5.7250000000000002E-2</v>
      </c>
      <c r="M34" s="77">
        <f t="shared" si="5"/>
        <v>6.9000000000000006E-2</v>
      </c>
      <c r="N34" s="77">
        <f t="shared" si="5"/>
        <v>0</v>
      </c>
      <c r="O34" s="77">
        <f t="shared" si="5"/>
        <v>0</v>
      </c>
      <c r="P34" s="77">
        <f t="shared" si="5"/>
        <v>71.000000000000014</v>
      </c>
      <c r="Q34" s="77">
        <f t="shared" si="11"/>
        <v>78.125</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FENNSWOOD 2</v>
      </c>
      <c r="B35" s="15">
        <v>250</v>
      </c>
      <c r="C35" s="77">
        <f t="shared" si="7"/>
        <v>75</v>
      </c>
      <c r="D35" s="77">
        <f t="shared" si="8"/>
        <v>42.841700000000003</v>
      </c>
      <c r="E35" s="77">
        <f t="shared" si="9"/>
        <v>22.533500000000004</v>
      </c>
      <c r="F35" s="77">
        <f t="shared" si="10"/>
        <v>9.9480000000000004</v>
      </c>
      <c r="G35" s="77">
        <f t="shared" si="5"/>
        <v>5.2999999999999999E-2</v>
      </c>
      <c r="H35" s="77">
        <f t="shared" si="5"/>
        <v>0.4425</v>
      </c>
      <c r="I35" s="77">
        <f t="shared" si="6"/>
        <v>0.125</v>
      </c>
      <c r="J35" s="77">
        <f t="shared" si="5"/>
        <v>2.5000000000000001E-3</v>
      </c>
      <c r="K35" s="77">
        <f t="shared" si="5"/>
        <v>1.2500000000000001E-2</v>
      </c>
      <c r="L35" s="77">
        <f t="shared" si="5"/>
        <v>5.7250000000000002E-2</v>
      </c>
      <c r="M35" s="77">
        <f t="shared" si="5"/>
        <v>6.9000000000000006E-2</v>
      </c>
      <c r="N35" s="77">
        <f t="shared" si="5"/>
        <v>0</v>
      </c>
      <c r="O35" s="77">
        <f t="shared" si="5"/>
        <v>0</v>
      </c>
      <c r="P35" s="77">
        <f t="shared" si="5"/>
        <v>71.000000000000014</v>
      </c>
      <c r="Q35" s="77">
        <f t="shared" si="11"/>
        <v>78.125</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FENNSWOOD 9</v>
      </c>
      <c r="B36" s="15">
        <v>250</v>
      </c>
      <c r="C36" s="77">
        <f t="shared" si="7"/>
        <v>75</v>
      </c>
      <c r="D36" s="77">
        <f t="shared" si="8"/>
        <v>42.841700000000003</v>
      </c>
      <c r="E36" s="77">
        <f t="shared" si="9"/>
        <v>22.533500000000004</v>
      </c>
      <c r="F36" s="77">
        <f t="shared" si="10"/>
        <v>9.9480000000000004</v>
      </c>
      <c r="G36" s="77">
        <f t="shared" si="5"/>
        <v>5.2999999999999999E-2</v>
      </c>
      <c r="H36" s="77">
        <f t="shared" si="5"/>
        <v>0.4425</v>
      </c>
      <c r="I36" s="77">
        <f t="shared" si="6"/>
        <v>0.125</v>
      </c>
      <c r="J36" s="77">
        <f t="shared" si="5"/>
        <v>2.5000000000000001E-3</v>
      </c>
      <c r="K36" s="77">
        <f t="shared" si="5"/>
        <v>1.2500000000000001E-2</v>
      </c>
      <c r="L36" s="77">
        <f t="shared" si="5"/>
        <v>5.7250000000000002E-2</v>
      </c>
      <c r="M36" s="77">
        <f t="shared" si="5"/>
        <v>6.9000000000000006E-2</v>
      </c>
      <c r="N36" s="77">
        <f t="shared" si="5"/>
        <v>0</v>
      </c>
      <c r="O36" s="77">
        <f t="shared" si="5"/>
        <v>0</v>
      </c>
      <c r="P36" s="77">
        <f t="shared" si="5"/>
        <v>71.000000000000014</v>
      </c>
      <c r="Q36" s="77">
        <f t="shared" si="11"/>
        <v>78.125</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7"/>
        <v>0</v>
      </c>
      <c r="D37" s="77">
        <f t="shared" si="8"/>
        <v>0</v>
      </c>
      <c r="E37" s="77">
        <f t="shared" si="9"/>
        <v>0</v>
      </c>
      <c r="F37" s="77">
        <f t="shared" si="10"/>
        <v>0</v>
      </c>
      <c r="G37" s="77">
        <f t="shared" si="5"/>
        <v>0</v>
      </c>
      <c r="H37" s="77">
        <f t="shared" si="5"/>
        <v>0</v>
      </c>
      <c r="I37" s="77">
        <f t="shared" si="6"/>
        <v>0</v>
      </c>
      <c r="J37" s="77">
        <f t="shared" si="5"/>
        <v>0</v>
      </c>
      <c r="K37" s="77">
        <f t="shared" si="5"/>
        <v>0</v>
      </c>
      <c r="L37" s="77">
        <f t="shared" si="5"/>
        <v>0</v>
      </c>
      <c r="M37" s="77">
        <f t="shared" si="5"/>
        <v>0</v>
      </c>
      <c r="N37" s="77">
        <f t="shared" si="5"/>
        <v>0</v>
      </c>
      <c r="O37" s="77">
        <f t="shared" si="5"/>
        <v>0</v>
      </c>
      <c r="P37" s="77">
        <f t="shared" si="5"/>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7"/>
        <v>0</v>
      </c>
      <c r="D38" s="77">
        <f t="shared" si="8"/>
        <v>0</v>
      </c>
      <c r="E38" s="77">
        <f t="shared" si="9"/>
        <v>0</v>
      </c>
      <c r="F38" s="77">
        <f t="shared" si="10"/>
        <v>0</v>
      </c>
      <c r="G38" s="77">
        <f t="shared" si="5"/>
        <v>0</v>
      </c>
      <c r="H38" s="77">
        <f t="shared" si="5"/>
        <v>0</v>
      </c>
      <c r="I38" s="77">
        <f t="shared" si="6"/>
        <v>0</v>
      </c>
      <c r="J38" s="77">
        <f t="shared" si="5"/>
        <v>0</v>
      </c>
      <c r="K38" s="77">
        <f t="shared" si="5"/>
        <v>0</v>
      </c>
      <c r="L38" s="77">
        <f t="shared" si="5"/>
        <v>0</v>
      </c>
      <c r="M38" s="77">
        <f t="shared" si="5"/>
        <v>0</v>
      </c>
      <c r="N38" s="77">
        <f t="shared" si="5"/>
        <v>0</v>
      </c>
      <c r="O38" s="77">
        <f t="shared" si="5"/>
        <v>0</v>
      </c>
      <c r="P38" s="77">
        <f t="shared" si="5"/>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7"/>
        <v>0</v>
      </c>
      <c r="D39" s="77">
        <f t="shared" si="8"/>
        <v>0</v>
      </c>
      <c r="E39" s="77">
        <f t="shared" si="9"/>
        <v>0</v>
      </c>
      <c r="F39" s="77">
        <f t="shared" si="10"/>
        <v>0</v>
      </c>
      <c r="G39" s="77">
        <f t="shared" si="5"/>
        <v>0</v>
      </c>
      <c r="H39" s="77">
        <f t="shared" si="5"/>
        <v>0</v>
      </c>
      <c r="I39" s="77">
        <f t="shared" si="6"/>
        <v>0</v>
      </c>
      <c r="J39" s="77">
        <f t="shared" si="5"/>
        <v>0</v>
      </c>
      <c r="K39" s="77">
        <f t="shared" si="5"/>
        <v>0</v>
      </c>
      <c r="L39" s="77">
        <f t="shared" si="5"/>
        <v>0</v>
      </c>
      <c r="M39" s="77">
        <f t="shared" si="5"/>
        <v>0</v>
      </c>
      <c r="N39" s="77">
        <f t="shared" si="5"/>
        <v>0</v>
      </c>
      <c r="O39" s="77">
        <f t="shared" si="5"/>
        <v>0</v>
      </c>
      <c r="P39" s="77">
        <f t="shared" si="5"/>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7"/>
        <v>0</v>
      </c>
      <c r="D40" s="77">
        <f t="shared" si="8"/>
        <v>0</v>
      </c>
      <c r="E40" s="77">
        <f t="shared" si="9"/>
        <v>0</v>
      </c>
      <c r="F40" s="77">
        <f t="shared" si="10"/>
        <v>0</v>
      </c>
      <c r="G40" s="77">
        <f t="shared" si="5"/>
        <v>0</v>
      </c>
      <c r="H40" s="77">
        <f t="shared" si="5"/>
        <v>0</v>
      </c>
      <c r="I40" s="77">
        <f t="shared" si="6"/>
        <v>0</v>
      </c>
      <c r="J40" s="77">
        <f t="shared" si="5"/>
        <v>0</v>
      </c>
      <c r="K40" s="77">
        <f t="shared" si="5"/>
        <v>0</v>
      </c>
      <c r="L40" s="77">
        <f t="shared" si="5"/>
        <v>0</v>
      </c>
      <c r="M40" s="77">
        <f t="shared" si="5"/>
        <v>0</v>
      </c>
      <c r="N40" s="77">
        <f t="shared" si="5"/>
        <v>0</v>
      </c>
      <c r="O40" s="77">
        <f t="shared" si="5"/>
        <v>0</v>
      </c>
      <c r="P40" s="77">
        <f t="shared" si="5"/>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7"/>
        <v>0</v>
      </c>
      <c r="D41" s="77">
        <f t="shared" si="8"/>
        <v>0</v>
      </c>
      <c r="E41" s="77">
        <f t="shared" si="9"/>
        <v>0</v>
      </c>
      <c r="F41" s="77">
        <f t="shared" si="10"/>
        <v>0</v>
      </c>
      <c r="G41" s="77">
        <f t="shared" si="5"/>
        <v>0</v>
      </c>
      <c r="H41" s="77">
        <f t="shared" si="5"/>
        <v>0</v>
      </c>
      <c r="I41" s="77">
        <f t="shared" si="6"/>
        <v>0</v>
      </c>
      <c r="J41" s="77">
        <f t="shared" si="5"/>
        <v>0</v>
      </c>
      <c r="K41" s="77">
        <f t="shared" si="5"/>
        <v>0</v>
      </c>
      <c r="L41" s="77">
        <f t="shared" si="5"/>
        <v>0</v>
      </c>
      <c r="M41" s="77">
        <f t="shared" si="5"/>
        <v>0</v>
      </c>
      <c r="N41" s="77">
        <f t="shared" si="5"/>
        <v>0</v>
      </c>
      <c r="O41" s="77">
        <f t="shared" si="5"/>
        <v>0</v>
      </c>
      <c r="P41" s="77">
        <f t="shared" si="5"/>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7"/>
        <v>0</v>
      </c>
      <c r="D42" s="77">
        <f t="shared" si="8"/>
        <v>0</v>
      </c>
      <c r="E42" s="77">
        <f t="shared" si="9"/>
        <v>0</v>
      </c>
      <c r="F42" s="77">
        <f t="shared" si="10"/>
        <v>0</v>
      </c>
      <c r="G42" s="77">
        <f t="shared" si="5"/>
        <v>0</v>
      </c>
      <c r="H42" s="77">
        <f t="shared" si="5"/>
        <v>0</v>
      </c>
      <c r="I42" s="77">
        <f t="shared" si="6"/>
        <v>0</v>
      </c>
      <c r="J42" s="77">
        <f t="shared" si="5"/>
        <v>0</v>
      </c>
      <c r="K42" s="77">
        <f t="shared" si="5"/>
        <v>0</v>
      </c>
      <c r="L42" s="77">
        <f t="shared" si="5"/>
        <v>0</v>
      </c>
      <c r="M42" s="77">
        <f t="shared" si="5"/>
        <v>0</v>
      </c>
      <c r="N42" s="77">
        <f t="shared" si="5"/>
        <v>0</v>
      </c>
      <c r="O42" s="77">
        <f t="shared" si="5"/>
        <v>0</v>
      </c>
      <c r="P42" s="77">
        <f t="shared" si="5"/>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7"/>
        <v>0</v>
      </c>
      <c r="D43" s="77">
        <f t="shared" si="8"/>
        <v>0</v>
      </c>
      <c r="E43" s="77">
        <f t="shared" si="9"/>
        <v>0</v>
      </c>
      <c r="F43" s="77">
        <f t="shared" si="10"/>
        <v>0</v>
      </c>
      <c r="G43" s="77">
        <f t="shared" si="5"/>
        <v>0</v>
      </c>
      <c r="H43" s="77">
        <f t="shared" si="5"/>
        <v>0</v>
      </c>
      <c r="I43" s="77">
        <f t="shared" si="6"/>
        <v>0</v>
      </c>
      <c r="J43" s="77">
        <f t="shared" si="5"/>
        <v>0</v>
      </c>
      <c r="K43" s="77">
        <f t="shared" si="5"/>
        <v>0</v>
      </c>
      <c r="L43" s="77">
        <f t="shared" si="5"/>
        <v>0</v>
      </c>
      <c r="M43" s="77">
        <f t="shared" si="5"/>
        <v>0</v>
      </c>
      <c r="N43" s="77">
        <f t="shared" si="5"/>
        <v>0</v>
      </c>
      <c r="O43" s="77">
        <f t="shared" si="5"/>
        <v>0</v>
      </c>
      <c r="P43" s="77">
        <f t="shared" si="5"/>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7"/>
        <v>0</v>
      </c>
      <c r="D44" s="77">
        <f t="shared" si="8"/>
        <v>0</v>
      </c>
      <c r="E44" s="77">
        <f t="shared" si="9"/>
        <v>0</v>
      </c>
      <c r="F44" s="77">
        <f t="shared" si="10"/>
        <v>0</v>
      </c>
      <c r="G44" s="77">
        <f t="shared" si="5"/>
        <v>0</v>
      </c>
      <c r="H44" s="77">
        <f t="shared" si="5"/>
        <v>0</v>
      </c>
      <c r="I44" s="77">
        <f t="shared" si="6"/>
        <v>0</v>
      </c>
      <c r="J44" s="77">
        <f t="shared" si="5"/>
        <v>0</v>
      </c>
      <c r="K44" s="77">
        <f t="shared" si="5"/>
        <v>0</v>
      </c>
      <c r="L44" s="77">
        <f t="shared" si="5"/>
        <v>0</v>
      </c>
      <c r="M44" s="77">
        <f t="shared" si="5"/>
        <v>0</v>
      </c>
      <c r="N44" s="77">
        <f t="shared" si="5"/>
        <v>0</v>
      </c>
      <c r="O44" s="77">
        <f t="shared" si="5"/>
        <v>0</v>
      </c>
      <c r="P44" s="77">
        <f t="shared" si="5"/>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7"/>
        <v>0</v>
      </c>
      <c r="D45" s="77">
        <f t="shared" si="8"/>
        <v>0</v>
      </c>
      <c r="E45" s="77">
        <f t="shared" si="9"/>
        <v>0</v>
      </c>
      <c r="F45" s="77">
        <f t="shared" si="10"/>
        <v>0</v>
      </c>
      <c r="G45" s="77">
        <f t="shared" si="5"/>
        <v>0</v>
      </c>
      <c r="H45" s="77">
        <f t="shared" si="5"/>
        <v>0</v>
      </c>
      <c r="I45" s="77">
        <f t="shared" si="6"/>
        <v>0</v>
      </c>
      <c r="J45" s="77">
        <f t="shared" si="5"/>
        <v>0</v>
      </c>
      <c r="K45" s="77">
        <f t="shared" si="5"/>
        <v>0</v>
      </c>
      <c r="L45" s="77">
        <f t="shared" si="5"/>
        <v>0</v>
      </c>
      <c r="M45" s="77">
        <f t="shared" si="5"/>
        <v>0</v>
      </c>
      <c r="N45" s="77">
        <f t="shared" si="5"/>
        <v>0</v>
      </c>
      <c r="O45" s="77">
        <f t="shared" si="5"/>
        <v>0</v>
      </c>
      <c r="P45" s="77">
        <f t="shared" si="5"/>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7"/>
        <v>0</v>
      </c>
      <c r="D46" s="77">
        <f t="shared" si="8"/>
        <v>0</v>
      </c>
      <c r="E46" s="77">
        <f t="shared" si="9"/>
        <v>0</v>
      </c>
      <c r="F46" s="77">
        <f t="shared" si="10"/>
        <v>0</v>
      </c>
      <c r="G46" s="77">
        <f t="shared" si="5"/>
        <v>0</v>
      </c>
      <c r="H46" s="77">
        <f t="shared" si="5"/>
        <v>0</v>
      </c>
      <c r="I46" s="77">
        <f t="shared" si="6"/>
        <v>0</v>
      </c>
      <c r="J46" s="77">
        <f t="shared" si="5"/>
        <v>0</v>
      </c>
      <c r="K46" s="77">
        <f t="shared" si="5"/>
        <v>0</v>
      </c>
      <c r="L46" s="77">
        <f t="shared" si="5"/>
        <v>0</v>
      </c>
      <c r="M46" s="77">
        <f t="shared" si="5"/>
        <v>0</v>
      </c>
      <c r="N46" s="77">
        <f t="shared" si="5"/>
        <v>0</v>
      </c>
      <c r="O46" s="77">
        <f t="shared" si="5"/>
        <v>0</v>
      </c>
      <c r="P46" s="77">
        <f t="shared" si="5"/>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7"/>
        <v>0</v>
      </c>
      <c r="D47" s="77">
        <f t="shared" si="8"/>
        <v>0</v>
      </c>
      <c r="E47" s="77">
        <f t="shared" si="9"/>
        <v>0</v>
      </c>
      <c r="F47" s="77">
        <f t="shared" si="10"/>
        <v>0</v>
      </c>
      <c r="G47" s="77">
        <f t="shared" ref="G47:P50" si="13">IF(G$27="%w/w SAR",((G$28*10)*$B47),IF(G$27="%w/w DM",(((G$28*10)*($B$28/100))*$B47),IF(G$27="kg/t SAR",(G$28*$B47),IF(G$27="kg/t DM",((G$28*($B$28/100))*$B47),IF(G$27="mg/kg SAR",((G$28*0.001)*$B47),IF(G$27="mg/kg DM",(((G$28*0.001)*($B$28/100))*$B47),0))))))</f>
        <v>0</v>
      </c>
      <c r="H47" s="77">
        <f t="shared" si="13"/>
        <v>0</v>
      </c>
      <c r="I47" s="77">
        <f t="shared" si="6"/>
        <v>0</v>
      </c>
      <c r="J47" s="77">
        <f t="shared" si="13"/>
        <v>0</v>
      </c>
      <c r="K47" s="77">
        <f t="shared" si="13"/>
        <v>0</v>
      </c>
      <c r="L47" s="77">
        <f t="shared" si="13"/>
        <v>0</v>
      </c>
      <c r="M47" s="77">
        <f t="shared" si="13"/>
        <v>0</v>
      </c>
      <c r="N47" s="77">
        <f t="shared" si="13"/>
        <v>0</v>
      </c>
      <c r="O47" s="77">
        <f t="shared" si="13"/>
        <v>0</v>
      </c>
      <c r="P47" s="77">
        <f t="shared" si="13"/>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7"/>
        <v>0</v>
      </c>
      <c r="D48" s="77">
        <f t="shared" si="8"/>
        <v>0</v>
      </c>
      <c r="E48" s="77">
        <f t="shared" si="9"/>
        <v>0</v>
      </c>
      <c r="F48" s="77">
        <f t="shared" si="10"/>
        <v>0</v>
      </c>
      <c r="G48" s="77">
        <f t="shared" si="13"/>
        <v>0</v>
      </c>
      <c r="H48" s="77">
        <f t="shared" si="13"/>
        <v>0</v>
      </c>
      <c r="I48" s="77">
        <f t="shared" si="6"/>
        <v>0</v>
      </c>
      <c r="J48" s="77">
        <f t="shared" si="13"/>
        <v>0</v>
      </c>
      <c r="K48" s="77">
        <f t="shared" si="13"/>
        <v>0</v>
      </c>
      <c r="L48" s="77">
        <f t="shared" si="13"/>
        <v>0</v>
      </c>
      <c r="M48" s="77">
        <f t="shared" si="13"/>
        <v>0</v>
      </c>
      <c r="N48" s="77">
        <f t="shared" si="13"/>
        <v>0</v>
      </c>
      <c r="O48" s="77">
        <f t="shared" si="13"/>
        <v>0</v>
      </c>
      <c r="P48" s="77">
        <f t="shared" si="13"/>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7"/>
        <v>0</v>
      </c>
      <c r="D49" s="77">
        <f t="shared" si="8"/>
        <v>0</v>
      </c>
      <c r="E49" s="77">
        <f t="shared" si="9"/>
        <v>0</v>
      </c>
      <c r="F49" s="77">
        <f t="shared" si="10"/>
        <v>0</v>
      </c>
      <c r="G49" s="77">
        <f t="shared" si="13"/>
        <v>0</v>
      </c>
      <c r="H49" s="77">
        <f t="shared" si="13"/>
        <v>0</v>
      </c>
      <c r="I49" s="77">
        <f t="shared" si="6"/>
        <v>0</v>
      </c>
      <c r="J49" s="77">
        <f t="shared" si="13"/>
        <v>0</v>
      </c>
      <c r="K49" s="77">
        <f t="shared" si="13"/>
        <v>0</v>
      </c>
      <c r="L49" s="77">
        <f t="shared" si="13"/>
        <v>0</v>
      </c>
      <c r="M49" s="77">
        <f t="shared" si="13"/>
        <v>0</v>
      </c>
      <c r="N49" s="77">
        <f t="shared" si="13"/>
        <v>0</v>
      </c>
      <c r="O49" s="77">
        <f t="shared" si="13"/>
        <v>0</v>
      </c>
      <c r="P49" s="77">
        <f t="shared" si="13"/>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7"/>
        <v>0</v>
      </c>
      <c r="D50" s="98">
        <f t="shared" si="8"/>
        <v>0</v>
      </c>
      <c r="E50" s="98">
        <f t="shared" si="9"/>
        <v>0</v>
      </c>
      <c r="F50" s="98">
        <f t="shared" si="10"/>
        <v>0</v>
      </c>
      <c r="G50" s="98">
        <f t="shared" si="13"/>
        <v>0</v>
      </c>
      <c r="H50" s="98">
        <f t="shared" si="13"/>
        <v>0</v>
      </c>
      <c r="I50" s="98">
        <f t="shared" si="6"/>
        <v>0</v>
      </c>
      <c r="J50" s="98">
        <f t="shared" si="13"/>
        <v>0</v>
      </c>
      <c r="K50" s="98">
        <f t="shared" si="13"/>
        <v>0</v>
      </c>
      <c r="L50" s="98">
        <f t="shared" si="13"/>
        <v>0</v>
      </c>
      <c r="M50" s="98">
        <f t="shared" si="13"/>
        <v>0</v>
      </c>
      <c r="N50" s="98">
        <f t="shared" si="13"/>
        <v>0</v>
      </c>
      <c r="O50" s="98">
        <f t="shared" si="13"/>
        <v>0</v>
      </c>
      <c r="P50" s="98">
        <f t="shared" si="13"/>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4">D8</f>
        <v>CRAXTON 2</v>
      </c>
      <c r="D57" s="8" t="str">
        <f t="shared" si="14"/>
        <v>CRAXTON 3</v>
      </c>
      <c r="E57" s="8" t="str">
        <f t="shared" si="14"/>
        <v xml:space="preserve">FENNSWOOD 1 </v>
      </c>
      <c r="F57" s="8" t="str">
        <f t="shared" si="14"/>
        <v>FENNSWOOD 2</v>
      </c>
      <c r="G57" s="8" t="str">
        <f t="shared" si="14"/>
        <v>FENNSWOOD 9</v>
      </c>
      <c r="H57" s="8">
        <f t="shared" si="14"/>
        <v>0</v>
      </c>
      <c r="I57" s="8">
        <f t="shared" si="14"/>
        <v>0</v>
      </c>
      <c r="J57" s="8">
        <f t="shared" si="14"/>
        <v>0</v>
      </c>
      <c r="K57" s="8">
        <f t="shared" si="14"/>
        <v>0</v>
      </c>
      <c r="L57" s="8">
        <f t="shared" si="14"/>
        <v>0</v>
      </c>
      <c r="M57" s="8">
        <f t="shared" si="14"/>
        <v>0</v>
      </c>
      <c r="N57" s="8">
        <f t="shared" si="14"/>
        <v>0</v>
      </c>
      <c r="O57" s="8">
        <f t="shared" si="14"/>
        <v>0</v>
      </c>
      <c r="P57" s="8">
        <f t="shared" si="14"/>
        <v>0</v>
      </c>
      <c r="Q57" s="8">
        <f t="shared" si="14"/>
        <v>0</v>
      </c>
      <c r="R57" s="8">
        <f t="shared" si="14"/>
        <v>0</v>
      </c>
      <c r="S57" s="8">
        <f t="shared" si="14"/>
        <v>0</v>
      </c>
      <c r="T57" s="8">
        <f t="shared" si="14"/>
        <v>0</v>
      </c>
      <c r="U57" s="8">
        <f t="shared" si="14"/>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6.5</v>
      </c>
      <c r="C60" s="76">
        <f t="shared" ref="C60:U60" si="15">D10</f>
        <v>6.4</v>
      </c>
      <c r="D60" s="76">
        <f t="shared" si="15"/>
        <v>5.7</v>
      </c>
      <c r="E60" s="76">
        <f t="shared" si="15"/>
        <v>6.1</v>
      </c>
      <c r="F60" s="76">
        <f t="shared" si="15"/>
        <v>6.3</v>
      </c>
      <c r="G60" s="76">
        <f t="shared" si="15"/>
        <v>5.9</v>
      </c>
      <c r="H60" s="76">
        <f t="shared" si="15"/>
        <v>0</v>
      </c>
      <c r="I60" s="76">
        <f t="shared" si="15"/>
        <v>0</v>
      </c>
      <c r="J60" s="76">
        <f t="shared" si="15"/>
        <v>0</v>
      </c>
      <c r="K60" s="76">
        <f t="shared" si="15"/>
        <v>0</v>
      </c>
      <c r="L60" s="76">
        <f t="shared" si="15"/>
        <v>0</v>
      </c>
      <c r="M60" s="76">
        <f t="shared" si="15"/>
        <v>0</v>
      </c>
      <c r="N60" s="76">
        <f t="shared" si="15"/>
        <v>0</v>
      </c>
      <c r="O60" s="76">
        <f t="shared" si="15"/>
        <v>0</v>
      </c>
      <c r="P60" s="76">
        <f t="shared" si="15"/>
        <v>0</v>
      </c>
      <c r="Q60" s="76">
        <f t="shared" si="15"/>
        <v>0</v>
      </c>
      <c r="R60" s="76">
        <f t="shared" si="15"/>
        <v>0</v>
      </c>
      <c r="S60" s="76">
        <f t="shared" si="15"/>
        <v>0</v>
      </c>
      <c r="T60" s="76">
        <f t="shared" si="15"/>
        <v>0</v>
      </c>
      <c r="U60" s="76">
        <f t="shared" si="15"/>
        <v>0</v>
      </c>
    </row>
    <row r="61" spans="1:35" s="19" customFormat="1" ht="13" x14ac:dyDescent="0.3">
      <c r="A61" s="111" t="s">
        <v>133</v>
      </c>
      <c r="B61" s="76">
        <f t="shared" ref="B61:U61" si="16">VLOOKUP(B58,$AD9:$AE18,2,FALSE)</f>
        <v>8</v>
      </c>
      <c r="C61" s="76">
        <f t="shared" si="16"/>
        <v>8</v>
      </c>
      <c r="D61" s="76">
        <f t="shared" si="16"/>
        <v>8</v>
      </c>
      <c r="E61" s="76">
        <f t="shared" si="16"/>
        <v>8</v>
      </c>
      <c r="F61" s="76">
        <f t="shared" si="16"/>
        <v>8</v>
      </c>
      <c r="G61" s="76">
        <f t="shared" si="16"/>
        <v>8</v>
      </c>
      <c r="H61" s="76" t="e">
        <f t="shared" si="16"/>
        <v>#N/A</v>
      </c>
      <c r="I61" s="76" t="e">
        <f t="shared" si="16"/>
        <v>#N/A</v>
      </c>
      <c r="J61" s="76" t="e">
        <f t="shared" si="16"/>
        <v>#N/A</v>
      </c>
      <c r="K61" s="76" t="e">
        <f t="shared" si="16"/>
        <v>#N/A</v>
      </c>
      <c r="L61" s="76" t="e">
        <f t="shared" si="16"/>
        <v>#N/A</v>
      </c>
      <c r="M61" s="76" t="e">
        <f t="shared" si="16"/>
        <v>#N/A</v>
      </c>
      <c r="N61" s="76" t="e">
        <f t="shared" si="16"/>
        <v>#N/A</v>
      </c>
      <c r="O61" s="76" t="e">
        <f t="shared" si="16"/>
        <v>#N/A</v>
      </c>
      <c r="P61" s="76" t="e">
        <f t="shared" si="16"/>
        <v>#N/A</v>
      </c>
      <c r="Q61" s="76" t="e">
        <f t="shared" si="16"/>
        <v>#N/A</v>
      </c>
      <c r="R61" s="76" t="e">
        <f t="shared" si="16"/>
        <v>#N/A</v>
      </c>
      <c r="S61" s="76" t="e">
        <f t="shared" si="16"/>
        <v>#N/A</v>
      </c>
      <c r="T61" s="76" t="e">
        <f t="shared" si="16"/>
        <v>#N/A</v>
      </c>
      <c r="U61" s="76" t="e">
        <f t="shared" si="16"/>
        <v>#N/A</v>
      </c>
    </row>
    <row r="62" spans="1:35" s="19" customFormat="1" ht="13" x14ac:dyDescent="0.3">
      <c r="A62" s="111" t="s">
        <v>134</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7">$E55*(C62/100)</f>
        <v>0</v>
      </c>
      <c r="D63" s="77">
        <f t="shared" si="17"/>
        <v>0</v>
      </c>
      <c r="E63" s="77">
        <f t="shared" si="17"/>
        <v>0</v>
      </c>
      <c r="F63" s="77">
        <f>$E55*(F62/100)</f>
        <v>0</v>
      </c>
      <c r="G63" s="77">
        <f t="shared" si="17"/>
        <v>0</v>
      </c>
      <c r="H63" s="77">
        <f t="shared" si="17"/>
        <v>0</v>
      </c>
      <c r="I63" s="77">
        <f t="shared" si="17"/>
        <v>0</v>
      </c>
      <c r="J63" s="77">
        <f t="shared" si="17"/>
        <v>0</v>
      </c>
      <c r="K63" s="77">
        <f t="shared" si="17"/>
        <v>0</v>
      </c>
      <c r="L63" s="77">
        <f t="shared" si="17"/>
        <v>0</v>
      </c>
      <c r="M63" s="77">
        <f t="shared" si="17"/>
        <v>0</v>
      </c>
      <c r="N63" s="77">
        <f t="shared" si="17"/>
        <v>0</v>
      </c>
      <c r="O63" s="77">
        <f t="shared" si="17"/>
        <v>0</v>
      </c>
      <c r="P63" s="77">
        <f t="shared" si="17"/>
        <v>0</v>
      </c>
      <c r="Q63" s="77">
        <f t="shared" si="17"/>
        <v>0</v>
      </c>
      <c r="R63" s="77">
        <f t="shared" si="17"/>
        <v>0</v>
      </c>
      <c r="S63" s="77">
        <f t="shared" si="17"/>
        <v>0</v>
      </c>
      <c r="T63" s="77">
        <f t="shared" si="17"/>
        <v>0</v>
      </c>
      <c r="U63" s="77">
        <f t="shared" si="17"/>
        <v>0</v>
      </c>
    </row>
    <row r="64" spans="1:35" s="19" customFormat="1" ht="52" x14ac:dyDescent="0.3">
      <c r="A64" s="112" t="s">
        <v>156</v>
      </c>
      <c r="B64" s="77">
        <f>(B59-B60)*B61</f>
        <v>1.6000000000000014</v>
      </c>
      <c r="C64" s="77">
        <f t="shared" ref="C64:U64" si="18">(C59-C60)*C61</f>
        <v>2.3999999999999986</v>
      </c>
      <c r="D64" s="77">
        <f t="shared" si="18"/>
        <v>8</v>
      </c>
      <c r="E64" s="77">
        <f t="shared" si="18"/>
        <v>4.8000000000000043</v>
      </c>
      <c r="F64" s="77">
        <f t="shared" si="18"/>
        <v>3.2000000000000028</v>
      </c>
      <c r="G64" s="77">
        <f t="shared" si="18"/>
        <v>6.3999999999999986</v>
      </c>
      <c r="H64" s="77" t="e">
        <f t="shared" si="18"/>
        <v>#N/A</v>
      </c>
      <c r="I64" s="77" t="e">
        <f t="shared" si="18"/>
        <v>#N/A</v>
      </c>
      <c r="J64" s="77" t="e">
        <f t="shared" si="18"/>
        <v>#N/A</v>
      </c>
      <c r="K64" s="77" t="e">
        <f t="shared" si="18"/>
        <v>#N/A</v>
      </c>
      <c r="L64" s="77" t="e">
        <f t="shared" si="18"/>
        <v>#N/A</v>
      </c>
      <c r="M64" s="77" t="e">
        <f t="shared" si="18"/>
        <v>#N/A</v>
      </c>
      <c r="N64" s="77" t="e">
        <f t="shared" si="18"/>
        <v>#N/A</v>
      </c>
      <c r="O64" s="77" t="e">
        <f t="shared" si="18"/>
        <v>#N/A</v>
      </c>
      <c r="P64" s="77" t="e">
        <f t="shared" si="18"/>
        <v>#N/A</v>
      </c>
      <c r="Q64" s="77" t="e">
        <f t="shared" si="18"/>
        <v>#N/A</v>
      </c>
      <c r="R64" s="77" t="e">
        <f t="shared" si="18"/>
        <v>#N/A</v>
      </c>
      <c r="S64" s="77" t="e">
        <f t="shared" si="18"/>
        <v>#N/A</v>
      </c>
      <c r="T64" s="77" t="e">
        <f t="shared" si="18"/>
        <v>#N/A</v>
      </c>
      <c r="U64" s="77" t="e">
        <f t="shared" si="18"/>
        <v>#N/A</v>
      </c>
    </row>
    <row r="65" spans="1:21" s="19" customFormat="1" ht="52" x14ac:dyDescent="0.3">
      <c r="A65" s="112" t="s">
        <v>157</v>
      </c>
      <c r="B65" s="77">
        <f>B63-B64</f>
        <v>-1.6000000000000014</v>
      </c>
      <c r="C65" s="77">
        <f t="shared" ref="C65:U65" si="19">C63-C64</f>
        <v>-2.3999999999999986</v>
      </c>
      <c r="D65" s="77">
        <f t="shared" si="19"/>
        <v>-8</v>
      </c>
      <c r="E65" s="77">
        <f t="shared" si="19"/>
        <v>-4.8000000000000043</v>
      </c>
      <c r="F65" s="77">
        <f t="shared" si="19"/>
        <v>-3.2000000000000028</v>
      </c>
      <c r="G65" s="77">
        <f t="shared" si="19"/>
        <v>-6.3999999999999986</v>
      </c>
      <c r="H65" s="77" t="e">
        <f t="shared" si="19"/>
        <v>#N/A</v>
      </c>
      <c r="I65" s="77" t="e">
        <f t="shared" si="19"/>
        <v>#N/A</v>
      </c>
      <c r="J65" s="77" t="e">
        <f t="shared" si="19"/>
        <v>#N/A</v>
      </c>
      <c r="K65" s="77" t="e">
        <f t="shared" si="19"/>
        <v>#N/A</v>
      </c>
      <c r="L65" s="77" t="e">
        <f t="shared" si="19"/>
        <v>#N/A</v>
      </c>
      <c r="M65" s="77" t="e">
        <f t="shared" si="19"/>
        <v>#N/A</v>
      </c>
      <c r="N65" s="77" t="e">
        <f t="shared" si="19"/>
        <v>#N/A</v>
      </c>
      <c r="O65" s="77" t="e">
        <f t="shared" si="19"/>
        <v>#N/A</v>
      </c>
      <c r="P65" s="77" t="e">
        <f t="shared" si="19"/>
        <v>#N/A</v>
      </c>
      <c r="Q65" s="77" t="e">
        <f t="shared" si="19"/>
        <v>#N/A</v>
      </c>
      <c r="R65" s="77" t="e">
        <f t="shared" si="19"/>
        <v>#N/A</v>
      </c>
      <c r="S65" s="77" t="e">
        <f t="shared" si="19"/>
        <v>#N/A</v>
      </c>
      <c r="T65" s="77" t="e">
        <f t="shared" si="19"/>
        <v>#N/A</v>
      </c>
      <c r="U65" s="77" t="e">
        <f t="shared" si="19"/>
        <v>#N/A</v>
      </c>
    </row>
    <row r="66" spans="1:21" s="19" customFormat="1" ht="26" x14ac:dyDescent="0.3">
      <c r="A66" s="112" t="s">
        <v>148</v>
      </c>
      <c r="B66" s="78" t="str">
        <f>IF(B64&lt;=B63,"OVER","UNDER")</f>
        <v>UNDER</v>
      </c>
      <c r="C66" s="78" t="str">
        <f t="shared" ref="C66:U66" si="20">IF(C64&lt;=C63,"OVER","UNDER")</f>
        <v>UNDER</v>
      </c>
      <c r="D66" s="78" t="str">
        <f t="shared" si="20"/>
        <v>UNDER</v>
      </c>
      <c r="E66" s="78" t="str">
        <f t="shared" si="20"/>
        <v>UNDER</v>
      </c>
      <c r="F66" s="78" t="str">
        <f t="shared" si="20"/>
        <v>UNDER</v>
      </c>
      <c r="G66" s="78" t="str">
        <f t="shared" si="20"/>
        <v>UNDER</v>
      </c>
      <c r="H66" s="78" t="e">
        <f t="shared" si="20"/>
        <v>#N/A</v>
      </c>
      <c r="I66" s="78" t="e">
        <f t="shared" si="20"/>
        <v>#N/A</v>
      </c>
      <c r="J66" s="78" t="e">
        <f t="shared" si="20"/>
        <v>#N/A</v>
      </c>
      <c r="K66" s="78" t="e">
        <f t="shared" si="20"/>
        <v>#N/A</v>
      </c>
      <c r="L66" s="78" t="e">
        <f t="shared" si="20"/>
        <v>#N/A</v>
      </c>
      <c r="M66" s="78" t="e">
        <f t="shared" si="20"/>
        <v>#N/A</v>
      </c>
      <c r="N66" s="78" t="e">
        <f t="shared" si="20"/>
        <v>#N/A</v>
      </c>
      <c r="O66" s="78" t="e">
        <f t="shared" si="20"/>
        <v>#N/A</v>
      </c>
      <c r="P66" s="78" t="e">
        <f t="shared" si="20"/>
        <v>#N/A</v>
      </c>
      <c r="Q66" s="78" t="e">
        <f t="shared" si="20"/>
        <v>#N/A</v>
      </c>
      <c r="R66" s="78" t="e">
        <f t="shared" si="20"/>
        <v>#N/A</v>
      </c>
      <c r="S66" s="78" t="e">
        <f t="shared" si="20"/>
        <v>#N/A</v>
      </c>
      <c r="T66" s="78" t="e">
        <f t="shared" si="20"/>
        <v>#N/A</v>
      </c>
      <c r="U66" s="78" t="e">
        <f t="shared" si="20"/>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A4" zoomScale="50" zoomScaleNormal="50" workbookViewId="0">
      <selection activeCell="O4" sqref="O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'PENDERYN '!C1:D1</f>
        <v>PAN-016687</v>
      </c>
      <c r="D1" s="143"/>
      <c r="E1" s="93" t="s">
        <v>45</v>
      </c>
      <c r="F1" s="39">
        <f>'PENDERYN '!F1</f>
        <v>31.8</v>
      </c>
      <c r="G1" s="125" t="s">
        <v>43</v>
      </c>
      <c r="H1" s="126"/>
      <c r="I1" s="118">
        <v>7.45</v>
      </c>
      <c r="J1" s="129" t="s">
        <v>153</v>
      </c>
      <c r="K1" s="129"/>
      <c r="L1" s="97">
        <v>27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'PENDERYN '!C2:D2</f>
        <v>KP3594VE</v>
      </c>
      <c r="D2" s="145"/>
      <c r="E2" s="93" t="s">
        <v>109</v>
      </c>
      <c r="F2" s="96" t="s">
        <v>181</v>
      </c>
      <c r="G2" s="127" t="s">
        <v>110</v>
      </c>
      <c r="H2" s="128"/>
      <c r="I2" s="118">
        <v>1045</v>
      </c>
      <c r="J2" s="129" t="s">
        <v>158</v>
      </c>
      <c r="K2" s="129"/>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'PENDERYN '!C3:D3</f>
        <v>Trade Effluent Services</v>
      </c>
      <c r="D3" s="145"/>
      <c r="E3" s="93" t="s">
        <v>108</v>
      </c>
      <c r="F3" s="31" t="s">
        <v>78</v>
      </c>
      <c r="G3" s="129" t="s">
        <v>159</v>
      </c>
      <c r="H3" s="129"/>
      <c r="I3" s="118">
        <v>200</v>
      </c>
      <c r="J3" s="125" t="s">
        <v>154</v>
      </c>
      <c r="K3" s="126"/>
      <c r="L3" s="97">
        <f>(L1/(L2*10000))*100</f>
        <v>3.8571428571428563</v>
      </c>
      <c r="AB3" s="30" t="s">
        <v>57</v>
      </c>
      <c r="AC3" s="17"/>
      <c r="AD3" s="30" t="s">
        <v>71</v>
      </c>
      <c r="AE3" s="17"/>
      <c r="AF3" s="17"/>
      <c r="AG3" s="44" t="s">
        <v>77</v>
      </c>
      <c r="AH3" s="18"/>
      <c r="AI3" s="48" t="s">
        <v>113</v>
      </c>
      <c r="AJ3" s="49">
        <v>1.7</v>
      </c>
      <c r="AK3" s="50">
        <v>6</v>
      </c>
      <c r="AL3" s="51">
        <v>1</v>
      </c>
      <c r="AM3" s="11">
        <v>6.2</v>
      </c>
      <c r="AN3" s="11" t="s">
        <v>112</v>
      </c>
    </row>
    <row r="4" spans="1:41" ht="75" x14ac:dyDescent="0.25">
      <c r="A4" s="129" t="s">
        <v>0</v>
      </c>
      <c r="B4" s="129"/>
      <c r="C4" s="142" t="str">
        <f>'PENDERYN '!C4:D4</f>
        <v>Brook House Farm, Hanmer, SY13 3EQ</v>
      </c>
      <c r="D4" s="143"/>
      <c r="E4" s="94" t="s">
        <v>1</v>
      </c>
      <c r="F4" s="119" t="s">
        <v>183</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'PENDERYN '!C5:D5</f>
        <v xml:space="preserve">Owen Clee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t="str">
        <f>'PENDERYN '!C8</f>
        <v>CRAXTON 1</v>
      </c>
      <c r="D8" s="60" t="str">
        <f>'PENDERYN '!D8</f>
        <v>CRAXTON 2</v>
      </c>
      <c r="E8" s="60" t="str">
        <f>'PENDERYN '!E8</f>
        <v>CRAXTON 3</v>
      </c>
      <c r="F8" s="60" t="str">
        <f>'PENDERYN '!F8</f>
        <v xml:space="preserve">FENNSWOOD 1 </v>
      </c>
      <c r="G8" s="60" t="str">
        <f>'PENDERYN '!G8</f>
        <v>FENNSWOOD 2</v>
      </c>
      <c r="H8" s="60" t="str">
        <f>'PENDERYN '!H8</f>
        <v>FENNSWOOD 9</v>
      </c>
      <c r="I8" s="60">
        <f>'PENDERYN '!I8</f>
        <v>0</v>
      </c>
      <c r="J8" s="60">
        <f>'PENDERYN '!J8</f>
        <v>0</v>
      </c>
      <c r="K8" s="60">
        <f>'PENDERYN '!K8</f>
        <v>0</v>
      </c>
      <c r="L8" s="60">
        <f>'PENDERYN '!L8</f>
        <v>0</v>
      </c>
      <c r="M8" s="60">
        <f>'PENDERYN '!M8</f>
        <v>0</v>
      </c>
      <c r="N8" s="60">
        <f>'PENDERYN '!N8</f>
        <v>0</v>
      </c>
      <c r="O8" s="60">
        <f>'PENDERYN '!O8</f>
        <v>0</v>
      </c>
      <c r="P8" s="60">
        <f>'PENDERYN '!P8</f>
        <v>0</v>
      </c>
      <c r="Q8" s="60">
        <f>'PENDERYN '!Q8</f>
        <v>0</v>
      </c>
      <c r="R8" s="60">
        <f>'PENDERYN '!R8</f>
        <v>0</v>
      </c>
      <c r="S8" s="60">
        <f>'PENDERYN '!S8</f>
        <v>0</v>
      </c>
      <c r="T8" s="60">
        <f>'PENDERYN '!T8</f>
        <v>0</v>
      </c>
      <c r="U8" s="60">
        <f>'PENDERYN '!U8</f>
        <v>0</v>
      </c>
      <c r="V8" s="60">
        <f>'PENDERYN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'PENDERYN '!C9</f>
        <v>1</v>
      </c>
      <c r="D9" s="60">
        <f>'PENDERYN '!D9</f>
        <v>1</v>
      </c>
      <c r="E9" s="60">
        <f>'PENDERYN '!E9</f>
        <v>1</v>
      </c>
      <c r="F9" s="60">
        <f>'PENDERYN '!F9</f>
        <v>1</v>
      </c>
      <c r="G9" s="60">
        <f>'PENDERYN '!G9</f>
        <v>1</v>
      </c>
      <c r="H9" s="60">
        <f>'PENDERYN '!H9</f>
        <v>1</v>
      </c>
      <c r="I9" s="60">
        <f>'PENDERYN '!I9</f>
        <v>0</v>
      </c>
      <c r="J9" s="60">
        <f>'PENDERYN '!J9</f>
        <v>0</v>
      </c>
      <c r="K9" s="60">
        <f>'PENDERYN '!K9</f>
        <v>0</v>
      </c>
      <c r="L9" s="60">
        <f>'PENDERYN '!L9</f>
        <v>0</v>
      </c>
      <c r="M9" s="60">
        <f>'PENDERYN '!M9</f>
        <v>0</v>
      </c>
      <c r="N9" s="60">
        <f>'PENDERYN '!N9</f>
        <v>0</v>
      </c>
      <c r="O9" s="60">
        <f>'PENDERYN '!O9</f>
        <v>0</v>
      </c>
      <c r="P9" s="60">
        <f>'PENDERYN '!P9</f>
        <v>0</v>
      </c>
      <c r="Q9" s="60">
        <f>'PENDERYN '!Q9</f>
        <v>0</v>
      </c>
      <c r="R9" s="60">
        <f>'PENDERYN '!R9</f>
        <v>0</v>
      </c>
      <c r="S9" s="60">
        <f>'PENDERYN '!S9</f>
        <v>0</v>
      </c>
      <c r="T9" s="60">
        <f>'PENDERYN '!T9</f>
        <v>0</v>
      </c>
      <c r="U9" s="60">
        <f>'PENDERYN '!U9</f>
        <v>0</v>
      </c>
      <c r="V9" s="60">
        <f>'PENDERYN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'PENDERYN '!C10</f>
        <v>6.5</v>
      </c>
      <c r="D10" s="60">
        <f>'PENDERYN '!D10</f>
        <v>6.4</v>
      </c>
      <c r="E10" s="60">
        <f>'PENDERYN '!E10</f>
        <v>5.7</v>
      </c>
      <c r="F10" s="60">
        <f>'PENDERYN '!F10</f>
        <v>6.1</v>
      </c>
      <c r="G10" s="60">
        <f>'PENDERYN '!G10</f>
        <v>6.3</v>
      </c>
      <c r="H10" s="60">
        <f>'PENDERYN '!H10</f>
        <v>5.9</v>
      </c>
      <c r="I10" s="60">
        <f>'PENDERYN '!I10</f>
        <v>0</v>
      </c>
      <c r="J10" s="60">
        <f>'PENDERYN '!J10</f>
        <v>0</v>
      </c>
      <c r="K10" s="60">
        <f>'PENDERYN '!K10</f>
        <v>0</v>
      </c>
      <c r="L10" s="60">
        <f>'PENDERYN '!L10</f>
        <v>0</v>
      </c>
      <c r="M10" s="60">
        <f>'PENDERYN '!M10</f>
        <v>0</v>
      </c>
      <c r="N10" s="60">
        <f>'PENDERYN '!N10</f>
        <v>0</v>
      </c>
      <c r="O10" s="60">
        <f>'PENDERYN '!O10</f>
        <v>0</v>
      </c>
      <c r="P10" s="60">
        <f>'PENDERYN '!P10</f>
        <v>0</v>
      </c>
      <c r="Q10" s="60">
        <f>'PENDERYN '!Q10</f>
        <v>0</v>
      </c>
      <c r="R10" s="60">
        <f>'PENDERYN '!R10</f>
        <v>0</v>
      </c>
      <c r="S10" s="60">
        <f>'PENDERYN '!S10</f>
        <v>0</v>
      </c>
      <c r="T10" s="60">
        <f>'PENDERYN '!T10</f>
        <v>0</v>
      </c>
      <c r="U10" s="60">
        <f>'PENDERYN '!U10</f>
        <v>0</v>
      </c>
      <c r="V10" s="60">
        <f>'PENDERYN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'PENDERYN '!C11</f>
        <v>4</v>
      </c>
      <c r="D11" s="60">
        <f>'PENDERYN '!D11</f>
        <v>3</v>
      </c>
      <c r="E11" s="60">
        <f>'PENDERYN '!E11</f>
        <v>4</v>
      </c>
      <c r="F11" s="60">
        <f>'PENDERYN '!F11</f>
        <v>4</v>
      </c>
      <c r="G11" s="60">
        <f>'PENDERYN '!G11</f>
        <v>4</v>
      </c>
      <c r="H11" s="60">
        <f>'PENDERYN '!H11</f>
        <v>3</v>
      </c>
      <c r="I11" s="60">
        <f>'PENDERYN '!I11</f>
        <v>0</v>
      </c>
      <c r="J11" s="60">
        <f>'PENDERYN '!J11</f>
        <v>0</v>
      </c>
      <c r="K11" s="60">
        <f>'PENDERYN '!K11</f>
        <v>0</v>
      </c>
      <c r="L11" s="60">
        <f>'PENDERYN '!L11</f>
        <v>0</v>
      </c>
      <c r="M11" s="60">
        <f>'PENDERYN '!M11</f>
        <v>0</v>
      </c>
      <c r="N11" s="60">
        <f>'PENDERYN '!N11</f>
        <v>0</v>
      </c>
      <c r="O11" s="60">
        <f>'PENDERYN '!O11</f>
        <v>0</v>
      </c>
      <c r="P11" s="60">
        <f>'PENDERYN '!P11</f>
        <v>0</v>
      </c>
      <c r="Q11" s="60">
        <f>'PENDERYN '!Q11</f>
        <v>0</v>
      </c>
      <c r="R11" s="60">
        <f>'PENDERYN '!R11</f>
        <v>0</v>
      </c>
      <c r="S11" s="60">
        <f>'PENDERYN '!S11</f>
        <v>0</v>
      </c>
      <c r="T11" s="60">
        <f>'PENDERYN '!T11</f>
        <v>0</v>
      </c>
      <c r="U11" s="60">
        <f>'PENDERYN '!U11</f>
        <v>0</v>
      </c>
      <c r="V11" s="60">
        <f>'PENDERYN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'PENDERYN '!C12</f>
        <v>3</v>
      </c>
      <c r="D12" s="60">
        <f>'PENDERYN '!D12</f>
        <v>2</v>
      </c>
      <c r="E12" s="60">
        <f>'PENDERYN '!E12</f>
        <v>2</v>
      </c>
      <c r="F12" s="60">
        <f>'PENDERYN '!F12</f>
        <v>2</v>
      </c>
      <c r="G12" s="60">
        <f>'PENDERYN '!G12</f>
        <v>2</v>
      </c>
      <c r="H12" s="60">
        <f>'PENDERYN '!H12</f>
        <v>1</v>
      </c>
      <c r="I12" s="60">
        <f>'PENDERYN '!I12</f>
        <v>0</v>
      </c>
      <c r="J12" s="60">
        <f>'PENDERYN '!J12</f>
        <v>0</v>
      </c>
      <c r="K12" s="60">
        <f>'PENDERYN '!K12</f>
        <v>0</v>
      </c>
      <c r="L12" s="60">
        <f>'PENDERYN '!L12</f>
        <v>0</v>
      </c>
      <c r="M12" s="60">
        <f>'PENDERYN '!M12</f>
        <v>0</v>
      </c>
      <c r="N12" s="60">
        <f>'PENDERYN '!N12</f>
        <v>0</v>
      </c>
      <c r="O12" s="60">
        <f>'PENDERYN '!O12</f>
        <v>0</v>
      </c>
      <c r="P12" s="60">
        <f>'PENDERYN '!P12</f>
        <v>0</v>
      </c>
      <c r="Q12" s="60">
        <f>'PENDERYN '!Q12</f>
        <v>0</v>
      </c>
      <c r="R12" s="60">
        <f>'PENDERYN '!R12</f>
        <v>0</v>
      </c>
      <c r="S12" s="60">
        <f>'PENDERYN '!S12</f>
        <v>0</v>
      </c>
      <c r="T12" s="60">
        <f>'PENDERYN '!T12</f>
        <v>0</v>
      </c>
      <c r="U12" s="60">
        <f>'PENDERYN '!U12</f>
        <v>0</v>
      </c>
      <c r="V12" s="60">
        <f>'PENDERYN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'PENDERYN '!C13</f>
        <v>3</v>
      </c>
      <c r="D13" s="60">
        <f>'PENDERYN '!D13</f>
        <v>3</v>
      </c>
      <c r="E13" s="60">
        <f>'PENDERYN '!E13</f>
        <v>3</v>
      </c>
      <c r="F13" s="60">
        <f>'PENDERYN '!F13</f>
        <v>2</v>
      </c>
      <c r="G13" s="60">
        <f>'PENDERYN '!G13</f>
        <v>2</v>
      </c>
      <c r="H13" s="60">
        <f>'PENDERYN '!H13</f>
        <v>2</v>
      </c>
      <c r="I13" s="60">
        <f>'PENDERYN '!I13</f>
        <v>0</v>
      </c>
      <c r="J13" s="60">
        <f>'PENDERYN '!J13</f>
        <v>0</v>
      </c>
      <c r="K13" s="60">
        <f>'PENDERYN '!K13</f>
        <v>0</v>
      </c>
      <c r="L13" s="60">
        <f>'PENDERYN '!L13</f>
        <v>0</v>
      </c>
      <c r="M13" s="60">
        <f>'PENDERYN '!M13</f>
        <v>0</v>
      </c>
      <c r="N13" s="60">
        <f>'PENDERYN '!N13</f>
        <v>0</v>
      </c>
      <c r="O13" s="60">
        <f>'PENDERYN '!O13</f>
        <v>0</v>
      </c>
      <c r="P13" s="60">
        <f>'PENDERYN '!P13</f>
        <v>0</v>
      </c>
      <c r="Q13" s="60">
        <f>'PENDERYN '!Q13</f>
        <v>0</v>
      </c>
      <c r="R13" s="60">
        <f>'PENDERYN '!R13</f>
        <v>0</v>
      </c>
      <c r="S13" s="60">
        <f>'PENDERYN '!S13</f>
        <v>0</v>
      </c>
      <c r="T13" s="60">
        <f>'PENDERYN '!T13</f>
        <v>0</v>
      </c>
      <c r="U13" s="60">
        <f>'PENDERYN '!U13</f>
        <v>0</v>
      </c>
      <c r="V13" s="60">
        <f>'PENDERYN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'PENDERYN '!C14</f>
        <v>Maize- Silage (30% DM)</v>
      </c>
      <c r="D14" s="102" t="str">
        <f>'PENDERYN '!D14</f>
        <v>Maize- Silage (30% DM)</v>
      </c>
      <c r="E14" s="102" t="str">
        <f>'PENDERYN '!E14</f>
        <v>Maize- Silage (30% DM)</v>
      </c>
      <c r="F14" s="102" t="str">
        <f>'PENDERYN '!F14</f>
        <v>Maize- Silage (30% DM)</v>
      </c>
      <c r="G14" s="102" t="str">
        <f>'PENDERYN '!G14</f>
        <v>Maize- Silage (30% DM)</v>
      </c>
      <c r="H14" s="102" t="str">
        <f>'PENDERYN '!H14</f>
        <v>Maize- Silage (30% DM)</v>
      </c>
      <c r="I14" s="102">
        <f>'PENDERYN '!I14</f>
        <v>0</v>
      </c>
      <c r="J14" s="102">
        <f>'PENDERYN '!J14</f>
        <v>0</v>
      </c>
      <c r="K14" s="102">
        <f>'PENDERYN '!K14</f>
        <v>0</v>
      </c>
      <c r="L14" s="102">
        <f>'PENDERYN '!L14</f>
        <v>0</v>
      </c>
      <c r="M14" s="102">
        <f>'PENDERYN '!M14</f>
        <v>0</v>
      </c>
      <c r="N14" s="102">
        <f>'PENDERYN '!N14</f>
        <v>0</v>
      </c>
      <c r="O14" s="102">
        <f>'PENDERYN '!O14</f>
        <v>0</v>
      </c>
      <c r="P14" s="102">
        <f>'PENDERYN '!P14</f>
        <v>0</v>
      </c>
      <c r="Q14" s="102">
        <f>'PENDERYN '!Q14</f>
        <v>0</v>
      </c>
      <c r="R14" s="102">
        <f>'PENDERYN '!R14</f>
        <v>0</v>
      </c>
      <c r="S14" s="102">
        <f>'PENDERYN '!S14</f>
        <v>0</v>
      </c>
      <c r="T14" s="102">
        <f>'PENDERYN '!T14</f>
        <v>0</v>
      </c>
      <c r="U14" s="102">
        <f>'PENDERYN '!U14</f>
        <v>0</v>
      </c>
      <c r="V14" s="102">
        <f>'PENDERYN '!V14</f>
        <v>0</v>
      </c>
      <c r="AD14" s="30" t="s">
        <v>138</v>
      </c>
      <c r="AE14" s="30">
        <v>6</v>
      </c>
      <c r="AI14" s="53" t="s">
        <v>119</v>
      </c>
      <c r="AJ14" s="54">
        <v>0.8</v>
      </c>
      <c r="AK14" s="55">
        <v>1.7</v>
      </c>
      <c r="AL14" s="11">
        <v>12</v>
      </c>
      <c r="AM14" s="11">
        <v>6.7</v>
      </c>
      <c r="AN14" s="11" t="s">
        <v>135</v>
      </c>
    </row>
    <row r="15" spans="1:41" ht="13" x14ac:dyDescent="0.25">
      <c r="A15" s="137" t="s">
        <v>9</v>
      </c>
      <c r="B15" s="137"/>
      <c r="C15" s="60">
        <f>'PENDERYN '!C15</f>
        <v>40</v>
      </c>
      <c r="D15" s="60">
        <f>'PENDERYN '!D15</f>
        <v>41</v>
      </c>
      <c r="E15" s="60">
        <f>'PENDERYN '!E15</f>
        <v>42</v>
      </c>
      <c r="F15" s="60">
        <f>'PENDERYN '!F15</f>
        <v>43</v>
      </c>
      <c r="G15" s="60">
        <f>'PENDERYN '!G15</f>
        <v>44</v>
      </c>
      <c r="H15" s="60">
        <f>'PENDERYN '!H15</f>
        <v>45</v>
      </c>
      <c r="I15" s="60">
        <f>'PENDERYN '!I15</f>
        <v>0</v>
      </c>
      <c r="J15" s="60">
        <f>'PENDERYN '!J15</f>
        <v>0</v>
      </c>
      <c r="K15" s="60">
        <f>'PENDERYN '!K15</f>
        <v>0</v>
      </c>
      <c r="L15" s="60">
        <f>'PENDERYN '!L15</f>
        <v>0</v>
      </c>
      <c r="M15" s="60">
        <f>'PENDERYN '!M15</f>
        <v>0</v>
      </c>
      <c r="N15" s="60">
        <f>'PENDERYN '!N15</f>
        <v>0</v>
      </c>
      <c r="O15" s="60">
        <f>'PENDERYN '!O15</f>
        <v>0</v>
      </c>
      <c r="P15" s="60">
        <f>'PENDERYN '!P15</f>
        <v>0</v>
      </c>
      <c r="Q15" s="60">
        <f>'PENDERYN '!Q15</f>
        <v>0</v>
      </c>
      <c r="R15" s="60">
        <f>'PENDERYN '!R15</f>
        <v>0</v>
      </c>
      <c r="S15" s="60">
        <f>'PENDERYN '!S15</f>
        <v>0</v>
      </c>
      <c r="T15" s="60">
        <f>'PENDERYN '!T15</f>
        <v>0</v>
      </c>
      <c r="U15" s="60">
        <f>'PENDERYN '!U15</f>
        <v>0</v>
      </c>
      <c r="V15" s="60">
        <f>'PENDERYN '!V15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'PENDERYN '!C16</f>
        <v>Medium/Clay</v>
      </c>
      <c r="D16" s="103" t="str">
        <f>'PENDERYN '!D16</f>
        <v>Medium/Clay</v>
      </c>
      <c r="E16" s="103" t="str">
        <f>'PENDERYN '!E16</f>
        <v>Medium/Clay</v>
      </c>
      <c r="F16" s="103" t="str">
        <f>'PENDERYN '!F16</f>
        <v>Medium/Clay</v>
      </c>
      <c r="G16" s="103" t="str">
        <f>'PENDERYN '!G16</f>
        <v>Medium/Clay</v>
      </c>
      <c r="H16" s="103" t="str">
        <f>'PENDERYN '!H16</f>
        <v>Medium/Clay</v>
      </c>
      <c r="I16" s="103">
        <f>'PENDERYN '!I16</f>
        <v>0</v>
      </c>
      <c r="J16" s="103">
        <f>'PENDERYN '!J16</f>
        <v>0</v>
      </c>
      <c r="K16" s="103">
        <f>'PENDERYN '!K16</f>
        <v>0</v>
      </c>
      <c r="L16" s="103">
        <f>'PENDERYN '!L16</f>
        <v>0</v>
      </c>
      <c r="M16" s="103">
        <f>'PENDERYN '!M16</f>
        <v>0</v>
      </c>
      <c r="N16" s="103">
        <f>'PENDERYN '!N16</f>
        <v>0</v>
      </c>
      <c r="O16" s="103">
        <f>'PENDERYN '!O16</f>
        <v>0</v>
      </c>
      <c r="P16" s="103">
        <f>'PENDERYN '!P16</f>
        <v>0</v>
      </c>
      <c r="Q16" s="103">
        <f>'PENDERYN '!Q16</f>
        <v>0</v>
      </c>
      <c r="R16" s="103">
        <f>'PENDERYN '!R16</f>
        <v>0</v>
      </c>
      <c r="S16" s="103">
        <f>'PENDERYN '!S16</f>
        <v>0</v>
      </c>
      <c r="T16" s="103">
        <f>'PENDERYN '!T16</f>
        <v>0</v>
      </c>
      <c r="U16" s="103">
        <f>'PENDERYN '!U16</f>
        <v>0</v>
      </c>
      <c r="V16" s="103">
        <f>'PENDERYN '!V16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57.4</v>
      </c>
      <c r="E17" s="28">
        <f t="shared" si="0"/>
        <v>58.8</v>
      </c>
      <c r="F17" s="28">
        <f t="shared" si="0"/>
        <v>60.199999999999996</v>
      </c>
      <c r="G17" s="28">
        <f t="shared" si="0"/>
        <v>61.599999999999994</v>
      </c>
      <c r="H17" s="28">
        <f t="shared" si="0"/>
        <v>62.999999999999993</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56.358599999999996</v>
      </c>
      <c r="D18" s="16">
        <f>$D32</f>
        <v>56.358599999999996</v>
      </c>
      <c r="E18" s="16">
        <f>$D33</f>
        <v>56.358599999999996</v>
      </c>
      <c r="F18" s="16">
        <f>$D34</f>
        <v>56.358599999999996</v>
      </c>
      <c r="G18" s="16">
        <f>$D35</f>
        <v>56.358599999999996</v>
      </c>
      <c r="H18" s="16">
        <f>$D36</f>
        <v>56.358599999999996</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0.35859999999999559</v>
      </c>
      <c r="D19" s="16">
        <f t="shared" ref="D19:V19" si="1">D18-D17</f>
        <v>-1.041400000000003</v>
      </c>
      <c r="E19" s="16">
        <f t="shared" si="1"/>
        <v>-2.4414000000000016</v>
      </c>
      <c r="F19" s="16">
        <f t="shared" si="1"/>
        <v>-3.8414000000000001</v>
      </c>
      <c r="G19" s="16">
        <f t="shared" si="1"/>
        <v>-5.2413999999999987</v>
      </c>
      <c r="H19" s="16">
        <f t="shared" si="1"/>
        <v>-6.6413999999999973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INCREASE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180.4</v>
      </c>
      <c r="E21" s="28">
        <f t="shared" si="2"/>
        <v>184.8</v>
      </c>
      <c r="F21" s="28">
        <f t="shared" si="2"/>
        <v>189.20000000000002</v>
      </c>
      <c r="G21" s="28">
        <f t="shared" si="2"/>
        <v>193.60000000000002</v>
      </c>
      <c r="H21" s="28">
        <f t="shared" si="2"/>
        <v>198.00000000000003</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43.97045</v>
      </c>
      <c r="D22" s="16">
        <f>$E32</f>
        <v>43.97045</v>
      </c>
      <c r="E22" s="16">
        <f>$E33</f>
        <v>43.97045</v>
      </c>
      <c r="F22" s="16">
        <f>$E34</f>
        <v>43.97045</v>
      </c>
      <c r="G22" s="16">
        <f>$E35</f>
        <v>43.97045</v>
      </c>
      <c r="H22" s="16">
        <f>$E36</f>
        <v>43.97045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-132.02955</v>
      </c>
      <c r="D23" s="16">
        <f t="shared" ref="D23:V23" si="3">D22-D21</f>
        <v>-136.42955000000001</v>
      </c>
      <c r="E23" s="16">
        <f t="shared" si="3"/>
        <v>-140.82955000000001</v>
      </c>
      <c r="F23" s="16">
        <f t="shared" si="3"/>
        <v>-145.22955000000002</v>
      </c>
      <c r="G23" s="16">
        <f t="shared" si="3"/>
        <v>-149.62955000000002</v>
      </c>
      <c r="H23" s="16">
        <f t="shared" si="3"/>
        <v>-154.02955000000003</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t="s">
        <v>54</v>
      </c>
      <c r="S27" s="107" t="s">
        <v>54</v>
      </c>
      <c r="T27" s="107" t="s">
        <v>54</v>
      </c>
      <c r="U27" s="107" t="s">
        <v>54</v>
      </c>
    </row>
    <row r="28" spans="1:40" s="57" customFormat="1" x14ac:dyDescent="0.35">
      <c r="A28" s="108"/>
      <c r="B28" s="24">
        <v>1.1399999999999999</v>
      </c>
      <c r="C28" s="15">
        <v>7.0000000000000007E-2</v>
      </c>
      <c r="D28" s="15">
        <v>120</v>
      </c>
      <c r="E28" s="15">
        <v>178</v>
      </c>
      <c r="F28" s="15">
        <v>22.7</v>
      </c>
      <c r="G28" s="15">
        <v>0.77300000000000002</v>
      </c>
      <c r="H28" s="15">
        <v>2.14</v>
      </c>
      <c r="I28" s="15">
        <v>0.5</v>
      </c>
      <c r="J28" s="15">
        <v>0.01</v>
      </c>
      <c r="K28" s="15">
        <v>0.05</v>
      </c>
      <c r="L28" s="15">
        <v>0.2</v>
      </c>
      <c r="M28" s="15">
        <v>0.2</v>
      </c>
      <c r="N28" s="15"/>
      <c r="O28" s="15"/>
      <c r="P28" s="15">
        <v>1298</v>
      </c>
      <c r="Q28" s="15">
        <v>443</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CRAXTON 1</v>
      </c>
      <c r="B31" s="15">
        <v>205</v>
      </c>
      <c r="C31" s="77">
        <f>IF(C$27="%w/w SAR",((C$28*10)*$B31),IF(C$27="%w/w DM",(((C$28*10)*($B$28/100))*$B31),IF(C$27="kg/t SAR",(C$28*$B31),IF(C$27="kg/t DM",((C$28*($B$28/100))*$B31),IF(C$27="mg/kg SAR",((C$28*0.001)*$B31),IF(C$27="mg/kg DM",(((C$28*0.001)*($B$28/100))*$B31),0))))))</f>
        <v>143.5</v>
      </c>
      <c r="D31" s="77">
        <f>(IF(D$27="%w/w SAR",((D$28*10)*$B31),IF(D$27="%w/w DM",(((D$28*10)*($B$28/100))*$B31),IF(D$27="kg/t SAR",(D$28*$B31),IF(D$27="kg/t DM",((D$28*($B$28/100))*$B31),IF(D$27="mg/kg SAR",((D$28*0.001)*$B31),IF(D$27="mg/kg DM",(((D$28*0.001)*($B$28/100))*$B31),"0")))))))*2.291</f>
        <v>56.358599999999996</v>
      </c>
      <c r="E31" s="77">
        <f>(IF(E$27="%w/w SAR",((E$28*10)*$B31),IF(E$27="%w/w DM",(((E$28*10)*($B$28/100))*$B31),IF(E$27="kg/t SAR",(E$28*$B31),IF(E$27="kg/t DM",((E$28*($B$28/100))*$B31),IF(E$27="mg/kg SAR",((E$28*0.001)*$B31),IF(E$27="mg/kg DM",(((E$28*0.001)*($B$28/100))*$B31),"0")))))))*1.205</f>
        <v>43.97045</v>
      </c>
      <c r="F31" s="77">
        <f>(IF(F$27="%w/w SAR",((F$28*10)*$B31),IF(F$27="%w/w DM",(((F$28*10)*($B$28/100))*$B31),IF(F$27="kg/t SAR",(F$28*$B31),IF(F$27="kg/t DM",((F$28*($B$28/100))*$B31),IF(F$27="mg/kg SAR",((F$28*0.001)*$B31),IF(F$27="mg/kg DM",(((F$28*0.001)*($B$28/100))*$B31),"0")))))))*1.658</f>
        <v>7.715503</v>
      </c>
      <c r="G31" s="77">
        <f t="shared" ref="G31:P46" si="5">IF(G$27="%w/w SAR",((G$28*10)*$B31),IF(G$27="%w/w DM",(((G$28*10)*($B$28/100))*$B31),IF(G$27="kg/t SAR",(G$28*$B31),IF(G$27="kg/t DM",((G$28*($B$28/100))*$B31),IF(G$27="mg/kg SAR",((G$28*0.001)*$B31),IF(G$27="mg/kg DM",(((G$28*0.001)*($B$28/100))*$B31),0))))))</f>
        <v>0.15846499999999999</v>
      </c>
      <c r="H31" s="77">
        <f t="shared" si="5"/>
        <v>0.43869999999999998</v>
      </c>
      <c r="I31" s="77">
        <f t="shared" si="5"/>
        <v>0.10250000000000001</v>
      </c>
      <c r="J31" s="77">
        <f t="shared" si="5"/>
        <v>2.0500000000000002E-3</v>
      </c>
      <c r="K31" s="77">
        <f t="shared" si="5"/>
        <v>1.025E-2</v>
      </c>
      <c r="L31" s="77">
        <f t="shared" si="5"/>
        <v>4.1000000000000002E-2</v>
      </c>
      <c r="M31" s="77">
        <f t="shared" si="5"/>
        <v>4.1000000000000002E-2</v>
      </c>
      <c r="N31" s="77">
        <f t="shared" si="5"/>
        <v>0</v>
      </c>
      <c r="O31" s="77">
        <f t="shared" si="5"/>
        <v>0</v>
      </c>
      <c r="P31" s="77">
        <f t="shared" si="5"/>
        <v>266.09000000000003</v>
      </c>
      <c r="Q31" s="77">
        <f>(IF(Q$27="%w/w SAR",((Q$28*10)*$B31),IF(Q$27="%w/w DM",(((Q$28*10)*($B$28/100))*$B31),IF(Q$27="kg/t SAR",(Q$28*$B31),IF(Q$27="kg/t DM",((Q$28*($B$28/100))*$B31),IF(Q$27="mg/kg SAR",((Q$28*0.001)*$B31),IF(Q$27="mg/kg DM",(((Q$28*0.001)*($B$28/100))*$B31),0)))))))*2.5</f>
        <v>227.03749999999999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CRAXTON 2</v>
      </c>
      <c r="B32" s="15">
        <v>205</v>
      </c>
      <c r="C32" s="77">
        <f t="shared" ref="C32:C50" si="6">IF(C$27="%w/w SAR",((C$28*10)*$B32),IF(C$27="%w/w DM",(((C$28*10)*($B$28/100))*$B32),IF(C$27="kg/t SAR",(C$28*$B32),IF(C$27="kg/t DM",((C$28*($B$28/100))*$B32),IF(C$27="mg/kg SAR",((C$28*0.001)*$B32),IF(C$27="mg/kg DM",(((C$28*0.001)*($B$28/100))*$B32),0))))))</f>
        <v>143.5</v>
      </c>
      <c r="D32" s="77">
        <f t="shared" ref="D32:D50" si="7">(IF(D$27="%w/w SAR",((D$28*10)*$B32),IF(D$27="%w/w DM",(((D$28*10)*($B$28/100))*$B32),IF(D$27="kg/t SAR",(D$28*$B32),IF(D$27="kg/t DM",((D$28*($B$28/100))*$B32),IF(D$27="mg/kg SAR",((D$28*0.001)*$B32),IF(D$27="mg/kg DM",(((D$28*0.001)*($B$28/100))*$B32),"0")))))))*2.291</f>
        <v>56.358599999999996</v>
      </c>
      <c r="E32" s="77">
        <f t="shared" ref="E32:E50" si="8">(IF(E$27="%w/w SAR",((E$28*10)*$B32),IF(E$27="%w/w DM",(((E$28*10)*($B$28/100))*$B32),IF(E$27="kg/t SAR",(E$28*$B32),IF(E$27="kg/t DM",((E$28*($B$28/100))*$B32),IF(E$27="mg/kg SAR",((E$28*0.001)*$B32),IF(E$27="mg/kg DM",(((E$28*0.001)*($B$28/100))*$B32),"0")))))))*1.205</f>
        <v>43.97045</v>
      </c>
      <c r="F32" s="77">
        <f t="shared" ref="F32:F50" si="9">(IF(F$27="%w/w SAR",((F$28*10)*$B32),IF(F$27="%w/w DM",(((F$28*10)*($B$28/100))*$B32),IF(F$27="kg/t SAR",(F$28*$B32),IF(F$27="kg/t DM",((F$28*($B$28/100))*$B32),IF(F$27="mg/kg SAR",((F$28*0.001)*$B32),IF(F$27="mg/kg DM",(((F$28*0.001)*($B$28/100))*$B32),"0")))))))*1.658</f>
        <v>7.715503</v>
      </c>
      <c r="G32" s="77">
        <f t="shared" si="5"/>
        <v>0.15846499999999999</v>
      </c>
      <c r="H32" s="77">
        <f t="shared" si="5"/>
        <v>0.43869999999999998</v>
      </c>
      <c r="I32" s="77">
        <f t="shared" si="5"/>
        <v>0.10250000000000001</v>
      </c>
      <c r="J32" s="77">
        <f t="shared" si="5"/>
        <v>2.0500000000000002E-3</v>
      </c>
      <c r="K32" s="77">
        <f t="shared" si="5"/>
        <v>1.025E-2</v>
      </c>
      <c r="L32" s="77">
        <f t="shared" si="5"/>
        <v>4.1000000000000002E-2</v>
      </c>
      <c r="M32" s="77">
        <f t="shared" si="5"/>
        <v>4.1000000000000002E-2</v>
      </c>
      <c r="N32" s="77">
        <f t="shared" si="5"/>
        <v>0</v>
      </c>
      <c r="O32" s="77">
        <f t="shared" si="5"/>
        <v>0</v>
      </c>
      <c r="P32" s="77">
        <f t="shared" si="5"/>
        <v>266.09000000000003</v>
      </c>
      <c r="Q32" s="77">
        <f t="shared" ref="Q32:Q50" si="10">(IF(Q$27="%w/w SAR",((Q$28*10)*$B32),IF(Q$27="%w/w DM",(((Q$28*10)*($B$28/100))*$B32),IF(Q$27="kg/t SAR",(Q$28*$B32),IF(Q$27="kg/t DM",((Q$28*($B$28/100))*$B32),IF(Q$27="mg/kg SAR",((Q$28*0.001)*$B32),IF(Q$27="mg/kg DM",(((Q$28*0.001)*($B$28/100))*$B32),0)))))))*2.5</f>
        <v>227.03749999999999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CRAXTON 3</v>
      </c>
      <c r="B33" s="15">
        <v>205</v>
      </c>
      <c r="C33" s="77">
        <f t="shared" si="6"/>
        <v>143.5</v>
      </c>
      <c r="D33" s="77">
        <f t="shared" si="7"/>
        <v>56.358599999999996</v>
      </c>
      <c r="E33" s="77">
        <f t="shared" si="8"/>
        <v>43.97045</v>
      </c>
      <c r="F33" s="77">
        <f t="shared" si="9"/>
        <v>7.715503</v>
      </c>
      <c r="G33" s="77">
        <f t="shared" si="5"/>
        <v>0.15846499999999999</v>
      </c>
      <c r="H33" s="77">
        <f t="shared" si="5"/>
        <v>0.43869999999999998</v>
      </c>
      <c r="I33" s="77">
        <f t="shared" si="5"/>
        <v>0.10250000000000001</v>
      </c>
      <c r="J33" s="77">
        <f t="shared" si="5"/>
        <v>2.0500000000000002E-3</v>
      </c>
      <c r="K33" s="77">
        <f t="shared" si="5"/>
        <v>1.025E-2</v>
      </c>
      <c r="L33" s="77">
        <f t="shared" si="5"/>
        <v>4.1000000000000002E-2</v>
      </c>
      <c r="M33" s="77">
        <f t="shared" si="5"/>
        <v>4.1000000000000002E-2</v>
      </c>
      <c r="N33" s="77">
        <f t="shared" si="5"/>
        <v>0</v>
      </c>
      <c r="O33" s="77">
        <f t="shared" si="5"/>
        <v>0</v>
      </c>
      <c r="P33" s="77">
        <f t="shared" si="5"/>
        <v>266.09000000000003</v>
      </c>
      <c r="Q33" s="77">
        <f t="shared" si="10"/>
        <v>227.03749999999999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FENNSWOOD 1 </v>
      </c>
      <c r="B34" s="15">
        <v>205</v>
      </c>
      <c r="C34" s="77">
        <f t="shared" si="6"/>
        <v>143.5</v>
      </c>
      <c r="D34" s="77">
        <f t="shared" si="7"/>
        <v>56.358599999999996</v>
      </c>
      <c r="E34" s="77">
        <f t="shared" si="8"/>
        <v>43.97045</v>
      </c>
      <c r="F34" s="77">
        <f t="shared" si="9"/>
        <v>7.715503</v>
      </c>
      <c r="G34" s="77">
        <f t="shared" si="5"/>
        <v>0.15846499999999999</v>
      </c>
      <c r="H34" s="77">
        <f t="shared" si="5"/>
        <v>0.43869999999999998</v>
      </c>
      <c r="I34" s="77">
        <f t="shared" si="5"/>
        <v>0.10250000000000001</v>
      </c>
      <c r="J34" s="77">
        <f t="shared" si="5"/>
        <v>2.0500000000000002E-3</v>
      </c>
      <c r="K34" s="77">
        <f t="shared" si="5"/>
        <v>1.025E-2</v>
      </c>
      <c r="L34" s="77">
        <f t="shared" si="5"/>
        <v>4.1000000000000002E-2</v>
      </c>
      <c r="M34" s="77">
        <f t="shared" si="5"/>
        <v>4.1000000000000002E-2</v>
      </c>
      <c r="N34" s="77">
        <f t="shared" si="5"/>
        <v>0</v>
      </c>
      <c r="O34" s="77">
        <f t="shared" si="5"/>
        <v>0</v>
      </c>
      <c r="P34" s="77">
        <f t="shared" si="5"/>
        <v>266.09000000000003</v>
      </c>
      <c r="Q34" s="77">
        <f t="shared" si="10"/>
        <v>227.03749999999999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FENNSWOOD 2</v>
      </c>
      <c r="B35" s="15">
        <v>205</v>
      </c>
      <c r="C35" s="77">
        <f t="shared" si="6"/>
        <v>143.5</v>
      </c>
      <c r="D35" s="77">
        <f t="shared" si="7"/>
        <v>56.358599999999996</v>
      </c>
      <c r="E35" s="77">
        <f t="shared" si="8"/>
        <v>43.97045</v>
      </c>
      <c r="F35" s="77">
        <f t="shared" si="9"/>
        <v>7.715503</v>
      </c>
      <c r="G35" s="77">
        <f t="shared" si="5"/>
        <v>0.15846499999999999</v>
      </c>
      <c r="H35" s="77">
        <f t="shared" si="5"/>
        <v>0.43869999999999998</v>
      </c>
      <c r="I35" s="77">
        <f t="shared" si="5"/>
        <v>0.10250000000000001</v>
      </c>
      <c r="J35" s="77">
        <f t="shared" si="5"/>
        <v>2.0500000000000002E-3</v>
      </c>
      <c r="K35" s="77">
        <f t="shared" si="5"/>
        <v>1.025E-2</v>
      </c>
      <c r="L35" s="77">
        <f t="shared" si="5"/>
        <v>4.1000000000000002E-2</v>
      </c>
      <c r="M35" s="77">
        <f t="shared" si="5"/>
        <v>4.1000000000000002E-2</v>
      </c>
      <c r="N35" s="77">
        <f t="shared" si="5"/>
        <v>0</v>
      </c>
      <c r="O35" s="77">
        <f t="shared" si="5"/>
        <v>0</v>
      </c>
      <c r="P35" s="77">
        <f t="shared" si="5"/>
        <v>266.09000000000003</v>
      </c>
      <c r="Q35" s="77">
        <f t="shared" si="10"/>
        <v>227.03749999999999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FENNSWOOD 9</v>
      </c>
      <c r="B36" s="15">
        <v>205</v>
      </c>
      <c r="C36" s="77">
        <f t="shared" si="6"/>
        <v>143.5</v>
      </c>
      <c r="D36" s="77">
        <f t="shared" si="7"/>
        <v>56.358599999999996</v>
      </c>
      <c r="E36" s="77">
        <f t="shared" si="8"/>
        <v>43.97045</v>
      </c>
      <c r="F36" s="77">
        <f t="shared" si="9"/>
        <v>7.715503</v>
      </c>
      <c r="G36" s="77">
        <f t="shared" si="5"/>
        <v>0.15846499999999999</v>
      </c>
      <c r="H36" s="77">
        <f t="shared" si="5"/>
        <v>0.43869999999999998</v>
      </c>
      <c r="I36" s="77">
        <f t="shared" si="5"/>
        <v>0.10250000000000001</v>
      </c>
      <c r="J36" s="77">
        <f t="shared" si="5"/>
        <v>2.0500000000000002E-3</v>
      </c>
      <c r="K36" s="77">
        <f t="shared" si="5"/>
        <v>1.025E-2</v>
      </c>
      <c r="L36" s="77">
        <f t="shared" si="5"/>
        <v>4.1000000000000002E-2</v>
      </c>
      <c r="M36" s="77">
        <f t="shared" si="5"/>
        <v>4.1000000000000002E-2</v>
      </c>
      <c r="N36" s="77">
        <f t="shared" si="5"/>
        <v>0</v>
      </c>
      <c r="O36" s="77">
        <f t="shared" si="5"/>
        <v>0</v>
      </c>
      <c r="P36" s="77">
        <f t="shared" si="5"/>
        <v>266.09000000000003</v>
      </c>
      <c r="Q36" s="77">
        <f t="shared" si="10"/>
        <v>227.03749999999999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CRAXTON 1</v>
      </c>
      <c r="C57" s="8" t="str">
        <f t="shared" ref="C57:U57" si="13">D8</f>
        <v>CRAXTON 2</v>
      </c>
      <c r="D57" s="8" t="str">
        <f t="shared" si="13"/>
        <v>CRAXTON 3</v>
      </c>
      <c r="E57" s="8" t="str">
        <f t="shared" si="13"/>
        <v xml:space="preserve">FENNSWOOD 1 </v>
      </c>
      <c r="F57" s="8" t="str">
        <f t="shared" si="13"/>
        <v>FENNSWOOD 2</v>
      </c>
      <c r="G57" s="8" t="str">
        <f t="shared" si="13"/>
        <v>FENNSWOOD 9</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205</v>
      </c>
      <c r="C62" s="77">
        <f>B32</f>
        <v>205</v>
      </c>
      <c r="D62" s="77">
        <f>B33</f>
        <v>205</v>
      </c>
      <c r="E62" s="77">
        <f>B34</f>
        <v>205</v>
      </c>
      <c r="F62" s="77">
        <f>B35</f>
        <v>205</v>
      </c>
      <c r="G62" s="77">
        <f>B36</f>
        <v>205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2.3999999999999986</v>
      </c>
      <c r="D64" s="77">
        <f t="shared" si="17"/>
        <v>8</v>
      </c>
      <c r="E64" s="77">
        <f t="shared" si="17"/>
        <v>4.8000000000000043</v>
      </c>
      <c r="F64" s="77">
        <f t="shared" si="17"/>
        <v>3.2000000000000028</v>
      </c>
      <c r="G64" s="77">
        <f t="shared" si="17"/>
        <v>6.3999999999999986</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-2.3999999999999986</v>
      </c>
      <c r="D65" s="77">
        <f t="shared" si="18"/>
        <v>-8</v>
      </c>
      <c r="E65" s="77">
        <f t="shared" si="18"/>
        <v>-4.8000000000000043</v>
      </c>
      <c r="F65" s="77">
        <f t="shared" si="18"/>
        <v>-3.2000000000000028</v>
      </c>
      <c r="G65" s="77">
        <f t="shared" si="18"/>
        <v>-6.3999999999999986</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6" t="s">
        <v>84</v>
      </c>
      <c r="B1" s="38" t="str">
        <f>'PENDERYN '!B29</f>
        <v>Application Rate</v>
      </c>
      <c r="C1" s="38" t="str">
        <f>'PENDERYN '!C29</f>
        <v>Nitrogen Addition</v>
      </c>
      <c r="D1" s="38" t="str">
        <f>'PENDERYN '!D29</f>
        <v>Phosphate Addition</v>
      </c>
      <c r="E1" s="38" t="str">
        <f>'PENDERYN '!E29</f>
        <v>Potash  Addition</v>
      </c>
      <c r="F1" s="38" t="str">
        <f>'PENDERYN '!F29</f>
        <v>Mg Oxide Addition</v>
      </c>
      <c r="G1" s="38" t="str">
        <f>'PENDERYN '!G29</f>
        <v>Copper Addition</v>
      </c>
      <c r="H1" s="38" t="str">
        <f>'PENDERYN '!H29</f>
        <v>Zinc Addition</v>
      </c>
      <c r="I1" s="38" t="str">
        <f>'PENDERYN '!I29</f>
        <v>Lead Addition</v>
      </c>
      <c r="J1" s="38" t="str">
        <f>'PENDERYN '!J29</f>
        <v>Cadmium Addition</v>
      </c>
      <c r="K1" s="38" t="str">
        <f>'PENDERYN '!K29</f>
        <v>Mercury Addition</v>
      </c>
      <c r="L1" s="38" t="str">
        <f>'PENDERYN '!L29</f>
        <v>Nickel Addition</v>
      </c>
      <c r="M1" s="38" t="str">
        <f>'PENDERYN '!M29</f>
        <v>Chromium Addition</v>
      </c>
      <c r="N1" s="38" t="str">
        <f>'PENDERYN '!N29</f>
        <v>Aluminium Addition</v>
      </c>
      <c r="O1" s="38" t="str">
        <f>'PENDERYN '!O29</f>
        <v>Iron Addition</v>
      </c>
      <c r="P1" s="38" t="str">
        <f>'PENDERYN '!P29</f>
        <v xml:space="preserve">Sodium Addition                 </v>
      </c>
      <c r="Q1" s="38" t="str">
        <f>'PENDERYN '!Q29</f>
        <v>SO3  Addition                             kg/ha</v>
      </c>
      <c r="R1" s="38" t="str">
        <f>'PENDERYN '!R29</f>
        <v xml:space="preserve">Selenium Addition </v>
      </c>
      <c r="S1" s="38" t="str">
        <f>'PENDERYN '!S29</f>
        <v xml:space="preserve">Arsenic  Addition  </v>
      </c>
      <c r="T1" s="38" t="str">
        <f>'PENDERYN '!T29</f>
        <v xml:space="preserve">Molybdenum Addition  </v>
      </c>
      <c r="U1" s="38" t="str">
        <f>'PENDERYN '!U29</f>
        <v xml:space="preserve">Fluoride Addition </v>
      </c>
    </row>
    <row r="2" spans="1:21" ht="25" x14ac:dyDescent="0.25">
      <c r="A2" s="146"/>
      <c r="B2" s="38" t="str">
        <f>'PENDERYN '!B30</f>
        <v>tonnes/ha</v>
      </c>
      <c r="C2" s="38" t="str">
        <f>'PENDERYN '!C30</f>
        <v>kg/ha</v>
      </c>
      <c r="D2" s="38" t="str">
        <f>'PENDERYN '!D30</f>
        <v>P2O5 
kg/ha</v>
      </c>
      <c r="E2" s="38" t="str">
        <f>'PENDERYN '!E30</f>
        <v>K2O 
kg/ha</v>
      </c>
      <c r="F2" s="38" t="str">
        <f>'PENDERYN '!F30</f>
        <v>MgO 
kg/ha</v>
      </c>
      <c r="G2" s="38" t="str">
        <f>'PENDERYN '!G30</f>
        <v>kg/ha</v>
      </c>
      <c r="H2" s="38" t="str">
        <f>'PENDERYN '!H30</f>
        <v>kg/ha</v>
      </c>
      <c r="I2" s="38" t="str">
        <f>'PENDERYN '!I30</f>
        <v>kg/ha</v>
      </c>
      <c r="J2" s="38" t="str">
        <f>'PENDERYN '!J30</f>
        <v>kg/ha</v>
      </c>
      <c r="K2" s="38" t="str">
        <f>'PENDERYN '!K30</f>
        <v>kg/ha</v>
      </c>
      <c r="L2" s="38" t="str">
        <f>'PENDERYN '!L30</f>
        <v>kg/ha</v>
      </c>
      <c r="M2" s="38" t="str">
        <f>'PENDERYN '!M30</f>
        <v>kg/ha</v>
      </c>
      <c r="N2" s="38" t="str">
        <f>'PENDERYN '!N30</f>
        <v>kg/ha</v>
      </c>
      <c r="O2" s="38" t="str">
        <f>'PENDERYN '!O30</f>
        <v>kg/ha</v>
      </c>
      <c r="P2" s="38" t="str">
        <f>'PENDERYN '!P30</f>
        <v>kg/ha</v>
      </c>
      <c r="Q2" s="38" t="str">
        <f>'PENDERYN '!Q30</f>
        <v>kg/ha</v>
      </c>
      <c r="R2" s="38" t="str">
        <f>'PENDERYN '!R30</f>
        <v>kg/ha</v>
      </c>
      <c r="S2" s="38" t="str">
        <f>'PENDERYN '!S30</f>
        <v>kg/ha</v>
      </c>
      <c r="T2" s="38" t="str">
        <f>'PENDERYN '!T30</f>
        <v>kg/ha</v>
      </c>
      <c r="U2" s="38" t="str">
        <f>'PENDERYN '!U30</f>
        <v>kg/ha</v>
      </c>
    </row>
    <row r="3" spans="1:21" x14ac:dyDescent="0.25">
      <c r="A3" s="36">
        <v>1</v>
      </c>
      <c r="B3" s="33">
        <f>'PENDERYN '!B31</f>
        <v>172</v>
      </c>
      <c r="C3" s="33">
        <f>'PENDERYN '!C31</f>
        <v>68.8</v>
      </c>
      <c r="D3" s="33">
        <f>'PENDERYN '!D31</f>
        <v>55.167280000000005</v>
      </c>
      <c r="E3" s="33">
        <f>'PENDERYN '!E31</f>
        <v>58.447320000000012</v>
      </c>
      <c r="F3" s="33">
        <f>'PENDERYN '!F31</f>
        <v>9.8100544000000003</v>
      </c>
      <c r="G3" s="33">
        <f>'PENDERYN '!G31</f>
        <v>0.28036</v>
      </c>
      <c r="H3" s="33">
        <f>'PENDERYN '!H31</f>
        <v>8.6000000000000007E-2</v>
      </c>
      <c r="I3" s="33">
        <f>'PENDERYN '!I31</f>
        <v>8.6000000000000007E-2</v>
      </c>
      <c r="J3" s="33">
        <f>'PENDERYN '!J31</f>
        <v>1.7200000000000002E-3</v>
      </c>
      <c r="K3" s="33">
        <f>'PENDERYN '!K31</f>
        <v>8.6E-3</v>
      </c>
      <c r="L3" s="33">
        <f>'PENDERYN '!L31</f>
        <v>3.44E-2</v>
      </c>
      <c r="M3" s="33">
        <f>'PENDERYN '!M31</f>
        <v>3.44E-2</v>
      </c>
      <c r="N3" s="33">
        <f>'PENDERYN '!N31</f>
        <v>0</v>
      </c>
      <c r="O3" s="33">
        <f>'PENDERYN '!O31</f>
        <v>0</v>
      </c>
      <c r="P3" s="33">
        <f>'PENDERYN '!P31</f>
        <v>152.73599999999999</v>
      </c>
      <c r="Q3" s="33">
        <f>'PENDERYN '!Q31</f>
        <v>19.134999999999998</v>
      </c>
      <c r="R3" s="33">
        <f>'PENDERYN '!R31</f>
        <v>0</v>
      </c>
      <c r="S3" s="33">
        <f>'PENDERYN '!S31</f>
        <v>0</v>
      </c>
      <c r="T3" s="33">
        <f>'PENDERYN '!T31</f>
        <v>0</v>
      </c>
      <c r="U3" s="33">
        <f>'PENDERYN '!U31</f>
        <v>0</v>
      </c>
    </row>
    <row r="4" spans="1:21" x14ac:dyDescent="0.25">
      <c r="A4" s="36">
        <v>2</v>
      </c>
      <c r="B4" s="33">
        <f>BEECHDEAN!B31</f>
        <v>250</v>
      </c>
      <c r="C4" s="33">
        <f>BEECHDEAN!C31</f>
        <v>50</v>
      </c>
      <c r="D4" s="33">
        <f>BEECHDEAN!D31</f>
        <v>20.619000000000003</v>
      </c>
      <c r="E4" s="33">
        <f>BEECHDEAN!E31</f>
        <v>26.630500000000005</v>
      </c>
      <c r="F4" s="33">
        <f>BEECHDEAN!F31</f>
        <v>5.4713999999999992</v>
      </c>
      <c r="G4" s="33">
        <f>BEECHDEAN!G31</f>
        <v>0.05</v>
      </c>
      <c r="H4" s="33">
        <f>BEECHDEAN!H31</f>
        <v>0.125</v>
      </c>
      <c r="I4" s="33">
        <f>BEECHDEAN!I31</f>
        <v>0.125</v>
      </c>
      <c r="J4" s="33">
        <f>BEECHDEAN!J31</f>
        <v>2.5000000000000001E-3</v>
      </c>
      <c r="K4" s="33">
        <f>BEECHDEAN!K31</f>
        <v>1.2500000000000001E-2</v>
      </c>
      <c r="L4" s="33">
        <f>BEECHDEAN!L31</f>
        <v>0.05</v>
      </c>
      <c r="M4" s="33">
        <f>BEECHDEAN!M31</f>
        <v>0.05</v>
      </c>
      <c r="N4" s="33">
        <f>BEECHDEAN!N31</f>
        <v>0</v>
      </c>
      <c r="O4" s="33">
        <f>BEECHDEAN!O31</f>
        <v>0</v>
      </c>
      <c r="P4" s="33">
        <f>BEECHDEAN!P31</f>
        <v>111.25</v>
      </c>
      <c r="Q4" s="33">
        <f>BEECHDEAN!Q31</f>
        <v>25.125000000000007</v>
      </c>
      <c r="R4" s="33">
        <f>BEECHDEAN!R31</f>
        <v>0</v>
      </c>
      <c r="S4" s="33">
        <f>BEECHDEAN!S31</f>
        <v>0</v>
      </c>
      <c r="T4" s="33">
        <f>BEECHDEAN!T31</f>
        <v>0</v>
      </c>
      <c r="U4" s="33">
        <f>BEECHDEAN!U31</f>
        <v>0</v>
      </c>
    </row>
    <row r="5" spans="1:21" x14ac:dyDescent="0.25">
      <c r="A5" s="36">
        <v>3</v>
      </c>
      <c r="B5" s="33">
        <f>'CRODA GOOLE'!B31</f>
        <v>35</v>
      </c>
      <c r="C5" s="33">
        <f>'CRODA GOOLE'!C31</f>
        <v>91</v>
      </c>
      <c r="D5" s="33">
        <f>'CRODA GOOLE'!D31</f>
        <v>55.888945000000007</v>
      </c>
      <c r="E5" s="33">
        <f>'CRODA GOOLE'!E31</f>
        <v>12.4838</v>
      </c>
      <c r="F5" s="33">
        <f>'CRODA GOOLE'!F31</f>
        <v>5.1182460000000001</v>
      </c>
      <c r="G5" s="33">
        <f>'CRODA GOOLE'!G31</f>
        <v>3.1850000000000003E-2</v>
      </c>
      <c r="H5" s="33">
        <f>'CRODA GOOLE'!H31</f>
        <v>0.54949999999999999</v>
      </c>
      <c r="I5" s="33">
        <f>'CRODA GOOLE'!I31</f>
        <v>1.7500000000000002E-2</v>
      </c>
      <c r="J5" s="33">
        <f>'CRODA GOOLE'!J31</f>
        <v>3.5000000000000005E-4</v>
      </c>
      <c r="K5" s="33">
        <f>'CRODA GOOLE'!K31</f>
        <v>1.75E-3</v>
      </c>
      <c r="L5" s="33">
        <f>'CRODA GOOLE'!L31</f>
        <v>2.1700000000000001E-2</v>
      </c>
      <c r="M5" s="33">
        <f>'CRODA GOOLE'!M31</f>
        <v>0.13649999999999998</v>
      </c>
      <c r="N5" s="33">
        <f>'CRODA GOOLE'!N31</f>
        <v>0</v>
      </c>
      <c r="O5" s="33">
        <f>'CRODA GOOLE'!O31</f>
        <v>0</v>
      </c>
      <c r="P5" s="33">
        <f>'CRODA GOOLE'!P31</f>
        <v>147.07</v>
      </c>
      <c r="Q5" s="33">
        <f>'CRODA GOOLE'!Q31</f>
        <v>194.25</v>
      </c>
      <c r="R5" s="33">
        <f>'CRODA GOOLE'!R31</f>
        <v>0</v>
      </c>
      <c r="S5" s="33">
        <f>'CRODA GOOLE'!S31</f>
        <v>0</v>
      </c>
      <c r="T5" s="33">
        <f>'CRODA GOOLE'!T31</f>
        <v>0</v>
      </c>
      <c r="U5" s="33">
        <f>'CRODA GOOLE'!U31</f>
        <v>0</v>
      </c>
    </row>
    <row r="6" spans="1:21" x14ac:dyDescent="0.25">
      <c r="A6" s="36">
        <v>4</v>
      </c>
      <c r="B6" s="33">
        <f>'CRODA WIDNES'!B31</f>
        <v>55</v>
      </c>
      <c r="C6" s="33">
        <f>'CRODA WIDNES'!C31</f>
        <v>247.5</v>
      </c>
      <c r="D6" s="33">
        <f>'CRODA WIDNES'!D31</f>
        <v>33.517330000000001</v>
      </c>
      <c r="E6" s="33">
        <f>'CRODA WIDNES'!E31</f>
        <v>5.1495675000000007</v>
      </c>
      <c r="F6" s="33">
        <f>'CRODA WIDNES'!F31</f>
        <v>33.375539999999994</v>
      </c>
      <c r="G6" s="33">
        <f>'CRODA WIDNES'!G31</f>
        <v>0.1089</v>
      </c>
      <c r="H6" s="33">
        <f>'CRODA WIDNES'!H31</f>
        <v>0.45265000000000005</v>
      </c>
      <c r="I6" s="33">
        <f>'CRODA WIDNES'!I31</f>
        <v>2.75E-2</v>
      </c>
      <c r="J6" s="33">
        <f>'CRODA WIDNES'!J31</f>
        <v>8.25E-4</v>
      </c>
      <c r="K6" s="33">
        <f>'CRODA WIDNES'!K31</f>
        <v>2.7500000000000003E-3</v>
      </c>
      <c r="L6" s="33">
        <f>'CRODA WIDNES'!L31</f>
        <v>1.6664999999999999E-2</v>
      </c>
      <c r="M6" s="33">
        <f>'CRODA WIDNES'!M31</f>
        <v>3.6850000000000001E-2</v>
      </c>
      <c r="N6" s="33">
        <f>'CRODA WIDNES'!N31</f>
        <v>0</v>
      </c>
      <c r="O6" s="33">
        <f>'CRODA WIDNES'!O31</f>
        <v>0</v>
      </c>
      <c r="P6" s="33">
        <f>'CRODA WIDNES'!P31</f>
        <v>34.375</v>
      </c>
      <c r="Q6" s="33">
        <f>'CRODA WIDNES'!Q31</f>
        <v>55.825000000000003</v>
      </c>
      <c r="R6" s="33">
        <f>'CRODA WIDNES'!R31</f>
        <v>0</v>
      </c>
      <c r="S6" s="33">
        <f>'CRODA WIDNES'!S31</f>
        <v>0</v>
      </c>
      <c r="T6" s="33">
        <f>'CRODA WIDNES'!T31</f>
        <v>0</v>
      </c>
      <c r="U6" s="33">
        <f>'CRODA WIDNES'!U31</f>
        <v>0</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f>ENCIRC!B31</f>
        <v>18</v>
      </c>
      <c r="C8" s="33">
        <f>ENCIRC!C31</f>
        <v>120.87180000000002</v>
      </c>
      <c r="D8" s="33">
        <f>ENCIRC!D31</f>
        <v>55.234177199999998</v>
      </c>
      <c r="E8" s="33">
        <f>ENCIRC!E31</f>
        <v>8.5584402000000015</v>
      </c>
      <c r="F8" s="33">
        <f>ENCIRC!F31</f>
        <v>4.2133759200000007</v>
      </c>
      <c r="G8" s="33">
        <f>ENCIRC!G31</f>
        <v>0.171045</v>
      </c>
      <c r="H8" s="33">
        <f>ENCIRC!H31</f>
        <v>0.37304100000000007</v>
      </c>
      <c r="I8" s="33">
        <f>ENCIRC!I31</f>
        <v>5.3594100000000002E-3</v>
      </c>
      <c r="J8" s="33">
        <f>ENCIRC!J31</f>
        <v>1.6290000000000003E-4</v>
      </c>
      <c r="K8" s="33">
        <f>ENCIRC!K31</f>
        <v>1.6290000000000003E-4</v>
      </c>
      <c r="L8" s="33">
        <f>ENCIRC!L31</f>
        <v>3.2905800000000006E-2</v>
      </c>
      <c r="M8" s="33">
        <f>ENCIRC!M31</f>
        <v>0.11468160000000002</v>
      </c>
      <c r="N8" s="33">
        <f>ENCIRC!N31</f>
        <v>0</v>
      </c>
      <c r="O8" s="33">
        <f>ENCIRC!O31</f>
        <v>0</v>
      </c>
      <c r="P8" s="33">
        <f>ENCIRC!P31</f>
        <v>11.793960000000002</v>
      </c>
      <c r="Q8" s="33">
        <f>ENCIRC!Q31</f>
        <v>5.0906250000000005E-3</v>
      </c>
      <c r="R8" s="33">
        <f>ENCIRC!R31</f>
        <v>0</v>
      </c>
      <c r="S8" s="33">
        <f>ENCIRC!S31</f>
        <v>0</v>
      </c>
      <c r="T8" s="33">
        <f>ENCIRC!T31</f>
        <v>0</v>
      </c>
      <c r="U8" s="33">
        <f>ENCIRC!U31</f>
        <v>0</v>
      </c>
    </row>
    <row r="9" spans="1:21" x14ac:dyDescent="0.25">
      <c r="A9" s="36">
        <v>7</v>
      </c>
      <c r="B9" s="33">
        <f>KELLOGGS!B31</f>
        <v>100</v>
      </c>
      <c r="C9" s="33">
        <f>KELLOGGS!C31</f>
        <v>190</v>
      </c>
      <c r="D9" s="33">
        <f>KELLOGGS!D31</f>
        <v>55.4422</v>
      </c>
      <c r="E9" s="33">
        <f>KELLOGGS!E31</f>
        <v>18.436499999999999</v>
      </c>
      <c r="F9" s="33">
        <f>KELLOGGS!F31</f>
        <v>4.6424000000000003</v>
      </c>
      <c r="G9" s="33">
        <f>KELLOGGS!G31</f>
        <v>0.25</v>
      </c>
      <c r="H9" s="33">
        <f>KELLOGGS!H31</f>
        <v>0.187</v>
      </c>
      <c r="I9" s="33">
        <f>KELLOGGS!I31</f>
        <v>7.5299999999999992E-2</v>
      </c>
      <c r="J9" s="33">
        <f>KELLOGGS!J31</f>
        <v>1E-3</v>
      </c>
      <c r="K9" s="33">
        <f>KELLOGGS!K31</f>
        <v>5.0000000000000001E-3</v>
      </c>
      <c r="L9" s="33">
        <f>KELLOGGS!L31</f>
        <v>0.02</v>
      </c>
      <c r="M9" s="33">
        <f>KELLOGGS!M31</f>
        <v>3.2300000000000002E-2</v>
      </c>
      <c r="N9" s="33">
        <f>KELLOGGS!N31</f>
        <v>0</v>
      </c>
      <c r="O9" s="33">
        <f>KELLOGGS!O31</f>
        <v>0</v>
      </c>
      <c r="P9" s="33">
        <f>KELLOGGS!P31</f>
        <v>16</v>
      </c>
      <c r="Q9" s="33">
        <f>KELLOGGS!Q31</f>
        <v>26.75</v>
      </c>
      <c r="R9" s="33">
        <f>KELLOGGS!R31</f>
        <v>0</v>
      </c>
      <c r="S9" s="33">
        <f>KELLOGGS!S31</f>
        <v>0</v>
      </c>
      <c r="T9" s="33">
        <f>KELLOGGS!T31</f>
        <v>0</v>
      </c>
      <c r="U9" s="33">
        <f>KELLOGGS!U31</f>
        <v>0</v>
      </c>
    </row>
    <row r="10" spans="1:21" x14ac:dyDescent="0.25">
      <c r="A10" s="36">
        <v>8</v>
      </c>
      <c r="B10" s="33">
        <f>'MAELOR '!B31</f>
        <v>32</v>
      </c>
      <c r="C10" s="33">
        <f>'MAELOR '!C31</f>
        <v>131.19999999999999</v>
      </c>
      <c r="D10" s="33">
        <f>'MAELOR '!D31</f>
        <v>53.957631999999997</v>
      </c>
      <c r="E10" s="33">
        <f>'MAELOR '!E31</f>
        <v>8.6760000000000002</v>
      </c>
      <c r="F10" s="33">
        <f>'MAELOR '!F31</f>
        <v>9.8684159999999999</v>
      </c>
      <c r="G10" s="33">
        <f>'MAELOR '!G31</f>
        <v>0.11295999999999999</v>
      </c>
      <c r="H10" s="33">
        <f>'MAELOR '!H31</f>
        <v>0.65279999999999994</v>
      </c>
      <c r="I10" s="33">
        <f>'MAELOR '!I31</f>
        <v>1.6E-2</v>
      </c>
      <c r="J10" s="33">
        <f>'MAELOR '!J31</f>
        <v>3.8400000000000001E-4</v>
      </c>
      <c r="K10" s="33">
        <f>'MAELOR '!K31</f>
        <v>1.6000000000000001E-3</v>
      </c>
      <c r="L10" s="33">
        <f>'MAELOR '!L31</f>
        <v>2.1568E-2</v>
      </c>
      <c r="M10" s="33">
        <f>'MAELOR '!M31</f>
        <v>4.5440000000000001E-2</v>
      </c>
      <c r="N10" s="33">
        <f>'MAELOR '!N31</f>
        <v>0</v>
      </c>
      <c r="O10" s="33">
        <f>'MAELOR '!O31</f>
        <v>0</v>
      </c>
      <c r="P10" s="33">
        <f>'MAELOR '!P31</f>
        <v>20.064</v>
      </c>
      <c r="Q10" s="33">
        <f>'MAELOR '!Q31</f>
        <v>37.92</v>
      </c>
      <c r="R10" s="33">
        <f>'MAELOR '!R31</f>
        <v>0</v>
      </c>
      <c r="S10" s="33">
        <f>'MAELOR '!S31</f>
        <v>0</v>
      </c>
      <c r="T10" s="33">
        <f>'MAELOR '!T31</f>
        <v>0</v>
      </c>
      <c r="U10" s="33">
        <f>'MAELOR '!U31</f>
        <v>0</v>
      </c>
    </row>
    <row r="11" spans="1:21" x14ac:dyDescent="0.25">
      <c r="A11" s="36">
        <v>9</v>
      </c>
      <c r="B11" s="33">
        <f>'ROWAN '!B31</f>
        <v>250</v>
      </c>
      <c r="C11" s="33">
        <f>'ROWAN '!C31</f>
        <v>75</v>
      </c>
      <c r="D11" s="33">
        <f>'ROWAN '!D31</f>
        <v>42.841700000000003</v>
      </c>
      <c r="E11" s="33">
        <f>'ROWAN '!E31</f>
        <v>22.533500000000004</v>
      </c>
      <c r="F11" s="33">
        <f>'ROWAN '!F31</f>
        <v>9.9480000000000004</v>
      </c>
      <c r="G11" s="33">
        <f>'ROWAN '!G31</f>
        <v>5.2999999999999999E-2</v>
      </c>
      <c r="H11" s="33">
        <f>'ROWAN '!H31</f>
        <v>0.4425</v>
      </c>
      <c r="I11" s="33">
        <f>'ROWAN '!I31</f>
        <v>0.125</v>
      </c>
      <c r="J11" s="33">
        <f>'ROWAN '!J31</f>
        <v>2.5000000000000001E-3</v>
      </c>
      <c r="K11" s="33">
        <f>'ROWAN '!K31</f>
        <v>1.2500000000000001E-2</v>
      </c>
      <c r="L11" s="33">
        <f>'ROWAN '!L31</f>
        <v>5.7250000000000002E-2</v>
      </c>
      <c r="M11" s="33">
        <f>'ROWAN '!M31</f>
        <v>6.9000000000000006E-2</v>
      </c>
      <c r="N11" s="33">
        <f>'ROWAN '!N31</f>
        <v>0</v>
      </c>
      <c r="O11" s="33">
        <f>'ROWAN '!O31</f>
        <v>0</v>
      </c>
      <c r="P11" s="33">
        <f>'ROWAN '!P31</f>
        <v>71.000000000000014</v>
      </c>
      <c r="Q11" s="33">
        <f>'ROWAN '!Q31</f>
        <v>78.125</v>
      </c>
      <c r="R11" s="33">
        <f>'ROWAN '!R31</f>
        <v>0</v>
      </c>
      <c r="S11" s="33">
        <f>'ROWAN '!S31</f>
        <v>0</v>
      </c>
      <c r="T11" s="33">
        <f>'ROWAN '!T31</f>
        <v>0</v>
      </c>
      <c r="U11" s="33">
        <f>'ROWAN '!U31</f>
        <v>0</v>
      </c>
    </row>
    <row r="12" spans="1:21" x14ac:dyDescent="0.25">
      <c r="A12" s="36">
        <v>10</v>
      </c>
      <c r="B12" s="33">
        <f>SECANIM!B31</f>
        <v>205</v>
      </c>
      <c r="C12" s="33">
        <f>SECANIM!C31</f>
        <v>143.5</v>
      </c>
      <c r="D12" s="33">
        <f>SECANIM!D31</f>
        <v>56.358599999999996</v>
      </c>
      <c r="E12" s="33">
        <f>SECANIM!E31</f>
        <v>43.97045</v>
      </c>
      <c r="F12" s="33">
        <f>SECANIM!F31</f>
        <v>7.715503</v>
      </c>
      <c r="G12" s="33">
        <f>SECANIM!G31</f>
        <v>0.15846499999999999</v>
      </c>
      <c r="H12" s="33">
        <f>SECANIM!H31</f>
        <v>0.43869999999999998</v>
      </c>
      <c r="I12" s="33">
        <f>SECANIM!I31</f>
        <v>0.10250000000000001</v>
      </c>
      <c r="J12" s="33">
        <f>SECANIM!J31</f>
        <v>2.0500000000000002E-3</v>
      </c>
      <c r="K12" s="33">
        <f>SECANIM!K31</f>
        <v>1.025E-2</v>
      </c>
      <c r="L12" s="33">
        <f>SECANIM!L31</f>
        <v>4.1000000000000002E-2</v>
      </c>
      <c r="M12" s="33">
        <f>SECANIM!M31</f>
        <v>4.1000000000000002E-2</v>
      </c>
      <c r="N12" s="33">
        <f>SECANIM!N31</f>
        <v>0</v>
      </c>
      <c r="O12" s="33">
        <f>SECANIM!O31</f>
        <v>0</v>
      </c>
      <c r="P12" s="33">
        <f>SECANIM!P31</f>
        <v>266.09000000000003</v>
      </c>
      <c r="Q12" s="33">
        <f>SECANIM!Q31</f>
        <v>227.03749999999999</v>
      </c>
      <c r="R12" s="33">
        <f>SECANIM!R31</f>
        <v>0</v>
      </c>
      <c r="S12" s="33">
        <f>SECANIM!S31</f>
        <v>0</v>
      </c>
      <c r="T12" s="33">
        <f>SECANIM!T31</f>
        <v>0</v>
      </c>
      <c r="U12" s="33">
        <f>SECANIM!U31</f>
        <v>0</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7" t="s">
        <v>84</v>
      </c>
      <c r="B1" s="34" t="s">
        <v>152</v>
      </c>
      <c r="C1" s="35" t="str">
        <f>'PENDERYN '!B29</f>
        <v>Application Rate</v>
      </c>
      <c r="D1" s="35" t="str">
        <f>'PENDERYN '!C29</f>
        <v>Nitrogen Addition</v>
      </c>
      <c r="E1" s="35" t="str">
        <f>'PENDERYN '!D29</f>
        <v>Phosphate Addition</v>
      </c>
      <c r="F1" s="35" t="str">
        <f>'PENDERYN '!E29</f>
        <v>Potash  Addition</v>
      </c>
      <c r="G1" s="35" t="str">
        <f>'PENDERYN '!F29</f>
        <v>Mg Oxide Addition</v>
      </c>
      <c r="H1" s="35" t="str">
        <f>'PENDERYN '!G29</f>
        <v>Copper Addition</v>
      </c>
      <c r="I1" s="35" t="str">
        <f>'PENDERYN '!H29</f>
        <v>Zinc Addition</v>
      </c>
      <c r="J1" s="35" t="str">
        <f>'PENDERYN '!I29</f>
        <v>Lead Addition</v>
      </c>
      <c r="K1" s="35" t="str">
        <f>'PENDERYN '!J29</f>
        <v>Cadmium Addition</v>
      </c>
      <c r="L1" s="35" t="str">
        <f>'PENDERYN '!K29</f>
        <v>Mercury Addition</v>
      </c>
      <c r="M1" s="35" t="str">
        <f>'PENDERYN '!L29</f>
        <v>Nickel Addition</v>
      </c>
      <c r="N1" s="35" t="str">
        <f>'PENDERYN '!M29</f>
        <v>Chromium Addition</v>
      </c>
      <c r="O1" s="35" t="str">
        <f>'PENDERYN '!N29</f>
        <v>Aluminium Addition</v>
      </c>
      <c r="P1" s="35" t="str">
        <f>'PENDERYN '!O29</f>
        <v>Iron Addition</v>
      </c>
      <c r="Q1" s="35" t="str">
        <f>'PENDERYN '!P29</f>
        <v xml:space="preserve">Sodium Addition                 </v>
      </c>
      <c r="R1" s="35" t="str">
        <f>'PENDERYN '!Q29</f>
        <v>SO3  Addition                             kg/ha</v>
      </c>
      <c r="S1" s="35" t="str">
        <f>'PENDERYN '!R29</f>
        <v xml:space="preserve">Selenium Addition </v>
      </c>
      <c r="T1" s="35" t="str">
        <f>'PENDERYN '!S29</f>
        <v xml:space="preserve">Arsenic  Addition  </v>
      </c>
      <c r="U1" s="35" t="str">
        <f>'PENDERYN '!T29</f>
        <v xml:space="preserve">Molybdenum Addition  </v>
      </c>
      <c r="V1" s="35" t="str">
        <f>'PENDERYN '!U29</f>
        <v xml:space="preserve">Fluoride Addition </v>
      </c>
    </row>
    <row r="2" spans="1:22" s="83" customFormat="1" ht="25" x14ac:dyDescent="0.35">
      <c r="A2" s="147"/>
      <c r="B2" s="32" t="s">
        <v>46</v>
      </c>
      <c r="C2" s="35" t="str">
        <f>'PENDERYN '!B30</f>
        <v>tonnes/ha</v>
      </c>
      <c r="D2" s="35" t="str">
        <f>'PENDERYN '!C30</f>
        <v>kg/ha</v>
      </c>
      <c r="E2" s="35" t="str">
        <f>'PENDERYN '!D30</f>
        <v>P2O5 
kg/ha</v>
      </c>
      <c r="F2" s="35" t="str">
        <f>'PENDERYN '!E30</f>
        <v>K2O 
kg/ha</v>
      </c>
      <c r="G2" s="35" t="str">
        <f>'PENDERYN '!F30</f>
        <v>MgO 
kg/ha</v>
      </c>
      <c r="H2" s="35" t="str">
        <f>'PENDERYN '!G30</f>
        <v>kg/ha</v>
      </c>
      <c r="I2" s="35" t="str">
        <f>'PENDERYN '!H30</f>
        <v>kg/ha</v>
      </c>
      <c r="J2" s="35" t="str">
        <f>'PENDERYN '!I30</f>
        <v>kg/ha</v>
      </c>
      <c r="K2" s="35" t="str">
        <f>'PENDERYN '!J30</f>
        <v>kg/ha</v>
      </c>
      <c r="L2" s="35" t="str">
        <f>'PENDERYN '!K30</f>
        <v>kg/ha</v>
      </c>
      <c r="M2" s="35" t="str">
        <f>'PENDERYN '!L30</f>
        <v>kg/ha</v>
      </c>
      <c r="N2" s="35" t="str">
        <f>'PENDERYN '!M30</f>
        <v>kg/ha</v>
      </c>
      <c r="O2" s="35" t="str">
        <f>'PENDERYN '!N30</f>
        <v>kg/ha</v>
      </c>
      <c r="P2" s="35" t="str">
        <f>'PENDERYN '!O30</f>
        <v>kg/ha</v>
      </c>
      <c r="Q2" s="35" t="str">
        <f>'PENDERYN '!P30</f>
        <v>kg/ha</v>
      </c>
      <c r="R2" s="35" t="str">
        <f>'PENDERYN '!Q30</f>
        <v>kg/ha</v>
      </c>
      <c r="S2" s="35" t="str">
        <f>'PENDERYN '!R30</f>
        <v>kg/ha</v>
      </c>
      <c r="T2" s="35" t="str">
        <f>'PENDERYN '!S30</f>
        <v>kg/ha</v>
      </c>
      <c r="U2" s="35" t="str">
        <f>'PENDERYN '!T30</f>
        <v>kg/ha</v>
      </c>
      <c r="V2" s="35" t="str">
        <f>'PENDERYN '!U30</f>
        <v>kg/ha</v>
      </c>
    </row>
    <row r="3" spans="1:22" x14ac:dyDescent="0.25">
      <c r="A3" s="36">
        <v>1</v>
      </c>
      <c r="B3" s="91"/>
      <c r="C3" s="33">
        <f>'PENDERYN '!B31</f>
        <v>172</v>
      </c>
      <c r="D3" s="33">
        <f>'PENDERYN '!C31</f>
        <v>68.8</v>
      </c>
      <c r="E3" s="33">
        <f>'PENDERYN '!D31</f>
        <v>55.167280000000005</v>
      </c>
      <c r="F3" s="33">
        <f>'PENDERYN '!E31</f>
        <v>58.447320000000012</v>
      </c>
      <c r="G3" s="33">
        <f>'PENDERYN '!F31</f>
        <v>9.8100544000000003</v>
      </c>
      <c r="H3" s="33">
        <f>'PENDERYN '!G31</f>
        <v>0.28036</v>
      </c>
      <c r="I3" s="33">
        <f>'PENDERYN '!H31</f>
        <v>8.6000000000000007E-2</v>
      </c>
      <c r="J3" s="33">
        <f>'PENDERYN '!I31</f>
        <v>8.6000000000000007E-2</v>
      </c>
      <c r="K3" s="33">
        <f>'PENDERYN '!J31</f>
        <v>1.7200000000000002E-3</v>
      </c>
      <c r="L3" s="33">
        <f>'PENDERYN '!K31</f>
        <v>8.6E-3</v>
      </c>
      <c r="M3" s="33">
        <f>'PENDERYN '!L31</f>
        <v>3.44E-2</v>
      </c>
      <c r="N3" s="33">
        <f>'PENDERYN '!M31</f>
        <v>3.44E-2</v>
      </c>
      <c r="O3" s="33">
        <f>'PENDERYN '!N31</f>
        <v>0</v>
      </c>
      <c r="P3" s="33">
        <f>'PENDERYN '!O31</f>
        <v>0</v>
      </c>
      <c r="Q3" s="33">
        <f>'PENDERYN '!P31</f>
        <v>152.73599999999999</v>
      </c>
      <c r="R3" s="33">
        <f>'PENDERYN '!Q31</f>
        <v>19.134999999999998</v>
      </c>
      <c r="S3" s="33">
        <f>'PENDERYN '!R31</f>
        <v>0</v>
      </c>
      <c r="T3" s="33">
        <f>'PENDERYN '!S31</f>
        <v>0</v>
      </c>
      <c r="U3" s="33">
        <f>'PENDERYN '!T31</f>
        <v>0</v>
      </c>
      <c r="V3" s="33">
        <f>'PENDERYN '!U31</f>
        <v>0</v>
      </c>
    </row>
    <row r="4" spans="1:22" x14ac:dyDescent="0.25">
      <c r="A4" s="36">
        <v>2</v>
      </c>
      <c r="B4" s="91"/>
      <c r="C4" s="33">
        <f>BEECHDEAN!B31</f>
        <v>250</v>
      </c>
      <c r="D4" s="33">
        <f>BEECHDEAN!C31</f>
        <v>50</v>
      </c>
      <c r="E4" s="33">
        <f>BEECHDEAN!D31</f>
        <v>20.619000000000003</v>
      </c>
      <c r="F4" s="33">
        <f>BEECHDEAN!E31</f>
        <v>26.630500000000005</v>
      </c>
      <c r="G4" s="33">
        <f>BEECHDEAN!F31</f>
        <v>5.4713999999999992</v>
      </c>
      <c r="H4" s="33">
        <f>BEECHDEAN!G31</f>
        <v>0.05</v>
      </c>
      <c r="I4" s="33">
        <f>BEECHDEAN!H31</f>
        <v>0.125</v>
      </c>
      <c r="J4" s="33">
        <f>BEECHDEAN!I31</f>
        <v>0.125</v>
      </c>
      <c r="K4" s="33">
        <f>BEECHDEAN!J31</f>
        <v>2.5000000000000001E-3</v>
      </c>
      <c r="L4" s="33">
        <f>BEECHDEAN!K31</f>
        <v>1.2500000000000001E-2</v>
      </c>
      <c r="M4" s="33">
        <f>BEECHDEAN!L31</f>
        <v>0.05</v>
      </c>
      <c r="N4" s="33">
        <f>BEECHDEAN!M31</f>
        <v>0.05</v>
      </c>
      <c r="O4" s="33">
        <f>BEECHDEAN!N31</f>
        <v>0</v>
      </c>
      <c r="P4" s="33">
        <f>BEECHDEAN!O31</f>
        <v>0</v>
      </c>
      <c r="Q4" s="33">
        <f>BEECHDEAN!P31</f>
        <v>111.25</v>
      </c>
      <c r="R4" s="33">
        <f>BEECHDEAN!Q31</f>
        <v>25.125000000000007</v>
      </c>
      <c r="S4" s="33">
        <f>BEECHDEAN!R31</f>
        <v>0</v>
      </c>
      <c r="T4" s="33">
        <f>BEECHDEAN!S31</f>
        <v>0</v>
      </c>
      <c r="U4" s="33">
        <f>BEECHDEAN!T31</f>
        <v>0</v>
      </c>
      <c r="V4" s="33">
        <f>BEECHDEAN!U31</f>
        <v>0</v>
      </c>
    </row>
    <row r="5" spans="1:22" x14ac:dyDescent="0.25">
      <c r="A5" s="36">
        <v>3</v>
      </c>
      <c r="B5" s="91"/>
      <c r="C5" s="33">
        <f>'CRODA GOOLE'!B31</f>
        <v>35</v>
      </c>
      <c r="D5" s="33">
        <f>'CRODA GOOLE'!C31</f>
        <v>91</v>
      </c>
      <c r="E5" s="33">
        <f>'CRODA GOOLE'!D31</f>
        <v>55.888945000000007</v>
      </c>
      <c r="F5" s="33">
        <f>'CRODA GOOLE'!E31</f>
        <v>12.4838</v>
      </c>
      <c r="G5" s="33">
        <f>'CRODA GOOLE'!F31</f>
        <v>5.1182460000000001</v>
      </c>
      <c r="H5" s="33">
        <f>'CRODA GOOLE'!G31</f>
        <v>3.1850000000000003E-2</v>
      </c>
      <c r="I5" s="33">
        <f>'CRODA GOOLE'!H31</f>
        <v>0.54949999999999999</v>
      </c>
      <c r="J5" s="33">
        <f>'CRODA GOOLE'!I31</f>
        <v>1.7500000000000002E-2</v>
      </c>
      <c r="K5" s="33">
        <f>'CRODA GOOLE'!J31</f>
        <v>3.5000000000000005E-4</v>
      </c>
      <c r="L5" s="33">
        <f>'CRODA GOOLE'!K31</f>
        <v>1.75E-3</v>
      </c>
      <c r="M5" s="33">
        <f>'CRODA GOOLE'!L31</f>
        <v>2.1700000000000001E-2</v>
      </c>
      <c r="N5" s="33">
        <f>'CRODA GOOLE'!M31</f>
        <v>0.13649999999999998</v>
      </c>
      <c r="O5" s="33">
        <f>'CRODA GOOLE'!N31</f>
        <v>0</v>
      </c>
      <c r="P5" s="33">
        <f>'CRODA GOOLE'!O31</f>
        <v>0</v>
      </c>
      <c r="Q5" s="33">
        <f>'CRODA GOOLE'!P31</f>
        <v>147.07</v>
      </c>
      <c r="R5" s="33">
        <f>'CRODA GOOLE'!Q31</f>
        <v>194.25</v>
      </c>
      <c r="S5" s="33">
        <f>'CRODA GOOLE'!R31</f>
        <v>0</v>
      </c>
      <c r="T5" s="33">
        <f>'CRODA GOOLE'!S31</f>
        <v>0</v>
      </c>
      <c r="U5" s="33">
        <f>'CRODA GOOLE'!T31</f>
        <v>0</v>
      </c>
      <c r="V5" s="33">
        <f>'CRODA GOOLE'!U31</f>
        <v>0</v>
      </c>
    </row>
    <row r="6" spans="1:22" x14ac:dyDescent="0.25">
      <c r="A6" s="36">
        <v>4</v>
      </c>
      <c r="B6" s="91"/>
      <c r="C6" s="33">
        <f>'CRODA WIDNES'!B31</f>
        <v>55</v>
      </c>
      <c r="D6" s="33">
        <f>'CRODA WIDNES'!C31</f>
        <v>247.5</v>
      </c>
      <c r="E6" s="33">
        <f>'CRODA WIDNES'!D31</f>
        <v>33.517330000000001</v>
      </c>
      <c r="F6" s="33">
        <f>'CRODA WIDNES'!E31</f>
        <v>5.1495675000000007</v>
      </c>
      <c r="G6" s="33">
        <f>'CRODA WIDNES'!F31</f>
        <v>33.375539999999994</v>
      </c>
      <c r="H6" s="33">
        <f>'CRODA WIDNES'!G31</f>
        <v>0.1089</v>
      </c>
      <c r="I6" s="33">
        <f>'CRODA WIDNES'!H31</f>
        <v>0.45265000000000005</v>
      </c>
      <c r="J6" s="33">
        <f>'CRODA WIDNES'!I31</f>
        <v>2.75E-2</v>
      </c>
      <c r="K6" s="33">
        <f>'CRODA WIDNES'!J31</f>
        <v>8.25E-4</v>
      </c>
      <c r="L6" s="33">
        <f>'CRODA WIDNES'!K31</f>
        <v>2.7500000000000003E-3</v>
      </c>
      <c r="M6" s="33">
        <f>'CRODA WIDNES'!L31</f>
        <v>1.6664999999999999E-2</v>
      </c>
      <c r="N6" s="33">
        <f>'CRODA WIDNES'!M31</f>
        <v>3.6850000000000001E-2</v>
      </c>
      <c r="O6" s="33">
        <f>'CRODA WIDNES'!N31</f>
        <v>0</v>
      </c>
      <c r="P6" s="33">
        <f>'CRODA WIDNES'!O31</f>
        <v>0</v>
      </c>
      <c r="Q6" s="33">
        <f>'CRODA WIDNES'!P31</f>
        <v>34.375</v>
      </c>
      <c r="R6" s="33">
        <f>'CRODA WIDNES'!Q31</f>
        <v>55.825000000000003</v>
      </c>
      <c r="S6" s="33">
        <f>'CRODA WIDNES'!R31</f>
        <v>0</v>
      </c>
      <c r="T6" s="33">
        <f>'CRODA WIDNES'!S31</f>
        <v>0</v>
      </c>
      <c r="U6" s="33">
        <f>'CRODA WIDNES'!T31</f>
        <v>0</v>
      </c>
      <c r="V6" s="33">
        <f>'CRODA WIDNES'!U31</f>
        <v>0</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f>ENCIRC!B31</f>
        <v>18</v>
      </c>
      <c r="D8" s="33">
        <f>ENCIRC!C31</f>
        <v>120.87180000000002</v>
      </c>
      <c r="E8" s="33">
        <f>ENCIRC!D31</f>
        <v>55.234177199999998</v>
      </c>
      <c r="F8" s="33">
        <f>ENCIRC!E31</f>
        <v>8.5584402000000015</v>
      </c>
      <c r="G8" s="33">
        <f>ENCIRC!F31</f>
        <v>4.2133759200000007</v>
      </c>
      <c r="H8" s="33">
        <f>ENCIRC!G31</f>
        <v>0.171045</v>
      </c>
      <c r="I8" s="33">
        <f>ENCIRC!H31</f>
        <v>0.37304100000000007</v>
      </c>
      <c r="J8" s="33">
        <f>ENCIRC!I31</f>
        <v>5.3594100000000002E-3</v>
      </c>
      <c r="K8" s="33">
        <f>ENCIRC!J31</f>
        <v>1.6290000000000003E-4</v>
      </c>
      <c r="L8" s="33">
        <f>ENCIRC!K31</f>
        <v>1.6290000000000003E-4</v>
      </c>
      <c r="M8" s="33">
        <f>ENCIRC!L31</f>
        <v>3.2905800000000006E-2</v>
      </c>
      <c r="N8" s="33">
        <f>ENCIRC!M31</f>
        <v>0.11468160000000002</v>
      </c>
      <c r="O8" s="33">
        <f>ENCIRC!N31</f>
        <v>0</v>
      </c>
      <c r="P8" s="33">
        <f>ENCIRC!O31</f>
        <v>0</v>
      </c>
      <c r="Q8" s="33">
        <f>ENCIRC!P31</f>
        <v>11.793960000000002</v>
      </c>
      <c r="R8" s="33">
        <f>ENCIRC!Q31</f>
        <v>5.0906250000000005E-3</v>
      </c>
      <c r="S8" s="33">
        <f>ENCIRC!R31</f>
        <v>0</v>
      </c>
      <c r="T8" s="33">
        <f>ENCIRC!S31</f>
        <v>0</v>
      </c>
      <c r="U8" s="33">
        <f>ENCIRC!T31</f>
        <v>0</v>
      </c>
      <c r="V8" s="33">
        <f>ENCIRC!U31</f>
        <v>0</v>
      </c>
    </row>
    <row r="9" spans="1:22" x14ac:dyDescent="0.25">
      <c r="A9" s="36">
        <v>7</v>
      </c>
      <c r="B9" s="91"/>
      <c r="C9" s="33">
        <f>KELLOGGS!B31</f>
        <v>100</v>
      </c>
      <c r="D9" s="33">
        <f>KELLOGGS!C31</f>
        <v>190</v>
      </c>
      <c r="E9" s="33">
        <f>KELLOGGS!D31</f>
        <v>55.4422</v>
      </c>
      <c r="F9" s="33">
        <f>KELLOGGS!E31</f>
        <v>18.436499999999999</v>
      </c>
      <c r="G9" s="33">
        <f>KELLOGGS!F31</f>
        <v>4.6424000000000003</v>
      </c>
      <c r="H9" s="33">
        <f>KELLOGGS!G31</f>
        <v>0.25</v>
      </c>
      <c r="I9" s="33">
        <f>KELLOGGS!H31</f>
        <v>0.187</v>
      </c>
      <c r="J9" s="33">
        <f>KELLOGGS!I31</f>
        <v>7.5299999999999992E-2</v>
      </c>
      <c r="K9" s="33">
        <f>KELLOGGS!J31</f>
        <v>1E-3</v>
      </c>
      <c r="L9" s="33">
        <f>KELLOGGS!K31</f>
        <v>5.0000000000000001E-3</v>
      </c>
      <c r="M9" s="33">
        <f>KELLOGGS!L31</f>
        <v>0.02</v>
      </c>
      <c r="N9" s="33">
        <f>KELLOGGS!M31</f>
        <v>3.2300000000000002E-2</v>
      </c>
      <c r="O9" s="33">
        <f>KELLOGGS!N31</f>
        <v>0</v>
      </c>
      <c r="P9" s="33">
        <f>KELLOGGS!O31</f>
        <v>0</v>
      </c>
      <c r="Q9" s="33">
        <f>KELLOGGS!P31</f>
        <v>16</v>
      </c>
      <c r="R9" s="33">
        <f>KELLOGGS!Q31</f>
        <v>26.75</v>
      </c>
      <c r="S9" s="33">
        <f>KELLOGGS!R31</f>
        <v>0</v>
      </c>
      <c r="T9" s="33">
        <f>KELLOGGS!S31</f>
        <v>0</v>
      </c>
      <c r="U9" s="33">
        <f>KELLOGGS!T31</f>
        <v>0</v>
      </c>
      <c r="V9" s="33">
        <f>KELLOGGS!U31</f>
        <v>0</v>
      </c>
    </row>
    <row r="10" spans="1:22" x14ac:dyDescent="0.25">
      <c r="A10" s="36">
        <v>8</v>
      </c>
      <c r="B10" s="91"/>
      <c r="C10" s="33">
        <f>'MAELOR '!B31</f>
        <v>32</v>
      </c>
      <c r="D10" s="33">
        <f>'MAELOR '!C31</f>
        <v>131.19999999999999</v>
      </c>
      <c r="E10" s="33">
        <f>'MAELOR '!D31</f>
        <v>53.957631999999997</v>
      </c>
      <c r="F10" s="33">
        <f>'MAELOR '!E31</f>
        <v>8.6760000000000002</v>
      </c>
      <c r="G10" s="33">
        <f>'MAELOR '!F31</f>
        <v>9.8684159999999999</v>
      </c>
      <c r="H10" s="33">
        <f>'MAELOR '!G31</f>
        <v>0.11295999999999999</v>
      </c>
      <c r="I10" s="33">
        <f>'MAELOR '!H31</f>
        <v>0.65279999999999994</v>
      </c>
      <c r="J10" s="33">
        <f>'MAELOR '!I31</f>
        <v>1.6E-2</v>
      </c>
      <c r="K10" s="33">
        <f>'MAELOR '!J31</f>
        <v>3.8400000000000001E-4</v>
      </c>
      <c r="L10" s="33">
        <f>'MAELOR '!K31</f>
        <v>1.6000000000000001E-3</v>
      </c>
      <c r="M10" s="33">
        <f>'MAELOR '!L31</f>
        <v>2.1568E-2</v>
      </c>
      <c r="N10" s="33">
        <f>'MAELOR '!M31</f>
        <v>4.5440000000000001E-2</v>
      </c>
      <c r="O10" s="33">
        <f>'MAELOR '!N31</f>
        <v>0</v>
      </c>
      <c r="P10" s="33">
        <f>'MAELOR '!O31</f>
        <v>0</v>
      </c>
      <c r="Q10" s="33">
        <f>'MAELOR '!P31</f>
        <v>20.064</v>
      </c>
      <c r="R10" s="33">
        <f>'MAELOR '!Q31</f>
        <v>37.92</v>
      </c>
      <c r="S10" s="33">
        <f>'MAELOR '!R31</f>
        <v>0</v>
      </c>
      <c r="T10" s="33">
        <f>'MAELOR '!S31</f>
        <v>0</v>
      </c>
      <c r="U10" s="33">
        <f>'MAELOR '!T31</f>
        <v>0</v>
      </c>
      <c r="V10" s="33">
        <f>'MAELOR '!U31</f>
        <v>0</v>
      </c>
    </row>
    <row r="11" spans="1:22" x14ac:dyDescent="0.25">
      <c r="A11" s="36">
        <v>9</v>
      </c>
      <c r="B11" s="91"/>
      <c r="C11" s="33">
        <f>'ROWAN '!B31</f>
        <v>250</v>
      </c>
      <c r="D11" s="33">
        <f>'ROWAN '!C31</f>
        <v>75</v>
      </c>
      <c r="E11" s="33">
        <f>'ROWAN '!D31</f>
        <v>42.841700000000003</v>
      </c>
      <c r="F11" s="33">
        <f>'ROWAN '!E31</f>
        <v>22.533500000000004</v>
      </c>
      <c r="G11" s="33">
        <f>'ROWAN '!F31</f>
        <v>9.9480000000000004</v>
      </c>
      <c r="H11" s="33">
        <f>'ROWAN '!G31</f>
        <v>5.2999999999999999E-2</v>
      </c>
      <c r="I11" s="33">
        <f>'ROWAN '!H31</f>
        <v>0.4425</v>
      </c>
      <c r="J11" s="33">
        <f>'ROWAN '!I31</f>
        <v>0.125</v>
      </c>
      <c r="K11" s="33">
        <f>'ROWAN '!J31</f>
        <v>2.5000000000000001E-3</v>
      </c>
      <c r="L11" s="33">
        <f>'ROWAN '!K31</f>
        <v>1.2500000000000001E-2</v>
      </c>
      <c r="M11" s="33">
        <f>'ROWAN '!L31</f>
        <v>5.7250000000000002E-2</v>
      </c>
      <c r="N11" s="33">
        <f>'ROWAN '!M31</f>
        <v>6.9000000000000006E-2</v>
      </c>
      <c r="O11" s="33">
        <f>'ROWAN '!N31</f>
        <v>0</v>
      </c>
      <c r="P11" s="33">
        <f>'ROWAN '!O31</f>
        <v>0</v>
      </c>
      <c r="Q11" s="33">
        <f>'ROWAN '!P31</f>
        <v>71.000000000000014</v>
      </c>
      <c r="R11" s="33">
        <f>'ROWAN '!Q31</f>
        <v>78.125</v>
      </c>
      <c r="S11" s="33">
        <f>'ROWAN '!R31</f>
        <v>0</v>
      </c>
      <c r="T11" s="33">
        <f>'ROWAN '!S31</f>
        <v>0</v>
      </c>
      <c r="U11" s="33">
        <f>'ROWAN '!T31</f>
        <v>0</v>
      </c>
      <c r="V11" s="33">
        <f>'ROWAN '!U31</f>
        <v>0</v>
      </c>
    </row>
    <row r="12" spans="1:22" x14ac:dyDescent="0.25">
      <c r="A12" s="36">
        <v>10</v>
      </c>
      <c r="B12" s="91"/>
      <c r="C12" s="33">
        <f>SECANIM!B31</f>
        <v>205</v>
      </c>
      <c r="D12" s="33">
        <f>SECANIM!C31</f>
        <v>143.5</v>
      </c>
      <c r="E12" s="33">
        <f>SECANIM!D31</f>
        <v>56.358599999999996</v>
      </c>
      <c r="F12" s="33">
        <f>SECANIM!E31</f>
        <v>43.97045</v>
      </c>
      <c r="G12" s="33">
        <f>SECANIM!F31</f>
        <v>7.715503</v>
      </c>
      <c r="H12" s="33">
        <f>SECANIM!G31</f>
        <v>0.15846499999999999</v>
      </c>
      <c r="I12" s="33">
        <f>SECANIM!H31</f>
        <v>0.43869999999999998</v>
      </c>
      <c r="J12" s="33">
        <f>SECANIM!I31</f>
        <v>0.10250000000000001</v>
      </c>
      <c r="K12" s="33">
        <f>SECANIM!J31</f>
        <v>2.0500000000000002E-3</v>
      </c>
      <c r="L12" s="33">
        <f>SECANIM!K31</f>
        <v>1.025E-2</v>
      </c>
      <c r="M12" s="33">
        <f>SECANIM!L31</f>
        <v>4.1000000000000002E-2</v>
      </c>
      <c r="N12" s="33">
        <f>SECANIM!M31</f>
        <v>4.1000000000000002E-2</v>
      </c>
      <c r="O12" s="33">
        <f>SECANIM!N31</f>
        <v>0</v>
      </c>
      <c r="P12" s="33">
        <f>SECANIM!O31</f>
        <v>0</v>
      </c>
      <c r="Q12" s="33">
        <f>SECANIM!P31</f>
        <v>266.09000000000003</v>
      </c>
      <c r="R12" s="33">
        <f>SECANIM!Q31</f>
        <v>227.03749999999999</v>
      </c>
      <c r="S12" s="33">
        <f>SECANIM!R31</f>
        <v>0</v>
      </c>
      <c r="T12" s="33">
        <f>SECANIM!S31</f>
        <v>0</v>
      </c>
      <c r="U12" s="33">
        <f>SECANIM!T31</f>
        <v>0</v>
      </c>
      <c r="V12" s="33">
        <f>SECANIM!U31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6" t="s">
        <v>84</v>
      </c>
      <c r="B15" s="35" t="s">
        <v>152</v>
      </c>
      <c r="C15" s="35">
        <f>'PENDERYN '!B43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6"/>
      <c r="B16" s="32" t="s">
        <v>46</v>
      </c>
      <c r="C16" s="35">
        <f>'PENDERYN '!B44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172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55</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f t="shared" si="11"/>
        <v>18</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100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32</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205</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8" t="s">
        <v>85</v>
      </c>
      <c r="B27" s="148"/>
      <c r="C27" s="148"/>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REGU-204-2744387</_dlc_DocId>
    <_dlc_DocIdUrl xmlns="9be56660-2c31-41ef-bc00-23e72f632f2a">
      <Url>https://cyfoethnaturiolcymru.sharepoint.com/teams/Regulatory/Permitting/_layouts/15/DocIdRedir.aspx?ID=REGU-204-2744387</Url>
      <Description>REGU-204-2744387</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2022-02-11T00:00:00+00:00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E71A129A-DBAD-4A5D-9EB6-931827712C40}"/>
</file>

<file path=customXml/itemProps3.xml><?xml version="1.0" encoding="utf-8"?>
<ds:datastoreItem xmlns:ds="http://schemas.openxmlformats.org/officeDocument/2006/customXml" ds:itemID="{1A0BCECC-0520-45F4-9C2F-E4415BD5BF6A}"/>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PENDERYN </vt:lpstr>
      <vt:lpstr>BEECHDEAN</vt:lpstr>
      <vt:lpstr>CRODA GOOLE</vt:lpstr>
      <vt:lpstr>CRODA WIDNES</vt:lpstr>
      <vt:lpstr>ENCIRC</vt:lpstr>
      <vt:lpstr>KELLOGGS</vt:lpstr>
      <vt:lpstr>MAELOR </vt:lpstr>
      <vt:lpstr>ROWAN </vt:lpstr>
      <vt:lpstr>SECANIM</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2022-02-11T10:01:02Z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985bc01b-cb85-467d-b1d5-c69b3bde2158</vt:lpwstr>
  </property>
</Properties>
</file>